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1.xml" ContentType="application/vnd.openxmlformats-officedocument.drawing+xml"/>
  <Override PartName="/xl/tables/table1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 R\Downloads\"/>
    </mc:Choice>
  </mc:AlternateContent>
  <xr:revisionPtr revIDLastSave="0" documentId="13_ncr:1_{185DBA01-D948-4258-83EA-DE19EA3D404A}" xr6:coauthVersionLast="47" xr6:coauthVersionMax="47" xr10:uidLastSave="{00000000-0000-0000-0000-000000000000}"/>
  <bookViews>
    <workbookView xWindow="-110" yWindow="-110" windowWidth="19420" windowHeight="10420" firstSheet="23" activeTab="23" xr2:uid="{00000000-000D-0000-FFFF-FFFF00000000}"/>
  </bookViews>
  <sheets>
    <sheet name="IPL Raw Data" sheetId="4" r:id="rId1"/>
    <sheet name="BASE PRICE -SOLD PRICE CORR." sheetId="77" r:id="rId2"/>
    <sheet name="WORKING DATA" sheetId="45" r:id="rId3"/>
    <sheet name="HS-SOLD PRICE CORR." sheetId="78" r:id="rId4"/>
    <sheet name="AGE-SOLDPRICE CORR." sheetId="79" r:id="rId5"/>
    <sheet name="FINAL REG_4" sheetId="69" r:id="rId6"/>
    <sheet name="FINAL REG_5" sheetId="70" r:id="rId7"/>
    <sheet name="FINAL_REG_6" sheetId="71" r:id="rId8"/>
    <sheet name="FINAL_REG_7" sheetId="72" r:id="rId9"/>
    <sheet name="FINAL_REG7" sheetId="73" r:id="rId10"/>
    <sheet name="FINAL REGRESSION" sheetId="74" r:id="rId11"/>
    <sheet name="FINAL_REG_8" sheetId="75" r:id="rId12"/>
    <sheet name="Sheet70" sheetId="76" r:id="rId13"/>
    <sheet name="REGRESSION _sERIES" sheetId="68" r:id="rId14"/>
    <sheet name="Sheet61" sheetId="67" r:id="rId15"/>
    <sheet name="Data Description" sheetId="6" r:id="rId16"/>
    <sheet name="INDIVIDUAL VARIABLES REGRESSION" sheetId="28" r:id="rId17"/>
    <sheet name="RUNS_REG" sheetId="9" r:id="rId18"/>
    <sheet name="BATTING_REG" sheetId="14" r:id="rId19"/>
    <sheet name="RUNS TABLE" sheetId="8" state="hidden" r:id="rId20"/>
    <sheet name="CAPTAIN+RUNS_REG" sheetId="16" state="hidden" r:id="rId21"/>
    <sheet name=" CAPTAINS+RUNS TABLE" sheetId="15" r:id="rId22"/>
    <sheet name="C+R-ODI SR B_REG" sheetId="20" r:id="rId23"/>
    <sheet name="CAPTAINS +RUNS TABLE -ODI SR B" sheetId="19" r:id="rId24"/>
    <sheet name="RUNS_FINAL_REG" sheetId="34" r:id="rId25"/>
    <sheet name="RUNS_FINALS_TABLE" sheetId="33" state="hidden" r:id="rId26"/>
    <sheet name="BOWLING_REG" sheetId="21" r:id="rId27"/>
    <sheet name="BOWLING TABLE" sheetId="11" state="hidden" r:id="rId28"/>
    <sheet name="CAPTAINS+BOWLING_REG" sheetId="18" r:id="rId29"/>
    <sheet name="CAPTAINS+BOWLING TABLE" sheetId="17" r:id="rId30"/>
    <sheet name="B+C-ODISR-RUNC_REG" sheetId="23" state="hidden" r:id="rId31"/>
    <sheet name="BOWL+CAP-ODI SRBL-RUNS C TABLE" sheetId="22" state="hidden" r:id="rId32"/>
    <sheet name="BOWLING-HIGH P-VALUE VARIABLES_" sheetId="27" state="hidden" r:id="rId33"/>
    <sheet name="BOWL+CAP_SRBL-RUNSC-AVGBL TABLE" sheetId="25" state="hidden" r:id="rId34"/>
    <sheet name="LOW_P VAL _REG" sheetId="36" state="hidden" r:id="rId35"/>
    <sheet name="REG_PREVIOUS LOW P-VALUE VAR." sheetId="32" state="hidden" r:id="rId36"/>
    <sheet name="FINAL NUMERIC ONLY_REG SIGNI" sheetId="38" state="hidden" r:id="rId37"/>
    <sheet name="FINAL SIGNIFICANT NUMERIC TABLE" sheetId="37" r:id="rId38"/>
    <sheet name="COUNTRY_DUMMYS_REG" sheetId="51" state="hidden" r:id="rId39"/>
    <sheet name="CATEGORICAL_BINS_STEP_1" sheetId="39" state="hidden" r:id="rId40"/>
    <sheet name="CATEGORICAL_BINS_STEP_2" sheetId="40" r:id="rId41"/>
    <sheet name="CATEGORICAL TO NUMERICAL_REG" sheetId="42" r:id="rId42"/>
    <sheet name="CATEGORICAL TO NUMERICAL TABLE" sheetId="41" state="hidden" r:id="rId43"/>
    <sheet name="NUMERICAL_BINS_STEP_1" sheetId="44" r:id="rId44"/>
    <sheet name="NUMERICAL_BINS_STEP_2" sheetId="46" r:id="rId45"/>
    <sheet name="coUNTRY-SOLDPRICE REG" sheetId="80" r:id="rId46"/>
    <sheet name="BASEPRICE REG" sheetId="58" r:id="rId47"/>
    <sheet name="BASE PRICE TABLE" sheetId="57" r:id="rId48"/>
    <sheet name="BASE PRICE+COUNTRY_REG" sheetId="60" r:id="rId49"/>
    <sheet name="BASE PRICE+COUNTRY TABLE" sheetId="59" r:id="rId50"/>
    <sheet name="EFFECTIVE VARIABLES REG" sheetId="62" r:id="rId51"/>
    <sheet name="EFFECTIVE VARIABLE TABLE" sheetId="61" r:id="rId52"/>
    <sheet name="FINAL REG_1" sheetId="64" r:id="rId53"/>
    <sheet name="FINAL_REG_2" sheetId="65" r:id="rId54"/>
    <sheet name="FINAL_REG_3" sheetId="66" r:id="rId55"/>
    <sheet name="Sheet57" sheetId="63" r:id="rId56"/>
    <sheet name="Logistic_reg_2" sheetId="56" r:id="rId57"/>
    <sheet name="CLEAN DATA" sheetId="55" r:id="rId58"/>
    <sheet name="COUNTRY_DUMMIES" sheetId="50" r:id="rId59"/>
    <sheet name="UNWANTED_REG" sheetId="53" state="hidden" r:id="rId60"/>
    <sheet name="UNWANTED" sheetId="52" state="hidden" r:id="rId61"/>
  </sheets>
  <definedNames>
    <definedName name="_xlnm._FilterDatabase" localSheetId="10" hidden="1">'FINAL REGRESSION'!$A$6:$B$8</definedName>
    <definedName name="_xlnm._FilterDatabase" localSheetId="0" hidden="1">'IPL Raw Data'!$A$1:$AA$131</definedName>
    <definedName name="solver_adj" localSheetId="57" hidden="1">'CLEAN DATA'!$B$134:$Y$134</definedName>
    <definedName name="solver_adj" localSheetId="56" hidden="1">Logistic_reg_2!$B$134:$W$134</definedName>
    <definedName name="solver_cvg" localSheetId="57" hidden="1">0.0001</definedName>
    <definedName name="solver_cvg" localSheetId="56" hidden="1">0.0001</definedName>
    <definedName name="solver_drv" localSheetId="57" hidden="1">1</definedName>
    <definedName name="solver_drv" localSheetId="56" hidden="1">1</definedName>
    <definedName name="solver_eng" localSheetId="57" hidden="1">1</definedName>
    <definedName name="solver_eng" localSheetId="56" hidden="1">1</definedName>
    <definedName name="solver_est" localSheetId="57" hidden="1">1</definedName>
    <definedName name="solver_est" localSheetId="56" hidden="1">1</definedName>
    <definedName name="solver_itr" localSheetId="57" hidden="1">2147483647</definedName>
    <definedName name="solver_itr" localSheetId="56" hidden="1">2147483647</definedName>
    <definedName name="solver_mip" localSheetId="57" hidden="1">2147483647</definedName>
    <definedName name="solver_mip" localSheetId="56" hidden="1">2147483647</definedName>
    <definedName name="solver_mni" localSheetId="57" hidden="1">30</definedName>
    <definedName name="solver_mni" localSheetId="56" hidden="1">30</definedName>
    <definedName name="solver_mrt" localSheetId="57" hidden="1">0.075</definedName>
    <definedName name="solver_mrt" localSheetId="56" hidden="1">0.075</definedName>
    <definedName name="solver_msl" localSheetId="57" hidden="1">2</definedName>
    <definedName name="solver_msl" localSheetId="56" hidden="1">2</definedName>
    <definedName name="solver_neg" localSheetId="57" hidden="1">2</definedName>
    <definedName name="solver_neg" localSheetId="56" hidden="1">2</definedName>
    <definedName name="solver_nod" localSheetId="57" hidden="1">2147483647</definedName>
    <definedName name="solver_nod" localSheetId="56" hidden="1">2147483647</definedName>
    <definedName name="solver_num" localSheetId="57" hidden="1">0</definedName>
    <definedName name="solver_num" localSheetId="56" hidden="1">0</definedName>
    <definedName name="solver_nwt" localSheetId="57" hidden="1">1</definedName>
    <definedName name="solver_nwt" localSheetId="56" hidden="1">1</definedName>
    <definedName name="solver_opt" localSheetId="57" hidden="1">'CLEAN DATA'!$AE$133</definedName>
    <definedName name="solver_opt" localSheetId="56" hidden="1">Logistic_reg_2!$AC$133</definedName>
    <definedName name="solver_pre" localSheetId="57" hidden="1">0.000001</definedName>
    <definedName name="solver_pre" localSheetId="56" hidden="1">0.000001</definedName>
    <definedName name="solver_rbv" localSheetId="57" hidden="1">1</definedName>
    <definedName name="solver_rbv" localSheetId="56" hidden="1">1</definedName>
    <definedName name="solver_rlx" localSheetId="57" hidden="1">2</definedName>
    <definedName name="solver_rlx" localSheetId="56" hidden="1">2</definedName>
    <definedName name="solver_rsd" localSheetId="57" hidden="1">0</definedName>
    <definedName name="solver_rsd" localSheetId="56" hidden="1">0</definedName>
    <definedName name="solver_scl" localSheetId="57" hidden="1">1</definedName>
    <definedName name="solver_scl" localSheetId="56" hidden="1">1</definedName>
    <definedName name="solver_sho" localSheetId="57" hidden="1">2</definedName>
    <definedName name="solver_sho" localSheetId="56" hidden="1">2</definedName>
    <definedName name="solver_ssz" localSheetId="57" hidden="1">100</definedName>
    <definedName name="solver_ssz" localSheetId="56" hidden="1">100</definedName>
    <definedName name="solver_tim" localSheetId="57" hidden="1">2147483647</definedName>
    <definedName name="solver_tim" localSheetId="56" hidden="1">2147483647</definedName>
    <definedName name="solver_tol" localSheetId="57" hidden="1">0.01</definedName>
    <definedName name="solver_tol" localSheetId="56" hidden="1">0.01</definedName>
    <definedName name="solver_typ" localSheetId="57" hidden="1">1</definedName>
    <definedName name="solver_typ" localSheetId="56" hidden="1">1</definedName>
    <definedName name="solver_val" localSheetId="57" hidden="1">0</definedName>
    <definedName name="solver_val" localSheetId="56" hidden="1">0</definedName>
    <definedName name="solver_ver" localSheetId="57" hidden="1">3</definedName>
    <definedName name="solver_ver" localSheetId="56" hidden="1">3</definedName>
  </definedNames>
  <calcPr calcId="191029"/>
  <pivotCaches>
    <pivotCache cacheId="10" r:id="rId6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1" i="80" l="1"/>
  <c r="I130" i="80"/>
  <c r="I129" i="80"/>
  <c r="I128" i="80"/>
  <c r="I127" i="80"/>
  <c r="I126" i="80"/>
  <c r="I125" i="80"/>
  <c r="I124" i="80"/>
  <c r="I123" i="80"/>
  <c r="I122" i="80"/>
  <c r="I121" i="80"/>
  <c r="I120" i="80"/>
  <c r="I119" i="80"/>
  <c r="I118" i="80"/>
  <c r="I117" i="80"/>
  <c r="I116" i="80"/>
  <c r="I115" i="80"/>
  <c r="I114" i="80"/>
  <c r="I113" i="80"/>
  <c r="I112" i="80"/>
  <c r="I111" i="80"/>
  <c r="I110" i="80"/>
  <c r="I109" i="80"/>
  <c r="I108" i="80"/>
  <c r="I107" i="80"/>
  <c r="I106" i="80"/>
  <c r="I105" i="80"/>
  <c r="I104" i="80"/>
  <c r="I103" i="80"/>
  <c r="I102" i="80"/>
  <c r="I101" i="80"/>
  <c r="I100" i="80"/>
  <c r="I99" i="80"/>
  <c r="I98" i="80"/>
  <c r="I97" i="80"/>
  <c r="I96" i="80"/>
  <c r="I95" i="80"/>
  <c r="I94" i="80"/>
  <c r="I93" i="80"/>
  <c r="I92" i="80"/>
  <c r="I91" i="80"/>
  <c r="I90" i="80"/>
  <c r="I89" i="80"/>
  <c r="I88" i="80"/>
  <c r="I87" i="80"/>
  <c r="I86" i="80"/>
  <c r="I85" i="80"/>
  <c r="I84" i="80"/>
  <c r="I83" i="80"/>
  <c r="I82" i="80"/>
  <c r="I81" i="80"/>
  <c r="I80" i="80"/>
  <c r="I79" i="80"/>
  <c r="I78" i="80"/>
  <c r="I77" i="80"/>
  <c r="I76" i="80"/>
  <c r="I75" i="80"/>
  <c r="I74" i="80"/>
  <c r="I73" i="80"/>
  <c r="I72" i="80"/>
  <c r="I71" i="80"/>
  <c r="I70" i="80"/>
  <c r="I69" i="80"/>
  <c r="I68" i="80"/>
  <c r="I67" i="80"/>
  <c r="I66" i="80"/>
  <c r="I65" i="80"/>
  <c r="I64" i="80"/>
  <c r="I63" i="80"/>
  <c r="I62" i="80"/>
  <c r="I61" i="80"/>
  <c r="I60" i="80"/>
  <c r="I59" i="80"/>
  <c r="I58" i="80"/>
  <c r="I57" i="80"/>
  <c r="I56" i="80"/>
  <c r="I55" i="80"/>
  <c r="I54" i="80"/>
  <c r="I53" i="80"/>
  <c r="I52" i="80"/>
  <c r="I51" i="80"/>
  <c r="I50" i="80"/>
  <c r="I49" i="80"/>
  <c r="I48" i="80"/>
  <c r="I47" i="80"/>
  <c r="I46" i="80"/>
  <c r="I45" i="80"/>
  <c r="I44" i="80"/>
  <c r="I43" i="80"/>
  <c r="I42" i="80"/>
  <c r="I41" i="80"/>
  <c r="I40" i="80"/>
  <c r="I39" i="80"/>
  <c r="I38" i="80"/>
  <c r="I37" i="80"/>
  <c r="I36" i="80"/>
  <c r="I35" i="80"/>
  <c r="I34" i="80"/>
  <c r="I33" i="80"/>
  <c r="I32" i="80"/>
  <c r="I31" i="80"/>
  <c r="I30" i="80"/>
  <c r="I29" i="80"/>
  <c r="I28" i="80"/>
  <c r="I27" i="80"/>
  <c r="I26" i="80"/>
  <c r="I25" i="80"/>
  <c r="I24" i="80"/>
  <c r="I23" i="80"/>
  <c r="I22" i="80"/>
  <c r="I21" i="80"/>
  <c r="I20" i="80"/>
  <c r="I19" i="80"/>
  <c r="I18" i="80"/>
  <c r="I17" i="80"/>
  <c r="I16" i="80"/>
  <c r="I15" i="80"/>
  <c r="I14" i="80"/>
  <c r="I13" i="80"/>
  <c r="I12" i="80"/>
  <c r="I11" i="80"/>
  <c r="I10" i="80"/>
  <c r="I9" i="80"/>
  <c r="I8" i="80"/>
  <c r="I7" i="80"/>
  <c r="I6" i="80"/>
  <c r="I5" i="80"/>
  <c r="I4" i="80"/>
  <c r="I3" i="80"/>
  <c r="I2" i="80"/>
  <c r="H131" i="80"/>
  <c r="H130" i="80"/>
  <c r="H129" i="80"/>
  <c r="H128" i="80"/>
  <c r="H127" i="80"/>
  <c r="H126" i="80"/>
  <c r="H125" i="80"/>
  <c r="H124" i="80"/>
  <c r="H123" i="80"/>
  <c r="H122" i="80"/>
  <c r="H121" i="80"/>
  <c r="H120" i="80"/>
  <c r="H119" i="80"/>
  <c r="H118" i="80"/>
  <c r="H117" i="80"/>
  <c r="H116" i="80"/>
  <c r="H115" i="80"/>
  <c r="H114" i="80"/>
  <c r="H113" i="80"/>
  <c r="H112" i="80"/>
  <c r="H111" i="80"/>
  <c r="H110" i="80"/>
  <c r="H109" i="80"/>
  <c r="H108" i="80"/>
  <c r="H107" i="80"/>
  <c r="H106" i="80"/>
  <c r="H105" i="80"/>
  <c r="H104" i="80"/>
  <c r="H103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8" i="80"/>
  <c r="H87" i="80"/>
  <c r="H86" i="80"/>
  <c r="H85" i="80"/>
  <c r="H84" i="80"/>
  <c r="H83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70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H16" i="80"/>
  <c r="H15" i="80"/>
  <c r="H14" i="80"/>
  <c r="H13" i="80"/>
  <c r="H12" i="80"/>
  <c r="H11" i="80"/>
  <c r="H10" i="80"/>
  <c r="H9" i="80"/>
  <c r="H8" i="80"/>
  <c r="H7" i="80"/>
  <c r="H6" i="80"/>
  <c r="H5" i="80"/>
  <c r="H4" i="80"/>
  <c r="H3" i="80"/>
  <c r="H2" i="80"/>
  <c r="B131" i="80"/>
  <c r="B130" i="80"/>
  <c r="B129" i="80"/>
  <c r="B128" i="80"/>
  <c r="B127" i="80"/>
  <c r="B126" i="80"/>
  <c r="B125" i="80"/>
  <c r="B124" i="80"/>
  <c r="B123" i="80"/>
  <c r="B122" i="80"/>
  <c r="B121" i="80"/>
  <c r="B120" i="80"/>
  <c r="B119" i="80"/>
  <c r="B118" i="80"/>
  <c r="B117" i="80"/>
  <c r="B116" i="80"/>
  <c r="B115" i="80"/>
  <c r="B114" i="80"/>
  <c r="B113" i="80"/>
  <c r="B112" i="80"/>
  <c r="B111" i="80"/>
  <c r="B110" i="80"/>
  <c r="B109" i="80"/>
  <c r="B108" i="80"/>
  <c r="B107" i="80"/>
  <c r="B106" i="80"/>
  <c r="B105" i="80"/>
  <c r="B104" i="80"/>
  <c r="B103" i="80"/>
  <c r="B102" i="80"/>
  <c r="B101" i="80"/>
  <c r="B100" i="80"/>
  <c r="B99" i="80"/>
  <c r="B98" i="80"/>
  <c r="B97" i="80"/>
  <c r="B96" i="80"/>
  <c r="B95" i="80"/>
  <c r="B94" i="80"/>
  <c r="B93" i="80"/>
  <c r="B92" i="80"/>
  <c r="B91" i="80"/>
  <c r="B90" i="80"/>
  <c r="B89" i="80"/>
  <c r="B88" i="80"/>
  <c r="B87" i="80"/>
  <c r="B86" i="80"/>
  <c r="B85" i="80"/>
  <c r="B84" i="80"/>
  <c r="B83" i="80"/>
  <c r="B82" i="80"/>
  <c r="B81" i="80"/>
  <c r="B80" i="80"/>
  <c r="B79" i="80"/>
  <c r="B78" i="80"/>
  <c r="B77" i="80"/>
  <c r="B76" i="80"/>
  <c r="B75" i="80"/>
  <c r="B74" i="80"/>
  <c r="B73" i="80"/>
  <c r="B72" i="80"/>
  <c r="B71" i="80"/>
  <c r="B70" i="80"/>
  <c r="B69" i="80"/>
  <c r="B68" i="80"/>
  <c r="B67" i="80"/>
  <c r="B66" i="80"/>
  <c r="B65" i="80"/>
  <c r="B64" i="80"/>
  <c r="B63" i="80"/>
  <c r="B62" i="80"/>
  <c r="B61" i="80"/>
  <c r="B60" i="80"/>
  <c r="B59" i="80"/>
  <c r="B58" i="80"/>
  <c r="B57" i="80"/>
  <c r="B56" i="80"/>
  <c r="B55" i="80"/>
  <c r="B54" i="80"/>
  <c r="B53" i="80"/>
  <c r="B52" i="80"/>
  <c r="B51" i="80"/>
  <c r="B50" i="80"/>
  <c r="B49" i="80"/>
  <c r="B48" i="80"/>
  <c r="B47" i="80"/>
  <c r="B46" i="80"/>
  <c r="B45" i="80"/>
  <c r="B44" i="80"/>
  <c r="B43" i="80"/>
  <c r="B42" i="80"/>
  <c r="B41" i="80"/>
  <c r="B40" i="80"/>
  <c r="B39" i="80"/>
  <c r="B38" i="80"/>
  <c r="B37" i="80"/>
  <c r="B36" i="80"/>
  <c r="B35" i="80"/>
  <c r="B34" i="80"/>
  <c r="B33" i="80"/>
  <c r="B32" i="80"/>
  <c r="B31" i="80"/>
  <c r="B30" i="80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5" i="80"/>
  <c r="B14" i="80"/>
  <c r="B13" i="80"/>
  <c r="B12" i="80"/>
  <c r="B11" i="80"/>
  <c r="B10" i="80"/>
  <c r="B9" i="80"/>
  <c r="B8" i="80"/>
  <c r="B7" i="80"/>
  <c r="B6" i="80"/>
  <c r="B5" i="80"/>
  <c r="B4" i="80"/>
  <c r="B3" i="80"/>
  <c r="B2" i="80"/>
  <c r="A131" i="80"/>
  <c r="A130" i="80"/>
  <c r="A129" i="80"/>
  <c r="A128" i="80"/>
  <c r="A127" i="80"/>
  <c r="A126" i="80"/>
  <c r="A125" i="80"/>
  <c r="A124" i="80"/>
  <c r="A123" i="80"/>
  <c r="A122" i="80"/>
  <c r="A121" i="80"/>
  <c r="A120" i="80"/>
  <c r="A119" i="80"/>
  <c r="A118" i="80"/>
  <c r="A117" i="80"/>
  <c r="A116" i="80"/>
  <c r="A115" i="80"/>
  <c r="A114" i="80"/>
  <c r="A113" i="80"/>
  <c r="A112" i="80"/>
  <c r="A111" i="80"/>
  <c r="A110" i="80"/>
  <c r="A109" i="80"/>
  <c r="A108" i="80"/>
  <c r="A107" i="80"/>
  <c r="A106" i="80"/>
  <c r="A105" i="80"/>
  <c r="A104" i="80"/>
  <c r="A103" i="80"/>
  <c r="A102" i="80"/>
  <c r="A101" i="80"/>
  <c r="A100" i="80"/>
  <c r="A99" i="80"/>
  <c r="A98" i="80"/>
  <c r="A97" i="80"/>
  <c r="A96" i="80"/>
  <c r="A95" i="80"/>
  <c r="A94" i="80"/>
  <c r="A93" i="80"/>
  <c r="A92" i="80"/>
  <c r="A91" i="80"/>
  <c r="A90" i="80"/>
  <c r="A89" i="80"/>
  <c r="A88" i="80"/>
  <c r="A87" i="80"/>
  <c r="A86" i="80"/>
  <c r="A85" i="80"/>
  <c r="A84" i="80"/>
  <c r="A83" i="80"/>
  <c r="A82" i="80"/>
  <c r="A81" i="80"/>
  <c r="A80" i="80"/>
  <c r="A79" i="80"/>
  <c r="A78" i="80"/>
  <c r="A77" i="80"/>
  <c r="A76" i="80"/>
  <c r="A75" i="80"/>
  <c r="A74" i="80"/>
  <c r="A73" i="80"/>
  <c r="A72" i="80"/>
  <c r="A71" i="80"/>
  <c r="A70" i="80"/>
  <c r="A69" i="80"/>
  <c r="A68" i="80"/>
  <c r="A67" i="80"/>
  <c r="A66" i="80"/>
  <c r="A65" i="80"/>
  <c r="A64" i="80"/>
  <c r="A63" i="80"/>
  <c r="A62" i="80"/>
  <c r="A61" i="80"/>
  <c r="A60" i="80"/>
  <c r="A59" i="80"/>
  <c r="A58" i="80"/>
  <c r="A57" i="80"/>
  <c r="A56" i="80"/>
  <c r="A55" i="80"/>
  <c r="A54" i="80"/>
  <c r="A53" i="80"/>
  <c r="A52" i="80"/>
  <c r="A51" i="80"/>
  <c r="A50" i="80"/>
  <c r="A49" i="80"/>
  <c r="A48" i="80"/>
  <c r="A47" i="80"/>
  <c r="A46" i="80"/>
  <c r="A45" i="80"/>
  <c r="A44" i="80"/>
  <c r="A43" i="80"/>
  <c r="A42" i="80"/>
  <c r="A41" i="80"/>
  <c r="A40" i="80"/>
  <c r="A39" i="80"/>
  <c r="A38" i="80"/>
  <c r="A37" i="80"/>
  <c r="A36" i="80"/>
  <c r="A35" i="80"/>
  <c r="A34" i="80"/>
  <c r="A33" i="80"/>
  <c r="A32" i="80"/>
  <c r="A31" i="80"/>
  <c r="A30" i="80"/>
  <c r="A29" i="80"/>
  <c r="A28" i="80"/>
  <c r="A27" i="80"/>
  <c r="A26" i="80"/>
  <c r="A25" i="80"/>
  <c r="A24" i="80"/>
  <c r="A23" i="80"/>
  <c r="A22" i="80"/>
  <c r="A21" i="80"/>
  <c r="A20" i="80"/>
  <c r="A19" i="80"/>
  <c r="A18" i="80"/>
  <c r="A17" i="80"/>
  <c r="A16" i="80"/>
  <c r="A15" i="80"/>
  <c r="A14" i="80"/>
  <c r="A13" i="80"/>
  <c r="A12" i="80"/>
  <c r="A11" i="80"/>
  <c r="A10" i="80"/>
  <c r="A9" i="80"/>
  <c r="A8" i="80"/>
  <c r="A7" i="80"/>
  <c r="A6" i="80"/>
  <c r="A5" i="80"/>
  <c r="A4" i="80"/>
  <c r="A3" i="80"/>
  <c r="A2" i="80"/>
  <c r="D131" i="68"/>
  <c r="D130" i="68"/>
  <c r="D129" i="68"/>
  <c r="D128" i="68"/>
  <c r="D127" i="68"/>
  <c r="D126" i="68"/>
  <c r="D125" i="68"/>
  <c r="D124" i="68"/>
  <c r="D123" i="68"/>
  <c r="D122" i="68"/>
  <c r="D121" i="68"/>
  <c r="D120" i="68"/>
  <c r="D119" i="68"/>
  <c r="D118" i="68"/>
  <c r="D117" i="68"/>
  <c r="D116" i="68"/>
  <c r="D115" i="68"/>
  <c r="D114" i="68"/>
  <c r="D113" i="68"/>
  <c r="D112" i="68"/>
  <c r="D111" i="68"/>
  <c r="D110" i="68"/>
  <c r="D109" i="68"/>
  <c r="D108" i="68"/>
  <c r="D107" i="68"/>
  <c r="D106" i="68"/>
  <c r="D105" i="68"/>
  <c r="D104" i="68"/>
  <c r="D103" i="68"/>
  <c r="D102" i="68"/>
  <c r="D101" i="68"/>
  <c r="D100" i="68"/>
  <c r="D99" i="68"/>
  <c r="D98" i="68"/>
  <c r="D97" i="68"/>
  <c r="D96" i="68"/>
  <c r="D95" i="68"/>
  <c r="D94" i="68"/>
  <c r="D93" i="68"/>
  <c r="D92" i="68"/>
  <c r="D91" i="68"/>
  <c r="D90" i="68"/>
  <c r="D89" i="68"/>
  <c r="D88" i="68"/>
  <c r="D87" i="68"/>
  <c r="D86" i="68"/>
  <c r="D85" i="68"/>
  <c r="D84" i="68"/>
  <c r="D83" i="68"/>
  <c r="D82" i="68"/>
  <c r="D81" i="68"/>
  <c r="D80" i="68"/>
  <c r="D79" i="68"/>
  <c r="D78" i="68"/>
  <c r="D77" i="68"/>
  <c r="D76" i="68"/>
  <c r="D75" i="68"/>
  <c r="D74" i="68"/>
  <c r="D73" i="68"/>
  <c r="D72" i="68"/>
  <c r="D71" i="68"/>
  <c r="D70" i="68"/>
  <c r="D69" i="68"/>
  <c r="D68" i="68"/>
  <c r="D67" i="68"/>
  <c r="D66" i="68"/>
  <c r="D65" i="68"/>
  <c r="D64" i="68"/>
  <c r="D63" i="68"/>
  <c r="D62" i="68"/>
  <c r="D61" i="68"/>
  <c r="D60" i="68"/>
  <c r="D59" i="68"/>
  <c r="D58" i="68"/>
  <c r="D57" i="68"/>
  <c r="D56" i="68"/>
  <c r="D55" i="68"/>
  <c r="D54" i="68"/>
  <c r="D53" i="68"/>
  <c r="D52" i="68"/>
  <c r="D51" i="68"/>
  <c r="D50" i="68"/>
  <c r="D49" i="68"/>
  <c r="D48" i="68"/>
  <c r="D47" i="68"/>
  <c r="D46" i="68"/>
  <c r="D45" i="68"/>
  <c r="D44" i="68"/>
  <c r="D43" i="68"/>
  <c r="D42" i="68"/>
  <c r="D41" i="68"/>
  <c r="D40" i="68"/>
  <c r="D39" i="68"/>
  <c r="D38" i="68"/>
  <c r="D37" i="68"/>
  <c r="D36" i="68"/>
  <c r="D35" i="68"/>
  <c r="D34" i="68"/>
  <c r="D33" i="68"/>
  <c r="D32" i="68"/>
  <c r="D31" i="68"/>
  <c r="D30" i="68"/>
  <c r="D29" i="68"/>
  <c r="D28" i="68"/>
  <c r="D27" i="68"/>
  <c r="D26" i="68"/>
  <c r="D25" i="68"/>
  <c r="D24" i="68"/>
  <c r="D23" i="68"/>
  <c r="D22" i="68"/>
  <c r="D21" i="68"/>
  <c r="D20" i="68"/>
  <c r="D19" i="68"/>
  <c r="D18" i="68"/>
  <c r="D17" i="68"/>
  <c r="D16" i="68"/>
  <c r="D15" i="68"/>
  <c r="D14" i="68"/>
  <c r="D13" i="68"/>
  <c r="D12" i="68"/>
  <c r="D11" i="68"/>
  <c r="D10" i="68"/>
  <c r="D9" i="68"/>
  <c r="D8" i="68"/>
  <c r="D7" i="68"/>
  <c r="D6" i="68"/>
  <c r="D5" i="68"/>
  <c r="D4" i="68"/>
  <c r="D3" i="68"/>
  <c r="D2" i="68"/>
  <c r="B3" i="68"/>
  <c r="B4" i="68"/>
  <c r="B5" i="68"/>
  <c r="B6" i="68"/>
  <c r="B7" i="68"/>
  <c r="B8" i="68"/>
  <c r="B9" i="68"/>
  <c r="B10" i="68"/>
  <c r="B11" i="68"/>
  <c r="B12" i="68"/>
  <c r="B13" i="68"/>
  <c r="B14" i="68"/>
  <c r="B15" i="68"/>
  <c r="B16" i="68"/>
  <c r="B17" i="68"/>
  <c r="B18" i="68"/>
  <c r="B19" i="68"/>
  <c r="B20" i="68"/>
  <c r="B21" i="68"/>
  <c r="B22" i="68"/>
  <c r="B23" i="68"/>
  <c r="B24" i="68"/>
  <c r="B25" i="68"/>
  <c r="B26" i="68"/>
  <c r="B27" i="68"/>
  <c r="B28" i="68"/>
  <c r="B29" i="68"/>
  <c r="B30" i="68"/>
  <c r="B31" i="68"/>
  <c r="B32" i="68"/>
  <c r="B33" i="68"/>
  <c r="B34" i="68"/>
  <c r="B35" i="68"/>
  <c r="B36" i="68"/>
  <c r="B37" i="68"/>
  <c r="B38" i="68"/>
  <c r="B39" i="68"/>
  <c r="B40" i="68"/>
  <c r="B41" i="68"/>
  <c r="B42" i="68"/>
  <c r="B43" i="68"/>
  <c r="B44" i="68"/>
  <c r="B45" i="68"/>
  <c r="B46" i="68"/>
  <c r="B47" i="68"/>
  <c r="B48" i="68"/>
  <c r="B49" i="68"/>
  <c r="B50" i="68"/>
  <c r="B51" i="68"/>
  <c r="B52" i="68"/>
  <c r="B53" i="68"/>
  <c r="B54" i="68"/>
  <c r="B55" i="68"/>
  <c r="B56" i="68"/>
  <c r="B57" i="68"/>
  <c r="B58" i="68"/>
  <c r="B59" i="68"/>
  <c r="B60" i="68"/>
  <c r="B61" i="68"/>
  <c r="B62" i="68"/>
  <c r="B63" i="68"/>
  <c r="B64" i="68"/>
  <c r="B65" i="68"/>
  <c r="B66" i="68"/>
  <c r="B67" i="68"/>
  <c r="B68" i="68"/>
  <c r="B69" i="68"/>
  <c r="B70" i="68"/>
  <c r="B71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89" i="68"/>
  <c r="B90" i="68"/>
  <c r="B91" i="68"/>
  <c r="B92" i="68"/>
  <c r="B93" i="68"/>
  <c r="B94" i="68"/>
  <c r="B95" i="68"/>
  <c r="B96" i="68"/>
  <c r="B97" i="68"/>
  <c r="B98" i="68"/>
  <c r="B99" i="68"/>
  <c r="B100" i="68"/>
  <c r="B101" i="68"/>
  <c r="B102" i="68"/>
  <c r="B103" i="68"/>
  <c r="B104" i="68"/>
  <c r="B105" i="68"/>
  <c r="B106" i="68"/>
  <c r="B107" i="68"/>
  <c r="B108" i="68"/>
  <c r="B109" i="68"/>
  <c r="B110" i="68"/>
  <c r="B111" i="68"/>
  <c r="B112" i="68"/>
  <c r="B113" i="68"/>
  <c r="B114" i="68"/>
  <c r="B115" i="68"/>
  <c r="B116" i="68"/>
  <c r="B117" i="68"/>
  <c r="B118" i="68"/>
  <c r="B119" i="68"/>
  <c r="B120" i="68"/>
  <c r="B121" i="68"/>
  <c r="B122" i="68"/>
  <c r="B123" i="68"/>
  <c r="B124" i="68"/>
  <c r="B125" i="68"/>
  <c r="B126" i="68"/>
  <c r="B127" i="68"/>
  <c r="B128" i="68"/>
  <c r="B129" i="68"/>
  <c r="B130" i="68"/>
  <c r="B131" i="68"/>
  <c r="B2" i="68"/>
  <c r="F3" i="68"/>
  <c r="F4" i="68"/>
  <c r="F5" i="68"/>
  <c r="F6" i="68"/>
  <c r="F7" i="68"/>
  <c r="F8" i="68"/>
  <c r="F9" i="68"/>
  <c r="F10" i="68"/>
  <c r="F11" i="68"/>
  <c r="F12" i="68"/>
  <c r="F13" i="68"/>
  <c r="F14" i="68"/>
  <c r="F15" i="68"/>
  <c r="F16" i="68"/>
  <c r="F17" i="68"/>
  <c r="F18" i="68"/>
  <c r="F19" i="68"/>
  <c r="F20" i="68"/>
  <c r="F21" i="68"/>
  <c r="F22" i="68"/>
  <c r="F23" i="68"/>
  <c r="F24" i="68"/>
  <c r="F25" i="68"/>
  <c r="F26" i="68"/>
  <c r="F27" i="68"/>
  <c r="F28" i="68"/>
  <c r="F29" i="68"/>
  <c r="F30" i="68"/>
  <c r="F31" i="68"/>
  <c r="F32" i="68"/>
  <c r="F33" i="68"/>
  <c r="F34" i="68"/>
  <c r="F35" i="68"/>
  <c r="F36" i="68"/>
  <c r="F37" i="68"/>
  <c r="F38" i="68"/>
  <c r="F39" i="68"/>
  <c r="F40" i="68"/>
  <c r="F41" i="68"/>
  <c r="F42" i="68"/>
  <c r="F43" i="68"/>
  <c r="F44" i="68"/>
  <c r="F45" i="68"/>
  <c r="F46" i="68"/>
  <c r="F47" i="68"/>
  <c r="F48" i="68"/>
  <c r="F49" i="68"/>
  <c r="F50" i="68"/>
  <c r="F51" i="68"/>
  <c r="F52" i="68"/>
  <c r="F53" i="68"/>
  <c r="F54" i="68"/>
  <c r="F55" i="68"/>
  <c r="F56" i="68"/>
  <c r="F57" i="68"/>
  <c r="F58" i="68"/>
  <c r="F59" i="68"/>
  <c r="F60" i="68"/>
  <c r="F61" i="68"/>
  <c r="F62" i="68"/>
  <c r="F63" i="68"/>
  <c r="F64" i="68"/>
  <c r="F65" i="68"/>
  <c r="F66" i="68"/>
  <c r="F67" i="68"/>
  <c r="F68" i="68"/>
  <c r="F69" i="68"/>
  <c r="F70" i="68"/>
  <c r="F71" i="68"/>
  <c r="F72" i="68"/>
  <c r="F73" i="68"/>
  <c r="F74" i="68"/>
  <c r="F75" i="68"/>
  <c r="F76" i="68"/>
  <c r="F77" i="68"/>
  <c r="F78" i="68"/>
  <c r="F79" i="68"/>
  <c r="F80" i="68"/>
  <c r="F81" i="68"/>
  <c r="F82" i="68"/>
  <c r="F83" i="68"/>
  <c r="F84" i="68"/>
  <c r="F85" i="68"/>
  <c r="F86" i="68"/>
  <c r="F87" i="68"/>
  <c r="F88" i="68"/>
  <c r="F89" i="68"/>
  <c r="F90" i="68"/>
  <c r="F91" i="68"/>
  <c r="F92" i="68"/>
  <c r="F93" i="68"/>
  <c r="F94" i="68"/>
  <c r="F95" i="68"/>
  <c r="F96" i="68"/>
  <c r="F97" i="68"/>
  <c r="F98" i="68"/>
  <c r="F99" i="68"/>
  <c r="F100" i="68"/>
  <c r="F101" i="68"/>
  <c r="F102" i="68"/>
  <c r="F103" i="68"/>
  <c r="F104" i="68"/>
  <c r="F105" i="68"/>
  <c r="F106" i="68"/>
  <c r="F107" i="68"/>
  <c r="F108" i="68"/>
  <c r="F109" i="68"/>
  <c r="F110" i="68"/>
  <c r="F111" i="68"/>
  <c r="F112" i="68"/>
  <c r="F113" i="68"/>
  <c r="F114" i="68"/>
  <c r="F115" i="68"/>
  <c r="F116" i="68"/>
  <c r="F117" i="68"/>
  <c r="F118" i="68"/>
  <c r="F119" i="68"/>
  <c r="F120" i="68"/>
  <c r="F121" i="68"/>
  <c r="F122" i="68"/>
  <c r="F123" i="68"/>
  <c r="F124" i="68"/>
  <c r="F125" i="68"/>
  <c r="F126" i="68"/>
  <c r="F127" i="68"/>
  <c r="F128" i="68"/>
  <c r="F129" i="68"/>
  <c r="F130" i="68"/>
  <c r="F131" i="68"/>
  <c r="F2" i="68"/>
  <c r="H3" i="68"/>
  <c r="H4" i="68"/>
  <c r="H5" i="68"/>
  <c r="H6" i="68"/>
  <c r="H7" i="68"/>
  <c r="H8" i="68"/>
  <c r="H9" i="68"/>
  <c r="H10" i="68"/>
  <c r="H11" i="68"/>
  <c r="H12" i="68"/>
  <c r="H13" i="68"/>
  <c r="H14" i="68"/>
  <c r="H15" i="68"/>
  <c r="H16" i="68"/>
  <c r="H17" i="68"/>
  <c r="H18" i="68"/>
  <c r="H19" i="68"/>
  <c r="H20" i="68"/>
  <c r="H21" i="68"/>
  <c r="H22" i="68"/>
  <c r="H23" i="68"/>
  <c r="H24" i="68"/>
  <c r="H25" i="68"/>
  <c r="H26" i="68"/>
  <c r="H27" i="68"/>
  <c r="H28" i="68"/>
  <c r="H29" i="68"/>
  <c r="H30" i="68"/>
  <c r="H31" i="68"/>
  <c r="H32" i="68"/>
  <c r="H33" i="68"/>
  <c r="H34" i="68"/>
  <c r="H35" i="68"/>
  <c r="H36" i="68"/>
  <c r="H37" i="68"/>
  <c r="H38" i="68"/>
  <c r="H39" i="68"/>
  <c r="H40" i="68"/>
  <c r="H41" i="68"/>
  <c r="H42" i="68"/>
  <c r="H43" i="68"/>
  <c r="H44" i="68"/>
  <c r="H45" i="68"/>
  <c r="H46" i="68"/>
  <c r="H47" i="68"/>
  <c r="H48" i="68"/>
  <c r="H49" i="68"/>
  <c r="H50" i="68"/>
  <c r="H51" i="68"/>
  <c r="H52" i="68"/>
  <c r="H53" i="68"/>
  <c r="H54" i="68"/>
  <c r="H55" i="68"/>
  <c r="H56" i="68"/>
  <c r="H57" i="68"/>
  <c r="H58" i="68"/>
  <c r="H59" i="68"/>
  <c r="H60" i="68"/>
  <c r="H61" i="68"/>
  <c r="H62" i="68"/>
  <c r="H63" i="68"/>
  <c r="H64" i="68"/>
  <c r="H65" i="68"/>
  <c r="H66" i="68"/>
  <c r="H67" i="68"/>
  <c r="H68" i="68"/>
  <c r="H69" i="68"/>
  <c r="H70" i="68"/>
  <c r="H71" i="68"/>
  <c r="H72" i="68"/>
  <c r="H73" i="68"/>
  <c r="H74" i="68"/>
  <c r="H75" i="68"/>
  <c r="H76" i="68"/>
  <c r="H77" i="68"/>
  <c r="H78" i="68"/>
  <c r="H79" i="68"/>
  <c r="H80" i="68"/>
  <c r="H81" i="68"/>
  <c r="H82" i="68"/>
  <c r="H83" i="68"/>
  <c r="H84" i="68"/>
  <c r="H85" i="68"/>
  <c r="H86" i="68"/>
  <c r="H87" i="68"/>
  <c r="H88" i="68"/>
  <c r="H89" i="68"/>
  <c r="H90" i="68"/>
  <c r="H91" i="68"/>
  <c r="H92" i="68"/>
  <c r="H93" i="68"/>
  <c r="H94" i="68"/>
  <c r="H95" i="68"/>
  <c r="H96" i="68"/>
  <c r="H97" i="68"/>
  <c r="H98" i="68"/>
  <c r="H99" i="68"/>
  <c r="H100" i="68"/>
  <c r="H101" i="68"/>
  <c r="H102" i="68"/>
  <c r="H103" i="68"/>
  <c r="H104" i="68"/>
  <c r="H105" i="68"/>
  <c r="H106" i="68"/>
  <c r="H107" i="68"/>
  <c r="H108" i="68"/>
  <c r="H109" i="68"/>
  <c r="H110" i="68"/>
  <c r="H111" i="68"/>
  <c r="H112" i="68"/>
  <c r="H113" i="68"/>
  <c r="H114" i="68"/>
  <c r="H115" i="68"/>
  <c r="H116" i="68"/>
  <c r="H117" i="68"/>
  <c r="H118" i="68"/>
  <c r="H119" i="68"/>
  <c r="H120" i="68"/>
  <c r="H121" i="68"/>
  <c r="H122" i="68"/>
  <c r="H123" i="68"/>
  <c r="H124" i="68"/>
  <c r="H125" i="68"/>
  <c r="H126" i="68"/>
  <c r="H127" i="68"/>
  <c r="H128" i="68"/>
  <c r="H129" i="68"/>
  <c r="H130" i="68"/>
  <c r="H131" i="68"/>
  <c r="H2" i="68"/>
  <c r="H2" i="63"/>
  <c r="H3" i="63"/>
  <c r="H4" i="63"/>
  <c r="H5" i="63"/>
  <c r="H6" i="63"/>
  <c r="H7" i="63"/>
  <c r="H8" i="63"/>
  <c r="H9" i="63"/>
  <c r="H10" i="63"/>
  <c r="H11" i="63"/>
  <c r="H12" i="63"/>
  <c r="H13" i="63"/>
  <c r="H14" i="63"/>
  <c r="H15" i="63"/>
  <c r="H16" i="63"/>
  <c r="H17" i="63"/>
  <c r="H18" i="63"/>
  <c r="H19" i="63"/>
  <c r="H20" i="63"/>
  <c r="H21" i="63"/>
  <c r="H22" i="63"/>
  <c r="H23" i="63"/>
  <c r="H24" i="63"/>
  <c r="H25" i="63"/>
  <c r="H26" i="63"/>
  <c r="H27" i="63"/>
  <c r="H28" i="63"/>
  <c r="H29" i="63"/>
  <c r="H30" i="63"/>
  <c r="H31" i="63"/>
  <c r="H32" i="63"/>
  <c r="H33" i="63"/>
  <c r="H34" i="63"/>
  <c r="H35" i="63"/>
  <c r="H36" i="63"/>
  <c r="H37" i="63"/>
  <c r="H38" i="63"/>
  <c r="H39" i="63"/>
  <c r="H40" i="63"/>
  <c r="H41" i="63"/>
  <c r="H42" i="63"/>
  <c r="H43" i="63"/>
  <c r="H44" i="63"/>
  <c r="H45" i="63"/>
  <c r="H46" i="63"/>
  <c r="H47" i="63"/>
  <c r="H48" i="63"/>
  <c r="H49" i="63"/>
  <c r="H50" i="63"/>
  <c r="H51" i="63"/>
  <c r="H52" i="63"/>
  <c r="H53" i="63"/>
  <c r="H54" i="63"/>
  <c r="H55" i="63"/>
  <c r="H56" i="63"/>
  <c r="H57" i="63"/>
  <c r="H58" i="63"/>
  <c r="H59" i="63"/>
  <c r="H60" i="63"/>
  <c r="H61" i="63"/>
  <c r="H62" i="63"/>
  <c r="H63" i="63"/>
  <c r="H64" i="63"/>
  <c r="H65" i="63"/>
  <c r="H66" i="63"/>
  <c r="H67" i="63"/>
  <c r="H68" i="63"/>
  <c r="H69" i="63"/>
  <c r="H70" i="63"/>
  <c r="H71" i="63"/>
  <c r="H72" i="63"/>
  <c r="H73" i="63"/>
  <c r="H74" i="63"/>
  <c r="H75" i="63"/>
  <c r="H76" i="63"/>
  <c r="H77" i="63"/>
  <c r="H78" i="63"/>
  <c r="H79" i="63"/>
  <c r="H80" i="63"/>
  <c r="H81" i="63"/>
  <c r="H82" i="63"/>
  <c r="H83" i="63"/>
  <c r="H84" i="63"/>
  <c r="H85" i="63"/>
  <c r="H86" i="63"/>
  <c r="H87" i="63"/>
  <c r="H88" i="63"/>
  <c r="H89" i="63"/>
  <c r="H90" i="63"/>
  <c r="H91" i="63"/>
  <c r="H92" i="63"/>
  <c r="H93" i="63"/>
  <c r="H94" i="63"/>
  <c r="H95" i="63"/>
  <c r="H96" i="63"/>
  <c r="H97" i="63"/>
  <c r="H98" i="63"/>
  <c r="H99" i="63"/>
  <c r="H100" i="63"/>
  <c r="H101" i="63"/>
  <c r="H102" i="63"/>
  <c r="H103" i="63"/>
  <c r="H104" i="63"/>
  <c r="H105" i="63"/>
  <c r="H106" i="63"/>
  <c r="H107" i="63"/>
  <c r="H108" i="63"/>
  <c r="H109" i="63"/>
  <c r="H110" i="63"/>
  <c r="H111" i="63"/>
  <c r="H112" i="63"/>
  <c r="H113" i="63"/>
  <c r="H114" i="63"/>
  <c r="H115" i="63"/>
  <c r="H116" i="63"/>
  <c r="H117" i="63"/>
  <c r="H118" i="63"/>
  <c r="H119" i="63"/>
  <c r="H120" i="63"/>
  <c r="H121" i="63"/>
  <c r="H122" i="63"/>
  <c r="H123" i="63"/>
  <c r="H124" i="63"/>
  <c r="H125" i="63"/>
  <c r="H126" i="63"/>
  <c r="H127" i="63"/>
  <c r="H128" i="63"/>
  <c r="H129" i="63"/>
  <c r="H130" i="63"/>
  <c r="H131" i="63"/>
  <c r="C3" i="67"/>
  <c r="C4" i="67"/>
  <c r="C5" i="67"/>
  <c r="C6" i="67"/>
  <c r="C7" i="67"/>
  <c r="C8" i="67"/>
  <c r="C9" i="67"/>
  <c r="C10" i="67"/>
  <c r="C11" i="67"/>
  <c r="C12" i="67"/>
  <c r="C13" i="67"/>
  <c r="C14" i="67"/>
  <c r="C15" i="67"/>
  <c r="C16" i="67"/>
  <c r="C17" i="67"/>
  <c r="C18" i="67"/>
  <c r="C19" i="67"/>
  <c r="C20" i="67"/>
  <c r="C21" i="67"/>
  <c r="C22" i="67"/>
  <c r="C23" i="67"/>
  <c r="C24" i="67"/>
  <c r="C25" i="67"/>
  <c r="C26" i="67"/>
  <c r="C27" i="67"/>
  <c r="C28" i="67"/>
  <c r="C29" i="67"/>
  <c r="C30" i="67"/>
  <c r="C31" i="67"/>
  <c r="C32" i="67"/>
  <c r="C33" i="67"/>
  <c r="C34" i="67"/>
  <c r="C35" i="67"/>
  <c r="C36" i="67"/>
  <c r="C37" i="67"/>
  <c r="C38" i="67"/>
  <c r="C39" i="67"/>
  <c r="C40" i="67"/>
  <c r="C41" i="67"/>
  <c r="C42" i="67"/>
  <c r="C43" i="67"/>
  <c r="C44" i="67"/>
  <c r="C45" i="67"/>
  <c r="C46" i="67"/>
  <c r="C47" i="67"/>
  <c r="C48" i="67"/>
  <c r="C49" i="67"/>
  <c r="C50" i="67"/>
  <c r="C51" i="67"/>
  <c r="C52" i="67"/>
  <c r="C53" i="67"/>
  <c r="C54" i="67"/>
  <c r="C55" i="67"/>
  <c r="C56" i="67"/>
  <c r="C57" i="67"/>
  <c r="C58" i="67"/>
  <c r="C59" i="67"/>
  <c r="C60" i="67"/>
  <c r="C61" i="67"/>
  <c r="C62" i="67"/>
  <c r="C63" i="67"/>
  <c r="C64" i="67"/>
  <c r="C65" i="67"/>
  <c r="C66" i="67"/>
  <c r="C67" i="67"/>
  <c r="C68" i="67"/>
  <c r="C69" i="67"/>
  <c r="C70" i="67"/>
  <c r="C71" i="67"/>
  <c r="C72" i="67"/>
  <c r="C73" i="67"/>
  <c r="C74" i="67"/>
  <c r="C75" i="67"/>
  <c r="C76" i="67"/>
  <c r="C77" i="67"/>
  <c r="C78" i="67"/>
  <c r="C79" i="67"/>
  <c r="C80" i="67"/>
  <c r="C81" i="67"/>
  <c r="C82" i="67"/>
  <c r="C83" i="67"/>
  <c r="C84" i="67"/>
  <c r="C85" i="67"/>
  <c r="C86" i="67"/>
  <c r="C87" i="67"/>
  <c r="C88" i="67"/>
  <c r="C89" i="67"/>
  <c r="C90" i="67"/>
  <c r="C91" i="67"/>
  <c r="C92" i="67"/>
  <c r="C93" i="67"/>
  <c r="C94" i="67"/>
  <c r="C95" i="67"/>
  <c r="C96" i="67"/>
  <c r="C97" i="67"/>
  <c r="C98" i="67"/>
  <c r="C99" i="67"/>
  <c r="C100" i="67"/>
  <c r="C101" i="67"/>
  <c r="C102" i="67"/>
  <c r="C103" i="67"/>
  <c r="C104" i="67"/>
  <c r="C105" i="67"/>
  <c r="C106" i="67"/>
  <c r="C107" i="67"/>
  <c r="C108" i="67"/>
  <c r="C109" i="67"/>
  <c r="C110" i="67"/>
  <c r="C111" i="67"/>
  <c r="C112" i="67"/>
  <c r="C113" i="67"/>
  <c r="C114" i="67"/>
  <c r="C115" i="67"/>
  <c r="C116" i="67"/>
  <c r="C117" i="67"/>
  <c r="C118" i="67"/>
  <c r="C119" i="67"/>
  <c r="C120" i="67"/>
  <c r="C121" i="67"/>
  <c r="C122" i="67"/>
  <c r="C123" i="67"/>
  <c r="C124" i="67"/>
  <c r="C125" i="67"/>
  <c r="C126" i="67"/>
  <c r="C127" i="67"/>
  <c r="C128" i="67"/>
  <c r="C129" i="67"/>
  <c r="C130" i="67"/>
  <c r="C131" i="67"/>
  <c r="C2" i="67"/>
  <c r="G131" i="63"/>
  <c r="G130" i="63"/>
  <c r="G129" i="63"/>
  <c r="G128" i="63"/>
  <c r="G127" i="63"/>
  <c r="G126" i="63"/>
  <c r="G125" i="63"/>
  <c r="G124" i="63"/>
  <c r="G123" i="63"/>
  <c r="G122" i="63"/>
  <c r="G121" i="63"/>
  <c r="G120" i="63"/>
  <c r="G119" i="63"/>
  <c r="G118" i="63"/>
  <c r="G117" i="63"/>
  <c r="G116" i="63"/>
  <c r="G115" i="63"/>
  <c r="G114" i="63"/>
  <c r="G113" i="63"/>
  <c r="G112" i="63"/>
  <c r="G111" i="63"/>
  <c r="G110" i="63"/>
  <c r="G109" i="63"/>
  <c r="G108" i="63"/>
  <c r="G107" i="63"/>
  <c r="G106" i="63"/>
  <c r="G105" i="63"/>
  <c r="G104" i="63"/>
  <c r="G103" i="63"/>
  <c r="G102" i="63"/>
  <c r="G101" i="63"/>
  <c r="G100" i="63"/>
  <c r="G99" i="63"/>
  <c r="G98" i="63"/>
  <c r="G97" i="63"/>
  <c r="G96" i="63"/>
  <c r="G95" i="63"/>
  <c r="G94" i="63"/>
  <c r="G93" i="63"/>
  <c r="G92" i="63"/>
  <c r="G91" i="63"/>
  <c r="G90" i="63"/>
  <c r="G89" i="63"/>
  <c r="G88" i="63"/>
  <c r="G87" i="63"/>
  <c r="G86" i="63"/>
  <c r="G85" i="63"/>
  <c r="G84" i="63"/>
  <c r="G83" i="63"/>
  <c r="G82" i="63"/>
  <c r="G81" i="63"/>
  <c r="G80" i="63"/>
  <c r="G79" i="63"/>
  <c r="G78" i="63"/>
  <c r="G77" i="63"/>
  <c r="G76" i="63"/>
  <c r="G75" i="63"/>
  <c r="G74" i="63"/>
  <c r="G73" i="63"/>
  <c r="G72" i="63"/>
  <c r="G71" i="63"/>
  <c r="G70" i="63"/>
  <c r="G69" i="63"/>
  <c r="G68" i="63"/>
  <c r="G67" i="63"/>
  <c r="G66" i="63"/>
  <c r="G65" i="63"/>
  <c r="G64" i="63"/>
  <c r="G63" i="63"/>
  <c r="G62" i="63"/>
  <c r="G61" i="63"/>
  <c r="G60" i="63"/>
  <c r="G59" i="63"/>
  <c r="G58" i="63"/>
  <c r="G57" i="63"/>
  <c r="G56" i="63"/>
  <c r="G55" i="63"/>
  <c r="G54" i="63"/>
  <c r="G53" i="63"/>
  <c r="G52" i="63"/>
  <c r="G51" i="63"/>
  <c r="G50" i="63"/>
  <c r="G49" i="63"/>
  <c r="G48" i="63"/>
  <c r="G47" i="63"/>
  <c r="G46" i="63"/>
  <c r="G45" i="63"/>
  <c r="G44" i="63"/>
  <c r="G43" i="63"/>
  <c r="G42" i="63"/>
  <c r="G41" i="63"/>
  <c r="G40" i="63"/>
  <c r="G39" i="63"/>
  <c r="G38" i="63"/>
  <c r="G37" i="63"/>
  <c r="G36" i="63"/>
  <c r="G35" i="63"/>
  <c r="G34" i="63"/>
  <c r="G33" i="63"/>
  <c r="G32" i="63"/>
  <c r="G31" i="63"/>
  <c r="G30" i="63"/>
  <c r="G29" i="63"/>
  <c r="G28" i="63"/>
  <c r="G27" i="63"/>
  <c r="G26" i="63"/>
  <c r="G25" i="63"/>
  <c r="G24" i="63"/>
  <c r="G23" i="63"/>
  <c r="G22" i="63"/>
  <c r="G21" i="63"/>
  <c r="G20" i="63"/>
  <c r="G19" i="63"/>
  <c r="G18" i="63"/>
  <c r="G17" i="63"/>
  <c r="G16" i="63"/>
  <c r="G15" i="63"/>
  <c r="G14" i="63"/>
  <c r="G13" i="63"/>
  <c r="G12" i="63"/>
  <c r="G11" i="63"/>
  <c r="G10" i="63"/>
  <c r="G9" i="63"/>
  <c r="G8" i="63"/>
  <c r="G7" i="63"/>
  <c r="G6" i="63"/>
  <c r="G5" i="63"/>
  <c r="G4" i="63"/>
  <c r="G3" i="63"/>
  <c r="G2" i="63"/>
  <c r="AA131" i="61"/>
  <c r="AA130" i="61"/>
  <c r="AA129" i="61"/>
  <c r="AA128" i="61"/>
  <c r="AA127" i="61"/>
  <c r="AA126" i="61"/>
  <c r="AA125" i="61"/>
  <c r="AA124" i="61"/>
  <c r="AA123" i="61"/>
  <c r="AA122" i="61"/>
  <c r="AA121" i="61"/>
  <c r="AA120" i="61"/>
  <c r="AA119" i="61"/>
  <c r="AA118" i="61"/>
  <c r="AA117" i="61"/>
  <c r="AA116" i="61"/>
  <c r="AA115" i="61"/>
  <c r="AA114" i="61"/>
  <c r="AA113" i="61"/>
  <c r="AA112" i="61"/>
  <c r="AA111" i="61"/>
  <c r="AA110" i="61"/>
  <c r="AA109" i="61"/>
  <c r="AA108" i="61"/>
  <c r="AA107" i="61"/>
  <c r="AA106" i="61"/>
  <c r="AA105" i="61"/>
  <c r="AA104" i="61"/>
  <c r="AA103" i="61"/>
  <c r="AA102" i="61"/>
  <c r="AA101" i="61"/>
  <c r="AA100" i="61"/>
  <c r="AA99" i="61"/>
  <c r="AA98" i="61"/>
  <c r="AA97" i="61"/>
  <c r="AA96" i="61"/>
  <c r="AA95" i="61"/>
  <c r="AA94" i="61"/>
  <c r="AA93" i="61"/>
  <c r="AA92" i="61"/>
  <c r="AA91" i="61"/>
  <c r="AA90" i="61"/>
  <c r="AA89" i="61"/>
  <c r="AA88" i="61"/>
  <c r="AA87" i="61"/>
  <c r="AA86" i="61"/>
  <c r="AA85" i="61"/>
  <c r="AA84" i="61"/>
  <c r="AA83" i="61"/>
  <c r="AA82" i="61"/>
  <c r="AA81" i="61"/>
  <c r="AA80" i="61"/>
  <c r="AA79" i="61"/>
  <c r="AA78" i="61"/>
  <c r="AA77" i="61"/>
  <c r="AA76" i="61"/>
  <c r="AA75" i="61"/>
  <c r="AA74" i="61"/>
  <c r="AA73" i="61"/>
  <c r="AA72" i="61"/>
  <c r="AA71" i="61"/>
  <c r="AA70" i="61"/>
  <c r="AA69" i="61"/>
  <c r="AA68" i="61"/>
  <c r="AA67" i="61"/>
  <c r="AA66" i="61"/>
  <c r="AA65" i="61"/>
  <c r="AA64" i="61"/>
  <c r="AA63" i="61"/>
  <c r="AA62" i="61"/>
  <c r="AA61" i="61"/>
  <c r="AA60" i="61"/>
  <c r="AA59" i="61"/>
  <c r="AA58" i="61"/>
  <c r="AA57" i="61"/>
  <c r="AA56" i="61"/>
  <c r="AA55" i="61"/>
  <c r="AA54" i="61"/>
  <c r="AA53" i="61"/>
  <c r="AA52" i="61"/>
  <c r="AA51" i="61"/>
  <c r="AA50" i="61"/>
  <c r="AA49" i="61"/>
  <c r="AA48" i="61"/>
  <c r="AA47" i="61"/>
  <c r="AA46" i="61"/>
  <c r="AA45" i="61"/>
  <c r="AA44" i="61"/>
  <c r="AA43" i="61"/>
  <c r="AA42" i="61"/>
  <c r="AA41" i="61"/>
  <c r="AA40" i="61"/>
  <c r="AA39" i="61"/>
  <c r="AA38" i="61"/>
  <c r="AA37" i="61"/>
  <c r="AA36" i="61"/>
  <c r="AA35" i="61"/>
  <c r="AA34" i="61"/>
  <c r="AA33" i="61"/>
  <c r="AA32" i="61"/>
  <c r="AA31" i="61"/>
  <c r="AA30" i="61"/>
  <c r="AA29" i="61"/>
  <c r="AA28" i="61"/>
  <c r="AA27" i="61"/>
  <c r="AA26" i="61"/>
  <c r="AA25" i="61"/>
  <c r="AA24" i="61"/>
  <c r="AA23" i="61"/>
  <c r="AA22" i="61"/>
  <c r="AA21" i="61"/>
  <c r="AA20" i="61"/>
  <c r="AA19" i="61"/>
  <c r="AA18" i="61"/>
  <c r="AA17" i="61"/>
  <c r="AA16" i="61"/>
  <c r="AA15" i="61"/>
  <c r="AA14" i="61"/>
  <c r="AA13" i="61"/>
  <c r="AA12" i="61"/>
  <c r="AA11" i="61"/>
  <c r="AA10" i="61"/>
  <c r="AA9" i="61"/>
  <c r="AA8" i="61"/>
  <c r="AA7" i="61"/>
  <c r="AA6" i="61"/>
  <c r="AA5" i="61"/>
  <c r="AA4" i="61"/>
  <c r="AA3" i="61"/>
  <c r="AA2" i="61"/>
  <c r="Z131" i="61"/>
  <c r="Z130" i="61"/>
  <c r="Z129" i="61"/>
  <c r="Z128" i="61"/>
  <c r="Z127" i="61"/>
  <c r="Z126" i="61"/>
  <c r="Z125" i="61"/>
  <c r="Z124" i="61"/>
  <c r="Z123" i="61"/>
  <c r="Z122" i="61"/>
  <c r="Z121" i="61"/>
  <c r="Z120" i="61"/>
  <c r="Z119" i="61"/>
  <c r="Z118" i="61"/>
  <c r="Z117" i="61"/>
  <c r="Z116" i="61"/>
  <c r="Z115" i="61"/>
  <c r="Z114" i="61"/>
  <c r="Z113" i="61"/>
  <c r="Z112" i="61"/>
  <c r="Z111" i="61"/>
  <c r="Z110" i="61"/>
  <c r="Z109" i="61"/>
  <c r="Z108" i="61"/>
  <c r="Z107" i="61"/>
  <c r="Z106" i="61"/>
  <c r="Z105" i="61"/>
  <c r="Z104" i="61"/>
  <c r="Z103" i="61"/>
  <c r="Z102" i="61"/>
  <c r="Z101" i="61"/>
  <c r="Z100" i="61"/>
  <c r="Z99" i="61"/>
  <c r="Z98" i="61"/>
  <c r="Z97" i="61"/>
  <c r="Z96" i="61"/>
  <c r="Z95" i="61"/>
  <c r="Z94" i="61"/>
  <c r="Z93" i="61"/>
  <c r="Z92" i="61"/>
  <c r="Z91" i="61"/>
  <c r="Z90" i="61"/>
  <c r="Z89" i="61"/>
  <c r="Z88" i="61"/>
  <c r="Z87" i="61"/>
  <c r="Z86" i="61"/>
  <c r="Z85" i="61"/>
  <c r="Z84" i="61"/>
  <c r="Z83" i="61"/>
  <c r="Z82" i="61"/>
  <c r="Z81" i="61"/>
  <c r="Z80" i="61"/>
  <c r="Z79" i="61"/>
  <c r="Z78" i="61"/>
  <c r="Z77" i="61"/>
  <c r="Z76" i="61"/>
  <c r="Z75" i="61"/>
  <c r="Z74" i="61"/>
  <c r="Z73" i="61"/>
  <c r="Z72" i="61"/>
  <c r="Z71" i="61"/>
  <c r="Z70" i="61"/>
  <c r="Z69" i="61"/>
  <c r="Z68" i="61"/>
  <c r="Z67" i="61"/>
  <c r="Z66" i="61"/>
  <c r="Z65" i="61"/>
  <c r="Z64" i="61"/>
  <c r="Z63" i="61"/>
  <c r="Z62" i="61"/>
  <c r="Z61" i="61"/>
  <c r="Z60" i="61"/>
  <c r="Z59" i="61"/>
  <c r="Z58" i="61"/>
  <c r="Z57" i="61"/>
  <c r="Z56" i="61"/>
  <c r="Z55" i="61"/>
  <c r="Z54" i="61"/>
  <c r="Z53" i="61"/>
  <c r="Z52" i="61"/>
  <c r="Z51" i="61"/>
  <c r="Z50" i="61"/>
  <c r="Z49" i="61"/>
  <c r="Z48" i="61"/>
  <c r="Z47" i="61"/>
  <c r="Z46" i="61"/>
  <c r="Z45" i="61"/>
  <c r="Z44" i="61"/>
  <c r="Z43" i="61"/>
  <c r="Z42" i="61"/>
  <c r="Z41" i="61"/>
  <c r="Z40" i="61"/>
  <c r="Z39" i="61"/>
  <c r="Z38" i="61"/>
  <c r="Z37" i="61"/>
  <c r="Z36" i="61"/>
  <c r="Z35" i="61"/>
  <c r="Z34" i="61"/>
  <c r="Z33" i="61"/>
  <c r="Z32" i="61"/>
  <c r="Z31" i="61"/>
  <c r="Z30" i="61"/>
  <c r="Z29" i="61"/>
  <c r="Z28" i="61"/>
  <c r="Z27" i="61"/>
  <c r="Z26" i="61"/>
  <c r="Z25" i="61"/>
  <c r="Z24" i="61"/>
  <c r="Z23" i="61"/>
  <c r="Z22" i="61"/>
  <c r="Z21" i="61"/>
  <c r="Z20" i="61"/>
  <c r="Z19" i="61"/>
  <c r="Z18" i="61"/>
  <c r="Z17" i="61"/>
  <c r="Z16" i="61"/>
  <c r="Z15" i="61"/>
  <c r="Z14" i="61"/>
  <c r="Z13" i="61"/>
  <c r="Z12" i="61"/>
  <c r="Z11" i="61"/>
  <c r="Z10" i="61"/>
  <c r="Z9" i="61"/>
  <c r="Z8" i="61"/>
  <c r="Z7" i="61"/>
  <c r="Z6" i="61"/>
  <c r="Z5" i="61"/>
  <c r="Z4" i="61"/>
  <c r="Z3" i="61"/>
  <c r="Z2" i="61"/>
  <c r="O131" i="61"/>
  <c r="N131" i="61"/>
  <c r="M131" i="61"/>
  <c r="L131" i="61"/>
  <c r="K131" i="61"/>
  <c r="J131" i="61"/>
  <c r="I131" i="61"/>
  <c r="H131" i="61"/>
  <c r="G131" i="61"/>
  <c r="F131" i="61"/>
  <c r="B131" i="61"/>
  <c r="O130" i="61"/>
  <c r="N130" i="61"/>
  <c r="M130" i="61"/>
  <c r="L130" i="61"/>
  <c r="K130" i="61"/>
  <c r="J130" i="61"/>
  <c r="I130" i="61"/>
  <c r="H130" i="61"/>
  <c r="G130" i="61"/>
  <c r="F130" i="61"/>
  <c r="B130" i="61"/>
  <c r="O129" i="61"/>
  <c r="N129" i="61"/>
  <c r="M129" i="61"/>
  <c r="L129" i="61"/>
  <c r="K129" i="61"/>
  <c r="J129" i="61"/>
  <c r="I129" i="61"/>
  <c r="H129" i="61"/>
  <c r="G129" i="61"/>
  <c r="F129" i="61"/>
  <c r="B129" i="61"/>
  <c r="O128" i="61"/>
  <c r="N128" i="61"/>
  <c r="M128" i="61"/>
  <c r="L128" i="61"/>
  <c r="K128" i="61"/>
  <c r="J128" i="61"/>
  <c r="I128" i="61"/>
  <c r="H128" i="61"/>
  <c r="G128" i="61"/>
  <c r="F128" i="61"/>
  <c r="B128" i="61"/>
  <c r="O127" i="61"/>
  <c r="N127" i="61"/>
  <c r="M127" i="61"/>
  <c r="L127" i="61"/>
  <c r="K127" i="61"/>
  <c r="J127" i="61"/>
  <c r="I127" i="61"/>
  <c r="H127" i="61"/>
  <c r="G127" i="61"/>
  <c r="F127" i="61"/>
  <c r="B127" i="61"/>
  <c r="O126" i="61"/>
  <c r="N126" i="61"/>
  <c r="M126" i="61"/>
  <c r="L126" i="61"/>
  <c r="K126" i="61"/>
  <c r="J126" i="61"/>
  <c r="I126" i="61"/>
  <c r="H126" i="61"/>
  <c r="G126" i="61"/>
  <c r="F126" i="61"/>
  <c r="B126" i="61"/>
  <c r="O125" i="61"/>
  <c r="N125" i="61"/>
  <c r="M125" i="61"/>
  <c r="L125" i="61"/>
  <c r="K125" i="61"/>
  <c r="J125" i="61"/>
  <c r="I125" i="61"/>
  <c r="H125" i="61"/>
  <c r="G125" i="61"/>
  <c r="F125" i="61"/>
  <c r="B125" i="61"/>
  <c r="O124" i="61"/>
  <c r="N124" i="61"/>
  <c r="M124" i="61"/>
  <c r="L124" i="61"/>
  <c r="K124" i="61"/>
  <c r="J124" i="61"/>
  <c r="I124" i="61"/>
  <c r="H124" i="61"/>
  <c r="G124" i="61"/>
  <c r="F124" i="61"/>
  <c r="B124" i="61"/>
  <c r="O123" i="61"/>
  <c r="N123" i="61"/>
  <c r="M123" i="61"/>
  <c r="L123" i="61"/>
  <c r="K123" i="61"/>
  <c r="J123" i="61"/>
  <c r="I123" i="61"/>
  <c r="H123" i="61"/>
  <c r="G123" i="61"/>
  <c r="F123" i="61"/>
  <c r="B123" i="61"/>
  <c r="O122" i="61"/>
  <c r="N122" i="61"/>
  <c r="M122" i="61"/>
  <c r="L122" i="61"/>
  <c r="K122" i="61"/>
  <c r="J122" i="61"/>
  <c r="I122" i="61"/>
  <c r="H122" i="61"/>
  <c r="G122" i="61"/>
  <c r="F122" i="61"/>
  <c r="B122" i="61"/>
  <c r="O121" i="61"/>
  <c r="N121" i="61"/>
  <c r="M121" i="61"/>
  <c r="L121" i="61"/>
  <c r="K121" i="61"/>
  <c r="J121" i="61"/>
  <c r="I121" i="61"/>
  <c r="H121" i="61"/>
  <c r="G121" i="61"/>
  <c r="F121" i="61"/>
  <c r="B121" i="61"/>
  <c r="O120" i="61"/>
  <c r="N120" i="61"/>
  <c r="M120" i="61"/>
  <c r="L120" i="61"/>
  <c r="K120" i="61"/>
  <c r="J120" i="61"/>
  <c r="I120" i="61"/>
  <c r="H120" i="61"/>
  <c r="G120" i="61"/>
  <c r="F120" i="61"/>
  <c r="B120" i="61"/>
  <c r="O119" i="61"/>
  <c r="N119" i="61"/>
  <c r="M119" i="61"/>
  <c r="L119" i="61"/>
  <c r="K119" i="61"/>
  <c r="J119" i="61"/>
  <c r="I119" i="61"/>
  <c r="H119" i="61"/>
  <c r="G119" i="61"/>
  <c r="F119" i="61"/>
  <c r="B119" i="61"/>
  <c r="O118" i="61"/>
  <c r="N118" i="61"/>
  <c r="M118" i="61"/>
  <c r="L118" i="61"/>
  <c r="K118" i="61"/>
  <c r="J118" i="61"/>
  <c r="I118" i="61"/>
  <c r="H118" i="61"/>
  <c r="G118" i="61"/>
  <c r="F118" i="61"/>
  <c r="B118" i="61"/>
  <c r="O117" i="61"/>
  <c r="N117" i="61"/>
  <c r="M117" i="61"/>
  <c r="L117" i="61"/>
  <c r="K117" i="61"/>
  <c r="J117" i="61"/>
  <c r="I117" i="61"/>
  <c r="H117" i="61"/>
  <c r="G117" i="61"/>
  <c r="F117" i="61"/>
  <c r="B117" i="61"/>
  <c r="O116" i="61"/>
  <c r="N116" i="61"/>
  <c r="M116" i="61"/>
  <c r="L116" i="61"/>
  <c r="K116" i="61"/>
  <c r="J116" i="61"/>
  <c r="I116" i="61"/>
  <c r="H116" i="61"/>
  <c r="G116" i="61"/>
  <c r="F116" i="61"/>
  <c r="B116" i="61"/>
  <c r="O115" i="61"/>
  <c r="N115" i="61"/>
  <c r="M115" i="61"/>
  <c r="L115" i="61"/>
  <c r="K115" i="61"/>
  <c r="J115" i="61"/>
  <c r="I115" i="61"/>
  <c r="H115" i="61"/>
  <c r="G115" i="61"/>
  <c r="F115" i="61"/>
  <c r="B115" i="61"/>
  <c r="O114" i="61"/>
  <c r="N114" i="61"/>
  <c r="M114" i="61"/>
  <c r="L114" i="61"/>
  <c r="K114" i="61"/>
  <c r="J114" i="61"/>
  <c r="I114" i="61"/>
  <c r="H114" i="61"/>
  <c r="G114" i="61"/>
  <c r="F114" i="61"/>
  <c r="B114" i="61"/>
  <c r="O113" i="61"/>
  <c r="N113" i="61"/>
  <c r="M113" i="61"/>
  <c r="L113" i="61"/>
  <c r="K113" i="61"/>
  <c r="J113" i="61"/>
  <c r="I113" i="61"/>
  <c r="H113" i="61"/>
  <c r="G113" i="61"/>
  <c r="F113" i="61"/>
  <c r="B113" i="61"/>
  <c r="O112" i="61"/>
  <c r="N112" i="61"/>
  <c r="M112" i="61"/>
  <c r="L112" i="61"/>
  <c r="K112" i="61"/>
  <c r="J112" i="61"/>
  <c r="I112" i="61"/>
  <c r="H112" i="61"/>
  <c r="G112" i="61"/>
  <c r="F112" i="61"/>
  <c r="B112" i="61"/>
  <c r="O111" i="61"/>
  <c r="N111" i="61"/>
  <c r="M111" i="61"/>
  <c r="L111" i="61"/>
  <c r="K111" i="61"/>
  <c r="J111" i="61"/>
  <c r="I111" i="61"/>
  <c r="H111" i="61"/>
  <c r="G111" i="61"/>
  <c r="F111" i="61"/>
  <c r="B111" i="61"/>
  <c r="O110" i="61"/>
  <c r="N110" i="61"/>
  <c r="M110" i="61"/>
  <c r="L110" i="61"/>
  <c r="K110" i="61"/>
  <c r="J110" i="61"/>
  <c r="I110" i="61"/>
  <c r="H110" i="61"/>
  <c r="G110" i="61"/>
  <c r="F110" i="61"/>
  <c r="B110" i="61"/>
  <c r="O109" i="61"/>
  <c r="N109" i="61"/>
  <c r="M109" i="61"/>
  <c r="L109" i="61"/>
  <c r="K109" i="61"/>
  <c r="J109" i="61"/>
  <c r="I109" i="61"/>
  <c r="H109" i="61"/>
  <c r="G109" i="61"/>
  <c r="F109" i="61"/>
  <c r="B109" i="61"/>
  <c r="O108" i="61"/>
  <c r="N108" i="61"/>
  <c r="M108" i="61"/>
  <c r="L108" i="61"/>
  <c r="K108" i="61"/>
  <c r="J108" i="61"/>
  <c r="I108" i="61"/>
  <c r="H108" i="61"/>
  <c r="G108" i="61"/>
  <c r="F108" i="61"/>
  <c r="B108" i="61"/>
  <c r="O107" i="61"/>
  <c r="N107" i="61"/>
  <c r="M107" i="61"/>
  <c r="L107" i="61"/>
  <c r="K107" i="61"/>
  <c r="J107" i="61"/>
  <c r="I107" i="61"/>
  <c r="H107" i="61"/>
  <c r="G107" i="61"/>
  <c r="F107" i="61"/>
  <c r="B107" i="61"/>
  <c r="O106" i="61"/>
  <c r="N106" i="61"/>
  <c r="M106" i="61"/>
  <c r="L106" i="61"/>
  <c r="K106" i="61"/>
  <c r="J106" i="61"/>
  <c r="I106" i="61"/>
  <c r="H106" i="61"/>
  <c r="G106" i="61"/>
  <c r="F106" i="61"/>
  <c r="B106" i="61"/>
  <c r="O105" i="61"/>
  <c r="N105" i="61"/>
  <c r="M105" i="61"/>
  <c r="L105" i="61"/>
  <c r="K105" i="61"/>
  <c r="J105" i="61"/>
  <c r="I105" i="61"/>
  <c r="H105" i="61"/>
  <c r="G105" i="61"/>
  <c r="F105" i="61"/>
  <c r="B105" i="61"/>
  <c r="O104" i="61"/>
  <c r="N104" i="61"/>
  <c r="M104" i="61"/>
  <c r="L104" i="61"/>
  <c r="K104" i="61"/>
  <c r="J104" i="61"/>
  <c r="I104" i="61"/>
  <c r="H104" i="61"/>
  <c r="G104" i="61"/>
  <c r="F104" i="61"/>
  <c r="B104" i="61"/>
  <c r="O103" i="61"/>
  <c r="N103" i="61"/>
  <c r="M103" i="61"/>
  <c r="L103" i="61"/>
  <c r="K103" i="61"/>
  <c r="J103" i="61"/>
  <c r="I103" i="61"/>
  <c r="H103" i="61"/>
  <c r="G103" i="61"/>
  <c r="F103" i="61"/>
  <c r="B103" i="61"/>
  <c r="O102" i="61"/>
  <c r="N102" i="61"/>
  <c r="M102" i="61"/>
  <c r="L102" i="61"/>
  <c r="K102" i="61"/>
  <c r="J102" i="61"/>
  <c r="I102" i="61"/>
  <c r="H102" i="61"/>
  <c r="G102" i="61"/>
  <c r="F102" i="61"/>
  <c r="B102" i="61"/>
  <c r="O101" i="61"/>
  <c r="N101" i="61"/>
  <c r="M101" i="61"/>
  <c r="L101" i="61"/>
  <c r="K101" i="61"/>
  <c r="J101" i="61"/>
  <c r="I101" i="61"/>
  <c r="H101" i="61"/>
  <c r="G101" i="61"/>
  <c r="F101" i="61"/>
  <c r="B101" i="61"/>
  <c r="O100" i="61"/>
  <c r="N100" i="61"/>
  <c r="M100" i="61"/>
  <c r="L100" i="61"/>
  <c r="K100" i="61"/>
  <c r="J100" i="61"/>
  <c r="I100" i="61"/>
  <c r="H100" i="61"/>
  <c r="G100" i="61"/>
  <c r="F100" i="61"/>
  <c r="B100" i="61"/>
  <c r="O99" i="61"/>
  <c r="N99" i="61"/>
  <c r="M99" i="61"/>
  <c r="L99" i="61"/>
  <c r="K99" i="61"/>
  <c r="J99" i="61"/>
  <c r="I99" i="61"/>
  <c r="H99" i="61"/>
  <c r="G99" i="61"/>
  <c r="F99" i="61"/>
  <c r="B99" i="61"/>
  <c r="O98" i="61"/>
  <c r="N98" i="61"/>
  <c r="M98" i="61"/>
  <c r="L98" i="61"/>
  <c r="K98" i="61"/>
  <c r="J98" i="61"/>
  <c r="I98" i="61"/>
  <c r="H98" i="61"/>
  <c r="G98" i="61"/>
  <c r="F98" i="61"/>
  <c r="B98" i="61"/>
  <c r="O97" i="61"/>
  <c r="N97" i="61"/>
  <c r="M97" i="61"/>
  <c r="L97" i="61"/>
  <c r="K97" i="61"/>
  <c r="J97" i="61"/>
  <c r="I97" i="61"/>
  <c r="H97" i="61"/>
  <c r="G97" i="61"/>
  <c r="F97" i="61"/>
  <c r="B97" i="61"/>
  <c r="O96" i="61"/>
  <c r="N96" i="61"/>
  <c r="M96" i="61"/>
  <c r="L96" i="61"/>
  <c r="K96" i="61"/>
  <c r="J96" i="61"/>
  <c r="I96" i="61"/>
  <c r="H96" i="61"/>
  <c r="G96" i="61"/>
  <c r="F96" i="61"/>
  <c r="B96" i="61"/>
  <c r="O95" i="61"/>
  <c r="N95" i="61"/>
  <c r="M95" i="61"/>
  <c r="L95" i="61"/>
  <c r="K95" i="61"/>
  <c r="J95" i="61"/>
  <c r="I95" i="61"/>
  <c r="H95" i="61"/>
  <c r="G95" i="61"/>
  <c r="F95" i="61"/>
  <c r="B95" i="61"/>
  <c r="O94" i="61"/>
  <c r="N94" i="61"/>
  <c r="M94" i="61"/>
  <c r="L94" i="61"/>
  <c r="K94" i="61"/>
  <c r="J94" i="61"/>
  <c r="I94" i="61"/>
  <c r="H94" i="61"/>
  <c r="G94" i="61"/>
  <c r="F94" i="61"/>
  <c r="B94" i="61"/>
  <c r="O93" i="61"/>
  <c r="N93" i="61"/>
  <c r="M93" i="61"/>
  <c r="L93" i="61"/>
  <c r="K93" i="61"/>
  <c r="J93" i="61"/>
  <c r="I93" i="61"/>
  <c r="H93" i="61"/>
  <c r="G93" i="61"/>
  <c r="F93" i="61"/>
  <c r="B93" i="61"/>
  <c r="O92" i="61"/>
  <c r="N92" i="61"/>
  <c r="M92" i="61"/>
  <c r="L92" i="61"/>
  <c r="K92" i="61"/>
  <c r="J92" i="61"/>
  <c r="I92" i="61"/>
  <c r="H92" i="61"/>
  <c r="G92" i="61"/>
  <c r="F92" i="61"/>
  <c r="B92" i="61"/>
  <c r="O91" i="61"/>
  <c r="N91" i="61"/>
  <c r="M91" i="61"/>
  <c r="L91" i="61"/>
  <c r="K91" i="61"/>
  <c r="J91" i="61"/>
  <c r="I91" i="61"/>
  <c r="H91" i="61"/>
  <c r="G91" i="61"/>
  <c r="F91" i="61"/>
  <c r="B91" i="61"/>
  <c r="O90" i="61"/>
  <c r="N90" i="61"/>
  <c r="M90" i="61"/>
  <c r="L90" i="61"/>
  <c r="K90" i="61"/>
  <c r="J90" i="61"/>
  <c r="I90" i="61"/>
  <c r="H90" i="61"/>
  <c r="G90" i="61"/>
  <c r="F90" i="61"/>
  <c r="B90" i="61"/>
  <c r="O89" i="61"/>
  <c r="N89" i="61"/>
  <c r="M89" i="61"/>
  <c r="L89" i="61"/>
  <c r="K89" i="61"/>
  <c r="J89" i="61"/>
  <c r="I89" i="61"/>
  <c r="H89" i="61"/>
  <c r="G89" i="61"/>
  <c r="F89" i="61"/>
  <c r="B89" i="61"/>
  <c r="O88" i="61"/>
  <c r="N88" i="61"/>
  <c r="M88" i="61"/>
  <c r="L88" i="61"/>
  <c r="K88" i="61"/>
  <c r="J88" i="61"/>
  <c r="I88" i="61"/>
  <c r="H88" i="61"/>
  <c r="G88" i="61"/>
  <c r="F88" i="61"/>
  <c r="B88" i="61"/>
  <c r="O87" i="61"/>
  <c r="N87" i="61"/>
  <c r="M87" i="61"/>
  <c r="L87" i="61"/>
  <c r="K87" i="61"/>
  <c r="J87" i="61"/>
  <c r="I87" i="61"/>
  <c r="H87" i="61"/>
  <c r="G87" i="61"/>
  <c r="F87" i="61"/>
  <c r="B87" i="61"/>
  <c r="O86" i="61"/>
  <c r="N86" i="61"/>
  <c r="M86" i="61"/>
  <c r="L86" i="61"/>
  <c r="K86" i="61"/>
  <c r="J86" i="61"/>
  <c r="I86" i="61"/>
  <c r="H86" i="61"/>
  <c r="G86" i="61"/>
  <c r="F86" i="61"/>
  <c r="B86" i="61"/>
  <c r="O85" i="61"/>
  <c r="N85" i="61"/>
  <c r="M85" i="61"/>
  <c r="L85" i="61"/>
  <c r="K85" i="61"/>
  <c r="J85" i="61"/>
  <c r="I85" i="61"/>
  <c r="H85" i="61"/>
  <c r="G85" i="61"/>
  <c r="F85" i="61"/>
  <c r="B85" i="61"/>
  <c r="O84" i="61"/>
  <c r="N84" i="61"/>
  <c r="M84" i="61"/>
  <c r="L84" i="61"/>
  <c r="K84" i="61"/>
  <c r="J84" i="61"/>
  <c r="I84" i="61"/>
  <c r="H84" i="61"/>
  <c r="G84" i="61"/>
  <c r="F84" i="61"/>
  <c r="B84" i="61"/>
  <c r="O83" i="61"/>
  <c r="N83" i="61"/>
  <c r="M83" i="61"/>
  <c r="L83" i="61"/>
  <c r="K83" i="61"/>
  <c r="J83" i="61"/>
  <c r="I83" i="61"/>
  <c r="H83" i="61"/>
  <c r="G83" i="61"/>
  <c r="F83" i="61"/>
  <c r="B83" i="61"/>
  <c r="O82" i="61"/>
  <c r="N82" i="61"/>
  <c r="M82" i="61"/>
  <c r="L82" i="61"/>
  <c r="K82" i="61"/>
  <c r="J82" i="61"/>
  <c r="I82" i="61"/>
  <c r="H82" i="61"/>
  <c r="G82" i="61"/>
  <c r="F82" i="61"/>
  <c r="B82" i="61"/>
  <c r="O81" i="61"/>
  <c r="N81" i="61"/>
  <c r="M81" i="61"/>
  <c r="L81" i="61"/>
  <c r="K81" i="61"/>
  <c r="J81" i="61"/>
  <c r="I81" i="61"/>
  <c r="H81" i="61"/>
  <c r="G81" i="61"/>
  <c r="F81" i="61"/>
  <c r="B81" i="61"/>
  <c r="O80" i="61"/>
  <c r="N80" i="61"/>
  <c r="M80" i="61"/>
  <c r="L80" i="61"/>
  <c r="K80" i="61"/>
  <c r="J80" i="61"/>
  <c r="I80" i="61"/>
  <c r="H80" i="61"/>
  <c r="G80" i="61"/>
  <c r="F80" i="61"/>
  <c r="B80" i="61"/>
  <c r="O79" i="61"/>
  <c r="N79" i="61"/>
  <c r="M79" i="61"/>
  <c r="L79" i="61"/>
  <c r="K79" i="61"/>
  <c r="J79" i="61"/>
  <c r="I79" i="61"/>
  <c r="H79" i="61"/>
  <c r="G79" i="61"/>
  <c r="F79" i="61"/>
  <c r="B79" i="61"/>
  <c r="O78" i="61"/>
  <c r="N78" i="61"/>
  <c r="M78" i="61"/>
  <c r="L78" i="61"/>
  <c r="K78" i="61"/>
  <c r="J78" i="61"/>
  <c r="I78" i="61"/>
  <c r="H78" i="61"/>
  <c r="G78" i="61"/>
  <c r="F78" i="61"/>
  <c r="B78" i="61"/>
  <c r="O77" i="61"/>
  <c r="N77" i="61"/>
  <c r="M77" i="61"/>
  <c r="L77" i="61"/>
  <c r="K77" i="61"/>
  <c r="J77" i="61"/>
  <c r="I77" i="61"/>
  <c r="H77" i="61"/>
  <c r="G77" i="61"/>
  <c r="F77" i="61"/>
  <c r="B77" i="61"/>
  <c r="O76" i="61"/>
  <c r="N76" i="61"/>
  <c r="M76" i="61"/>
  <c r="L76" i="61"/>
  <c r="K76" i="61"/>
  <c r="J76" i="61"/>
  <c r="I76" i="61"/>
  <c r="H76" i="61"/>
  <c r="G76" i="61"/>
  <c r="F76" i="61"/>
  <c r="B76" i="61"/>
  <c r="O75" i="61"/>
  <c r="N75" i="61"/>
  <c r="M75" i="61"/>
  <c r="L75" i="61"/>
  <c r="K75" i="61"/>
  <c r="J75" i="61"/>
  <c r="I75" i="61"/>
  <c r="H75" i="61"/>
  <c r="G75" i="61"/>
  <c r="F75" i="61"/>
  <c r="B75" i="61"/>
  <c r="O74" i="61"/>
  <c r="N74" i="61"/>
  <c r="M74" i="61"/>
  <c r="L74" i="61"/>
  <c r="K74" i="61"/>
  <c r="J74" i="61"/>
  <c r="I74" i="61"/>
  <c r="H74" i="61"/>
  <c r="G74" i="61"/>
  <c r="F74" i="61"/>
  <c r="B74" i="61"/>
  <c r="O73" i="61"/>
  <c r="N73" i="61"/>
  <c r="M73" i="61"/>
  <c r="L73" i="61"/>
  <c r="K73" i="61"/>
  <c r="J73" i="61"/>
  <c r="I73" i="61"/>
  <c r="H73" i="61"/>
  <c r="G73" i="61"/>
  <c r="F73" i="61"/>
  <c r="B73" i="61"/>
  <c r="O72" i="61"/>
  <c r="N72" i="61"/>
  <c r="M72" i="61"/>
  <c r="L72" i="61"/>
  <c r="K72" i="61"/>
  <c r="J72" i="61"/>
  <c r="I72" i="61"/>
  <c r="H72" i="61"/>
  <c r="G72" i="61"/>
  <c r="F72" i="61"/>
  <c r="B72" i="61"/>
  <c r="O71" i="61"/>
  <c r="N71" i="61"/>
  <c r="M71" i="61"/>
  <c r="L71" i="61"/>
  <c r="K71" i="61"/>
  <c r="J71" i="61"/>
  <c r="I71" i="61"/>
  <c r="H71" i="61"/>
  <c r="G71" i="61"/>
  <c r="F71" i="61"/>
  <c r="B71" i="61"/>
  <c r="O70" i="61"/>
  <c r="N70" i="61"/>
  <c r="M70" i="61"/>
  <c r="L70" i="61"/>
  <c r="K70" i="61"/>
  <c r="J70" i="61"/>
  <c r="I70" i="61"/>
  <c r="H70" i="61"/>
  <c r="G70" i="61"/>
  <c r="F70" i="61"/>
  <c r="B70" i="61"/>
  <c r="O69" i="61"/>
  <c r="N69" i="61"/>
  <c r="M69" i="61"/>
  <c r="L69" i="61"/>
  <c r="K69" i="61"/>
  <c r="J69" i="61"/>
  <c r="I69" i="61"/>
  <c r="H69" i="61"/>
  <c r="G69" i="61"/>
  <c r="F69" i="61"/>
  <c r="B69" i="61"/>
  <c r="O68" i="61"/>
  <c r="N68" i="61"/>
  <c r="M68" i="61"/>
  <c r="L68" i="61"/>
  <c r="K68" i="61"/>
  <c r="J68" i="61"/>
  <c r="I68" i="61"/>
  <c r="H68" i="61"/>
  <c r="G68" i="61"/>
  <c r="F68" i="61"/>
  <c r="B68" i="61"/>
  <c r="O67" i="61"/>
  <c r="N67" i="61"/>
  <c r="M67" i="61"/>
  <c r="L67" i="61"/>
  <c r="K67" i="61"/>
  <c r="J67" i="61"/>
  <c r="I67" i="61"/>
  <c r="H67" i="61"/>
  <c r="G67" i="61"/>
  <c r="F67" i="61"/>
  <c r="B67" i="61"/>
  <c r="O66" i="61"/>
  <c r="N66" i="61"/>
  <c r="M66" i="61"/>
  <c r="L66" i="61"/>
  <c r="K66" i="61"/>
  <c r="J66" i="61"/>
  <c r="I66" i="61"/>
  <c r="H66" i="61"/>
  <c r="G66" i="61"/>
  <c r="F66" i="61"/>
  <c r="B66" i="61"/>
  <c r="O65" i="61"/>
  <c r="N65" i="61"/>
  <c r="M65" i="61"/>
  <c r="L65" i="61"/>
  <c r="K65" i="61"/>
  <c r="J65" i="61"/>
  <c r="I65" i="61"/>
  <c r="H65" i="61"/>
  <c r="G65" i="61"/>
  <c r="F65" i="61"/>
  <c r="B65" i="61"/>
  <c r="O64" i="61"/>
  <c r="N64" i="61"/>
  <c r="M64" i="61"/>
  <c r="L64" i="61"/>
  <c r="K64" i="61"/>
  <c r="J64" i="61"/>
  <c r="I64" i="61"/>
  <c r="H64" i="61"/>
  <c r="G64" i="61"/>
  <c r="F64" i="61"/>
  <c r="B64" i="61"/>
  <c r="O63" i="61"/>
  <c r="N63" i="61"/>
  <c r="M63" i="61"/>
  <c r="L63" i="61"/>
  <c r="K63" i="61"/>
  <c r="J63" i="61"/>
  <c r="I63" i="61"/>
  <c r="H63" i="61"/>
  <c r="G63" i="61"/>
  <c r="F63" i="61"/>
  <c r="B63" i="61"/>
  <c r="O62" i="61"/>
  <c r="N62" i="61"/>
  <c r="M62" i="61"/>
  <c r="L62" i="61"/>
  <c r="K62" i="61"/>
  <c r="J62" i="61"/>
  <c r="I62" i="61"/>
  <c r="H62" i="61"/>
  <c r="G62" i="61"/>
  <c r="F62" i="61"/>
  <c r="B62" i="61"/>
  <c r="O61" i="61"/>
  <c r="N61" i="61"/>
  <c r="M61" i="61"/>
  <c r="L61" i="61"/>
  <c r="K61" i="61"/>
  <c r="J61" i="61"/>
  <c r="I61" i="61"/>
  <c r="H61" i="61"/>
  <c r="G61" i="61"/>
  <c r="F61" i="61"/>
  <c r="B61" i="61"/>
  <c r="O60" i="61"/>
  <c r="N60" i="61"/>
  <c r="M60" i="61"/>
  <c r="L60" i="61"/>
  <c r="K60" i="61"/>
  <c r="J60" i="61"/>
  <c r="I60" i="61"/>
  <c r="H60" i="61"/>
  <c r="G60" i="61"/>
  <c r="F60" i="61"/>
  <c r="B60" i="61"/>
  <c r="O59" i="61"/>
  <c r="N59" i="61"/>
  <c r="M59" i="61"/>
  <c r="L59" i="61"/>
  <c r="K59" i="61"/>
  <c r="J59" i="61"/>
  <c r="I59" i="61"/>
  <c r="H59" i="61"/>
  <c r="G59" i="61"/>
  <c r="F59" i="61"/>
  <c r="B59" i="61"/>
  <c r="O58" i="61"/>
  <c r="N58" i="61"/>
  <c r="M58" i="61"/>
  <c r="L58" i="61"/>
  <c r="K58" i="61"/>
  <c r="J58" i="61"/>
  <c r="I58" i="61"/>
  <c r="H58" i="61"/>
  <c r="G58" i="61"/>
  <c r="F58" i="61"/>
  <c r="B58" i="61"/>
  <c r="O57" i="61"/>
  <c r="N57" i="61"/>
  <c r="M57" i="61"/>
  <c r="L57" i="61"/>
  <c r="K57" i="61"/>
  <c r="J57" i="61"/>
  <c r="I57" i="61"/>
  <c r="H57" i="61"/>
  <c r="G57" i="61"/>
  <c r="F57" i="61"/>
  <c r="B57" i="61"/>
  <c r="O56" i="61"/>
  <c r="N56" i="61"/>
  <c r="M56" i="61"/>
  <c r="L56" i="61"/>
  <c r="K56" i="61"/>
  <c r="J56" i="61"/>
  <c r="I56" i="61"/>
  <c r="H56" i="61"/>
  <c r="G56" i="61"/>
  <c r="F56" i="61"/>
  <c r="B56" i="61"/>
  <c r="O55" i="61"/>
  <c r="N55" i="61"/>
  <c r="M55" i="61"/>
  <c r="L55" i="61"/>
  <c r="K55" i="61"/>
  <c r="J55" i="61"/>
  <c r="I55" i="61"/>
  <c r="H55" i="61"/>
  <c r="G55" i="61"/>
  <c r="F55" i="61"/>
  <c r="B55" i="61"/>
  <c r="O54" i="61"/>
  <c r="N54" i="61"/>
  <c r="M54" i="61"/>
  <c r="L54" i="61"/>
  <c r="K54" i="61"/>
  <c r="J54" i="61"/>
  <c r="I54" i="61"/>
  <c r="H54" i="61"/>
  <c r="G54" i="61"/>
  <c r="F54" i="61"/>
  <c r="B54" i="61"/>
  <c r="O53" i="61"/>
  <c r="N53" i="61"/>
  <c r="M53" i="61"/>
  <c r="L53" i="61"/>
  <c r="K53" i="61"/>
  <c r="J53" i="61"/>
  <c r="I53" i="61"/>
  <c r="H53" i="61"/>
  <c r="G53" i="61"/>
  <c r="F53" i="61"/>
  <c r="B53" i="61"/>
  <c r="O52" i="61"/>
  <c r="N52" i="61"/>
  <c r="M52" i="61"/>
  <c r="L52" i="61"/>
  <c r="K52" i="61"/>
  <c r="J52" i="61"/>
  <c r="I52" i="61"/>
  <c r="H52" i="61"/>
  <c r="G52" i="61"/>
  <c r="F52" i="61"/>
  <c r="B52" i="61"/>
  <c r="O51" i="61"/>
  <c r="N51" i="61"/>
  <c r="M51" i="61"/>
  <c r="L51" i="61"/>
  <c r="K51" i="61"/>
  <c r="J51" i="61"/>
  <c r="I51" i="61"/>
  <c r="H51" i="61"/>
  <c r="G51" i="61"/>
  <c r="F51" i="61"/>
  <c r="B51" i="61"/>
  <c r="O50" i="61"/>
  <c r="N50" i="61"/>
  <c r="M50" i="61"/>
  <c r="L50" i="61"/>
  <c r="K50" i="61"/>
  <c r="J50" i="61"/>
  <c r="I50" i="61"/>
  <c r="H50" i="61"/>
  <c r="G50" i="61"/>
  <c r="F50" i="61"/>
  <c r="B50" i="61"/>
  <c r="O49" i="61"/>
  <c r="N49" i="61"/>
  <c r="M49" i="61"/>
  <c r="L49" i="61"/>
  <c r="K49" i="61"/>
  <c r="J49" i="61"/>
  <c r="I49" i="61"/>
  <c r="H49" i="61"/>
  <c r="G49" i="61"/>
  <c r="F49" i="61"/>
  <c r="B49" i="61"/>
  <c r="O48" i="61"/>
  <c r="N48" i="61"/>
  <c r="M48" i="61"/>
  <c r="L48" i="61"/>
  <c r="K48" i="61"/>
  <c r="J48" i="61"/>
  <c r="I48" i="61"/>
  <c r="H48" i="61"/>
  <c r="G48" i="61"/>
  <c r="F48" i="61"/>
  <c r="B48" i="61"/>
  <c r="O47" i="61"/>
  <c r="N47" i="61"/>
  <c r="M47" i="61"/>
  <c r="L47" i="61"/>
  <c r="K47" i="61"/>
  <c r="J47" i="61"/>
  <c r="I47" i="61"/>
  <c r="H47" i="61"/>
  <c r="G47" i="61"/>
  <c r="F47" i="61"/>
  <c r="B47" i="61"/>
  <c r="O46" i="61"/>
  <c r="N46" i="61"/>
  <c r="M46" i="61"/>
  <c r="L46" i="61"/>
  <c r="K46" i="61"/>
  <c r="J46" i="61"/>
  <c r="I46" i="61"/>
  <c r="H46" i="61"/>
  <c r="G46" i="61"/>
  <c r="F46" i="61"/>
  <c r="B46" i="61"/>
  <c r="O45" i="61"/>
  <c r="N45" i="61"/>
  <c r="M45" i="61"/>
  <c r="L45" i="61"/>
  <c r="K45" i="61"/>
  <c r="J45" i="61"/>
  <c r="I45" i="61"/>
  <c r="H45" i="61"/>
  <c r="G45" i="61"/>
  <c r="F45" i="61"/>
  <c r="B45" i="61"/>
  <c r="O44" i="61"/>
  <c r="N44" i="61"/>
  <c r="M44" i="61"/>
  <c r="L44" i="61"/>
  <c r="K44" i="61"/>
  <c r="J44" i="61"/>
  <c r="I44" i="61"/>
  <c r="H44" i="61"/>
  <c r="G44" i="61"/>
  <c r="F44" i="61"/>
  <c r="B44" i="61"/>
  <c r="O43" i="61"/>
  <c r="N43" i="61"/>
  <c r="M43" i="61"/>
  <c r="L43" i="61"/>
  <c r="K43" i="61"/>
  <c r="J43" i="61"/>
  <c r="I43" i="61"/>
  <c r="H43" i="61"/>
  <c r="G43" i="61"/>
  <c r="F43" i="61"/>
  <c r="B43" i="61"/>
  <c r="O42" i="61"/>
  <c r="N42" i="61"/>
  <c r="M42" i="61"/>
  <c r="L42" i="61"/>
  <c r="K42" i="61"/>
  <c r="J42" i="61"/>
  <c r="I42" i="61"/>
  <c r="H42" i="61"/>
  <c r="G42" i="61"/>
  <c r="F42" i="61"/>
  <c r="B42" i="61"/>
  <c r="O41" i="61"/>
  <c r="N41" i="61"/>
  <c r="M41" i="61"/>
  <c r="L41" i="61"/>
  <c r="K41" i="61"/>
  <c r="J41" i="61"/>
  <c r="I41" i="61"/>
  <c r="H41" i="61"/>
  <c r="G41" i="61"/>
  <c r="F41" i="61"/>
  <c r="B41" i="61"/>
  <c r="O40" i="61"/>
  <c r="N40" i="61"/>
  <c r="M40" i="61"/>
  <c r="L40" i="61"/>
  <c r="K40" i="61"/>
  <c r="J40" i="61"/>
  <c r="I40" i="61"/>
  <c r="H40" i="61"/>
  <c r="G40" i="61"/>
  <c r="F40" i="61"/>
  <c r="B40" i="61"/>
  <c r="O39" i="61"/>
  <c r="N39" i="61"/>
  <c r="M39" i="61"/>
  <c r="L39" i="61"/>
  <c r="K39" i="61"/>
  <c r="J39" i="61"/>
  <c r="I39" i="61"/>
  <c r="H39" i="61"/>
  <c r="G39" i="61"/>
  <c r="F39" i="61"/>
  <c r="B39" i="61"/>
  <c r="O38" i="61"/>
  <c r="N38" i="61"/>
  <c r="M38" i="61"/>
  <c r="L38" i="61"/>
  <c r="K38" i="61"/>
  <c r="J38" i="61"/>
  <c r="I38" i="61"/>
  <c r="H38" i="61"/>
  <c r="G38" i="61"/>
  <c r="F38" i="61"/>
  <c r="B38" i="61"/>
  <c r="O37" i="61"/>
  <c r="N37" i="61"/>
  <c r="M37" i="61"/>
  <c r="L37" i="61"/>
  <c r="K37" i="61"/>
  <c r="J37" i="61"/>
  <c r="I37" i="61"/>
  <c r="H37" i="61"/>
  <c r="G37" i="61"/>
  <c r="F37" i="61"/>
  <c r="B37" i="61"/>
  <c r="O36" i="61"/>
  <c r="N36" i="61"/>
  <c r="M36" i="61"/>
  <c r="L36" i="61"/>
  <c r="K36" i="61"/>
  <c r="J36" i="61"/>
  <c r="I36" i="61"/>
  <c r="H36" i="61"/>
  <c r="G36" i="61"/>
  <c r="F36" i="61"/>
  <c r="B36" i="61"/>
  <c r="O35" i="61"/>
  <c r="N35" i="61"/>
  <c r="M35" i="61"/>
  <c r="L35" i="61"/>
  <c r="K35" i="61"/>
  <c r="J35" i="61"/>
  <c r="I35" i="61"/>
  <c r="H35" i="61"/>
  <c r="G35" i="61"/>
  <c r="F35" i="61"/>
  <c r="B35" i="61"/>
  <c r="O34" i="61"/>
  <c r="N34" i="61"/>
  <c r="M34" i="61"/>
  <c r="L34" i="61"/>
  <c r="K34" i="61"/>
  <c r="J34" i="61"/>
  <c r="I34" i="61"/>
  <c r="H34" i="61"/>
  <c r="G34" i="61"/>
  <c r="F34" i="61"/>
  <c r="B34" i="61"/>
  <c r="O33" i="61"/>
  <c r="N33" i="61"/>
  <c r="M33" i="61"/>
  <c r="L33" i="61"/>
  <c r="K33" i="61"/>
  <c r="J33" i="61"/>
  <c r="I33" i="61"/>
  <c r="H33" i="61"/>
  <c r="G33" i="61"/>
  <c r="F33" i="61"/>
  <c r="B33" i="61"/>
  <c r="O32" i="61"/>
  <c r="N32" i="61"/>
  <c r="M32" i="61"/>
  <c r="L32" i="61"/>
  <c r="K32" i="61"/>
  <c r="J32" i="61"/>
  <c r="I32" i="61"/>
  <c r="H32" i="61"/>
  <c r="G32" i="61"/>
  <c r="F32" i="61"/>
  <c r="B32" i="61"/>
  <c r="O31" i="61"/>
  <c r="N31" i="61"/>
  <c r="M31" i="61"/>
  <c r="L31" i="61"/>
  <c r="K31" i="61"/>
  <c r="J31" i="61"/>
  <c r="I31" i="61"/>
  <c r="H31" i="61"/>
  <c r="G31" i="61"/>
  <c r="F31" i="61"/>
  <c r="B31" i="61"/>
  <c r="O30" i="61"/>
  <c r="N30" i="61"/>
  <c r="M30" i="61"/>
  <c r="L30" i="61"/>
  <c r="K30" i="61"/>
  <c r="J30" i="61"/>
  <c r="I30" i="61"/>
  <c r="H30" i="61"/>
  <c r="G30" i="61"/>
  <c r="F30" i="61"/>
  <c r="B30" i="61"/>
  <c r="O29" i="61"/>
  <c r="N29" i="61"/>
  <c r="M29" i="61"/>
  <c r="L29" i="61"/>
  <c r="K29" i="61"/>
  <c r="J29" i="61"/>
  <c r="I29" i="61"/>
  <c r="H29" i="61"/>
  <c r="G29" i="61"/>
  <c r="F29" i="61"/>
  <c r="B29" i="61"/>
  <c r="O28" i="61"/>
  <c r="N28" i="61"/>
  <c r="M28" i="61"/>
  <c r="L28" i="61"/>
  <c r="K28" i="61"/>
  <c r="J28" i="61"/>
  <c r="I28" i="61"/>
  <c r="H28" i="61"/>
  <c r="G28" i="61"/>
  <c r="F28" i="61"/>
  <c r="B28" i="61"/>
  <c r="O27" i="61"/>
  <c r="N27" i="61"/>
  <c r="M27" i="61"/>
  <c r="L27" i="61"/>
  <c r="K27" i="61"/>
  <c r="J27" i="61"/>
  <c r="I27" i="61"/>
  <c r="H27" i="61"/>
  <c r="G27" i="61"/>
  <c r="F27" i="61"/>
  <c r="B27" i="61"/>
  <c r="O26" i="61"/>
  <c r="N26" i="61"/>
  <c r="M26" i="61"/>
  <c r="L26" i="61"/>
  <c r="K26" i="61"/>
  <c r="J26" i="61"/>
  <c r="I26" i="61"/>
  <c r="H26" i="61"/>
  <c r="G26" i="61"/>
  <c r="F26" i="61"/>
  <c r="B26" i="61"/>
  <c r="O25" i="61"/>
  <c r="N25" i="61"/>
  <c r="M25" i="61"/>
  <c r="L25" i="61"/>
  <c r="K25" i="61"/>
  <c r="J25" i="61"/>
  <c r="I25" i="61"/>
  <c r="H25" i="61"/>
  <c r="G25" i="61"/>
  <c r="F25" i="61"/>
  <c r="B25" i="61"/>
  <c r="O24" i="61"/>
  <c r="N24" i="61"/>
  <c r="M24" i="61"/>
  <c r="L24" i="61"/>
  <c r="K24" i="61"/>
  <c r="J24" i="61"/>
  <c r="I24" i="61"/>
  <c r="H24" i="61"/>
  <c r="G24" i="61"/>
  <c r="F24" i="61"/>
  <c r="B24" i="61"/>
  <c r="O23" i="61"/>
  <c r="N23" i="61"/>
  <c r="M23" i="61"/>
  <c r="L23" i="61"/>
  <c r="K23" i="61"/>
  <c r="J23" i="61"/>
  <c r="I23" i="61"/>
  <c r="H23" i="61"/>
  <c r="G23" i="61"/>
  <c r="F23" i="61"/>
  <c r="B23" i="61"/>
  <c r="O22" i="61"/>
  <c r="N22" i="61"/>
  <c r="M22" i="61"/>
  <c r="L22" i="61"/>
  <c r="K22" i="61"/>
  <c r="J22" i="61"/>
  <c r="I22" i="61"/>
  <c r="H22" i="61"/>
  <c r="G22" i="61"/>
  <c r="F22" i="61"/>
  <c r="B22" i="61"/>
  <c r="O21" i="61"/>
  <c r="N21" i="61"/>
  <c r="M21" i="61"/>
  <c r="L21" i="61"/>
  <c r="K21" i="61"/>
  <c r="J21" i="61"/>
  <c r="I21" i="61"/>
  <c r="H21" i="61"/>
  <c r="G21" i="61"/>
  <c r="F21" i="61"/>
  <c r="B21" i="61"/>
  <c r="O20" i="61"/>
  <c r="N20" i="61"/>
  <c r="M20" i="61"/>
  <c r="L20" i="61"/>
  <c r="K20" i="61"/>
  <c r="J20" i="61"/>
  <c r="I20" i="61"/>
  <c r="H20" i="61"/>
  <c r="G20" i="61"/>
  <c r="F20" i="61"/>
  <c r="B20" i="61"/>
  <c r="O19" i="61"/>
  <c r="N19" i="61"/>
  <c r="M19" i="61"/>
  <c r="L19" i="61"/>
  <c r="K19" i="61"/>
  <c r="J19" i="61"/>
  <c r="I19" i="61"/>
  <c r="H19" i="61"/>
  <c r="G19" i="61"/>
  <c r="F19" i="61"/>
  <c r="B19" i="61"/>
  <c r="O18" i="61"/>
  <c r="N18" i="61"/>
  <c r="M18" i="61"/>
  <c r="L18" i="61"/>
  <c r="K18" i="61"/>
  <c r="J18" i="61"/>
  <c r="I18" i="61"/>
  <c r="H18" i="61"/>
  <c r="G18" i="61"/>
  <c r="F18" i="61"/>
  <c r="B18" i="61"/>
  <c r="O17" i="61"/>
  <c r="N17" i="61"/>
  <c r="M17" i="61"/>
  <c r="L17" i="61"/>
  <c r="K17" i="61"/>
  <c r="J17" i="61"/>
  <c r="I17" i="61"/>
  <c r="H17" i="61"/>
  <c r="G17" i="61"/>
  <c r="F17" i="61"/>
  <c r="B17" i="61"/>
  <c r="O16" i="61"/>
  <c r="N16" i="61"/>
  <c r="M16" i="61"/>
  <c r="L16" i="61"/>
  <c r="K16" i="61"/>
  <c r="J16" i="61"/>
  <c r="I16" i="61"/>
  <c r="H16" i="61"/>
  <c r="G16" i="61"/>
  <c r="F16" i="61"/>
  <c r="B16" i="61"/>
  <c r="O15" i="61"/>
  <c r="N15" i="61"/>
  <c r="M15" i="61"/>
  <c r="L15" i="61"/>
  <c r="K15" i="61"/>
  <c r="J15" i="61"/>
  <c r="I15" i="61"/>
  <c r="H15" i="61"/>
  <c r="G15" i="61"/>
  <c r="F15" i="61"/>
  <c r="B15" i="61"/>
  <c r="O14" i="61"/>
  <c r="N14" i="61"/>
  <c r="M14" i="61"/>
  <c r="L14" i="61"/>
  <c r="K14" i="61"/>
  <c r="J14" i="61"/>
  <c r="I14" i="61"/>
  <c r="H14" i="61"/>
  <c r="G14" i="61"/>
  <c r="F14" i="61"/>
  <c r="B14" i="61"/>
  <c r="O13" i="61"/>
  <c r="N13" i="61"/>
  <c r="M13" i="61"/>
  <c r="L13" i="61"/>
  <c r="K13" i="61"/>
  <c r="J13" i="61"/>
  <c r="I13" i="61"/>
  <c r="H13" i="61"/>
  <c r="G13" i="61"/>
  <c r="F13" i="61"/>
  <c r="B13" i="61"/>
  <c r="O12" i="61"/>
  <c r="N12" i="61"/>
  <c r="M12" i="61"/>
  <c r="L12" i="61"/>
  <c r="K12" i="61"/>
  <c r="J12" i="61"/>
  <c r="I12" i="61"/>
  <c r="H12" i="61"/>
  <c r="G12" i="61"/>
  <c r="F12" i="61"/>
  <c r="B12" i="61"/>
  <c r="O11" i="61"/>
  <c r="N11" i="61"/>
  <c r="M11" i="61"/>
  <c r="L11" i="61"/>
  <c r="K11" i="61"/>
  <c r="J11" i="61"/>
  <c r="I11" i="61"/>
  <c r="H11" i="61"/>
  <c r="G11" i="61"/>
  <c r="F11" i="61"/>
  <c r="B11" i="61"/>
  <c r="O10" i="61"/>
  <c r="N10" i="61"/>
  <c r="M10" i="61"/>
  <c r="L10" i="61"/>
  <c r="K10" i="61"/>
  <c r="J10" i="61"/>
  <c r="I10" i="61"/>
  <c r="H10" i="61"/>
  <c r="G10" i="61"/>
  <c r="F10" i="61"/>
  <c r="B10" i="61"/>
  <c r="O9" i="61"/>
  <c r="N9" i="61"/>
  <c r="M9" i="61"/>
  <c r="L9" i="61"/>
  <c r="K9" i="61"/>
  <c r="J9" i="61"/>
  <c r="I9" i="61"/>
  <c r="H9" i="61"/>
  <c r="G9" i="61"/>
  <c r="F9" i="61"/>
  <c r="B9" i="61"/>
  <c r="O8" i="61"/>
  <c r="N8" i="61"/>
  <c r="M8" i="61"/>
  <c r="L8" i="61"/>
  <c r="K8" i="61"/>
  <c r="J8" i="61"/>
  <c r="I8" i="61"/>
  <c r="H8" i="61"/>
  <c r="G8" i="61"/>
  <c r="F8" i="61"/>
  <c r="B8" i="61"/>
  <c r="O7" i="61"/>
  <c r="N7" i="61"/>
  <c r="M7" i="61"/>
  <c r="L7" i="61"/>
  <c r="K7" i="61"/>
  <c r="J7" i="61"/>
  <c r="I7" i="61"/>
  <c r="H7" i="61"/>
  <c r="G7" i="61"/>
  <c r="F7" i="61"/>
  <c r="B7" i="61"/>
  <c r="O6" i="61"/>
  <c r="N6" i="61"/>
  <c r="M6" i="61"/>
  <c r="L6" i="61"/>
  <c r="K6" i="61"/>
  <c r="J6" i="61"/>
  <c r="I6" i="61"/>
  <c r="H6" i="61"/>
  <c r="G6" i="61"/>
  <c r="F6" i="61"/>
  <c r="B6" i="61"/>
  <c r="O5" i="61"/>
  <c r="N5" i="61"/>
  <c r="M5" i="61"/>
  <c r="L5" i="61"/>
  <c r="K5" i="61"/>
  <c r="J5" i="61"/>
  <c r="I5" i="61"/>
  <c r="H5" i="61"/>
  <c r="G5" i="61"/>
  <c r="F5" i="61"/>
  <c r="B5" i="61"/>
  <c r="O4" i="61"/>
  <c r="N4" i="61"/>
  <c r="M4" i="61"/>
  <c r="L4" i="61"/>
  <c r="K4" i="61"/>
  <c r="J4" i="61"/>
  <c r="I4" i="61"/>
  <c r="H4" i="61"/>
  <c r="G4" i="61"/>
  <c r="F4" i="61"/>
  <c r="B4" i="61"/>
  <c r="O3" i="61"/>
  <c r="N3" i="61"/>
  <c r="M3" i="61"/>
  <c r="L3" i="61"/>
  <c r="K3" i="61"/>
  <c r="J3" i="61"/>
  <c r="I3" i="61"/>
  <c r="H3" i="61"/>
  <c r="G3" i="61"/>
  <c r="F3" i="61"/>
  <c r="B3" i="61"/>
  <c r="O2" i="61"/>
  <c r="N2" i="61"/>
  <c r="M2" i="61"/>
  <c r="L2" i="61"/>
  <c r="K2" i="61"/>
  <c r="J2" i="61"/>
  <c r="I2" i="61"/>
  <c r="H2" i="61"/>
  <c r="G2" i="61"/>
  <c r="F2" i="61"/>
  <c r="B2" i="61"/>
  <c r="P131" i="59"/>
  <c r="P130" i="59"/>
  <c r="P129" i="59"/>
  <c r="P128" i="59"/>
  <c r="P127" i="59"/>
  <c r="P126" i="59"/>
  <c r="P125" i="59"/>
  <c r="P124" i="59"/>
  <c r="P123" i="59"/>
  <c r="P122" i="59"/>
  <c r="P121" i="59"/>
  <c r="P120" i="59"/>
  <c r="P119" i="59"/>
  <c r="P118" i="59"/>
  <c r="P117" i="59"/>
  <c r="P116" i="59"/>
  <c r="P115" i="59"/>
  <c r="P114" i="59"/>
  <c r="P113" i="59"/>
  <c r="P112" i="59"/>
  <c r="P111" i="59"/>
  <c r="P110" i="59"/>
  <c r="P109" i="59"/>
  <c r="P108" i="59"/>
  <c r="P107" i="59"/>
  <c r="P106" i="59"/>
  <c r="P105" i="59"/>
  <c r="P104" i="59"/>
  <c r="P103" i="59"/>
  <c r="P102" i="59"/>
  <c r="P101" i="59"/>
  <c r="P100" i="59"/>
  <c r="P99" i="59"/>
  <c r="P98" i="59"/>
  <c r="P97" i="59"/>
  <c r="P96" i="59"/>
  <c r="P95" i="59"/>
  <c r="P94" i="59"/>
  <c r="P93" i="59"/>
  <c r="P92" i="59"/>
  <c r="P91" i="59"/>
  <c r="P90" i="59"/>
  <c r="P89" i="59"/>
  <c r="P88" i="59"/>
  <c r="P87" i="59"/>
  <c r="P86" i="59"/>
  <c r="P85" i="59"/>
  <c r="P84" i="59"/>
  <c r="P83" i="59"/>
  <c r="P82" i="59"/>
  <c r="P81" i="59"/>
  <c r="P80" i="59"/>
  <c r="P79" i="59"/>
  <c r="P78" i="59"/>
  <c r="P77" i="59"/>
  <c r="P76" i="59"/>
  <c r="P75" i="59"/>
  <c r="P74" i="59"/>
  <c r="P73" i="59"/>
  <c r="P72" i="59"/>
  <c r="P71" i="59"/>
  <c r="P70" i="59"/>
  <c r="P69" i="59"/>
  <c r="P68" i="59"/>
  <c r="P67" i="59"/>
  <c r="P66" i="59"/>
  <c r="P65" i="59"/>
  <c r="P64" i="59"/>
  <c r="P63" i="59"/>
  <c r="P62" i="59"/>
  <c r="P61" i="59"/>
  <c r="P60" i="59"/>
  <c r="P59" i="59"/>
  <c r="P58" i="59"/>
  <c r="P57" i="59"/>
  <c r="P56" i="59"/>
  <c r="P55" i="59"/>
  <c r="P54" i="59"/>
  <c r="P53" i="59"/>
  <c r="P52" i="59"/>
  <c r="P51" i="59"/>
  <c r="P50" i="59"/>
  <c r="P49" i="59"/>
  <c r="P48" i="59"/>
  <c r="P47" i="59"/>
  <c r="P46" i="59"/>
  <c r="P45" i="59"/>
  <c r="P44" i="59"/>
  <c r="P43" i="59"/>
  <c r="P42" i="59"/>
  <c r="P41" i="59"/>
  <c r="P40" i="59"/>
  <c r="P39" i="59"/>
  <c r="P38" i="59"/>
  <c r="P37" i="59"/>
  <c r="P36" i="59"/>
  <c r="P35" i="59"/>
  <c r="P34" i="59"/>
  <c r="P33" i="59"/>
  <c r="P32" i="59"/>
  <c r="P31" i="59"/>
  <c r="P30" i="59"/>
  <c r="P29" i="59"/>
  <c r="P28" i="59"/>
  <c r="P27" i="59"/>
  <c r="P26" i="59"/>
  <c r="P25" i="59"/>
  <c r="P24" i="59"/>
  <c r="P23" i="59"/>
  <c r="P22" i="59"/>
  <c r="P21" i="59"/>
  <c r="P20" i="59"/>
  <c r="P19" i="59"/>
  <c r="P18" i="59"/>
  <c r="P17" i="59"/>
  <c r="P16" i="59"/>
  <c r="P15" i="59"/>
  <c r="P14" i="59"/>
  <c r="P13" i="59"/>
  <c r="P12" i="59"/>
  <c r="P11" i="59"/>
  <c r="P10" i="59"/>
  <c r="P9" i="59"/>
  <c r="P8" i="59"/>
  <c r="P7" i="59"/>
  <c r="P6" i="59"/>
  <c r="P5" i="59"/>
  <c r="P4" i="59"/>
  <c r="P3" i="59"/>
  <c r="P2" i="59"/>
  <c r="O131" i="59"/>
  <c r="N131" i="59"/>
  <c r="M131" i="59"/>
  <c r="L131" i="59"/>
  <c r="K131" i="59"/>
  <c r="J131" i="59"/>
  <c r="I131" i="59"/>
  <c r="H131" i="59"/>
  <c r="G131" i="59"/>
  <c r="F131" i="59"/>
  <c r="O130" i="59"/>
  <c r="N130" i="59"/>
  <c r="M130" i="59"/>
  <c r="L130" i="59"/>
  <c r="K130" i="59"/>
  <c r="J130" i="59"/>
  <c r="I130" i="59"/>
  <c r="H130" i="59"/>
  <c r="G130" i="59"/>
  <c r="F130" i="59"/>
  <c r="O129" i="59"/>
  <c r="N129" i="59"/>
  <c r="M129" i="59"/>
  <c r="L129" i="59"/>
  <c r="K129" i="59"/>
  <c r="J129" i="59"/>
  <c r="I129" i="59"/>
  <c r="H129" i="59"/>
  <c r="G129" i="59"/>
  <c r="F129" i="59"/>
  <c r="O128" i="59"/>
  <c r="N128" i="59"/>
  <c r="M128" i="59"/>
  <c r="L128" i="59"/>
  <c r="K128" i="59"/>
  <c r="J128" i="59"/>
  <c r="I128" i="59"/>
  <c r="H128" i="59"/>
  <c r="G128" i="59"/>
  <c r="F128" i="59"/>
  <c r="O127" i="59"/>
  <c r="N127" i="59"/>
  <c r="M127" i="59"/>
  <c r="L127" i="59"/>
  <c r="K127" i="59"/>
  <c r="J127" i="59"/>
  <c r="I127" i="59"/>
  <c r="H127" i="59"/>
  <c r="G127" i="59"/>
  <c r="F127" i="59"/>
  <c r="O126" i="59"/>
  <c r="N126" i="59"/>
  <c r="M126" i="59"/>
  <c r="L126" i="59"/>
  <c r="K126" i="59"/>
  <c r="J126" i="59"/>
  <c r="I126" i="59"/>
  <c r="H126" i="59"/>
  <c r="G126" i="59"/>
  <c r="F126" i="59"/>
  <c r="O125" i="59"/>
  <c r="N125" i="59"/>
  <c r="M125" i="59"/>
  <c r="L125" i="59"/>
  <c r="K125" i="59"/>
  <c r="J125" i="59"/>
  <c r="I125" i="59"/>
  <c r="H125" i="59"/>
  <c r="G125" i="59"/>
  <c r="F125" i="59"/>
  <c r="O124" i="59"/>
  <c r="N124" i="59"/>
  <c r="M124" i="59"/>
  <c r="L124" i="59"/>
  <c r="K124" i="59"/>
  <c r="J124" i="59"/>
  <c r="I124" i="59"/>
  <c r="H124" i="59"/>
  <c r="G124" i="59"/>
  <c r="F124" i="59"/>
  <c r="O123" i="59"/>
  <c r="N123" i="59"/>
  <c r="M123" i="59"/>
  <c r="L123" i="59"/>
  <c r="K123" i="59"/>
  <c r="J123" i="59"/>
  <c r="I123" i="59"/>
  <c r="H123" i="59"/>
  <c r="G123" i="59"/>
  <c r="F123" i="59"/>
  <c r="O122" i="59"/>
  <c r="N122" i="59"/>
  <c r="M122" i="59"/>
  <c r="L122" i="59"/>
  <c r="K122" i="59"/>
  <c r="J122" i="59"/>
  <c r="I122" i="59"/>
  <c r="H122" i="59"/>
  <c r="G122" i="59"/>
  <c r="F122" i="59"/>
  <c r="O121" i="59"/>
  <c r="N121" i="59"/>
  <c r="M121" i="59"/>
  <c r="L121" i="59"/>
  <c r="K121" i="59"/>
  <c r="J121" i="59"/>
  <c r="I121" i="59"/>
  <c r="H121" i="59"/>
  <c r="G121" i="59"/>
  <c r="F121" i="59"/>
  <c r="O120" i="59"/>
  <c r="N120" i="59"/>
  <c r="M120" i="59"/>
  <c r="L120" i="59"/>
  <c r="K120" i="59"/>
  <c r="J120" i="59"/>
  <c r="I120" i="59"/>
  <c r="H120" i="59"/>
  <c r="G120" i="59"/>
  <c r="F120" i="59"/>
  <c r="O119" i="59"/>
  <c r="N119" i="59"/>
  <c r="M119" i="59"/>
  <c r="L119" i="59"/>
  <c r="K119" i="59"/>
  <c r="J119" i="59"/>
  <c r="I119" i="59"/>
  <c r="H119" i="59"/>
  <c r="G119" i="59"/>
  <c r="F119" i="59"/>
  <c r="O118" i="59"/>
  <c r="N118" i="59"/>
  <c r="M118" i="59"/>
  <c r="L118" i="59"/>
  <c r="K118" i="59"/>
  <c r="J118" i="59"/>
  <c r="I118" i="59"/>
  <c r="H118" i="59"/>
  <c r="G118" i="59"/>
  <c r="F118" i="59"/>
  <c r="O117" i="59"/>
  <c r="N117" i="59"/>
  <c r="M117" i="59"/>
  <c r="L117" i="59"/>
  <c r="K117" i="59"/>
  <c r="J117" i="59"/>
  <c r="I117" i="59"/>
  <c r="H117" i="59"/>
  <c r="G117" i="59"/>
  <c r="F117" i="59"/>
  <c r="O116" i="59"/>
  <c r="N116" i="59"/>
  <c r="M116" i="59"/>
  <c r="L116" i="59"/>
  <c r="K116" i="59"/>
  <c r="J116" i="59"/>
  <c r="I116" i="59"/>
  <c r="H116" i="59"/>
  <c r="G116" i="59"/>
  <c r="F116" i="59"/>
  <c r="O115" i="59"/>
  <c r="N115" i="59"/>
  <c r="M115" i="59"/>
  <c r="L115" i="59"/>
  <c r="K115" i="59"/>
  <c r="J115" i="59"/>
  <c r="I115" i="59"/>
  <c r="H115" i="59"/>
  <c r="G115" i="59"/>
  <c r="F115" i="59"/>
  <c r="O114" i="59"/>
  <c r="N114" i="59"/>
  <c r="M114" i="59"/>
  <c r="L114" i="59"/>
  <c r="K114" i="59"/>
  <c r="J114" i="59"/>
  <c r="I114" i="59"/>
  <c r="H114" i="59"/>
  <c r="G114" i="59"/>
  <c r="F114" i="59"/>
  <c r="O113" i="59"/>
  <c r="N113" i="59"/>
  <c r="M113" i="59"/>
  <c r="L113" i="59"/>
  <c r="K113" i="59"/>
  <c r="J113" i="59"/>
  <c r="I113" i="59"/>
  <c r="H113" i="59"/>
  <c r="G113" i="59"/>
  <c r="F113" i="59"/>
  <c r="O112" i="59"/>
  <c r="N112" i="59"/>
  <c r="M112" i="59"/>
  <c r="L112" i="59"/>
  <c r="K112" i="59"/>
  <c r="J112" i="59"/>
  <c r="I112" i="59"/>
  <c r="H112" i="59"/>
  <c r="G112" i="59"/>
  <c r="F112" i="59"/>
  <c r="O111" i="59"/>
  <c r="N111" i="59"/>
  <c r="M111" i="59"/>
  <c r="L111" i="59"/>
  <c r="K111" i="59"/>
  <c r="J111" i="59"/>
  <c r="I111" i="59"/>
  <c r="H111" i="59"/>
  <c r="G111" i="59"/>
  <c r="F111" i="59"/>
  <c r="O110" i="59"/>
  <c r="N110" i="59"/>
  <c r="M110" i="59"/>
  <c r="L110" i="59"/>
  <c r="K110" i="59"/>
  <c r="J110" i="59"/>
  <c r="I110" i="59"/>
  <c r="H110" i="59"/>
  <c r="G110" i="59"/>
  <c r="F110" i="59"/>
  <c r="O109" i="59"/>
  <c r="N109" i="59"/>
  <c r="M109" i="59"/>
  <c r="L109" i="59"/>
  <c r="K109" i="59"/>
  <c r="J109" i="59"/>
  <c r="I109" i="59"/>
  <c r="H109" i="59"/>
  <c r="G109" i="59"/>
  <c r="F109" i="59"/>
  <c r="O108" i="59"/>
  <c r="N108" i="59"/>
  <c r="M108" i="59"/>
  <c r="L108" i="59"/>
  <c r="K108" i="59"/>
  <c r="J108" i="59"/>
  <c r="I108" i="59"/>
  <c r="H108" i="59"/>
  <c r="G108" i="59"/>
  <c r="F108" i="59"/>
  <c r="O107" i="59"/>
  <c r="N107" i="59"/>
  <c r="M107" i="59"/>
  <c r="L107" i="59"/>
  <c r="K107" i="59"/>
  <c r="J107" i="59"/>
  <c r="I107" i="59"/>
  <c r="H107" i="59"/>
  <c r="G107" i="59"/>
  <c r="F107" i="59"/>
  <c r="O106" i="59"/>
  <c r="N106" i="59"/>
  <c r="M106" i="59"/>
  <c r="L106" i="59"/>
  <c r="K106" i="59"/>
  <c r="J106" i="59"/>
  <c r="I106" i="59"/>
  <c r="H106" i="59"/>
  <c r="G106" i="59"/>
  <c r="F106" i="59"/>
  <c r="O105" i="59"/>
  <c r="N105" i="59"/>
  <c r="M105" i="59"/>
  <c r="L105" i="59"/>
  <c r="K105" i="59"/>
  <c r="J105" i="59"/>
  <c r="I105" i="59"/>
  <c r="H105" i="59"/>
  <c r="G105" i="59"/>
  <c r="F105" i="59"/>
  <c r="O104" i="59"/>
  <c r="N104" i="59"/>
  <c r="M104" i="59"/>
  <c r="L104" i="59"/>
  <c r="K104" i="59"/>
  <c r="J104" i="59"/>
  <c r="I104" i="59"/>
  <c r="H104" i="59"/>
  <c r="G104" i="59"/>
  <c r="F104" i="59"/>
  <c r="O103" i="59"/>
  <c r="N103" i="59"/>
  <c r="M103" i="59"/>
  <c r="L103" i="59"/>
  <c r="K103" i="59"/>
  <c r="J103" i="59"/>
  <c r="I103" i="59"/>
  <c r="H103" i="59"/>
  <c r="G103" i="59"/>
  <c r="F103" i="59"/>
  <c r="O102" i="59"/>
  <c r="N102" i="59"/>
  <c r="M102" i="59"/>
  <c r="L102" i="59"/>
  <c r="K102" i="59"/>
  <c r="J102" i="59"/>
  <c r="I102" i="59"/>
  <c r="H102" i="59"/>
  <c r="G102" i="59"/>
  <c r="F102" i="59"/>
  <c r="O101" i="59"/>
  <c r="N101" i="59"/>
  <c r="M101" i="59"/>
  <c r="L101" i="59"/>
  <c r="K101" i="59"/>
  <c r="J101" i="59"/>
  <c r="I101" i="59"/>
  <c r="H101" i="59"/>
  <c r="G101" i="59"/>
  <c r="F101" i="59"/>
  <c r="O100" i="59"/>
  <c r="N100" i="59"/>
  <c r="M100" i="59"/>
  <c r="L100" i="59"/>
  <c r="K100" i="59"/>
  <c r="J100" i="59"/>
  <c r="I100" i="59"/>
  <c r="H100" i="59"/>
  <c r="G100" i="59"/>
  <c r="F100" i="59"/>
  <c r="O99" i="59"/>
  <c r="N99" i="59"/>
  <c r="M99" i="59"/>
  <c r="L99" i="59"/>
  <c r="K99" i="59"/>
  <c r="J99" i="59"/>
  <c r="I99" i="59"/>
  <c r="H99" i="59"/>
  <c r="G99" i="59"/>
  <c r="F99" i="59"/>
  <c r="O98" i="59"/>
  <c r="N98" i="59"/>
  <c r="M98" i="59"/>
  <c r="L98" i="59"/>
  <c r="K98" i="59"/>
  <c r="J98" i="59"/>
  <c r="I98" i="59"/>
  <c r="H98" i="59"/>
  <c r="G98" i="59"/>
  <c r="F98" i="59"/>
  <c r="O97" i="59"/>
  <c r="N97" i="59"/>
  <c r="M97" i="59"/>
  <c r="L97" i="59"/>
  <c r="K97" i="59"/>
  <c r="J97" i="59"/>
  <c r="I97" i="59"/>
  <c r="H97" i="59"/>
  <c r="G97" i="59"/>
  <c r="F97" i="59"/>
  <c r="O96" i="59"/>
  <c r="N96" i="59"/>
  <c r="M96" i="59"/>
  <c r="L96" i="59"/>
  <c r="K96" i="59"/>
  <c r="J96" i="59"/>
  <c r="I96" i="59"/>
  <c r="H96" i="59"/>
  <c r="G96" i="59"/>
  <c r="F96" i="59"/>
  <c r="O95" i="59"/>
  <c r="N95" i="59"/>
  <c r="M95" i="59"/>
  <c r="L95" i="59"/>
  <c r="K95" i="59"/>
  <c r="J95" i="59"/>
  <c r="I95" i="59"/>
  <c r="H95" i="59"/>
  <c r="G95" i="59"/>
  <c r="F95" i="59"/>
  <c r="O94" i="59"/>
  <c r="N94" i="59"/>
  <c r="M94" i="59"/>
  <c r="L94" i="59"/>
  <c r="K94" i="59"/>
  <c r="J94" i="59"/>
  <c r="I94" i="59"/>
  <c r="H94" i="59"/>
  <c r="G94" i="59"/>
  <c r="F94" i="59"/>
  <c r="O93" i="59"/>
  <c r="N93" i="59"/>
  <c r="M93" i="59"/>
  <c r="L93" i="59"/>
  <c r="K93" i="59"/>
  <c r="J93" i="59"/>
  <c r="I93" i="59"/>
  <c r="H93" i="59"/>
  <c r="G93" i="59"/>
  <c r="F93" i="59"/>
  <c r="O92" i="59"/>
  <c r="N92" i="59"/>
  <c r="M92" i="59"/>
  <c r="L92" i="59"/>
  <c r="K92" i="59"/>
  <c r="J92" i="59"/>
  <c r="I92" i="59"/>
  <c r="H92" i="59"/>
  <c r="G92" i="59"/>
  <c r="F92" i="59"/>
  <c r="O91" i="59"/>
  <c r="N91" i="59"/>
  <c r="M91" i="59"/>
  <c r="L91" i="59"/>
  <c r="K91" i="59"/>
  <c r="J91" i="59"/>
  <c r="I91" i="59"/>
  <c r="H91" i="59"/>
  <c r="G91" i="59"/>
  <c r="F91" i="59"/>
  <c r="O90" i="59"/>
  <c r="N90" i="59"/>
  <c r="M90" i="59"/>
  <c r="L90" i="59"/>
  <c r="K90" i="59"/>
  <c r="J90" i="59"/>
  <c r="I90" i="59"/>
  <c r="H90" i="59"/>
  <c r="G90" i="59"/>
  <c r="F90" i="59"/>
  <c r="O89" i="59"/>
  <c r="N89" i="59"/>
  <c r="M89" i="59"/>
  <c r="L89" i="59"/>
  <c r="K89" i="59"/>
  <c r="J89" i="59"/>
  <c r="I89" i="59"/>
  <c r="H89" i="59"/>
  <c r="G89" i="59"/>
  <c r="F89" i="59"/>
  <c r="O88" i="59"/>
  <c r="N88" i="59"/>
  <c r="M88" i="59"/>
  <c r="L88" i="59"/>
  <c r="K88" i="59"/>
  <c r="J88" i="59"/>
  <c r="I88" i="59"/>
  <c r="H88" i="59"/>
  <c r="G88" i="59"/>
  <c r="F88" i="59"/>
  <c r="O87" i="59"/>
  <c r="N87" i="59"/>
  <c r="M87" i="59"/>
  <c r="L87" i="59"/>
  <c r="K87" i="59"/>
  <c r="J87" i="59"/>
  <c r="I87" i="59"/>
  <c r="H87" i="59"/>
  <c r="G87" i="59"/>
  <c r="F87" i="59"/>
  <c r="O86" i="59"/>
  <c r="N86" i="59"/>
  <c r="M86" i="59"/>
  <c r="L86" i="59"/>
  <c r="K86" i="59"/>
  <c r="J86" i="59"/>
  <c r="I86" i="59"/>
  <c r="H86" i="59"/>
  <c r="G86" i="59"/>
  <c r="F86" i="59"/>
  <c r="O85" i="59"/>
  <c r="N85" i="59"/>
  <c r="M85" i="59"/>
  <c r="L85" i="59"/>
  <c r="K85" i="59"/>
  <c r="J85" i="59"/>
  <c r="I85" i="59"/>
  <c r="H85" i="59"/>
  <c r="G85" i="59"/>
  <c r="F85" i="59"/>
  <c r="O84" i="59"/>
  <c r="N84" i="59"/>
  <c r="M84" i="59"/>
  <c r="L84" i="59"/>
  <c r="K84" i="59"/>
  <c r="J84" i="59"/>
  <c r="I84" i="59"/>
  <c r="H84" i="59"/>
  <c r="G84" i="59"/>
  <c r="F84" i="59"/>
  <c r="O83" i="59"/>
  <c r="N83" i="59"/>
  <c r="M83" i="59"/>
  <c r="L83" i="59"/>
  <c r="K83" i="59"/>
  <c r="J83" i="59"/>
  <c r="I83" i="59"/>
  <c r="H83" i="59"/>
  <c r="G83" i="59"/>
  <c r="F83" i="59"/>
  <c r="O82" i="59"/>
  <c r="N82" i="59"/>
  <c r="M82" i="59"/>
  <c r="L82" i="59"/>
  <c r="K82" i="59"/>
  <c r="J82" i="59"/>
  <c r="I82" i="59"/>
  <c r="H82" i="59"/>
  <c r="G82" i="59"/>
  <c r="F82" i="59"/>
  <c r="O81" i="59"/>
  <c r="N81" i="59"/>
  <c r="M81" i="59"/>
  <c r="L81" i="59"/>
  <c r="K81" i="59"/>
  <c r="J81" i="59"/>
  <c r="I81" i="59"/>
  <c r="H81" i="59"/>
  <c r="G81" i="59"/>
  <c r="F81" i="59"/>
  <c r="O80" i="59"/>
  <c r="N80" i="59"/>
  <c r="M80" i="59"/>
  <c r="L80" i="59"/>
  <c r="K80" i="59"/>
  <c r="J80" i="59"/>
  <c r="I80" i="59"/>
  <c r="H80" i="59"/>
  <c r="G80" i="59"/>
  <c r="F80" i="59"/>
  <c r="O79" i="59"/>
  <c r="N79" i="59"/>
  <c r="M79" i="59"/>
  <c r="L79" i="59"/>
  <c r="K79" i="59"/>
  <c r="J79" i="59"/>
  <c r="I79" i="59"/>
  <c r="H79" i="59"/>
  <c r="G79" i="59"/>
  <c r="F79" i="59"/>
  <c r="O78" i="59"/>
  <c r="N78" i="59"/>
  <c r="M78" i="59"/>
  <c r="L78" i="59"/>
  <c r="K78" i="59"/>
  <c r="J78" i="59"/>
  <c r="I78" i="59"/>
  <c r="H78" i="59"/>
  <c r="G78" i="59"/>
  <c r="F78" i="59"/>
  <c r="O77" i="59"/>
  <c r="N77" i="59"/>
  <c r="M77" i="59"/>
  <c r="L77" i="59"/>
  <c r="K77" i="59"/>
  <c r="J77" i="59"/>
  <c r="I77" i="59"/>
  <c r="H77" i="59"/>
  <c r="G77" i="59"/>
  <c r="F77" i="59"/>
  <c r="O76" i="59"/>
  <c r="N76" i="59"/>
  <c r="M76" i="59"/>
  <c r="L76" i="59"/>
  <c r="K76" i="59"/>
  <c r="J76" i="59"/>
  <c r="I76" i="59"/>
  <c r="H76" i="59"/>
  <c r="G76" i="59"/>
  <c r="F76" i="59"/>
  <c r="O75" i="59"/>
  <c r="N75" i="59"/>
  <c r="M75" i="59"/>
  <c r="L75" i="59"/>
  <c r="K75" i="59"/>
  <c r="J75" i="59"/>
  <c r="I75" i="59"/>
  <c r="H75" i="59"/>
  <c r="G75" i="59"/>
  <c r="F75" i="59"/>
  <c r="O74" i="59"/>
  <c r="N74" i="59"/>
  <c r="M74" i="59"/>
  <c r="L74" i="59"/>
  <c r="K74" i="59"/>
  <c r="J74" i="59"/>
  <c r="I74" i="59"/>
  <c r="H74" i="59"/>
  <c r="G74" i="59"/>
  <c r="F74" i="59"/>
  <c r="O73" i="59"/>
  <c r="N73" i="59"/>
  <c r="M73" i="59"/>
  <c r="L73" i="59"/>
  <c r="K73" i="59"/>
  <c r="J73" i="59"/>
  <c r="I73" i="59"/>
  <c r="H73" i="59"/>
  <c r="G73" i="59"/>
  <c r="F73" i="59"/>
  <c r="O72" i="59"/>
  <c r="N72" i="59"/>
  <c r="M72" i="59"/>
  <c r="L72" i="59"/>
  <c r="K72" i="59"/>
  <c r="J72" i="59"/>
  <c r="I72" i="59"/>
  <c r="H72" i="59"/>
  <c r="G72" i="59"/>
  <c r="F72" i="59"/>
  <c r="O71" i="59"/>
  <c r="N71" i="59"/>
  <c r="M71" i="59"/>
  <c r="L71" i="59"/>
  <c r="K71" i="59"/>
  <c r="J71" i="59"/>
  <c r="I71" i="59"/>
  <c r="H71" i="59"/>
  <c r="G71" i="59"/>
  <c r="F71" i="59"/>
  <c r="O70" i="59"/>
  <c r="N70" i="59"/>
  <c r="M70" i="59"/>
  <c r="L70" i="59"/>
  <c r="K70" i="59"/>
  <c r="J70" i="59"/>
  <c r="I70" i="59"/>
  <c r="H70" i="59"/>
  <c r="G70" i="59"/>
  <c r="F70" i="59"/>
  <c r="O69" i="59"/>
  <c r="N69" i="59"/>
  <c r="M69" i="59"/>
  <c r="L69" i="59"/>
  <c r="K69" i="59"/>
  <c r="J69" i="59"/>
  <c r="I69" i="59"/>
  <c r="H69" i="59"/>
  <c r="G69" i="59"/>
  <c r="F69" i="59"/>
  <c r="O68" i="59"/>
  <c r="N68" i="59"/>
  <c r="M68" i="59"/>
  <c r="L68" i="59"/>
  <c r="K68" i="59"/>
  <c r="J68" i="59"/>
  <c r="I68" i="59"/>
  <c r="H68" i="59"/>
  <c r="G68" i="59"/>
  <c r="F68" i="59"/>
  <c r="O67" i="59"/>
  <c r="N67" i="59"/>
  <c r="M67" i="59"/>
  <c r="L67" i="59"/>
  <c r="K67" i="59"/>
  <c r="J67" i="59"/>
  <c r="I67" i="59"/>
  <c r="H67" i="59"/>
  <c r="G67" i="59"/>
  <c r="F67" i="59"/>
  <c r="O66" i="59"/>
  <c r="N66" i="59"/>
  <c r="M66" i="59"/>
  <c r="L66" i="59"/>
  <c r="K66" i="59"/>
  <c r="J66" i="59"/>
  <c r="I66" i="59"/>
  <c r="H66" i="59"/>
  <c r="G66" i="59"/>
  <c r="F66" i="59"/>
  <c r="O65" i="59"/>
  <c r="N65" i="59"/>
  <c r="M65" i="59"/>
  <c r="L65" i="59"/>
  <c r="K65" i="59"/>
  <c r="J65" i="59"/>
  <c r="I65" i="59"/>
  <c r="H65" i="59"/>
  <c r="G65" i="59"/>
  <c r="F65" i="59"/>
  <c r="O64" i="59"/>
  <c r="N64" i="59"/>
  <c r="M64" i="59"/>
  <c r="L64" i="59"/>
  <c r="K64" i="59"/>
  <c r="J64" i="59"/>
  <c r="I64" i="59"/>
  <c r="H64" i="59"/>
  <c r="G64" i="59"/>
  <c r="F64" i="59"/>
  <c r="O63" i="59"/>
  <c r="N63" i="59"/>
  <c r="M63" i="59"/>
  <c r="L63" i="59"/>
  <c r="K63" i="59"/>
  <c r="J63" i="59"/>
  <c r="I63" i="59"/>
  <c r="H63" i="59"/>
  <c r="G63" i="59"/>
  <c r="F63" i="59"/>
  <c r="O62" i="59"/>
  <c r="N62" i="59"/>
  <c r="M62" i="59"/>
  <c r="L62" i="59"/>
  <c r="K62" i="59"/>
  <c r="J62" i="59"/>
  <c r="I62" i="59"/>
  <c r="H62" i="59"/>
  <c r="G62" i="59"/>
  <c r="F62" i="59"/>
  <c r="O61" i="59"/>
  <c r="N61" i="59"/>
  <c r="M61" i="59"/>
  <c r="L61" i="59"/>
  <c r="K61" i="59"/>
  <c r="J61" i="59"/>
  <c r="I61" i="59"/>
  <c r="H61" i="59"/>
  <c r="G61" i="59"/>
  <c r="F61" i="59"/>
  <c r="O60" i="59"/>
  <c r="N60" i="59"/>
  <c r="M60" i="59"/>
  <c r="L60" i="59"/>
  <c r="K60" i="59"/>
  <c r="J60" i="59"/>
  <c r="I60" i="59"/>
  <c r="H60" i="59"/>
  <c r="G60" i="59"/>
  <c r="F60" i="59"/>
  <c r="O59" i="59"/>
  <c r="N59" i="59"/>
  <c r="M59" i="59"/>
  <c r="L59" i="59"/>
  <c r="K59" i="59"/>
  <c r="J59" i="59"/>
  <c r="I59" i="59"/>
  <c r="H59" i="59"/>
  <c r="G59" i="59"/>
  <c r="F59" i="59"/>
  <c r="O58" i="59"/>
  <c r="N58" i="59"/>
  <c r="M58" i="59"/>
  <c r="L58" i="59"/>
  <c r="K58" i="59"/>
  <c r="J58" i="59"/>
  <c r="I58" i="59"/>
  <c r="H58" i="59"/>
  <c r="G58" i="59"/>
  <c r="F58" i="59"/>
  <c r="O57" i="59"/>
  <c r="N57" i="59"/>
  <c r="M57" i="59"/>
  <c r="L57" i="59"/>
  <c r="K57" i="59"/>
  <c r="J57" i="59"/>
  <c r="I57" i="59"/>
  <c r="H57" i="59"/>
  <c r="G57" i="59"/>
  <c r="F57" i="59"/>
  <c r="O56" i="59"/>
  <c r="N56" i="59"/>
  <c r="M56" i="59"/>
  <c r="L56" i="59"/>
  <c r="K56" i="59"/>
  <c r="J56" i="59"/>
  <c r="I56" i="59"/>
  <c r="H56" i="59"/>
  <c r="G56" i="59"/>
  <c r="F56" i="59"/>
  <c r="O55" i="59"/>
  <c r="N55" i="59"/>
  <c r="M55" i="59"/>
  <c r="L55" i="59"/>
  <c r="K55" i="59"/>
  <c r="J55" i="59"/>
  <c r="I55" i="59"/>
  <c r="H55" i="59"/>
  <c r="G55" i="59"/>
  <c r="F55" i="59"/>
  <c r="O54" i="59"/>
  <c r="N54" i="59"/>
  <c r="M54" i="59"/>
  <c r="L54" i="59"/>
  <c r="K54" i="59"/>
  <c r="J54" i="59"/>
  <c r="I54" i="59"/>
  <c r="H54" i="59"/>
  <c r="G54" i="59"/>
  <c r="F54" i="59"/>
  <c r="O53" i="59"/>
  <c r="N53" i="59"/>
  <c r="M53" i="59"/>
  <c r="L53" i="59"/>
  <c r="K53" i="59"/>
  <c r="J53" i="59"/>
  <c r="I53" i="59"/>
  <c r="H53" i="59"/>
  <c r="G53" i="59"/>
  <c r="F53" i="59"/>
  <c r="O52" i="59"/>
  <c r="N52" i="59"/>
  <c r="M52" i="59"/>
  <c r="L52" i="59"/>
  <c r="K52" i="59"/>
  <c r="J52" i="59"/>
  <c r="I52" i="59"/>
  <c r="H52" i="59"/>
  <c r="G52" i="59"/>
  <c r="F52" i="59"/>
  <c r="O51" i="59"/>
  <c r="N51" i="59"/>
  <c r="M51" i="59"/>
  <c r="L51" i="59"/>
  <c r="K51" i="59"/>
  <c r="J51" i="59"/>
  <c r="I51" i="59"/>
  <c r="H51" i="59"/>
  <c r="G51" i="59"/>
  <c r="F51" i="59"/>
  <c r="O50" i="59"/>
  <c r="N50" i="59"/>
  <c r="M50" i="59"/>
  <c r="L50" i="59"/>
  <c r="K50" i="59"/>
  <c r="J50" i="59"/>
  <c r="I50" i="59"/>
  <c r="H50" i="59"/>
  <c r="G50" i="59"/>
  <c r="F50" i="59"/>
  <c r="O49" i="59"/>
  <c r="N49" i="59"/>
  <c r="M49" i="59"/>
  <c r="L49" i="59"/>
  <c r="K49" i="59"/>
  <c r="J49" i="59"/>
  <c r="I49" i="59"/>
  <c r="H49" i="59"/>
  <c r="G49" i="59"/>
  <c r="F49" i="59"/>
  <c r="O48" i="59"/>
  <c r="N48" i="59"/>
  <c r="M48" i="59"/>
  <c r="L48" i="59"/>
  <c r="K48" i="59"/>
  <c r="J48" i="59"/>
  <c r="I48" i="59"/>
  <c r="H48" i="59"/>
  <c r="G48" i="59"/>
  <c r="F48" i="59"/>
  <c r="O47" i="59"/>
  <c r="N47" i="59"/>
  <c r="M47" i="59"/>
  <c r="L47" i="59"/>
  <c r="K47" i="59"/>
  <c r="J47" i="59"/>
  <c r="I47" i="59"/>
  <c r="H47" i="59"/>
  <c r="G47" i="59"/>
  <c r="F47" i="59"/>
  <c r="O46" i="59"/>
  <c r="N46" i="59"/>
  <c r="M46" i="59"/>
  <c r="L46" i="59"/>
  <c r="K46" i="59"/>
  <c r="J46" i="59"/>
  <c r="I46" i="59"/>
  <c r="H46" i="59"/>
  <c r="G46" i="59"/>
  <c r="F46" i="59"/>
  <c r="O45" i="59"/>
  <c r="N45" i="59"/>
  <c r="M45" i="59"/>
  <c r="L45" i="59"/>
  <c r="K45" i="59"/>
  <c r="J45" i="59"/>
  <c r="I45" i="59"/>
  <c r="H45" i="59"/>
  <c r="G45" i="59"/>
  <c r="F45" i="59"/>
  <c r="O44" i="59"/>
  <c r="N44" i="59"/>
  <c r="M44" i="59"/>
  <c r="L44" i="59"/>
  <c r="K44" i="59"/>
  <c r="J44" i="59"/>
  <c r="I44" i="59"/>
  <c r="H44" i="59"/>
  <c r="G44" i="59"/>
  <c r="F44" i="59"/>
  <c r="O43" i="59"/>
  <c r="N43" i="59"/>
  <c r="M43" i="59"/>
  <c r="L43" i="59"/>
  <c r="K43" i="59"/>
  <c r="J43" i="59"/>
  <c r="I43" i="59"/>
  <c r="H43" i="59"/>
  <c r="G43" i="59"/>
  <c r="F43" i="59"/>
  <c r="O42" i="59"/>
  <c r="N42" i="59"/>
  <c r="M42" i="59"/>
  <c r="L42" i="59"/>
  <c r="K42" i="59"/>
  <c r="J42" i="59"/>
  <c r="I42" i="59"/>
  <c r="H42" i="59"/>
  <c r="G42" i="59"/>
  <c r="F42" i="59"/>
  <c r="O41" i="59"/>
  <c r="N41" i="59"/>
  <c r="M41" i="59"/>
  <c r="L41" i="59"/>
  <c r="K41" i="59"/>
  <c r="J41" i="59"/>
  <c r="I41" i="59"/>
  <c r="H41" i="59"/>
  <c r="G41" i="59"/>
  <c r="F41" i="59"/>
  <c r="O40" i="59"/>
  <c r="N40" i="59"/>
  <c r="M40" i="59"/>
  <c r="L40" i="59"/>
  <c r="K40" i="59"/>
  <c r="J40" i="59"/>
  <c r="I40" i="59"/>
  <c r="H40" i="59"/>
  <c r="G40" i="59"/>
  <c r="F40" i="59"/>
  <c r="O39" i="59"/>
  <c r="N39" i="59"/>
  <c r="M39" i="59"/>
  <c r="L39" i="59"/>
  <c r="K39" i="59"/>
  <c r="J39" i="59"/>
  <c r="I39" i="59"/>
  <c r="H39" i="59"/>
  <c r="G39" i="59"/>
  <c r="F39" i="59"/>
  <c r="O38" i="59"/>
  <c r="N38" i="59"/>
  <c r="M38" i="59"/>
  <c r="L38" i="59"/>
  <c r="K38" i="59"/>
  <c r="J38" i="59"/>
  <c r="I38" i="59"/>
  <c r="H38" i="59"/>
  <c r="G38" i="59"/>
  <c r="F38" i="59"/>
  <c r="O37" i="59"/>
  <c r="N37" i="59"/>
  <c r="M37" i="59"/>
  <c r="L37" i="59"/>
  <c r="K37" i="59"/>
  <c r="J37" i="59"/>
  <c r="I37" i="59"/>
  <c r="H37" i="59"/>
  <c r="G37" i="59"/>
  <c r="F37" i="59"/>
  <c r="O36" i="59"/>
  <c r="N36" i="59"/>
  <c r="M36" i="59"/>
  <c r="L36" i="59"/>
  <c r="K36" i="59"/>
  <c r="J36" i="59"/>
  <c r="I36" i="59"/>
  <c r="H36" i="59"/>
  <c r="G36" i="59"/>
  <c r="F36" i="59"/>
  <c r="O35" i="59"/>
  <c r="N35" i="59"/>
  <c r="M35" i="59"/>
  <c r="L35" i="59"/>
  <c r="K35" i="59"/>
  <c r="J35" i="59"/>
  <c r="I35" i="59"/>
  <c r="H35" i="59"/>
  <c r="G35" i="59"/>
  <c r="F35" i="59"/>
  <c r="O34" i="59"/>
  <c r="N34" i="59"/>
  <c r="M34" i="59"/>
  <c r="L34" i="59"/>
  <c r="K34" i="59"/>
  <c r="J34" i="59"/>
  <c r="I34" i="59"/>
  <c r="H34" i="59"/>
  <c r="G34" i="59"/>
  <c r="F34" i="59"/>
  <c r="O33" i="59"/>
  <c r="N33" i="59"/>
  <c r="M33" i="59"/>
  <c r="L33" i="59"/>
  <c r="K33" i="59"/>
  <c r="J33" i="59"/>
  <c r="I33" i="59"/>
  <c r="H33" i="59"/>
  <c r="G33" i="59"/>
  <c r="F33" i="59"/>
  <c r="O32" i="59"/>
  <c r="N32" i="59"/>
  <c r="M32" i="59"/>
  <c r="L32" i="59"/>
  <c r="K32" i="59"/>
  <c r="J32" i="59"/>
  <c r="I32" i="59"/>
  <c r="H32" i="59"/>
  <c r="G32" i="59"/>
  <c r="F32" i="59"/>
  <c r="O31" i="59"/>
  <c r="N31" i="59"/>
  <c r="M31" i="59"/>
  <c r="L31" i="59"/>
  <c r="K31" i="59"/>
  <c r="J31" i="59"/>
  <c r="I31" i="59"/>
  <c r="H31" i="59"/>
  <c r="G31" i="59"/>
  <c r="F31" i="59"/>
  <c r="O30" i="59"/>
  <c r="N30" i="59"/>
  <c r="M30" i="59"/>
  <c r="L30" i="59"/>
  <c r="K30" i="59"/>
  <c r="J30" i="59"/>
  <c r="I30" i="59"/>
  <c r="H30" i="59"/>
  <c r="G30" i="59"/>
  <c r="F30" i="59"/>
  <c r="O29" i="59"/>
  <c r="N29" i="59"/>
  <c r="M29" i="59"/>
  <c r="L29" i="59"/>
  <c r="K29" i="59"/>
  <c r="J29" i="59"/>
  <c r="I29" i="59"/>
  <c r="H29" i="59"/>
  <c r="G29" i="59"/>
  <c r="F29" i="59"/>
  <c r="O28" i="59"/>
  <c r="N28" i="59"/>
  <c r="M28" i="59"/>
  <c r="L28" i="59"/>
  <c r="K28" i="59"/>
  <c r="J28" i="59"/>
  <c r="I28" i="59"/>
  <c r="H28" i="59"/>
  <c r="G28" i="59"/>
  <c r="F28" i="59"/>
  <c r="O27" i="59"/>
  <c r="N27" i="59"/>
  <c r="M27" i="59"/>
  <c r="L27" i="59"/>
  <c r="K27" i="59"/>
  <c r="J27" i="59"/>
  <c r="I27" i="59"/>
  <c r="H27" i="59"/>
  <c r="G27" i="59"/>
  <c r="F27" i="59"/>
  <c r="O26" i="59"/>
  <c r="N26" i="59"/>
  <c r="M26" i="59"/>
  <c r="L26" i="59"/>
  <c r="K26" i="59"/>
  <c r="J26" i="59"/>
  <c r="I26" i="59"/>
  <c r="H26" i="59"/>
  <c r="G26" i="59"/>
  <c r="F26" i="59"/>
  <c r="O25" i="59"/>
  <c r="N25" i="59"/>
  <c r="M25" i="59"/>
  <c r="L25" i="59"/>
  <c r="K25" i="59"/>
  <c r="J25" i="59"/>
  <c r="I25" i="59"/>
  <c r="H25" i="59"/>
  <c r="G25" i="59"/>
  <c r="F25" i="59"/>
  <c r="O24" i="59"/>
  <c r="N24" i="59"/>
  <c r="M24" i="59"/>
  <c r="L24" i="59"/>
  <c r="K24" i="59"/>
  <c r="J24" i="59"/>
  <c r="I24" i="59"/>
  <c r="H24" i="59"/>
  <c r="G24" i="59"/>
  <c r="F24" i="59"/>
  <c r="O23" i="59"/>
  <c r="N23" i="59"/>
  <c r="M23" i="59"/>
  <c r="L23" i="59"/>
  <c r="K23" i="59"/>
  <c r="J23" i="59"/>
  <c r="I23" i="59"/>
  <c r="H23" i="59"/>
  <c r="G23" i="59"/>
  <c r="F23" i="59"/>
  <c r="O22" i="59"/>
  <c r="N22" i="59"/>
  <c r="M22" i="59"/>
  <c r="L22" i="59"/>
  <c r="K22" i="59"/>
  <c r="J22" i="59"/>
  <c r="I22" i="59"/>
  <c r="H22" i="59"/>
  <c r="G22" i="59"/>
  <c r="F22" i="59"/>
  <c r="O21" i="59"/>
  <c r="N21" i="59"/>
  <c r="M21" i="59"/>
  <c r="L21" i="59"/>
  <c r="K21" i="59"/>
  <c r="J21" i="59"/>
  <c r="I21" i="59"/>
  <c r="H21" i="59"/>
  <c r="G21" i="59"/>
  <c r="F21" i="59"/>
  <c r="O20" i="59"/>
  <c r="N20" i="59"/>
  <c r="M20" i="59"/>
  <c r="L20" i="59"/>
  <c r="K20" i="59"/>
  <c r="J20" i="59"/>
  <c r="I20" i="59"/>
  <c r="H20" i="59"/>
  <c r="G20" i="59"/>
  <c r="F20" i="59"/>
  <c r="O19" i="59"/>
  <c r="N19" i="59"/>
  <c r="M19" i="59"/>
  <c r="L19" i="59"/>
  <c r="K19" i="59"/>
  <c r="J19" i="59"/>
  <c r="I19" i="59"/>
  <c r="H19" i="59"/>
  <c r="G19" i="59"/>
  <c r="F19" i="59"/>
  <c r="O18" i="59"/>
  <c r="N18" i="59"/>
  <c r="M18" i="59"/>
  <c r="L18" i="59"/>
  <c r="K18" i="59"/>
  <c r="J18" i="59"/>
  <c r="I18" i="59"/>
  <c r="H18" i="59"/>
  <c r="G18" i="59"/>
  <c r="F18" i="59"/>
  <c r="O17" i="59"/>
  <c r="N17" i="59"/>
  <c r="M17" i="59"/>
  <c r="L17" i="59"/>
  <c r="K17" i="59"/>
  <c r="J17" i="59"/>
  <c r="I17" i="59"/>
  <c r="H17" i="59"/>
  <c r="G17" i="59"/>
  <c r="F17" i="59"/>
  <c r="O16" i="59"/>
  <c r="N16" i="59"/>
  <c r="M16" i="59"/>
  <c r="L16" i="59"/>
  <c r="K16" i="59"/>
  <c r="J16" i="59"/>
  <c r="I16" i="59"/>
  <c r="H16" i="59"/>
  <c r="G16" i="59"/>
  <c r="F16" i="59"/>
  <c r="O15" i="59"/>
  <c r="N15" i="59"/>
  <c r="M15" i="59"/>
  <c r="L15" i="59"/>
  <c r="K15" i="59"/>
  <c r="J15" i="59"/>
  <c r="I15" i="59"/>
  <c r="H15" i="59"/>
  <c r="G15" i="59"/>
  <c r="F15" i="59"/>
  <c r="O14" i="59"/>
  <c r="N14" i="59"/>
  <c r="M14" i="59"/>
  <c r="L14" i="59"/>
  <c r="K14" i="59"/>
  <c r="J14" i="59"/>
  <c r="I14" i="59"/>
  <c r="H14" i="59"/>
  <c r="G14" i="59"/>
  <c r="F14" i="59"/>
  <c r="O13" i="59"/>
  <c r="N13" i="59"/>
  <c r="M13" i="59"/>
  <c r="L13" i="59"/>
  <c r="K13" i="59"/>
  <c r="J13" i="59"/>
  <c r="I13" i="59"/>
  <c r="H13" i="59"/>
  <c r="G13" i="59"/>
  <c r="F13" i="59"/>
  <c r="O12" i="59"/>
  <c r="N12" i="59"/>
  <c r="M12" i="59"/>
  <c r="L12" i="59"/>
  <c r="K12" i="59"/>
  <c r="J12" i="59"/>
  <c r="I12" i="59"/>
  <c r="H12" i="59"/>
  <c r="G12" i="59"/>
  <c r="F12" i="59"/>
  <c r="O11" i="59"/>
  <c r="N11" i="59"/>
  <c r="M11" i="59"/>
  <c r="L11" i="59"/>
  <c r="K11" i="59"/>
  <c r="J11" i="59"/>
  <c r="I11" i="59"/>
  <c r="H11" i="59"/>
  <c r="G11" i="59"/>
  <c r="F11" i="59"/>
  <c r="O10" i="59"/>
  <c r="N10" i="59"/>
  <c r="M10" i="59"/>
  <c r="L10" i="59"/>
  <c r="K10" i="59"/>
  <c r="J10" i="59"/>
  <c r="I10" i="59"/>
  <c r="H10" i="59"/>
  <c r="G10" i="59"/>
  <c r="F10" i="59"/>
  <c r="O9" i="59"/>
  <c r="N9" i="59"/>
  <c r="M9" i="59"/>
  <c r="L9" i="59"/>
  <c r="K9" i="59"/>
  <c r="J9" i="59"/>
  <c r="I9" i="59"/>
  <c r="H9" i="59"/>
  <c r="G9" i="59"/>
  <c r="F9" i="59"/>
  <c r="O8" i="59"/>
  <c r="N8" i="59"/>
  <c r="M8" i="59"/>
  <c r="L8" i="59"/>
  <c r="K8" i="59"/>
  <c r="J8" i="59"/>
  <c r="I8" i="59"/>
  <c r="H8" i="59"/>
  <c r="G8" i="59"/>
  <c r="F8" i="59"/>
  <c r="O7" i="59"/>
  <c r="N7" i="59"/>
  <c r="M7" i="59"/>
  <c r="L7" i="59"/>
  <c r="K7" i="59"/>
  <c r="J7" i="59"/>
  <c r="I7" i="59"/>
  <c r="H7" i="59"/>
  <c r="G7" i="59"/>
  <c r="F7" i="59"/>
  <c r="O6" i="59"/>
  <c r="N6" i="59"/>
  <c r="M6" i="59"/>
  <c r="L6" i="59"/>
  <c r="K6" i="59"/>
  <c r="J6" i="59"/>
  <c r="I6" i="59"/>
  <c r="H6" i="59"/>
  <c r="G6" i="59"/>
  <c r="F6" i="59"/>
  <c r="O5" i="59"/>
  <c r="N5" i="59"/>
  <c r="M5" i="59"/>
  <c r="L5" i="59"/>
  <c r="K5" i="59"/>
  <c r="J5" i="59"/>
  <c r="I5" i="59"/>
  <c r="H5" i="59"/>
  <c r="G5" i="59"/>
  <c r="F5" i="59"/>
  <c r="O4" i="59"/>
  <c r="N4" i="59"/>
  <c r="M4" i="59"/>
  <c r="L4" i="59"/>
  <c r="K4" i="59"/>
  <c r="J4" i="59"/>
  <c r="I4" i="59"/>
  <c r="H4" i="59"/>
  <c r="G4" i="59"/>
  <c r="F4" i="59"/>
  <c r="O3" i="59"/>
  <c r="N3" i="59"/>
  <c r="M3" i="59"/>
  <c r="L3" i="59"/>
  <c r="K3" i="59"/>
  <c r="J3" i="59"/>
  <c r="I3" i="59"/>
  <c r="H3" i="59"/>
  <c r="G3" i="59"/>
  <c r="F3" i="59"/>
  <c r="O2" i="59"/>
  <c r="N2" i="59"/>
  <c r="M2" i="59"/>
  <c r="L2" i="59"/>
  <c r="K2" i="59"/>
  <c r="J2" i="59"/>
  <c r="I2" i="59"/>
  <c r="H2" i="59"/>
  <c r="G2" i="59"/>
  <c r="F2" i="59"/>
  <c r="B131" i="59"/>
  <c r="B130" i="59"/>
  <c r="B129" i="59"/>
  <c r="B128" i="59"/>
  <c r="B127" i="59"/>
  <c r="B126" i="59"/>
  <c r="B125" i="59"/>
  <c r="B124" i="59"/>
  <c r="B123" i="59"/>
  <c r="B122" i="59"/>
  <c r="B121" i="59"/>
  <c r="B120" i="59"/>
  <c r="B119" i="59"/>
  <c r="B118" i="59"/>
  <c r="B117" i="59"/>
  <c r="B116" i="59"/>
  <c r="B115" i="59"/>
  <c r="B114" i="59"/>
  <c r="B113" i="59"/>
  <c r="B112" i="59"/>
  <c r="B111" i="59"/>
  <c r="B110" i="59"/>
  <c r="B109" i="59"/>
  <c r="B108" i="59"/>
  <c r="B107" i="59"/>
  <c r="B106" i="59"/>
  <c r="B105" i="59"/>
  <c r="B104" i="59"/>
  <c r="B103" i="59"/>
  <c r="B102" i="59"/>
  <c r="B101" i="59"/>
  <c r="B100" i="59"/>
  <c r="B99" i="59"/>
  <c r="B98" i="59"/>
  <c r="B97" i="59"/>
  <c r="B96" i="59"/>
  <c r="B95" i="59"/>
  <c r="B94" i="59"/>
  <c r="B93" i="59"/>
  <c r="B92" i="59"/>
  <c r="B91" i="59"/>
  <c r="B90" i="59"/>
  <c r="B89" i="59"/>
  <c r="B88" i="59"/>
  <c r="B87" i="59"/>
  <c r="B86" i="59"/>
  <c r="B85" i="59"/>
  <c r="B84" i="59"/>
  <c r="B83" i="59"/>
  <c r="B82" i="59"/>
  <c r="B81" i="59"/>
  <c r="B80" i="59"/>
  <c r="B79" i="59"/>
  <c r="B78" i="59"/>
  <c r="B77" i="59"/>
  <c r="B76" i="59"/>
  <c r="B75" i="59"/>
  <c r="B74" i="59"/>
  <c r="B73" i="59"/>
  <c r="B72" i="59"/>
  <c r="B71" i="59"/>
  <c r="B70" i="59"/>
  <c r="B69" i="59"/>
  <c r="B68" i="59"/>
  <c r="B67" i="59"/>
  <c r="B66" i="59"/>
  <c r="B65" i="59"/>
  <c r="B64" i="59"/>
  <c r="B63" i="59"/>
  <c r="B62" i="59"/>
  <c r="B61" i="59"/>
  <c r="B60" i="59"/>
  <c r="B59" i="59"/>
  <c r="B58" i="59"/>
  <c r="B57" i="59"/>
  <c r="B56" i="59"/>
  <c r="B55" i="59"/>
  <c r="B54" i="59"/>
  <c r="B53" i="59"/>
  <c r="B52" i="59"/>
  <c r="B51" i="59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B37" i="59"/>
  <c r="B36" i="59"/>
  <c r="B35" i="59"/>
  <c r="B34" i="59"/>
  <c r="B33" i="59"/>
  <c r="B32" i="59"/>
  <c r="B31" i="59"/>
  <c r="B30" i="59"/>
  <c r="B29" i="59"/>
  <c r="B28" i="59"/>
  <c r="B27" i="59"/>
  <c r="B26" i="59"/>
  <c r="B25" i="59"/>
  <c r="B24" i="59"/>
  <c r="B23" i="59"/>
  <c r="B22" i="59"/>
  <c r="B21" i="59"/>
  <c r="B20" i="59"/>
  <c r="B19" i="59"/>
  <c r="B18" i="59"/>
  <c r="B17" i="59"/>
  <c r="B16" i="59"/>
  <c r="B15" i="59"/>
  <c r="B14" i="59"/>
  <c r="B13" i="59"/>
  <c r="B12" i="59"/>
  <c r="B11" i="59"/>
  <c r="B10" i="59"/>
  <c r="B9" i="59"/>
  <c r="B8" i="59"/>
  <c r="B7" i="59"/>
  <c r="B6" i="59"/>
  <c r="B5" i="59"/>
  <c r="B4" i="59"/>
  <c r="B3" i="59"/>
  <c r="B2" i="59"/>
  <c r="F131" i="57"/>
  <c r="F130" i="57"/>
  <c r="F129" i="57"/>
  <c r="F128" i="57"/>
  <c r="F127" i="57"/>
  <c r="F126" i="57"/>
  <c r="F125" i="57"/>
  <c r="F124" i="57"/>
  <c r="F123" i="57"/>
  <c r="F122" i="57"/>
  <c r="F121" i="57"/>
  <c r="F120" i="57"/>
  <c r="F119" i="57"/>
  <c r="F118" i="57"/>
  <c r="F117" i="57"/>
  <c r="F116" i="57"/>
  <c r="F115" i="57"/>
  <c r="F114" i="57"/>
  <c r="F113" i="57"/>
  <c r="F112" i="57"/>
  <c r="F111" i="57"/>
  <c r="F110" i="57"/>
  <c r="F109" i="57"/>
  <c r="F108" i="57"/>
  <c r="F107" i="57"/>
  <c r="F106" i="57"/>
  <c r="F105" i="57"/>
  <c r="F104" i="57"/>
  <c r="F103" i="57"/>
  <c r="F102" i="57"/>
  <c r="F101" i="57"/>
  <c r="F100" i="57"/>
  <c r="F99" i="57"/>
  <c r="F98" i="57"/>
  <c r="F97" i="57"/>
  <c r="F96" i="57"/>
  <c r="F95" i="57"/>
  <c r="F94" i="57"/>
  <c r="F93" i="57"/>
  <c r="F92" i="57"/>
  <c r="F91" i="57"/>
  <c r="F90" i="57"/>
  <c r="F89" i="57"/>
  <c r="F88" i="57"/>
  <c r="F87" i="57"/>
  <c r="F86" i="57"/>
  <c r="F85" i="57"/>
  <c r="F84" i="57"/>
  <c r="F83" i="57"/>
  <c r="F82" i="57"/>
  <c r="F81" i="57"/>
  <c r="F80" i="57"/>
  <c r="F79" i="57"/>
  <c r="F78" i="57"/>
  <c r="F77" i="57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B3" i="57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AD25" i="56"/>
  <c r="Y25" i="56"/>
  <c r="Z25" i="56" s="1"/>
  <c r="AA25" i="56" s="1"/>
  <c r="X131" i="56"/>
  <c r="X130" i="56"/>
  <c r="X129" i="56"/>
  <c r="X128" i="56"/>
  <c r="X127" i="56"/>
  <c r="X126" i="56"/>
  <c r="X125" i="56"/>
  <c r="X124" i="56"/>
  <c r="X123" i="56"/>
  <c r="X122" i="56"/>
  <c r="X121" i="56"/>
  <c r="X120" i="56"/>
  <c r="X119" i="56"/>
  <c r="X118" i="56"/>
  <c r="X117" i="56"/>
  <c r="X116" i="56"/>
  <c r="X115" i="56"/>
  <c r="X114" i="56"/>
  <c r="X113" i="56"/>
  <c r="X112" i="56"/>
  <c r="X111" i="56"/>
  <c r="X110" i="56"/>
  <c r="X109" i="56"/>
  <c r="X108" i="56"/>
  <c r="X107" i="56"/>
  <c r="X106" i="56"/>
  <c r="X105" i="56"/>
  <c r="X104" i="56"/>
  <c r="X103" i="56"/>
  <c r="X102" i="56"/>
  <c r="X101" i="56"/>
  <c r="X100" i="56"/>
  <c r="X99" i="56"/>
  <c r="X98" i="56"/>
  <c r="X97" i="56"/>
  <c r="X96" i="56"/>
  <c r="X95" i="56"/>
  <c r="X94" i="56"/>
  <c r="X93" i="56"/>
  <c r="X92" i="56"/>
  <c r="X91" i="56"/>
  <c r="X90" i="56"/>
  <c r="X89" i="56"/>
  <c r="X88" i="56"/>
  <c r="X87" i="56"/>
  <c r="X86" i="56"/>
  <c r="X85" i="56"/>
  <c r="X84" i="56"/>
  <c r="X83" i="56"/>
  <c r="X82" i="56"/>
  <c r="X81" i="56"/>
  <c r="X80" i="56"/>
  <c r="X79" i="56"/>
  <c r="X78" i="56"/>
  <c r="X77" i="56"/>
  <c r="X76" i="56"/>
  <c r="X75" i="56"/>
  <c r="X74" i="56"/>
  <c r="X73" i="56"/>
  <c r="X72" i="56"/>
  <c r="X71" i="56"/>
  <c r="X70" i="56"/>
  <c r="X69" i="56"/>
  <c r="X68" i="56"/>
  <c r="X67" i="56"/>
  <c r="X66" i="56"/>
  <c r="X65" i="56"/>
  <c r="X64" i="56"/>
  <c r="X63" i="56"/>
  <c r="X62" i="56"/>
  <c r="X61" i="56"/>
  <c r="X60" i="56"/>
  <c r="X59" i="56"/>
  <c r="X58" i="56"/>
  <c r="X57" i="56"/>
  <c r="X56" i="56"/>
  <c r="X55" i="56"/>
  <c r="X54" i="56"/>
  <c r="X53" i="56"/>
  <c r="X52" i="56"/>
  <c r="X51" i="56"/>
  <c r="X50" i="56"/>
  <c r="X49" i="56"/>
  <c r="X48" i="56"/>
  <c r="X47" i="56"/>
  <c r="X46" i="56"/>
  <c r="X45" i="56"/>
  <c r="X44" i="56"/>
  <c r="X43" i="56"/>
  <c r="X42" i="56"/>
  <c r="X41" i="56"/>
  <c r="X40" i="56"/>
  <c r="X39" i="56"/>
  <c r="X38" i="56"/>
  <c r="X37" i="56"/>
  <c r="X36" i="56"/>
  <c r="X35" i="56"/>
  <c r="X34" i="56"/>
  <c r="X33" i="56"/>
  <c r="X32" i="56"/>
  <c r="X31" i="56"/>
  <c r="X30" i="56"/>
  <c r="X29" i="56"/>
  <c r="X28" i="56"/>
  <c r="X27" i="56"/>
  <c r="X26" i="56"/>
  <c r="X25" i="56"/>
  <c r="X24" i="56"/>
  <c r="X23" i="56"/>
  <c r="X22" i="56"/>
  <c r="X21" i="56"/>
  <c r="X20" i="56"/>
  <c r="X19" i="56"/>
  <c r="X18" i="56"/>
  <c r="X17" i="56"/>
  <c r="X16" i="56"/>
  <c r="X15" i="56"/>
  <c r="X14" i="56"/>
  <c r="X13" i="56"/>
  <c r="X12" i="56"/>
  <c r="X11" i="56"/>
  <c r="X10" i="56"/>
  <c r="X9" i="56"/>
  <c r="X8" i="56"/>
  <c r="X7" i="56"/>
  <c r="X6" i="56"/>
  <c r="X5" i="56"/>
  <c r="X4" i="56"/>
  <c r="X3" i="56"/>
  <c r="X2" i="56"/>
  <c r="W131" i="56"/>
  <c r="V131" i="56"/>
  <c r="U131" i="56"/>
  <c r="W130" i="56"/>
  <c r="V130" i="56"/>
  <c r="U130" i="56"/>
  <c r="W129" i="56"/>
  <c r="V129" i="56"/>
  <c r="U129" i="56"/>
  <c r="W128" i="56"/>
  <c r="V128" i="56"/>
  <c r="U128" i="56"/>
  <c r="W127" i="56"/>
  <c r="V127" i="56"/>
  <c r="U127" i="56"/>
  <c r="W126" i="56"/>
  <c r="V126" i="56"/>
  <c r="U126" i="56"/>
  <c r="W125" i="56"/>
  <c r="V125" i="56"/>
  <c r="U125" i="56"/>
  <c r="W124" i="56"/>
  <c r="V124" i="56"/>
  <c r="U124" i="56"/>
  <c r="W123" i="56"/>
  <c r="V123" i="56"/>
  <c r="U123" i="56"/>
  <c r="W122" i="56"/>
  <c r="V122" i="56"/>
  <c r="U122" i="56"/>
  <c r="W121" i="56"/>
  <c r="V121" i="56"/>
  <c r="U121" i="56"/>
  <c r="W120" i="56"/>
  <c r="V120" i="56"/>
  <c r="U120" i="56"/>
  <c r="W119" i="56"/>
  <c r="V119" i="56"/>
  <c r="U119" i="56"/>
  <c r="W118" i="56"/>
  <c r="V118" i="56"/>
  <c r="U118" i="56"/>
  <c r="W117" i="56"/>
  <c r="V117" i="56"/>
  <c r="U117" i="56"/>
  <c r="W116" i="56"/>
  <c r="V116" i="56"/>
  <c r="U116" i="56"/>
  <c r="W115" i="56"/>
  <c r="V115" i="56"/>
  <c r="U115" i="56"/>
  <c r="W114" i="56"/>
  <c r="V114" i="56"/>
  <c r="U114" i="56"/>
  <c r="W113" i="56"/>
  <c r="V113" i="56"/>
  <c r="U113" i="56"/>
  <c r="W112" i="56"/>
  <c r="V112" i="56"/>
  <c r="U112" i="56"/>
  <c r="W111" i="56"/>
  <c r="V111" i="56"/>
  <c r="U111" i="56"/>
  <c r="W110" i="56"/>
  <c r="V110" i="56"/>
  <c r="U110" i="56"/>
  <c r="W109" i="56"/>
  <c r="V109" i="56"/>
  <c r="U109" i="56"/>
  <c r="W108" i="56"/>
  <c r="V108" i="56"/>
  <c r="U108" i="56"/>
  <c r="W107" i="56"/>
  <c r="V107" i="56"/>
  <c r="U107" i="56"/>
  <c r="W106" i="56"/>
  <c r="V106" i="56"/>
  <c r="U106" i="56"/>
  <c r="W105" i="56"/>
  <c r="V105" i="56"/>
  <c r="U105" i="56"/>
  <c r="W104" i="56"/>
  <c r="V104" i="56"/>
  <c r="U104" i="56"/>
  <c r="W103" i="56"/>
  <c r="V103" i="56"/>
  <c r="U103" i="56"/>
  <c r="W102" i="56"/>
  <c r="V102" i="56"/>
  <c r="U102" i="56"/>
  <c r="W101" i="56"/>
  <c r="V101" i="56"/>
  <c r="U101" i="56"/>
  <c r="W100" i="56"/>
  <c r="V100" i="56"/>
  <c r="U100" i="56"/>
  <c r="W99" i="56"/>
  <c r="V99" i="56"/>
  <c r="U99" i="56"/>
  <c r="W98" i="56"/>
  <c r="V98" i="56"/>
  <c r="U98" i="56"/>
  <c r="W97" i="56"/>
  <c r="V97" i="56"/>
  <c r="U97" i="56"/>
  <c r="W96" i="56"/>
  <c r="V96" i="56"/>
  <c r="U96" i="56"/>
  <c r="W95" i="56"/>
  <c r="V95" i="56"/>
  <c r="U95" i="56"/>
  <c r="W94" i="56"/>
  <c r="V94" i="56"/>
  <c r="U94" i="56"/>
  <c r="W93" i="56"/>
  <c r="V93" i="56"/>
  <c r="U93" i="56"/>
  <c r="W92" i="56"/>
  <c r="V92" i="56"/>
  <c r="U92" i="56"/>
  <c r="W91" i="56"/>
  <c r="V91" i="56"/>
  <c r="U91" i="56"/>
  <c r="W90" i="56"/>
  <c r="V90" i="56"/>
  <c r="U90" i="56"/>
  <c r="W89" i="56"/>
  <c r="V89" i="56"/>
  <c r="U89" i="56"/>
  <c r="W88" i="56"/>
  <c r="V88" i="56"/>
  <c r="U88" i="56"/>
  <c r="W87" i="56"/>
  <c r="V87" i="56"/>
  <c r="U87" i="56"/>
  <c r="W86" i="56"/>
  <c r="V86" i="56"/>
  <c r="U86" i="56"/>
  <c r="W85" i="56"/>
  <c r="V85" i="56"/>
  <c r="U85" i="56"/>
  <c r="W84" i="56"/>
  <c r="V84" i="56"/>
  <c r="U84" i="56"/>
  <c r="W83" i="56"/>
  <c r="V83" i="56"/>
  <c r="U83" i="56"/>
  <c r="W82" i="56"/>
  <c r="V82" i="56"/>
  <c r="U82" i="56"/>
  <c r="W81" i="56"/>
  <c r="V81" i="56"/>
  <c r="U81" i="56"/>
  <c r="W80" i="56"/>
  <c r="V80" i="56"/>
  <c r="U80" i="56"/>
  <c r="W79" i="56"/>
  <c r="V79" i="56"/>
  <c r="U79" i="56"/>
  <c r="W78" i="56"/>
  <c r="V78" i="56"/>
  <c r="U78" i="56"/>
  <c r="W77" i="56"/>
  <c r="V77" i="56"/>
  <c r="U77" i="56"/>
  <c r="W76" i="56"/>
  <c r="V76" i="56"/>
  <c r="U76" i="56"/>
  <c r="W75" i="56"/>
  <c r="V75" i="56"/>
  <c r="U75" i="56"/>
  <c r="W74" i="56"/>
  <c r="V74" i="56"/>
  <c r="U74" i="56"/>
  <c r="W73" i="56"/>
  <c r="V73" i="56"/>
  <c r="U73" i="56"/>
  <c r="W72" i="56"/>
  <c r="V72" i="56"/>
  <c r="U72" i="56"/>
  <c r="W71" i="56"/>
  <c r="V71" i="56"/>
  <c r="U71" i="56"/>
  <c r="W70" i="56"/>
  <c r="V70" i="56"/>
  <c r="U70" i="56"/>
  <c r="W69" i="56"/>
  <c r="V69" i="56"/>
  <c r="U69" i="56"/>
  <c r="W68" i="56"/>
  <c r="V68" i="56"/>
  <c r="U68" i="56"/>
  <c r="W67" i="56"/>
  <c r="V67" i="56"/>
  <c r="U67" i="56"/>
  <c r="W66" i="56"/>
  <c r="V66" i="56"/>
  <c r="U66" i="56"/>
  <c r="W65" i="56"/>
  <c r="V65" i="56"/>
  <c r="U65" i="56"/>
  <c r="W64" i="56"/>
  <c r="V64" i="56"/>
  <c r="U64" i="56"/>
  <c r="W63" i="56"/>
  <c r="V63" i="56"/>
  <c r="U63" i="56"/>
  <c r="W62" i="56"/>
  <c r="V62" i="56"/>
  <c r="U62" i="56"/>
  <c r="W61" i="56"/>
  <c r="V61" i="56"/>
  <c r="U61" i="56"/>
  <c r="W60" i="56"/>
  <c r="V60" i="56"/>
  <c r="U60" i="56"/>
  <c r="W59" i="56"/>
  <c r="V59" i="56"/>
  <c r="U59" i="56"/>
  <c r="W58" i="56"/>
  <c r="V58" i="56"/>
  <c r="U58" i="56"/>
  <c r="W57" i="56"/>
  <c r="V57" i="56"/>
  <c r="U57" i="56"/>
  <c r="W56" i="56"/>
  <c r="V56" i="56"/>
  <c r="U56" i="56"/>
  <c r="W55" i="56"/>
  <c r="V55" i="56"/>
  <c r="U55" i="56"/>
  <c r="W54" i="56"/>
  <c r="V54" i="56"/>
  <c r="U54" i="56"/>
  <c r="W53" i="56"/>
  <c r="V53" i="56"/>
  <c r="U53" i="56"/>
  <c r="W52" i="56"/>
  <c r="V52" i="56"/>
  <c r="U52" i="56"/>
  <c r="W51" i="56"/>
  <c r="V51" i="56"/>
  <c r="U51" i="56"/>
  <c r="W50" i="56"/>
  <c r="V50" i="56"/>
  <c r="U50" i="56"/>
  <c r="W49" i="56"/>
  <c r="V49" i="56"/>
  <c r="U49" i="56"/>
  <c r="W48" i="56"/>
  <c r="V48" i="56"/>
  <c r="U48" i="56"/>
  <c r="W47" i="56"/>
  <c r="V47" i="56"/>
  <c r="U47" i="56"/>
  <c r="W46" i="56"/>
  <c r="V46" i="56"/>
  <c r="U46" i="56"/>
  <c r="W45" i="56"/>
  <c r="V45" i="56"/>
  <c r="U45" i="56"/>
  <c r="W44" i="56"/>
  <c r="V44" i="56"/>
  <c r="U44" i="56"/>
  <c r="W43" i="56"/>
  <c r="V43" i="56"/>
  <c r="U43" i="56"/>
  <c r="W42" i="56"/>
  <c r="V42" i="56"/>
  <c r="U42" i="56"/>
  <c r="W41" i="56"/>
  <c r="V41" i="56"/>
  <c r="U41" i="56"/>
  <c r="W40" i="56"/>
  <c r="V40" i="56"/>
  <c r="U40" i="56"/>
  <c r="W39" i="56"/>
  <c r="V39" i="56"/>
  <c r="U39" i="56"/>
  <c r="W38" i="56"/>
  <c r="V38" i="56"/>
  <c r="U38" i="56"/>
  <c r="W37" i="56"/>
  <c r="V37" i="56"/>
  <c r="U37" i="56"/>
  <c r="W36" i="56"/>
  <c r="V36" i="56"/>
  <c r="U36" i="56"/>
  <c r="W35" i="56"/>
  <c r="V35" i="56"/>
  <c r="U35" i="56"/>
  <c r="W34" i="56"/>
  <c r="V34" i="56"/>
  <c r="U34" i="56"/>
  <c r="W33" i="56"/>
  <c r="V33" i="56"/>
  <c r="U33" i="56"/>
  <c r="W32" i="56"/>
  <c r="V32" i="56"/>
  <c r="U32" i="56"/>
  <c r="W31" i="56"/>
  <c r="V31" i="56"/>
  <c r="U31" i="56"/>
  <c r="W30" i="56"/>
  <c r="V30" i="56"/>
  <c r="U30" i="56"/>
  <c r="W29" i="56"/>
  <c r="V29" i="56"/>
  <c r="U29" i="56"/>
  <c r="W28" i="56"/>
  <c r="V28" i="56"/>
  <c r="U28" i="56"/>
  <c r="W27" i="56"/>
  <c r="V27" i="56"/>
  <c r="U27" i="56"/>
  <c r="W26" i="56"/>
  <c r="V26" i="56"/>
  <c r="U26" i="56"/>
  <c r="W24" i="56"/>
  <c r="V24" i="56"/>
  <c r="U24" i="56"/>
  <c r="W23" i="56"/>
  <c r="V23" i="56"/>
  <c r="U23" i="56"/>
  <c r="W22" i="56"/>
  <c r="V22" i="56"/>
  <c r="U22" i="56"/>
  <c r="W21" i="56"/>
  <c r="V21" i="56"/>
  <c r="U21" i="56"/>
  <c r="W20" i="56"/>
  <c r="V20" i="56"/>
  <c r="U20" i="56"/>
  <c r="W19" i="56"/>
  <c r="V19" i="56"/>
  <c r="U19" i="56"/>
  <c r="W18" i="56"/>
  <c r="V18" i="56"/>
  <c r="U18" i="56"/>
  <c r="W17" i="56"/>
  <c r="V17" i="56"/>
  <c r="U17" i="56"/>
  <c r="W16" i="56"/>
  <c r="V16" i="56"/>
  <c r="U16" i="56"/>
  <c r="W15" i="56"/>
  <c r="V15" i="56"/>
  <c r="U15" i="56"/>
  <c r="W14" i="56"/>
  <c r="V14" i="56"/>
  <c r="U14" i="56"/>
  <c r="W13" i="56"/>
  <c r="V13" i="56"/>
  <c r="U13" i="56"/>
  <c r="W12" i="56"/>
  <c r="V12" i="56"/>
  <c r="U12" i="56"/>
  <c r="W11" i="56"/>
  <c r="V11" i="56"/>
  <c r="U11" i="56"/>
  <c r="W10" i="56"/>
  <c r="V10" i="56"/>
  <c r="U10" i="56"/>
  <c r="W9" i="56"/>
  <c r="V9" i="56"/>
  <c r="U9" i="56"/>
  <c r="W8" i="56"/>
  <c r="V8" i="56"/>
  <c r="U8" i="56"/>
  <c r="W7" i="56"/>
  <c r="V7" i="56"/>
  <c r="U7" i="56"/>
  <c r="W6" i="56"/>
  <c r="V6" i="56"/>
  <c r="U6" i="56"/>
  <c r="W5" i="56"/>
  <c r="V5" i="56"/>
  <c r="U5" i="56"/>
  <c r="W4" i="56"/>
  <c r="V4" i="56"/>
  <c r="U4" i="56"/>
  <c r="W3" i="56"/>
  <c r="V3" i="56"/>
  <c r="U3" i="56"/>
  <c r="W2" i="56"/>
  <c r="V2" i="56"/>
  <c r="U2" i="56"/>
  <c r="X131" i="46"/>
  <c r="W131" i="46"/>
  <c r="V131" i="46"/>
  <c r="X130" i="46"/>
  <c r="W130" i="46"/>
  <c r="V130" i="46"/>
  <c r="X129" i="46"/>
  <c r="W129" i="46"/>
  <c r="V129" i="46"/>
  <c r="X128" i="46"/>
  <c r="W128" i="46"/>
  <c r="V128" i="46"/>
  <c r="X127" i="46"/>
  <c r="W127" i="46"/>
  <c r="V127" i="46"/>
  <c r="X126" i="46"/>
  <c r="W126" i="46"/>
  <c r="V126" i="46"/>
  <c r="X125" i="46"/>
  <c r="W125" i="46"/>
  <c r="V125" i="46"/>
  <c r="X124" i="46"/>
  <c r="W124" i="46"/>
  <c r="V124" i="46"/>
  <c r="X123" i="46"/>
  <c r="W123" i="46"/>
  <c r="V123" i="46"/>
  <c r="X122" i="46"/>
  <c r="W122" i="46"/>
  <c r="V122" i="46"/>
  <c r="X121" i="46"/>
  <c r="W121" i="46"/>
  <c r="V121" i="46"/>
  <c r="X120" i="46"/>
  <c r="W120" i="46"/>
  <c r="V120" i="46"/>
  <c r="X119" i="46"/>
  <c r="W119" i="46"/>
  <c r="V119" i="46"/>
  <c r="X118" i="46"/>
  <c r="W118" i="46"/>
  <c r="V118" i="46"/>
  <c r="X117" i="46"/>
  <c r="W117" i="46"/>
  <c r="V117" i="46"/>
  <c r="X116" i="46"/>
  <c r="W116" i="46"/>
  <c r="V116" i="46"/>
  <c r="X115" i="46"/>
  <c r="W115" i="46"/>
  <c r="V115" i="46"/>
  <c r="X114" i="46"/>
  <c r="W114" i="46"/>
  <c r="V114" i="46"/>
  <c r="X113" i="46"/>
  <c r="W113" i="46"/>
  <c r="V113" i="46"/>
  <c r="X112" i="46"/>
  <c r="W112" i="46"/>
  <c r="V112" i="46"/>
  <c r="X111" i="46"/>
  <c r="W111" i="46"/>
  <c r="V111" i="46"/>
  <c r="X110" i="46"/>
  <c r="W110" i="46"/>
  <c r="V110" i="46"/>
  <c r="X109" i="46"/>
  <c r="W109" i="46"/>
  <c r="V109" i="46"/>
  <c r="X108" i="46"/>
  <c r="W108" i="46"/>
  <c r="V108" i="46"/>
  <c r="X107" i="46"/>
  <c r="W107" i="46"/>
  <c r="V107" i="46"/>
  <c r="X106" i="46"/>
  <c r="W106" i="46"/>
  <c r="V106" i="46"/>
  <c r="X105" i="46"/>
  <c r="W105" i="46"/>
  <c r="V105" i="46"/>
  <c r="X104" i="46"/>
  <c r="W104" i="46"/>
  <c r="V104" i="46"/>
  <c r="X103" i="46"/>
  <c r="W103" i="46"/>
  <c r="V103" i="46"/>
  <c r="X102" i="46"/>
  <c r="W102" i="46"/>
  <c r="V102" i="46"/>
  <c r="X101" i="46"/>
  <c r="W101" i="46"/>
  <c r="V101" i="46"/>
  <c r="X100" i="46"/>
  <c r="W100" i="46"/>
  <c r="V100" i="46"/>
  <c r="X99" i="46"/>
  <c r="W99" i="46"/>
  <c r="V99" i="46"/>
  <c r="X98" i="46"/>
  <c r="W98" i="46"/>
  <c r="V98" i="46"/>
  <c r="X97" i="46"/>
  <c r="W97" i="46"/>
  <c r="V97" i="46"/>
  <c r="X96" i="46"/>
  <c r="W96" i="46"/>
  <c r="V96" i="46"/>
  <c r="X95" i="46"/>
  <c r="W95" i="46"/>
  <c r="V95" i="46"/>
  <c r="X94" i="46"/>
  <c r="W94" i="46"/>
  <c r="V94" i="46"/>
  <c r="X93" i="46"/>
  <c r="W93" i="46"/>
  <c r="V93" i="46"/>
  <c r="X92" i="46"/>
  <c r="W92" i="46"/>
  <c r="V92" i="46"/>
  <c r="X91" i="46"/>
  <c r="W91" i="46"/>
  <c r="V91" i="46"/>
  <c r="X90" i="46"/>
  <c r="W90" i="46"/>
  <c r="V90" i="46"/>
  <c r="X89" i="46"/>
  <c r="W89" i="46"/>
  <c r="V89" i="46"/>
  <c r="X88" i="46"/>
  <c r="W88" i="46"/>
  <c r="V88" i="46"/>
  <c r="X87" i="46"/>
  <c r="W87" i="46"/>
  <c r="V87" i="46"/>
  <c r="X86" i="46"/>
  <c r="W86" i="46"/>
  <c r="V86" i="46"/>
  <c r="X85" i="46"/>
  <c r="W85" i="46"/>
  <c r="V85" i="46"/>
  <c r="X84" i="46"/>
  <c r="W84" i="46"/>
  <c r="V84" i="46"/>
  <c r="X83" i="46"/>
  <c r="W83" i="46"/>
  <c r="V83" i="46"/>
  <c r="X82" i="46"/>
  <c r="W82" i="46"/>
  <c r="V82" i="46"/>
  <c r="X81" i="46"/>
  <c r="W81" i="46"/>
  <c r="V81" i="46"/>
  <c r="X80" i="46"/>
  <c r="W80" i="46"/>
  <c r="V80" i="46"/>
  <c r="X79" i="46"/>
  <c r="W79" i="46"/>
  <c r="V79" i="46"/>
  <c r="X78" i="46"/>
  <c r="W78" i="46"/>
  <c r="V78" i="46"/>
  <c r="X77" i="46"/>
  <c r="W77" i="46"/>
  <c r="V77" i="46"/>
  <c r="X76" i="46"/>
  <c r="W76" i="46"/>
  <c r="V76" i="46"/>
  <c r="X75" i="46"/>
  <c r="W75" i="46"/>
  <c r="V75" i="46"/>
  <c r="X74" i="46"/>
  <c r="W74" i="46"/>
  <c r="V74" i="46"/>
  <c r="X73" i="46"/>
  <c r="W73" i="46"/>
  <c r="V73" i="46"/>
  <c r="X72" i="46"/>
  <c r="W72" i="46"/>
  <c r="V72" i="46"/>
  <c r="X71" i="46"/>
  <c r="W71" i="46"/>
  <c r="V71" i="46"/>
  <c r="X70" i="46"/>
  <c r="W70" i="46"/>
  <c r="V70" i="46"/>
  <c r="X69" i="46"/>
  <c r="W69" i="46"/>
  <c r="V69" i="46"/>
  <c r="X68" i="46"/>
  <c r="W68" i="46"/>
  <c r="V68" i="46"/>
  <c r="X67" i="46"/>
  <c r="W67" i="46"/>
  <c r="V67" i="46"/>
  <c r="X66" i="46"/>
  <c r="W66" i="46"/>
  <c r="V66" i="46"/>
  <c r="X65" i="46"/>
  <c r="W65" i="46"/>
  <c r="V65" i="46"/>
  <c r="X64" i="46"/>
  <c r="W64" i="46"/>
  <c r="V64" i="46"/>
  <c r="X63" i="46"/>
  <c r="W63" i="46"/>
  <c r="V63" i="46"/>
  <c r="X62" i="46"/>
  <c r="W62" i="46"/>
  <c r="V62" i="46"/>
  <c r="X61" i="46"/>
  <c r="W61" i="46"/>
  <c r="V61" i="46"/>
  <c r="X60" i="46"/>
  <c r="W60" i="46"/>
  <c r="V60" i="46"/>
  <c r="X59" i="46"/>
  <c r="W59" i="46"/>
  <c r="V59" i="46"/>
  <c r="X58" i="46"/>
  <c r="W58" i="46"/>
  <c r="V58" i="46"/>
  <c r="X57" i="46"/>
  <c r="W57" i="46"/>
  <c r="V57" i="46"/>
  <c r="X56" i="46"/>
  <c r="W56" i="46"/>
  <c r="V56" i="46"/>
  <c r="X55" i="46"/>
  <c r="W55" i="46"/>
  <c r="V55" i="46"/>
  <c r="X54" i="46"/>
  <c r="W54" i="46"/>
  <c r="V54" i="46"/>
  <c r="X53" i="46"/>
  <c r="W53" i="46"/>
  <c r="V53" i="46"/>
  <c r="X52" i="46"/>
  <c r="W52" i="46"/>
  <c r="V52" i="46"/>
  <c r="X51" i="46"/>
  <c r="W51" i="46"/>
  <c r="V51" i="46"/>
  <c r="X50" i="46"/>
  <c r="W50" i="46"/>
  <c r="V50" i="46"/>
  <c r="X49" i="46"/>
  <c r="W49" i="46"/>
  <c r="V49" i="46"/>
  <c r="X48" i="46"/>
  <c r="W48" i="46"/>
  <c r="V48" i="46"/>
  <c r="X47" i="46"/>
  <c r="W47" i="46"/>
  <c r="V47" i="46"/>
  <c r="X46" i="46"/>
  <c r="W46" i="46"/>
  <c r="V46" i="46"/>
  <c r="X45" i="46"/>
  <c r="W45" i="46"/>
  <c r="V45" i="46"/>
  <c r="X44" i="46"/>
  <c r="W44" i="46"/>
  <c r="V44" i="46"/>
  <c r="X43" i="46"/>
  <c r="W43" i="46"/>
  <c r="V43" i="46"/>
  <c r="X42" i="46"/>
  <c r="W42" i="46"/>
  <c r="V42" i="46"/>
  <c r="X41" i="46"/>
  <c r="W41" i="46"/>
  <c r="V41" i="46"/>
  <c r="X40" i="46"/>
  <c r="W40" i="46"/>
  <c r="V40" i="46"/>
  <c r="X39" i="46"/>
  <c r="W39" i="46"/>
  <c r="V39" i="46"/>
  <c r="X38" i="46"/>
  <c r="W38" i="46"/>
  <c r="V38" i="46"/>
  <c r="X37" i="46"/>
  <c r="W37" i="46"/>
  <c r="V37" i="46"/>
  <c r="X36" i="46"/>
  <c r="W36" i="46"/>
  <c r="V36" i="46"/>
  <c r="X35" i="46"/>
  <c r="W35" i="46"/>
  <c r="V35" i="46"/>
  <c r="X34" i="46"/>
  <c r="W34" i="46"/>
  <c r="V34" i="46"/>
  <c r="X33" i="46"/>
  <c r="W33" i="46"/>
  <c r="V33" i="46"/>
  <c r="X32" i="46"/>
  <c r="W32" i="46"/>
  <c r="V32" i="46"/>
  <c r="X31" i="46"/>
  <c r="W31" i="46"/>
  <c r="V31" i="46"/>
  <c r="X30" i="46"/>
  <c r="W30" i="46"/>
  <c r="V30" i="46"/>
  <c r="X29" i="46"/>
  <c r="W29" i="46"/>
  <c r="V29" i="46"/>
  <c r="X28" i="46"/>
  <c r="W28" i="46"/>
  <c r="V28" i="46"/>
  <c r="X27" i="46"/>
  <c r="W27" i="46"/>
  <c r="V27" i="46"/>
  <c r="X26" i="46"/>
  <c r="W26" i="46"/>
  <c r="V26" i="46"/>
  <c r="X25" i="46"/>
  <c r="W25" i="46"/>
  <c r="V25" i="46"/>
  <c r="X24" i="46"/>
  <c r="W24" i="46"/>
  <c r="V24" i="46"/>
  <c r="X23" i="46"/>
  <c r="W23" i="46"/>
  <c r="V23" i="46"/>
  <c r="X22" i="46"/>
  <c r="W22" i="46"/>
  <c r="V22" i="46"/>
  <c r="X21" i="46"/>
  <c r="W21" i="46"/>
  <c r="V21" i="46"/>
  <c r="X20" i="46"/>
  <c r="W20" i="46"/>
  <c r="V20" i="46"/>
  <c r="X19" i="46"/>
  <c r="W19" i="46"/>
  <c r="V19" i="46"/>
  <c r="X18" i="46"/>
  <c r="W18" i="46"/>
  <c r="V18" i="46"/>
  <c r="X17" i="46"/>
  <c r="W17" i="46"/>
  <c r="V17" i="46"/>
  <c r="X16" i="46"/>
  <c r="W16" i="46"/>
  <c r="V16" i="46"/>
  <c r="X15" i="46"/>
  <c r="W15" i="46"/>
  <c r="V15" i="46"/>
  <c r="X14" i="46"/>
  <c r="W14" i="46"/>
  <c r="V14" i="46"/>
  <c r="X13" i="46"/>
  <c r="W13" i="46"/>
  <c r="V13" i="46"/>
  <c r="X12" i="46"/>
  <c r="W12" i="46"/>
  <c r="V12" i="46"/>
  <c r="X11" i="46"/>
  <c r="W11" i="46"/>
  <c r="V11" i="46"/>
  <c r="X10" i="46"/>
  <c r="W10" i="46"/>
  <c r="V10" i="46"/>
  <c r="X9" i="46"/>
  <c r="W9" i="46"/>
  <c r="V9" i="46"/>
  <c r="X8" i="46"/>
  <c r="W8" i="46"/>
  <c r="V8" i="46"/>
  <c r="X7" i="46"/>
  <c r="W7" i="46"/>
  <c r="V7" i="46"/>
  <c r="X6" i="46"/>
  <c r="W6" i="46"/>
  <c r="V6" i="46"/>
  <c r="X5" i="46"/>
  <c r="W5" i="46"/>
  <c r="V5" i="46"/>
  <c r="X4" i="46"/>
  <c r="W4" i="46"/>
  <c r="V4" i="46"/>
  <c r="X3" i="46"/>
  <c r="W3" i="46"/>
  <c r="V3" i="46"/>
  <c r="X2" i="46"/>
  <c r="W2" i="46"/>
  <c r="V2" i="46"/>
  <c r="AG131" i="55"/>
  <c r="AG130" i="55"/>
  <c r="AG129" i="55"/>
  <c r="AG128" i="55"/>
  <c r="AG127" i="55"/>
  <c r="AG126" i="55"/>
  <c r="AG125" i="55"/>
  <c r="AG124" i="55"/>
  <c r="AG123" i="55"/>
  <c r="AG122" i="55"/>
  <c r="AG121" i="55"/>
  <c r="AG120" i="55"/>
  <c r="AG119" i="55"/>
  <c r="AG118" i="55"/>
  <c r="AG117" i="55"/>
  <c r="AG116" i="55"/>
  <c r="AG115" i="55"/>
  <c r="AG114" i="55"/>
  <c r="AG113" i="55"/>
  <c r="AG112" i="55"/>
  <c r="AG111" i="55"/>
  <c r="AG110" i="55"/>
  <c r="AG109" i="55"/>
  <c r="AG108" i="55"/>
  <c r="AG107" i="55"/>
  <c r="AG106" i="55"/>
  <c r="AG105" i="55"/>
  <c r="AG104" i="55"/>
  <c r="AG103" i="55"/>
  <c r="AG102" i="55"/>
  <c r="AG101" i="55"/>
  <c r="AG100" i="55"/>
  <c r="AG99" i="55"/>
  <c r="AG98" i="55"/>
  <c r="AG97" i="55"/>
  <c r="AG96" i="55"/>
  <c r="AG95" i="55"/>
  <c r="AG94" i="55"/>
  <c r="AG93" i="55"/>
  <c r="AG92" i="55"/>
  <c r="AG91" i="55"/>
  <c r="AG90" i="55"/>
  <c r="AG89" i="55"/>
  <c r="AG88" i="55"/>
  <c r="AG87" i="55"/>
  <c r="AG86" i="55"/>
  <c r="AG85" i="55"/>
  <c r="AG84" i="55"/>
  <c r="AG83" i="55"/>
  <c r="AG82" i="55"/>
  <c r="AG81" i="55"/>
  <c r="AG80" i="55"/>
  <c r="AG79" i="55"/>
  <c r="AG78" i="55"/>
  <c r="AG77" i="55"/>
  <c r="AG76" i="55"/>
  <c r="AG75" i="55"/>
  <c r="AG74" i="55"/>
  <c r="AG73" i="55"/>
  <c r="AG72" i="55"/>
  <c r="AG71" i="55"/>
  <c r="AG70" i="55"/>
  <c r="AG69" i="55"/>
  <c r="AG68" i="55"/>
  <c r="AG67" i="55"/>
  <c r="AG66" i="55"/>
  <c r="AG65" i="55"/>
  <c r="AG64" i="55"/>
  <c r="AG63" i="55"/>
  <c r="AG62" i="55"/>
  <c r="AG61" i="55"/>
  <c r="AG60" i="55"/>
  <c r="AG59" i="55"/>
  <c r="AG58" i="55"/>
  <c r="AG57" i="55"/>
  <c r="AG56" i="55"/>
  <c r="AG55" i="55"/>
  <c r="AG54" i="55"/>
  <c r="AG53" i="55"/>
  <c r="AG52" i="55"/>
  <c r="AG51" i="55"/>
  <c r="AG50" i="55"/>
  <c r="AG49" i="55"/>
  <c r="AG48" i="55"/>
  <c r="AG47" i="55"/>
  <c r="AG46" i="55"/>
  <c r="AG45" i="55"/>
  <c r="AG44" i="55"/>
  <c r="AG43" i="55"/>
  <c r="AG42" i="55"/>
  <c r="AG41" i="55"/>
  <c r="AG40" i="55"/>
  <c r="AG39" i="55"/>
  <c r="AG38" i="55"/>
  <c r="AG37" i="55"/>
  <c r="AG36" i="55"/>
  <c r="AG35" i="55"/>
  <c r="AG34" i="55"/>
  <c r="AG33" i="55"/>
  <c r="AG32" i="55"/>
  <c r="AG31" i="55"/>
  <c r="AG30" i="55"/>
  <c r="AG29" i="55"/>
  <c r="AG28" i="55"/>
  <c r="AG27" i="55"/>
  <c r="AG26" i="55"/>
  <c r="AG25" i="55"/>
  <c r="AG24" i="55"/>
  <c r="AG23" i="55"/>
  <c r="AG22" i="55"/>
  <c r="AG21" i="55"/>
  <c r="AG20" i="55"/>
  <c r="AG19" i="55"/>
  <c r="AG18" i="55"/>
  <c r="AG17" i="55"/>
  <c r="AG16" i="55"/>
  <c r="AG15" i="55"/>
  <c r="AG14" i="55"/>
  <c r="AG13" i="55"/>
  <c r="AG12" i="55"/>
  <c r="AG11" i="55"/>
  <c r="AG10" i="55"/>
  <c r="AG9" i="55"/>
  <c r="AG8" i="55"/>
  <c r="AG7" i="55"/>
  <c r="AG6" i="55"/>
  <c r="AG5" i="55"/>
  <c r="AG4" i="55"/>
  <c r="AG3" i="55"/>
  <c r="AG2" i="55"/>
  <c r="AB25" i="56" l="1"/>
  <c r="AC25" i="56" s="1"/>
  <c r="E131" i="55" l="1"/>
  <c r="D131" i="55"/>
  <c r="C131" i="55"/>
  <c r="E130" i="55"/>
  <c r="D130" i="55"/>
  <c r="C130" i="55"/>
  <c r="E129" i="55"/>
  <c r="D129" i="55"/>
  <c r="C129" i="55"/>
  <c r="E128" i="55"/>
  <c r="D128" i="55"/>
  <c r="C128" i="55"/>
  <c r="E127" i="55"/>
  <c r="D127" i="55"/>
  <c r="C127" i="55"/>
  <c r="E126" i="55"/>
  <c r="D126" i="55"/>
  <c r="C126" i="55"/>
  <c r="E125" i="55"/>
  <c r="D125" i="55"/>
  <c r="C125" i="55"/>
  <c r="E124" i="55"/>
  <c r="D124" i="55"/>
  <c r="C124" i="55"/>
  <c r="E123" i="55"/>
  <c r="D123" i="55"/>
  <c r="C123" i="55"/>
  <c r="E122" i="55"/>
  <c r="D122" i="55"/>
  <c r="C122" i="55"/>
  <c r="E121" i="55"/>
  <c r="D121" i="55"/>
  <c r="C121" i="55"/>
  <c r="E120" i="55"/>
  <c r="D120" i="55"/>
  <c r="C120" i="55"/>
  <c r="E119" i="55"/>
  <c r="D119" i="55"/>
  <c r="C119" i="55"/>
  <c r="E118" i="55"/>
  <c r="D118" i="55"/>
  <c r="C118" i="55"/>
  <c r="E117" i="55"/>
  <c r="D117" i="55"/>
  <c r="C117" i="55"/>
  <c r="E116" i="55"/>
  <c r="D116" i="55"/>
  <c r="C116" i="55"/>
  <c r="E115" i="55"/>
  <c r="D115" i="55"/>
  <c r="C115" i="55"/>
  <c r="E114" i="55"/>
  <c r="D114" i="55"/>
  <c r="C114" i="55"/>
  <c r="E113" i="55"/>
  <c r="D113" i="55"/>
  <c r="C113" i="55"/>
  <c r="E112" i="55"/>
  <c r="D112" i="55"/>
  <c r="C112" i="55"/>
  <c r="E111" i="55"/>
  <c r="D111" i="55"/>
  <c r="C111" i="55"/>
  <c r="E110" i="55"/>
  <c r="D110" i="55"/>
  <c r="C110" i="55"/>
  <c r="E109" i="55"/>
  <c r="D109" i="55"/>
  <c r="C109" i="55"/>
  <c r="E108" i="55"/>
  <c r="D108" i="55"/>
  <c r="C108" i="55"/>
  <c r="E107" i="55"/>
  <c r="D107" i="55"/>
  <c r="C107" i="55"/>
  <c r="E106" i="55"/>
  <c r="D106" i="55"/>
  <c r="C106" i="55"/>
  <c r="E105" i="55"/>
  <c r="D105" i="55"/>
  <c r="C105" i="55"/>
  <c r="E104" i="55"/>
  <c r="D104" i="55"/>
  <c r="C104" i="55"/>
  <c r="E103" i="55"/>
  <c r="D103" i="55"/>
  <c r="C103" i="55"/>
  <c r="E102" i="55"/>
  <c r="D102" i="55"/>
  <c r="C102" i="55"/>
  <c r="E101" i="55"/>
  <c r="D101" i="55"/>
  <c r="C101" i="55"/>
  <c r="E100" i="55"/>
  <c r="D100" i="55"/>
  <c r="C100" i="55"/>
  <c r="E99" i="55"/>
  <c r="D99" i="55"/>
  <c r="C99" i="55"/>
  <c r="E98" i="55"/>
  <c r="D98" i="55"/>
  <c r="C98" i="55"/>
  <c r="E97" i="55"/>
  <c r="D97" i="55"/>
  <c r="C97" i="55"/>
  <c r="E96" i="55"/>
  <c r="D96" i="55"/>
  <c r="C96" i="55"/>
  <c r="E95" i="55"/>
  <c r="D95" i="55"/>
  <c r="C95" i="55"/>
  <c r="E94" i="55"/>
  <c r="D94" i="55"/>
  <c r="C94" i="55"/>
  <c r="E93" i="55"/>
  <c r="D93" i="55"/>
  <c r="C93" i="55"/>
  <c r="E92" i="55"/>
  <c r="D92" i="55"/>
  <c r="C92" i="55"/>
  <c r="E91" i="55"/>
  <c r="D91" i="55"/>
  <c r="C91" i="55"/>
  <c r="E90" i="55"/>
  <c r="D90" i="55"/>
  <c r="C90" i="55"/>
  <c r="E89" i="55"/>
  <c r="D89" i="55"/>
  <c r="C89" i="55"/>
  <c r="E88" i="55"/>
  <c r="D88" i="55"/>
  <c r="C88" i="55"/>
  <c r="E87" i="55"/>
  <c r="D87" i="55"/>
  <c r="C87" i="55"/>
  <c r="E86" i="55"/>
  <c r="D86" i="55"/>
  <c r="C86" i="55"/>
  <c r="E85" i="55"/>
  <c r="D85" i="55"/>
  <c r="C85" i="55"/>
  <c r="E84" i="55"/>
  <c r="D84" i="55"/>
  <c r="C84" i="55"/>
  <c r="E83" i="55"/>
  <c r="D83" i="55"/>
  <c r="C83" i="55"/>
  <c r="E82" i="55"/>
  <c r="D82" i="55"/>
  <c r="C82" i="55"/>
  <c r="E81" i="55"/>
  <c r="D81" i="55"/>
  <c r="C81" i="55"/>
  <c r="E80" i="55"/>
  <c r="D80" i="55"/>
  <c r="C80" i="55"/>
  <c r="E79" i="55"/>
  <c r="D79" i="55"/>
  <c r="C79" i="55"/>
  <c r="E78" i="55"/>
  <c r="D78" i="55"/>
  <c r="C78" i="55"/>
  <c r="E77" i="55"/>
  <c r="D77" i="55"/>
  <c r="C77" i="55"/>
  <c r="E76" i="55"/>
  <c r="D76" i="55"/>
  <c r="C76" i="55"/>
  <c r="E75" i="55"/>
  <c r="D75" i="55"/>
  <c r="C75" i="55"/>
  <c r="E74" i="55"/>
  <c r="D74" i="55"/>
  <c r="C74" i="55"/>
  <c r="E73" i="55"/>
  <c r="D73" i="55"/>
  <c r="C73" i="55"/>
  <c r="E72" i="55"/>
  <c r="D72" i="55"/>
  <c r="C72" i="55"/>
  <c r="E71" i="55"/>
  <c r="D71" i="55"/>
  <c r="C71" i="55"/>
  <c r="E70" i="55"/>
  <c r="D70" i="55"/>
  <c r="C70" i="55"/>
  <c r="E69" i="55"/>
  <c r="D69" i="55"/>
  <c r="C69" i="55"/>
  <c r="E68" i="55"/>
  <c r="D68" i="55"/>
  <c r="C68" i="55"/>
  <c r="E67" i="55"/>
  <c r="D67" i="55"/>
  <c r="C67" i="55"/>
  <c r="E66" i="55"/>
  <c r="D66" i="55"/>
  <c r="C66" i="55"/>
  <c r="E65" i="55"/>
  <c r="D65" i="55"/>
  <c r="C65" i="55"/>
  <c r="E64" i="55"/>
  <c r="D64" i="55"/>
  <c r="C64" i="55"/>
  <c r="E63" i="55"/>
  <c r="D63" i="55"/>
  <c r="C63" i="55"/>
  <c r="E62" i="55"/>
  <c r="D62" i="55"/>
  <c r="C62" i="55"/>
  <c r="E61" i="55"/>
  <c r="D61" i="55"/>
  <c r="C61" i="55"/>
  <c r="E60" i="55"/>
  <c r="D60" i="55"/>
  <c r="C60" i="55"/>
  <c r="E59" i="55"/>
  <c r="D59" i="55"/>
  <c r="C59" i="55"/>
  <c r="E58" i="55"/>
  <c r="D58" i="55"/>
  <c r="C58" i="55"/>
  <c r="E57" i="55"/>
  <c r="D57" i="55"/>
  <c r="C57" i="55"/>
  <c r="E56" i="55"/>
  <c r="D56" i="55"/>
  <c r="C56" i="55"/>
  <c r="E55" i="55"/>
  <c r="D55" i="55"/>
  <c r="C55" i="55"/>
  <c r="E54" i="55"/>
  <c r="D54" i="55"/>
  <c r="C54" i="55"/>
  <c r="E53" i="55"/>
  <c r="D53" i="55"/>
  <c r="C53" i="55"/>
  <c r="E52" i="55"/>
  <c r="D52" i="55"/>
  <c r="C52" i="55"/>
  <c r="E51" i="55"/>
  <c r="D51" i="55"/>
  <c r="C51" i="55"/>
  <c r="E50" i="55"/>
  <c r="D50" i="55"/>
  <c r="C50" i="55"/>
  <c r="E49" i="55"/>
  <c r="D49" i="55"/>
  <c r="C49" i="55"/>
  <c r="E48" i="55"/>
  <c r="D48" i="55"/>
  <c r="C48" i="55"/>
  <c r="E47" i="55"/>
  <c r="D47" i="55"/>
  <c r="C47" i="55"/>
  <c r="E46" i="55"/>
  <c r="D46" i="55"/>
  <c r="C46" i="55"/>
  <c r="E45" i="55"/>
  <c r="D45" i="55"/>
  <c r="C45" i="55"/>
  <c r="E44" i="55"/>
  <c r="D44" i="55"/>
  <c r="C44" i="55"/>
  <c r="E43" i="55"/>
  <c r="D43" i="55"/>
  <c r="C43" i="55"/>
  <c r="E42" i="55"/>
  <c r="D42" i="55"/>
  <c r="C42" i="55"/>
  <c r="E41" i="55"/>
  <c r="D41" i="55"/>
  <c r="C41" i="55"/>
  <c r="E40" i="55"/>
  <c r="D40" i="55"/>
  <c r="C40" i="55"/>
  <c r="E39" i="55"/>
  <c r="D39" i="55"/>
  <c r="C39" i="55"/>
  <c r="E38" i="55"/>
  <c r="D38" i="55"/>
  <c r="C38" i="55"/>
  <c r="E37" i="55"/>
  <c r="D37" i="55"/>
  <c r="C37" i="55"/>
  <c r="E36" i="55"/>
  <c r="D36" i="55"/>
  <c r="C36" i="55"/>
  <c r="E35" i="55"/>
  <c r="D35" i="55"/>
  <c r="C35" i="55"/>
  <c r="E34" i="55"/>
  <c r="D34" i="55"/>
  <c r="C34" i="55"/>
  <c r="E33" i="55"/>
  <c r="D33" i="55"/>
  <c r="C33" i="55"/>
  <c r="E32" i="55"/>
  <c r="D32" i="55"/>
  <c r="C32" i="55"/>
  <c r="E31" i="55"/>
  <c r="D31" i="55"/>
  <c r="C31" i="55"/>
  <c r="E30" i="55"/>
  <c r="D30" i="55"/>
  <c r="C30" i="55"/>
  <c r="E29" i="55"/>
  <c r="D29" i="55"/>
  <c r="C29" i="55"/>
  <c r="E28" i="55"/>
  <c r="D28" i="55"/>
  <c r="C28" i="55"/>
  <c r="E27" i="55"/>
  <c r="D27" i="55"/>
  <c r="C27" i="55"/>
  <c r="E26" i="55"/>
  <c r="D26" i="55"/>
  <c r="C26" i="55"/>
  <c r="E25" i="55"/>
  <c r="D25" i="55"/>
  <c r="C25" i="55"/>
  <c r="E24" i="55"/>
  <c r="D24" i="55"/>
  <c r="C24" i="55"/>
  <c r="E23" i="55"/>
  <c r="D23" i="55"/>
  <c r="C23" i="55"/>
  <c r="E22" i="55"/>
  <c r="D22" i="55"/>
  <c r="C22" i="55"/>
  <c r="E21" i="55"/>
  <c r="D21" i="55"/>
  <c r="C21" i="55"/>
  <c r="E20" i="55"/>
  <c r="D20" i="55"/>
  <c r="C20" i="55"/>
  <c r="E19" i="55"/>
  <c r="D19" i="55"/>
  <c r="C19" i="55"/>
  <c r="E18" i="55"/>
  <c r="D18" i="55"/>
  <c r="C18" i="55"/>
  <c r="E17" i="55"/>
  <c r="D17" i="55"/>
  <c r="C17" i="55"/>
  <c r="E16" i="55"/>
  <c r="D16" i="55"/>
  <c r="C16" i="55"/>
  <c r="E15" i="55"/>
  <c r="D15" i="55"/>
  <c r="C15" i="55"/>
  <c r="E14" i="55"/>
  <c r="D14" i="55"/>
  <c r="C14" i="55"/>
  <c r="E13" i="55"/>
  <c r="D13" i="55"/>
  <c r="C13" i="55"/>
  <c r="E12" i="55"/>
  <c r="D12" i="55"/>
  <c r="C12" i="55"/>
  <c r="E11" i="55"/>
  <c r="D11" i="55"/>
  <c r="C11" i="55"/>
  <c r="E10" i="55"/>
  <c r="D10" i="55"/>
  <c r="C10" i="55"/>
  <c r="E9" i="55"/>
  <c r="D9" i="55"/>
  <c r="C9" i="55"/>
  <c r="E8" i="55"/>
  <c r="D8" i="55"/>
  <c r="C8" i="55"/>
  <c r="E7" i="55"/>
  <c r="D7" i="55"/>
  <c r="C7" i="55"/>
  <c r="E6" i="55"/>
  <c r="D6" i="55"/>
  <c r="C6" i="55"/>
  <c r="E5" i="55"/>
  <c r="D5" i="55"/>
  <c r="C5" i="55"/>
  <c r="E4" i="55"/>
  <c r="D4" i="55"/>
  <c r="C4" i="55"/>
  <c r="E3" i="55"/>
  <c r="D3" i="55"/>
  <c r="C3" i="55"/>
  <c r="E2" i="55"/>
  <c r="D2" i="55"/>
  <c r="C2" i="55"/>
  <c r="K131" i="52"/>
  <c r="J131" i="52"/>
  <c r="I131" i="52"/>
  <c r="H131" i="52"/>
  <c r="G131" i="52"/>
  <c r="F131" i="52"/>
  <c r="E131" i="52"/>
  <c r="D131" i="52"/>
  <c r="C131" i="52"/>
  <c r="B131" i="52"/>
  <c r="K130" i="52"/>
  <c r="J130" i="52"/>
  <c r="I130" i="52"/>
  <c r="H130" i="52"/>
  <c r="G130" i="52"/>
  <c r="F130" i="52"/>
  <c r="E130" i="52"/>
  <c r="D130" i="52"/>
  <c r="C130" i="52"/>
  <c r="B130" i="52"/>
  <c r="K129" i="52"/>
  <c r="J129" i="52"/>
  <c r="I129" i="52"/>
  <c r="H129" i="52"/>
  <c r="G129" i="52"/>
  <c r="F129" i="52"/>
  <c r="E129" i="52"/>
  <c r="D129" i="52"/>
  <c r="C129" i="52"/>
  <c r="B129" i="52"/>
  <c r="K128" i="52"/>
  <c r="J128" i="52"/>
  <c r="I128" i="52"/>
  <c r="H128" i="52"/>
  <c r="G128" i="52"/>
  <c r="F128" i="52"/>
  <c r="E128" i="52"/>
  <c r="D128" i="52"/>
  <c r="C128" i="52"/>
  <c r="B128" i="52"/>
  <c r="K127" i="52"/>
  <c r="J127" i="52"/>
  <c r="I127" i="52"/>
  <c r="H127" i="52"/>
  <c r="G127" i="52"/>
  <c r="F127" i="52"/>
  <c r="E127" i="52"/>
  <c r="D127" i="52"/>
  <c r="C127" i="52"/>
  <c r="B127" i="52"/>
  <c r="K126" i="52"/>
  <c r="J126" i="52"/>
  <c r="I126" i="52"/>
  <c r="H126" i="52"/>
  <c r="G126" i="52"/>
  <c r="F126" i="52"/>
  <c r="E126" i="52"/>
  <c r="D126" i="52"/>
  <c r="C126" i="52"/>
  <c r="B126" i="52"/>
  <c r="K125" i="52"/>
  <c r="J125" i="52"/>
  <c r="I125" i="52"/>
  <c r="H125" i="52"/>
  <c r="G125" i="52"/>
  <c r="F125" i="52"/>
  <c r="E125" i="52"/>
  <c r="D125" i="52"/>
  <c r="C125" i="52"/>
  <c r="B125" i="52"/>
  <c r="K124" i="52"/>
  <c r="J124" i="52"/>
  <c r="I124" i="52"/>
  <c r="H124" i="52"/>
  <c r="G124" i="52"/>
  <c r="F124" i="52"/>
  <c r="E124" i="52"/>
  <c r="D124" i="52"/>
  <c r="C124" i="52"/>
  <c r="B124" i="52"/>
  <c r="K123" i="52"/>
  <c r="J123" i="52"/>
  <c r="I123" i="52"/>
  <c r="H123" i="52"/>
  <c r="G123" i="52"/>
  <c r="F123" i="52"/>
  <c r="E123" i="52"/>
  <c r="D123" i="52"/>
  <c r="C123" i="52"/>
  <c r="B123" i="52"/>
  <c r="K122" i="52"/>
  <c r="J122" i="52"/>
  <c r="I122" i="52"/>
  <c r="H122" i="52"/>
  <c r="G122" i="52"/>
  <c r="F122" i="52"/>
  <c r="E122" i="52"/>
  <c r="D122" i="52"/>
  <c r="C122" i="52"/>
  <c r="B122" i="52"/>
  <c r="K121" i="52"/>
  <c r="J121" i="52"/>
  <c r="I121" i="52"/>
  <c r="H121" i="52"/>
  <c r="G121" i="52"/>
  <c r="F121" i="52"/>
  <c r="E121" i="52"/>
  <c r="D121" i="52"/>
  <c r="C121" i="52"/>
  <c r="B121" i="52"/>
  <c r="K120" i="52"/>
  <c r="J120" i="52"/>
  <c r="I120" i="52"/>
  <c r="H120" i="52"/>
  <c r="G120" i="52"/>
  <c r="F120" i="52"/>
  <c r="E120" i="52"/>
  <c r="D120" i="52"/>
  <c r="C120" i="52"/>
  <c r="B120" i="52"/>
  <c r="K119" i="52"/>
  <c r="J119" i="52"/>
  <c r="I119" i="52"/>
  <c r="H119" i="52"/>
  <c r="G119" i="52"/>
  <c r="F119" i="52"/>
  <c r="E119" i="52"/>
  <c r="D119" i="52"/>
  <c r="C119" i="52"/>
  <c r="B119" i="52"/>
  <c r="K118" i="52"/>
  <c r="J118" i="52"/>
  <c r="I118" i="52"/>
  <c r="H118" i="52"/>
  <c r="G118" i="52"/>
  <c r="F118" i="52"/>
  <c r="E118" i="52"/>
  <c r="D118" i="52"/>
  <c r="C118" i="52"/>
  <c r="B118" i="52"/>
  <c r="K117" i="52"/>
  <c r="J117" i="52"/>
  <c r="I117" i="52"/>
  <c r="H117" i="52"/>
  <c r="G117" i="52"/>
  <c r="F117" i="52"/>
  <c r="E117" i="52"/>
  <c r="D117" i="52"/>
  <c r="C117" i="52"/>
  <c r="B117" i="52"/>
  <c r="K116" i="52"/>
  <c r="J116" i="52"/>
  <c r="I116" i="52"/>
  <c r="H116" i="52"/>
  <c r="G116" i="52"/>
  <c r="F116" i="52"/>
  <c r="E116" i="52"/>
  <c r="D116" i="52"/>
  <c r="C116" i="52"/>
  <c r="B116" i="52"/>
  <c r="K115" i="52"/>
  <c r="J115" i="52"/>
  <c r="I115" i="52"/>
  <c r="H115" i="52"/>
  <c r="G115" i="52"/>
  <c r="F115" i="52"/>
  <c r="E115" i="52"/>
  <c r="D115" i="52"/>
  <c r="C115" i="52"/>
  <c r="B115" i="52"/>
  <c r="K114" i="52"/>
  <c r="J114" i="52"/>
  <c r="I114" i="52"/>
  <c r="H114" i="52"/>
  <c r="G114" i="52"/>
  <c r="F114" i="52"/>
  <c r="E114" i="52"/>
  <c r="D114" i="52"/>
  <c r="C114" i="52"/>
  <c r="B114" i="52"/>
  <c r="K113" i="52"/>
  <c r="J113" i="52"/>
  <c r="I113" i="52"/>
  <c r="H113" i="52"/>
  <c r="G113" i="52"/>
  <c r="F113" i="52"/>
  <c r="E113" i="52"/>
  <c r="D113" i="52"/>
  <c r="C113" i="52"/>
  <c r="B113" i="52"/>
  <c r="K112" i="52"/>
  <c r="J112" i="52"/>
  <c r="I112" i="52"/>
  <c r="H112" i="52"/>
  <c r="G112" i="52"/>
  <c r="F112" i="52"/>
  <c r="E112" i="52"/>
  <c r="D112" i="52"/>
  <c r="C112" i="52"/>
  <c r="B112" i="52"/>
  <c r="K111" i="52"/>
  <c r="J111" i="52"/>
  <c r="I111" i="52"/>
  <c r="H111" i="52"/>
  <c r="G111" i="52"/>
  <c r="F111" i="52"/>
  <c r="E111" i="52"/>
  <c r="D111" i="52"/>
  <c r="C111" i="52"/>
  <c r="B111" i="52"/>
  <c r="K110" i="52"/>
  <c r="J110" i="52"/>
  <c r="I110" i="52"/>
  <c r="H110" i="52"/>
  <c r="G110" i="52"/>
  <c r="F110" i="52"/>
  <c r="E110" i="52"/>
  <c r="D110" i="52"/>
  <c r="C110" i="52"/>
  <c r="B110" i="52"/>
  <c r="K109" i="52"/>
  <c r="J109" i="52"/>
  <c r="I109" i="52"/>
  <c r="H109" i="52"/>
  <c r="G109" i="52"/>
  <c r="F109" i="52"/>
  <c r="E109" i="52"/>
  <c r="D109" i="52"/>
  <c r="C109" i="52"/>
  <c r="B109" i="52"/>
  <c r="K108" i="52"/>
  <c r="J108" i="52"/>
  <c r="I108" i="52"/>
  <c r="H108" i="52"/>
  <c r="G108" i="52"/>
  <c r="F108" i="52"/>
  <c r="E108" i="52"/>
  <c r="D108" i="52"/>
  <c r="C108" i="52"/>
  <c r="B108" i="52"/>
  <c r="K107" i="52"/>
  <c r="J107" i="52"/>
  <c r="I107" i="52"/>
  <c r="H107" i="52"/>
  <c r="G107" i="52"/>
  <c r="F107" i="52"/>
  <c r="E107" i="52"/>
  <c r="D107" i="52"/>
  <c r="C107" i="52"/>
  <c r="B107" i="52"/>
  <c r="K106" i="52"/>
  <c r="J106" i="52"/>
  <c r="I106" i="52"/>
  <c r="H106" i="52"/>
  <c r="G106" i="52"/>
  <c r="F106" i="52"/>
  <c r="E106" i="52"/>
  <c r="D106" i="52"/>
  <c r="C106" i="52"/>
  <c r="B106" i="52"/>
  <c r="K105" i="52"/>
  <c r="J105" i="52"/>
  <c r="I105" i="52"/>
  <c r="H105" i="52"/>
  <c r="G105" i="52"/>
  <c r="F105" i="52"/>
  <c r="E105" i="52"/>
  <c r="D105" i="52"/>
  <c r="C105" i="52"/>
  <c r="B105" i="52"/>
  <c r="K104" i="52"/>
  <c r="J104" i="52"/>
  <c r="I104" i="52"/>
  <c r="H104" i="52"/>
  <c r="G104" i="52"/>
  <c r="F104" i="52"/>
  <c r="E104" i="52"/>
  <c r="D104" i="52"/>
  <c r="C104" i="52"/>
  <c r="B104" i="52"/>
  <c r="K103" i="52"/>
  <c r="J103" i="52"/>
  <c r="I103" i="52"/>
  <c r="H103" i="52"/>
  <c r="G103" i="52"/>
  <c r="F103" i="52"/>
  <c r="E103" i="52"/>
  <c r="D103" i="52"/>
  <c r="C103" i="52"/>
  <c r="B103" i="52"/>
  <c r="K102" i="52"/>
  <c r="J102" i="52"/>
  <c r="I102" i="52"/>
  <c r="H102" i="52"/>
  <c r="G102" i="52"/>
  <c r="F102" i="52"/>
  <c r="E102" i="52"/>
  <c r="D102" i="52"/>
  <c r="C102" i="52"/>
  <c r="B102" i="52"/>
  <c r="K101" i="52"/>
  <c r="J101" i="52"/>
  <c r="I101" i="52"/>
  <c r="H101" i="52"/>
  <c r="G101" i="52"/>
  <c r="F101" i="52"/>
  <c r="E101" i="52"/>
  <c r="D101" i="52"/>
  <c r="C101" i="52"/>
  <c r="B101" i="52"/>
  <c r="K100" i="52"/>
  <c r="J100" i="52"/>
  <c r="I100" i="52"/>
  <c r="H100" i="52"/>
  <c r="G100" i="52"/>
  <c r="F100" i="52"/>
  <c r="E100" i="52"/>
  <c r="D100" i="52"/>
  <c r="C100" i="52"/>
  <c r="B100" i="52"/>
  <c r="K99" i="52"/>
  <c r="J99" i="52"/>
  <c r="I99" i="52"/>
  <c r="H99" i="52"/>
  <c r="G99" i="52"/>
  <c r="F99" i="52"/>
  <c r="E99" i="52"/>
  <c r="D99" i="52"/>
  <c r="C99" i="52"/>
  <c r="B99" i="52"/>
  <c r="K98" i="52"/>
  <c r="J98" i="52"/>
  <c r="I98" i="52"/>
  <c r="H98" i="52"/>
  <c r="G98" i="52"/>
  <c r="F98" i="52"/>
  <c r="E98" i="52"/>
  <c r="D98" i="52"/>
  <c r="C98" i="52"/>
  <c r="B98" i="52"/>
  <c r="K97" i="52"/>
  <c r="J97" i="52"/>
  <c r="I97" i="52"/>
  <c r="H97" i="52"/>
  <c r="G97" i="52"/>
  <c r="F97" i="52"/>
  <c r="E97" i="52"/>
  <c r="D97" i="52"/>
  <c r="C97" i="52"/>
  <c r="B97" i="52"/>
  <c r="K96" i="52"/>
  <c r="J96" i="52"/>
  <c r="I96" i="52"/>
  <c r="H96" i="52"/>
  <c r="G96" i="52"/>
  <c r="F96" i="52"/>
  <c r="E96" i="52"/>
  <c r="D96" i="52"/>
  <c r="C96" i="52"/>
  <c r="B96" i="52"/>
  <c r="K95" i="52"/>
  <c r="J95" i="52"/>
  <c r="I95" i="52"/>
  <c r="H95" i="52"/>
  <c r="G95" i="52"/>
  <c r="F95" i="52"/>
  <c r="E95" i="52"/>
  <c r="D95" i="52"/>
  <c r="C95" i="52"/>
  <c r="B95" i="52"/>
  <c r="K94" i="52"/>
  <c r="J94" i="52"/>
  <c r="I94" i="52"/>
  <c r="H94" i="52"/>
  <c r="G94" i="52"/>
  <c r="F94" i="52"/>
  <c r="E94" i="52"/>
  <c r="D94" i="52"/>
  <c r="C94" i="52"/>
  <c r="B94" i="52"/>
  <c r="K93" i="52"/>
  <c r="J93" i="52"/>
  <c r="I93" i="52"/>
  <c r="H93" i="52"/>
  <c r="G93" i="52"/>
  <c r="F93" i="52"/>
  <c r="E93" i="52"/>
  <c r="D93" i="52"/>
  <c r="C93" i="52"/>
  <c r="B93" i="52"/>
  <c r="K92" i="52"/>
  <c r="J92" i="52"/>
  <c r="I92" i="52"/>
  <c r="H92" i="52"/>
  <c r="G92" i="52"/>
  <c r="F92" i="52"/>
  <c r="E92" i="52"/>
  <c r="D92" i="52"/>
  <c r="C92" i="52"/>
  <c r="B92" i="52"/>
  <c r="K91" i="52"/>
  <c r="J91" i="52"/>
  <c r="I91" i="52"/>
  <c r="H91" i="52"/>
  <c r="G91" i="52"/>
  <c r="F91" i="52"/>
  <c r="E91" i="52"/>
  <c r="D91" i="52"/>
  <c r="C91" i="52"/>
  <c r="B91" i="52"/>
  <c r="K90" i="52"/>
  <c r="J90" i="52"/>
  <c r="I90" i="52"/>
  <c r="H90" i="52"/>
  <c r="G90" i="52"/>
  <c r="F90" i="52"/>
  <c r="E90" i="52"/>
  <c r="D90" i="52"/>
  <c r="C90" i="52"/>
  <c r="B90" i="52"/>
  <c r="K89" i="52"/>
  <c r="J89" i="52"/>
  <c r="I89" i="52"/>
  <c r="H89" i="52"/>
  <c r="G89" i="52"/>
  <c r="F89" i="52"/>
  <c r="E89" i="52"/>
  <c r="D89" i="52"/>
  <c r="C89" i="52"/>
  <c r="B89" i="52"/>
  <c r="K88" i="52"/>
  <c r="J88" i="52"/>
  <c r="I88" i="52"/>
  <c r="H88" i="52"/>
  <c r="G88" i="52"/>
  <c r="F88" i="52"/>
  <c r="E88" i="52"/>
  <c r="D88" i="52"/>
  <c r="C88" i="52"/>
  <c r="B88" i="52"/>
  <c r="K87" i="52"/>
  <c r="J87" i="52"/>
  <c r="I87" i="52"/>
  <c r="H87" i="52"/>
  <c r="G87" i="52"/>
  <c r="F87" i="52"/>
  <c r="E87" i="52"/>
  <c r="D87" i="52"/>
  <c r="C87" i="52"/>
  <c r="B87" i="52"/>
  <c r="K86" i="52"/>
  <c r="J86" i="52"/>
  <c r="I86" i="52"/>
  <c r="H86" i="52"/>
  <c r="G86" i="52"/>
  <c r="F86" i="52"/>
  <c r="E86" i="52"/>
  <c r="D86" i="52"/>
  <c r="C86" i="52"/>
  <c r="B86" i="52"/>
  <c r="K85" i="52"/>
  <c r="J85" i="52"/>
  <c r="I85" i="52"/>
  <c r="H85" i="52"/>
  <c r="G85" i="52"/>
  <c r="F85" i="52"/>
  <c r="E85" i="52"/>
  <c r="D85" i="52"/>
  <c r="C85" i="52"/>
  <c r="B85" i="52"/>
  <c r="K84" i="52"/>
  <c r="J84" i="52"/>
  <c r="I84" i="52"/>
  <c r="H84" i="52"/>
  <c r="G84" i="52"/>
  <c r="F84" i="52"/>
  <c r="E84" i="52"/>
  <c r="D84" i="52"/>
  <c r="C84" i="52"/>
  <c r="B84" i="52"/>
  <c r="K83" i="52"/>
  <c r="J83" i="52"/>
  <c r="I83" i="52"/>
  <c r="H83" i="52"/>
  <c r="G83" i="52"/>
  <c r="F83" i="52"/>
  <c r="E83" i="52"/>
  <c r="D83" i="52"/>
  <c r="C83" i="52"/>
  <c r="B83" i="52"/>
  <c r="K82" i="52"/>
  <c r="J82" i="52"/>
  <c r="I82" i="52"/>
  <c r="H82" i="52"/>
  <c r="G82" i="52"/>
  <c r="F82" i="52"/>
  <c r="E82" i="52"/>
  <c r="D82" i="52"/>
  <c r="C82" i="52"/>
  <c r="B82" i="52"/>
  <c r="K81" i="52"/>
  <c r="J81" i="52"/>
  <c r="I81" i="52"/>
  <c r="H81" i="52"/>
  <c r="G81" i="52"/>
  <c r="F81" i="52"/>
  <c r="E81" i="52"/>
  <c r="D81" i="52"/>
  <c r="C81" i="52"/>
  <c r="B81" i="52"/>
  <c r="K80" i="52"/>
  <c r="J80" i="52"/>
  <c r="I80" i="52"/>
  <c r="H80" i="52"/>
  <c r="G80" i="52"/>
  <c r="F80" i="52"/>
  <c r="E80" i="52"/>
  <c r="D80" i="52"/>
  <c r="C80" i="52"/>
  <c r="B80" i="52"/>
  <c r="K79" i="52"/>
  <c r="J79" i="52"/>
  <c r="I79" i="52"/>
  <c r="H79" i="52"/>
  <c r="G79" i="52"/>
  <c r="F79" i="52"/>
  <c r="E79" i="52"/>
  <c r="D79" i="52"/>
  <c r="C79" i="52"/>
  <c r="B79" i="52"/>
  <c r="K78" i="52"/>
  <c r="J78" i="52"/>
  <c r="I78" i="52"/>
  <c r="H78" i="52"/>
  <c r="G78" i="52"/>
  <c r="F78" i="52"/>
  <c r="E78" i="52"/>
  <c r="D78" i="52"/>
  <c r="C78" i="52"/>
  <c r="B78" i="52"/>
  <c r="K77" i="52"/>
  <c r="J77" i="52"/>
  <c r="I77" i="52"/>
  <c r="H77" i="52"/>
  <c r="G77" i="52"/>
  <c r="F77" i="52"/>
  <c r="E77" i="52"/>
  <c r="D77" i="52"/>
  <c r="C77" i="52"/>
  <c r="B77" i="52"/>
  <c r="K76" i="52"/>
  <c r="J76" i="52"/>
  <c r="I76" i="52"/>
  <c r="H76" i="52"/>
  <c r="G76" i="52"/>
  <c r="F76" i="52"/>
  <c r="E76" i="52"/>
  <c r="D76" i="52"/>
  <c r="C76" i="52"/>
  <c r="B76" i="52"/>
  <c r="K75" i="52"/>
  <c r="J75" i="52"/>
  <c r="I75" i="52"/>
  <c r="H75" i="52"/>
  <c r="G75" i="52"/>
  <c r="F75" i="52"/>
  <c r="E75" i="52"/>
  <c r="D75" i="52"/>
  <c r="C75" i="52"/>
  <c r="B75" i="52"/>
  <c r="K74" i="52"/>
  <c r="J74" i="52"/>
  <c r="I74" i="52"/>
  <c r="H74" i="52"/>
  <c r="G74" i="52"/>
  <c r="F74" i="52"/>
  <c r="E74" i="52"/>
  <c r="D74" i="52"/>
  <c r="C74" i="52"/>
  <c r="B74" i="52"/>
  <c r="K73" i="52"/>
  <c r="J73" i="52"/>
  <c r="I73" i="52"/>
  <c r="H73" i="52"/>
  <c r="G73" i="52"/>
  <c r="F73" i="52"/>
  <c r="E73" i="52"/>
  <c r="D73" i="52"/>
  <c r="C73" i="52"/>
  <c r="B73" i="52"/>
  <c r="K72" i="52"/>
  <c r="J72" i="52"/>
  <c r="I72" i="52"/>
  <c r="H72" i="52"/>
  <c r="G72" i="52"/>
  <c r="F72" i="52"/>
  <c r="E72" i="52"/>
  <c r="D72" i="52"/>
  <c r="C72" i="52"/>
  <c r="B72" i="52"/>
  <c r="K71" i="52"/>
  <c r="J71" i="52"/>
  <c r="I71" i="52"/>
  <c r="H71" i="52"/>
  <c r="G71" i="52"/>
  <c r="F71" i="52"/>
  <c r="E71" i="52"/>
  <c r="D71" i="52"/>
  <c r="C71" i="52"/>
  <c r="B71" i="52"/>
  <c r="K70" i="52"/>
  <c r="J70" i="52"/>
  <c r="I70" i="52"/>
  <c r="H70" i="52"/>
  <c r="G70" i="52"/>
  <c r="F70" i="52"/>
  <c r="E70" i="52"/>
  <c r="D70" i="52"/>
  <c r="C70" i="52"/>
  <c r="B70" i="52"/>
  <c r="K69" i="52"/>
  <c r="J69" i="52"/>
  <c r="I69" i="52"/>
  <c r="H69" i="52"/>
  <c r="G69" i="52"/>
  <c r="F69" i="52"/>
  <c r="E69" i="52"/>
  <c r="D69" i="52"/>
  <c r="C69" i="52"/>
  <c r="B69" i="52"/>
  <c r="K68" i="52"/>
  <c r="J68" i="52"/>
  <c r="I68" i="52"/>
  <c r="H68" i="52"/>
  <c r="G68" i="52"/>
  <c r="F68" i="52"/>
  <c r="E68" i="52"/>
  <c r="D68" i="52"/>
  <c r="C68" i="52"/>
  <c r="B68" i="52"/>
  <c r="K67" i="52"/>
  <c r="J67" i="52"/>
  <c r="I67" i="52"/>
  <c r="H67" i="52"/>
  <c r="G67" i="52"/>
  <c r="F67" i="52"/>
  <c r="E67" i="52"/>
  <c r="D67" i="52"/>
  <c r="C67" i="52"/>
  <c r="B67" i="52"/>
  <c r="K66" i="52"/>
  <c r="J66" i="52"/>
  <c r="I66" i="52"/>
  <c r="H66" i="52"/>
  <c r="G66" i="52"/>
  <c r="F66" i="52"/>
  <c r="E66" i="52"/>
  <c r="D66" i="52"/>
  <c r="C66" i="52"/>
  <c r="B66" i="52"/>
  <c r="K65" i="52"/>
  <c r="J65" i="52"/>
  <c r="I65" i="52"/>
  <c r="H65" i="52"/>
  <c r="G65" i="52"/>
  <c r="F65" i="52"/>
  <c r="E65" i="52"/>
  <c r="D65" i="52"/>
  <c r="C65" i="52"/>
  <c r="B65" i="52"/>
  <c r="K64" i="52"/>
  <c r="J64" i="52"/>
  <c r="I64" i="52"/>
  <c r="H64" i="52"/>
  <c r="G64" i="52"/>
  <c r="F64" i="52"/>
  <c r="E64" i="52"/>
  <c r="D64" i="52"/>
  <c r="C64" i="52"/>
  <c r="B64" i="52"/>
  <c r="K63" i="52"/>
  <c r="J63" i="52"/>
  <c r="I63" i="52"/>
  <c r="H63" i="52"/>
  <c r="G63" i="52"/>
  <c r="F63" i="52"/>
  <c r="E63" i="52"/>
  <c r="D63" i="52"/>
  <c r="C63" i="52"/>
  <c r="B63" i="52"/>
  <c r="K62" i="52"/>
  <c r="J62" i="52"/>
  <c r="I62" i="52"/>
  <c r="H62" i="52"/>
  <c r="G62" i="52"/>
  <c r="F62" i="52"/>
  <c r="E62" i="52"/>
  <c r="D62" i="52"/>
  <c r="C62" i="52"/>
  <c r="B62" i="52"/>
  <c r="K61" i="52"/>
  <c r="J61" i="52"/>
  <c r="I61" i="52"/>
  <c r="H61" i="52"/>
  <c r="G61" i="52"/>
  <c r="F61" i="52"/>
  <c r="E61" i="52"/>
  <c r="D61" i="52"/>
  <c r="C61" i="52"/>
  <c r="B61" i="52"/>
  <c r="K60" i="52"/>
  <c r="J60" i="52"/>
  <c r="I60" i="52"/>
  <c r="H60" i="52"/>
  <c r="G60" i="52"/>
  <c r="F60" i="52"/>
  <c r="E60" i="52"/>
  <c r="D60" i="52"/>
  <c r="C60" i="52"/>
  <c r="B60" i="52"/>
  <c r="K59" i="52"/>
  <c r="J59" i="52"/>
  <c r="I59" i="52"/>
  <c r="H59" i="52"/>
  <c r="G59" i="52"/>
  <c r="F59" i="52"/>
  <c r="E59" i="52"/>
  <c r="D59" i="52"/>
  <c r="C59" i="52"/>
  <c r="B59" i="52"/>
  <c r="K58" i="52"/>
  <c r="J58" i="52"/>
  <c r="I58" i="52"/>
  <c r="H58" i="52"/>
  <c r="G58" i="52"/>
  <c r="F58" i="52"/>
  <c r="E58" i="52"/>
  <c r="D58" i="52"/>
  <c r="C58" i="52"/>
  <c r="B58" i="52"/>
  <c r="K57" i="52"/>
  <c r="J57" i="52"/>
  <c r="I57" i="52"/>
  <c r="H57" i="52"/>
  <c r="G57" i="52"/>
  <c r="F57" i="52"/>
  <c r="E57" i="52"/>
  <c r="D57" i="52"/>
  <c r="C57" i="52"/>
  <c r="B57" i="52"/>
  <c r="K56" i="52"/>
  <c r="J56" i="52"/>
  <c r="I56" i="52"/>
  <c r="H56" i="52"/>
  <c r="G56" i="52"/>
  <c r="F56" i="52"/>
  <c r="E56" i="52"/>
  <c r="D56" i="52"/>
  <c r="C56" i="52"/>
  <c r="B56" i="52"/>
  <c r="K55" i="52"/>
  <c r="J55" i="52"/>
  <c r="I55" i="52"/>
  <c r="H55" i="52"/>
  <c r="G55" i="52"/>
  <c r="F55" i="52"/>
  <c r="E55" i="52"/>
  <c r="D55" i="52"/>
  <c r="C55" i="52"/>
  <c r="B55" i="52"/>
  <c r="K54" i="52"/>
  <c r="J54" i="52"/>
  <c r="I54" i="52"/>
  <c r="H54" i="52"/>
  <c r="G54" i="52"/>
  <c r="F54" i="52"/>
  <c r="E54" i="52"/>
  <c r="D54" i="52"/>
  <c r="C54" i="52"/>
  <c r="B54" i="52"/>
  <c r="K53" i="52"/>
  <c r="J53" i="52"/>
  <c r="I53" i="52"/>
  <c r="H53" i="52"/>
  <c r="G53" i="52"/>
  <c r="F53" i="52"/>
  <c r="E53" i="52"/>
  <c r="D53" i="52"/>
  <c r="C53" i="52"/>
  <c r="B53" i="52"/>
  <c r="K52" i="52"/>
  <c r="J52" i="52"/>
  <c r="I52" i="52"/>
  <c r="H52" i="52"/>
  <c r="G52" i="52"/>
  <c r="F52" i="52"/>
  <c r="E52" i="52"/>
  <c r="D52" i="52"/>
  <c r="C52" i="52"/>
  <c r="B52" i="52"/>
  <c r="K51" i="52"/>
  <c r="J51" i="52"/>
  <c r="I51" i="52"/>
  <c r="H51" i="52"/>
  <c r="G51" i="52"/>
  <c r="F51" i="52"/>
  <c r="E51" i="52"/>
  <c r="D51" i="52"/>
  <c r="C51" i="52"/>
  <c r="B51" i="52"/>
  <c r="K50" i="52"/>
  <c r="J50" i="52"/>
  <c r="I50" i="52"/>
  <c r="H50" i="52"/>
  <c r="G50" i="52"/>
  <c r="F50" i="52"/>
  <c r="E50" i="52"/>
  <c r="D50" i="52"/>
  <c r="C50" i="52"/>
  <c r="B50" i="52"/>
  <c r="K49" i="52"/>
  <c r="J49" i="52"/>
  <c r="I49" i="52"/>
  <c r="H49" i="52"/>
  <c r="G49" i="52"/>
  <c r="F49" i="52"/>
  <c r="E49" i="52"/>
  <c r="D49" i="52"/>
  <c r="C49" i="52"/>
  <c r="B49" i="52"/>
  <c r="K48" i="52"/>
  <c r="J48" i="52"/>
  <c r="I48" i="52"/>
  <c r="H48" i="52"/>
  <c r="G48" i="52"/>
  <c r="F48" i="52"/>
  <c r="E48" i="52"/>
  <c r="D48" i="52"/>
  <c r="C48" i="52"/>
  <c r="B48" i="52"/>
  <c r="K47" i="52"/>
  <c r="J47" i="52"/>
  <c r="I47" i="52"/>
  <c r="H47" i="52"/>
  <c r="G47" i="52"/>
  <c r="F47" i="52"/>
  <c r="E47" i="52"/>
  <c r="D47" i="52"/>
  <c r="C47" i="52"/>
  <c r="B47" i="52"/>
  <c r="K46" i="52"/>
  <c r="J46" i="52"/>
  <c r="I46" i="52"/>
  <c r="H46" i="52"/>
  <c r="G46" i="52"/>
  <c r="F46" i="52"/>
  <c r="E46" i="52"/>
  <c r="D46" i="52"/>
  <c r="C46" i="52"/>
  <c r="B46" i="52"/>
  <c r="K45" i="52"/>
  <c r="J45" i="52"/>
  <c r="I45" i="52"/>
  <c r="H45" i="52"/>
  <c r="G45" i="52"/>
  <c r="F45" i="52"/>
  <c r="E45" i="52"/>
  <c r="D45" i="52"/>
  <c r="C45" i="52"/>
  <c r="B45" i="52"/>
  <c r="K44" i="52"/>
  <c r="J44" i="52"/>
  <c r="I44" i="52"/>
  <c r="H44" i="52"/>
  <c r="G44" i="52"/>
  <c r="F44" i="52"/>
  <c r="E44" i="52"/>
  <c r="D44" i="52"/>
  <c r="C44" i="52"/>
  <c r="B44" i="52"/>
  <c r="K43" i="52"/>
  <c r="J43" i="52"/>
  <c r="I43" i="52"/>
  <c r="H43" i="52"/>
  <c r="G43" i="52"/>
  <c r="F43" i="52"/>
  <c r="E43" i="52"/>
  <c r="D43" i="52"/>
  <c r="C43" i="52"/>
  <c r="B43" i="52"/>
  <c r="K42" i="52"/>
  <c r="J42" i="52"/>
  <c r="I42" i="52"/>
  <c r="H42" i="52"/>
  <c r="G42" i="52"/>
  <c r="F42" i="52"/>
  <c r="E42" i="52"/>
  <c r="D42" i="52"/>
  <c r="C42" i="52"/>
  <c r="B42" i="52"/>
  <c r="K41" i="52"/>
  <c r="J41" i="52"/>
  <c r="I41" i="52"/>
  <c r="H41" i="52"/>
  <c r="G41" i="52"/>
  <c r="F41" i="52"/>
  <c r="E41" i="52"/>
  <c r="D41" i="52"/>
  <c r="C41" i="52"/>
  <c r="B41" i="52"/>
  <c r="K40" i="52"/>
  <c r="J40" i="52"/>
  <c r="I40" i="52"/>
  <c r="H40" i="52"/>
  <c r="G40" i="52"/>
  <c r="F40" i="52"/>
  <c r="E40" i="52"/>
  <c r="D40" i="52"/>
  <c r="C40" i="52"/>
  <c r="B40" i="52"/>
  <c r="K39" i="52"/>
  <c r="J39" i="52"/>
  <c r="I39" i="52"/>
  <c r="H39" i="52"/>
  <c r="G39" i="52"/>
  <c r="F39" i="52"/>
  <c r="E39" i="52"/>
  <c r="D39" i="52"/>
  <c r="C39" i="52"/>
  <c r="B39" i="52"/>
  <c r="K38" i="52"/>
  <c r="J38" i="52"/>
  <c r="I38" i="52"/>
  <c r="H38" i="52"/>
  <c r="G38" i="52"/>
  <c r="F38" i="52"/>
  <c r="E38" i="52"/>
  <c r="D38" i="52"/>
  <c r="C38" i="52"/>
  <c r="B38" i="52"/>
  <c r="K37" i="52"/>
  <c r="J37" i="52"/>
  <c r="I37" i="52"/>
  <c r="H37" i="52"/>
  <c r="G37" i="52"/>
  <c r="F37" i="52"/>
  <c r="E37" i="52"/>
  <c r="D37" i="52"/>
  <c r="C37" i="52"/>
  <c r="B37" i="52"/>
  <c r="K36" i="52"/>
  <c r="J36" i="52"/>
  <c r="I36" i="52"/>
  <c r="H36" i="52"/>
  <c r="G36" i="52"/>
  <c r="F36" i="52"/>
  <c r="E36" i="52"/>
  <c r="D36" i="52"/>
  <c r="C36" i="52"/>
  <c r="B36" i="52"/>
  <c r="K35" i="52"/>
  <c r="J35" i="52"/>
  <c r="I35" i="52"/>
  <c r="H35" i="52"/>
  <c r="G35" i="52"/>
  <c r="F35" i="52"/>
  <c r="E35" i="52"/>
  <c r="D35" i="52"/>
  <c r="C35" i="52"/>
  <c r="B35" i="52"/>
  <c r="K34" i="52"/>
  <c r="J34" i="52"/>
  <c r="I34" i="52"/>
  <c r="H34" i="52"/>
  <c r="G34" i="52"/>
  <c r="F34" i="52"/>
  <c r="E34" i="52"/>
  <c r="D34" i="52"/>
  <c r="C34" i="52"/>
  <c r="B34" i="52"/>
  <c r="K33" i="52"/>
  <c r="J33" i="52"/>
  <c r="I33" i="52"/>
  <c r="H33" i="52"/>
  <c r="G33" i="52"/>
  <c r="F33" i="52"/>
  <c r="E33" i="52"/>
  <c r="D33" i="52"/>
  <c r="C33" i="52"/>
  <c r="B33" i="52"/>
  <c r="K32" i="52"/>
  <c r="J32" i="52"/>
  <c r="I32" i="52"/>
  <c r="H32" i="52"/>
  <c r="G32" i="52"/>
  <c r="F32" i="52"/>
  <c r="E32" i="52"/>
  <c r="D32" i="52"/>
  <c r="C32" i="52"/>
  <c r="B32" i="52"/>
  <c r="K31" i="52"/>
  <c r="J31" i="52"/>
  <c r="I31" i="52"/>
  <c r="H31" i="52"/>
  <c r="G31" i="52"/>
  <c r="F31" i="52"/>
  <c r="E31" i="52"/>
  <c r="D31" i="52"/>
  <c r="C31" i="52"/>
  <c r="B31" i="52"/>
  <c r="K30" i="52"/>
  <c r="J30" i="52"/>
  <c r="I30" i="52"/>
  <c r="H30" i="52"/>
  <c r="G30" i="52"/>
  <c r="F30" i="52"/>
  <c r="E30" i="52"/>
  <c r="D30" i="52"/>
  <c r="C30" i="52"/>
  <c r="B30" i="52"/>
  <c r="K29" i="52"/>
  <c r="J29" i="52"/>
  <c r="I29" i="52"/>
  <c r="H29" i="52"/>
  <c r="G29" i="52"/>
  <c r="F29" i="52"/>
  <c r="E29" i="52"/>
  <c r="D29" i="52"/>
  <c r="C29" i="52"/>
  <c r="B29" i="52"/>
  <c r="K28" i="52"/>
  <c r="J28" i="52"/>
  <c r="I28" i="52"/>
  <c r="H28" i="52"/>
  <c r="G28" i="52"/>
  <c r="F28" i="52"/>
  <c r="E28" i="52"/>
  <c r="D28" i="52"/>
  <c r="C28" i="52"/>
  <c r="B28" i="52"/>
  <c r="K27" i="52"/>
  <c r="J27" i="52"/>
  <c r="I27" i="52"/>
  <c r="H27" i="52"/>
  <c r="G27" i="52"/>
  <c r="F27" i="52"/>
  <c r="E27" i="52"/>
  <c r="D27" i="52"/>
  <c r="C27" i="52"/>
  <c r="B27" i="52"/>
  <c r="K26" i="52"/>
  <c r="J26" i="52"/>
  <c r="I26" i="52"/>
  <c r="H26" i="52"/>
  <c r="G26" i="52"/>
  <c r="F26" i="52"/>
  <c r="E26" i="52"/>
  <c r="D26" i="52"/>
  <c r="C26" i="52"/>
  <c r="B26" i="52"/>
  <c r="K25" i="52"/>
  <c r="J25" i="52"/>
  <c r="I25" i="52"/>
  <c r="H25" i="52"/>
  <c r="G25" i="52"/>
  <c r="F25" i="52"/>
  <c r="E25" i="52"/>
  <c r="D25" i="52"/>
  <c r="C25" i="52"/>
  <c r="B25" i="52"/>
  <c r="K24" i="52"/>
  <c r="J24" i="52"/>
  <c r="I24" i="52"/>
  <c r="H24" i="52"/>
  <c r="G24" i="52"/>
  <c r="F24" i="52"/>
  <c r="E24" i="52"/>
  <c r="D24" i="52"/>
  <c r="C24" i="52"/>
  <c r="B24" i="52"/>
  <c r="K23" i="52"/>
  <c r="J23" i="52"/>
  <c r="I23" i="52"/>
  <c r="H23" i="52"/>
  <c r="G23" i="52"/>
  <c r="F23" i="52"/>
  <c r="E23" i="52"/>
  <c r="D23" i="52"/>
  <c r="C23" i="52"/>
  <c r="B23" i="52"/>
  <c r="K22" i="52"/>
  <c r="J22" i="52"/>
  <c r="I22" i="52"/>
  <c r="H22" i="52"/>
  <c r="G22" i="52"/>
  <c r="F22" i="52"/>
  <c r="E22" i="52"/>
  <c r="D22" i="52"/>
  <c r="C22" i="52"/>
  <c r="B22" i="52"/>
  <c r="K21" i="52"/>
  <c r="J21" i="52"/>
  <c r="I21" i="52"/>
  <c r="H21" i="52"/>
  <c r="G21" i="52"/>
  <c r="F21" i="52"/>
  <c r="E21" i="52"/>
  <c r="D21" i="52"/>
  <c r="C21" i="52"/>
  <c r="B21" i="52"/>
  <c r="K20" i="52"/>
  <c r="J20" i="52"/>
  <c r="I20" i="52"/>
  <c r="H20" i="52"/>
  <c r="G20" i="52"/>
  <c r="F20" i="52"/>
  <c r="E20" i="52"/>
  <c r="D20" i="52"/>
  <c r="C20" i="52"/>
  <c r="B20" i="52"/>
  <c r="K19" i="52"/>
  <c r="J19" i="52"/>
  <c r="I19" i="52"/>
  <c r="H19" i="52"/>
  <c r="G19" i="52"/>
  <c r="F19" i="52"/>
  <c r="E19" i="52"/>
  <c r="D19" i="52"/>
  <c r="C19" i="52"/>
  <c r="B19" i="52"/>
  <c r="K18" i="52"/>
  <c r="J18" i="52"/>
  <c r="I18" i="52"/>
  <c r="H18" i="52"/>
  <c r="G18" i="52"/>
  <c r="F18" i="52"/>
  <c r="E18" i="52"/>
  <c r="D18" i="52"/>
  <c r="C18" i="52"/>
  <c r="B18" i="52"/>
  <c r="K17" i="52"/>
  <c r="J17" i="52"/>
  <c r="I17" i="52"/>
  <c r="H17" i="52"/>
  <c r="G17" i="52"/>
  <c r="F17" i="52"/>
  <c r="E17" i="52"/>
  <c r="D17" i="52"/>
  <c r="C17" i="52"/>
  <c r="B17" i="52"/>
  <c r="K16" i="52"/>
  <c r="J16" i="52"/>
  <c r="I16" i="52"/>
  <c r="H16" i="52"/>
  <c r="G16" i="52"/>
  <c r="F16" i="52"/>
  <c r="E16" i="52"/>
  <c r="D16" i="52"/>
  <c r="C16" i="52"/>
  <c r="B16" i="52"/>
  <c r="K15" i="52"/>
  <c r="J15" i="52"/>
  <c r="I15" i="52"/>
  <c r="H15" i="52"/>
  <c r="G15" i="52"/>
  <c r="F15" i="52"/>
  <c r="E15" i="52"/>
  <c r="D15" i="52"/>
  <c r="C15" i="52"/>
  <c r="B15" i="52"/>
  <c r="K14" i="52"/>
  <c r="J14" i="52"/>
  <c r="I14" i="52"/>
  <c r="H14" i="52"/>
  <c r="G14" i="52"/>
  <c r="F14" i="52"/>
  <c r="E14" i="52"/>
  <c r="D14" i="52"/>
  <c r="C14" i="52"/>
  <c r="B14" i="52"/>
  <c r="K13" i="52"/>
  <c r="J13" i="52"/>
  <c r="I13" i="52"/>
  <c r="H13" i="52"/>
  <c r="G13" i="52"/>
  <c r="F13" i="52"/>
  <c r="E13" i="52"/>
  <c r="D13" i="52"/>
  <c r="C13" i="52"/>
  <c r="B13" i="52"/>
  <c r="K12" i="52"/>
  <c r="J12" i="52"/>
  <c r="I12" i="52"/>
  <c r="H12" i="52"/>
  <c r="G12" i="52"/>
  <c r="F12" i="52"/>
  <c r="E12" i="52"/>
  <c r="D12" i="52"/>
  <c r="C12" i="52"/>
  <c r="B12" i="52"/>
  <c r="K11" i="52"/>
  <c r="J11" i="52"/>
  <c r="I11" i="52"/>
  <c r="H11" i="52"/>
  <c r="G11" i="52"/>
  <c r="F11" i="52"/>
  <c r="E11" i="52"/>
  <c r="D11" i="52"/>
  <c r="C11" i="52"/>
  <c r="B11" i="52"/>
  <c r="K10" i="52"/>
  <c r="J10" i="52"/>
  <c r="I10" i="52"/>
  <c r="H10" i="52"/>
  <c r="G10" i="52"/>
  <c r="F10" i="52"/>
  <c r="E10" i="52"/>
  <c r="D10" i="52"/>
  <c r="C10" i="52"/>
  <c r="B10" i="52"/>
  <c r="K9" i="52"/>
  <c r="J9" i="52"/>
  <c r="I9" i="52"/>
  <c r="H9" i="52"/>
  <c r="G9" i="52"/>
  <c r="F9" i="52"/>
  <c r="E9" i="52"/>
  <c r="D9" i="52"/>
  <c r="C9" i="52"/>
  <c r="B9" i="52"/>
  <c r="K8" i="52"/>
  <c r="J8" i="52"/>
  <c r="I8" i="52"/>
  <c r="H8" i="52"/>
  <c r="G8" i="52"/>
  <c r="F8" i="52"/>
  <c r="E8" i="52"/>
  <c r="D8" i="52"/>
  <c r="C8" i="52"/>
  <c r="B8" i="52"/>
  <c r="K7" i="52"/>
  <c r="J7" i="52"/>
  <c r="I7" i="52"/>
  <c r="H7" i="52"/>
  <c r="G7" i="52"/>
  <c r="F7" i="52"/>
  <c r="E7" i="52"/>
  <c r="D7" i="52"/>
  <c r="C7" i="52"/>
  <c r="B7" i="52"/>
  <c r="K6" i="52"/>
  <c r="J6" i="52"/>
  <c r="I6" i="52"/>
  <c r="H6" i="52"/>
  <c r="G6" i="52"/>
  <c r="F6" i="52"/>
  <c r="E6" i="52"/>
  <c r="D6" i="52"/>
  <c r="C6" i="52"/>
  <c r="B6" i="52"/>
  <c r="K5" i="52"/>
  <c r="J5" i="52"/>
  <c r="I5" i="52"/>
  <c r="H5" i="52"/>
  <c r="G5" i="52"/>
  <c r="F5" i="52"/>
  <c r="E5" i="52"/>
  <c r="D5" i="52"/>
  <c r="C5" i="52"/>
  <c r="B5" i="52"/>
  <c r="K4" i="52"/>
  <c r="J4" i="52"/>
  <c r="I4" i="52"/>
  <c r="H4" i="52"/>
  <c r="G4" i="52"/>
  <c r="F4" i="52"/>
  <c r="E4" i="52"/>
  <c r="D4" i="52"/>
  <c r="C4" i="52"/>
  <c r="B4" i="52"/>
  <c r="K3" i="52"/>
  <c r="J3" i="52"/>
  <c r="I3" i="52"/>
  <c r="H3" i="52"/>
  <c r="G3" i="52"/>
  <c r="F3" i="52"/>
  <c r="E3" i="52"/>
  <c r="D3" i="52"/>
  <c r="C3" i="52"/>
  <c r="B3" i="52"/>
  <c r="K2" i="52"/>
  <c r="J2" i="52"/>
  <c r="I2" i="52"/>
  <c r="H2" i="52"/>
  <c r="G2" i="52"/>
  <c r="F2" i="52"/>
  <c r="E2" i="52"/>
  <c r="D2" i="52"/>
  <c r="C2" i="52"/>
  <c r="B2" i="52"/>
  <c r="L3" i="50"/>
  <c r="L4" i="50"/>
  <c r="L5" i="50"/>
  <c r="L6" i="50"/>
  <c r="L7" i="50"/>
  <c r="L8" i="50"/>
  <c r="L9" i="50"/>
  <c r="L10" i="50"/>
  <c r="L11" i="50"/>
  <c r="L12" i="50"/>
  <c r="L13" i="50"/>
  <c r="L14" i="50"/>
  <c r="L15" i="50"/>
  <c r="L16" i="50"/>
  <c r="L17" i="50"/>
  <c r="L18" i="50"/>
  <c r="L19" i="50"/>
  <c r="L20" i="50"/>
  <c r="L21" i="50"/>
  <c r="L22" i="50"/>
  <c r="L23" i="50"/>
  <c r="L24" i="50"/>
  <c r="L25" i="50"/>
  <c r="L26" i="50"/>
  <c r="L27" i="50"/>
  <c r="L28" i="50"/>
  <c r="L29" i="50"/>
  <c r="L30" i="50"/>
  <c r="L31" i="50"/>
  <c r="L32" i="50"/>
  <c r="L33" i="50"/>
  <c r="L34" i="50"/>
  <c r="L35" i="50"/>
  <c r="L36" i="50"/>
  <c r="L37" i="50"/>
  <c r="L38" i="50"/>
  <c r="L39" i="50"/>
  <c r="L40" i="50"/>
  <c r="L41" i="50"/>
  <c r="L42" i="50"/>
  <c r="L43" i="50"/>
  <c r="L44" i="50"/>
  <c r="L45" i="50"/>
  <c r="L46" i="50"/>
  <c r="L47" i="50"/>
  <c r="L48" i="50"/>
  <c r="L49" i="50"/>
  <c r="L50" i="50"/>
  <c r="L51" i="50"/>
  <c r="L52" i="50"/>
  <c r="L53" i="50"/>
  <c r="L54" i="50"/>
  <c r="L55" i="50"/>
  <c r="L56" i="50"/>
  <c r="L57" i="50"/>
  <c r="L58" i="50"/>
  <c r="L59" i="50"/>
  <c r="L60" i="50"/>
  <c r="L61" i="50"/>
  <c r="L62" i="50"/>
  <c r="L63" i="50"/>
  <c r="L64" i="50"/>
  <c r="L65" i="50"/>
  <c r="L66" i="50"/>
  <c r="L67" i="50"/>
  <c r="L68" i="50"/>
  <c r="L69" i="50"/>
  <c r="L70" i="50"/>
  <c r="L71" i="50"/>
  <c r="L72" i="50"/>
  <c r="L73" i="50"/>
  <c r="L74" i="50"/>
  <c r="L75" i="50"/>
  <c r="L76" i="50"/>
  <c r="L77" i="50"/>
  <c r="L78" i="50"/>
  <c r="L79" i="50"/>
  <c r="L80" i="50"/>
  <c r="L81" i="50"/>
  <c r="L82" i="50"/>
  <c r="L83" i="50"/>
  <c r="L84" i="50"/>
  <c r="L85" i="50"/>
  <c r="L86" i="50"/>
  <c r="L87" i="50"/>
  <c r="L88" i="50"/>
  <c r="L89" i="50"/>
  <c r="L90" i="50"/>
  <c r="L91" i="50"/>
  <c r="L92" i="50"/>
  <c r="L93" i="50"/>
  <c r="L94" i="50"/>
  <c r="L95" i="50"/>
  <c r="L96" i="50"/>
  <c r="L97" i="50"/>
  <c r="L98" i="50"/>
  <c r="L99" i="50"/>
  <c r="L100" i="50"/>
  <c r="L101" i="50"/>
  <c r="L102" i="50"/>
  <c r="L103" i="50"/>
  <c r="L104" i="50"/>
  <c r="L105" i="50"/>
  <c r="L106" i="50"/>
  <c r="L107" i="50"/>
  <c r="L108" i="50"/>
  <c r="L109" i="50"/>
  <c r="L110" i="50"/>
  <c r="L111" i="50"/>
  <c r="L112" i="50"/>
  <c r="L113" i="50"/>
  <c r="L114" i="50"/>
  <c r="L115" i="50"/>
  <c r="L116" i="50"/>
  <c r="L117" i="50"/>
  <c r="L118" i="50"/>
  <c r="L119" i="50"/>
  <c r="L120" i="50"/>
  <c r="L121" i="50"/>
  <c r="L122" i="50"/>
  <c r="L123" i="50"/>
  <c r="L124" i="50"/>
  <c r="L125" i="50"/>
  <c r="L126" i="50"/>
  <c r="L127" i="50"/>
  <c r="L128" i="50"/>
  <c r="L129" i="50"/>
  <c r="L130" i="50"/>
  <c r="L131" i="50"/>
  <c r="L2" i="50"/>
  <c r="K3" i="50"/>
  <c r="K4" i="50"/>
  <c r="K5" i="50"/>
  <c r="K6" i="50"/>
  <c r="K7" i="50"/>
  <c r="K8" i="50"/>
  <c r="K9" i="50"/>
  <c r="K10" i="50"/>
  <c r="K11" i="50"/>
  <c r="K12" i="50"/>
  <c r="K13" i="50"/>
  <c r="K14" i="50"/>
  <c r="K15" i="50"/>
  <c r="K16" i="50"/>
  <c r="K17" i="50"/>
  <c r="K18" i="50"/>
  <c r="K19" i="50"/>
  <c r="K20" i="50"/>
  <c r="K21" i="50"/>
  <c r="K22" i="50"/>
  <c r="K23" i="50"/>
  <c r="K24" i="50"/>
  <c r="K25" i="50"/>
  <c r="K26" i="50"/>
  <c r="K27" i="50"/>
  <c r="K28" i="50"/>
  <c r="K29" i="50"/>
  <c r="K30" i="50"/>
  <c r="K31" i="50"/>
  <c r="K32" i="50"/>
  <c r="K33" i="50"/>
  <c r="K34" i="50"/>
  <c r="K35" i="50"/>
  <c r="K36" i="50"/>
  <c r="K37" i="50"/>
  <c r="K38" i="50"/>
  <c r="K39" i="50"/>
  <c r="K40" i="50"/>
  <c r="K41" i="50"/>
  <c r="K42" i="50"/>
  <c r="K43" i="50"/>
  <c r="K44" i="50"/>
  <c r="K45" i="50"/>
  <c r="K46" i="50"/>
  <c r="K47" i="50"/>
  <c r="K48" i="50"/>
  <c r="K49" i="50"/>
  <c r="K50" i="50"/>
  <c r="K51" i="50"/>
  <c r="K52" i="50"/>
  <c r="K53" i="50"/>
  <c r="K54" i="50"/>
  <c r="K55" i="50"/>
  <c r="K56" i="50"/>
  <c r="K57" i="50"/>
  <c r="K58" i="50"/>
  <c r="K59" i="50"/>
  <c r="K60" i="50"/>
  <c r="K61" i="50"/>
  <c r="K62" i="50"/>
  <c r="K63" i="50"/>
  <c r="K64" i="50"/>
  <c r="K65" i="50"/>
  <c r="K66" i="50"/>
  <c r="K67" i="50"/>
  <c r="K68" i="50"/>
  <c r="K69" i="50"/>
  <c r="K70" i="50"/>
  <c r="K71" i="50"/>
  <c r="K72" i="50"/>
  <c r="K73" i="50"/>
  <c r="K74" i="50"/>
  <c r="K75" i="50"/>
  <c r="K76" i="50"/>
  <c r="K77" i="50"/>
  <c r="K78" i="50"/>
  <c r="K79" i="50"/>
  <c r="K80" i="50"/>
  <c r="K81" i="50"/>
  <c r="K82" i="50"/>
  <c r="K83" i="50"/>
  <c r="K84" i="50"/>
  <c r="K85" i="50"/>
  <c r="K86" i="50"/>
  <c r="K87" i="50"/>
  <c r="K88" i="50"/>
  <c r="K89" i="50"/>
  <c r="K90" i="50"/>
  <c r="K91" i="50"/>
  <c r="K92" i="50"/>
  <c r="K93" i="50"/>
  <c r="K94" i="50"/>
  <c r="K95" i="50"/>
  <c r="K96" i="50"/>
  <c r="K97" i="50"/>
  <c r="K98" i="50"/>
  <c r="K99" i="50"/>
  <c r="K100" i="50"/>
  <c r="K101" i="50"/>
  <c r="K102" i="50"/>
  <c r="K103" i="50"/>
  <c r="K104" i="50"/>
  <c r="K105" i="50"/>
  <c r="K106" i="50"/>
  <c r="K107" i="50"/>
  <c r="K108" i="50"/>
  <c r="K109" i="50"/>
  <c r="K110" i="50"/>
  <c r="K111" i="50"/>
  <c r="K112" i="50"/>
  <c r="K113" i="50"/>
  <c r="K114" i="50"/>
  <c r="K115" i="50"/>
  <c r="K116" i="50"/>
  <c r="K117" i="50"/>
  <c r="K118" i="50"/>
  <c r="K119" i="50"/>
  <c r="K120" i="50"/>
  <c r="K121" i="50"/>
  <c r="K122" i="50"/>
  <c r="K123" i="50"/>
  <c r="K124" i="50"/>
  <c r="K125" i="50"/>
  <c r="K126" i="50"/>
  <c r="K127" i="50"/>
  <c r="K128" i="50"/>
  <c r="K129" i="50"/>
  <c r="K130" i="50"/>
  <c r="K131" i="50"/>
  <c r="J3" i="50"/>
  <c r="J4" i="50"/>
  <c r="J5" i="50"/>
  <c r="J6" i="50"/>
  <c r="J7" i="50"/>
  <c r="J8" i="50"/>
  <c r="J9" i="50"/>
  <c r="J10" i="50"/>
  <c r="J11" i="50"/>
  <c r="J12" i="50"/>
  <c r="J13" i="50"/>
  <c r="J14" i="50"/>
  <c r="J15" i="50"/>
  <c r="J16" i="50"/>
  <c r="J17" i="50"/>
  <c r="J18" i="50"/>
  <c r="J19" i="50"/>
  <c r="J20" i="50"/>
  <c r="J21" i="50"/>
  <c r="J22" i="50"/>
  <c r="J23" i="50"/>
  <c r="J24" i="50"/>
  <c r="J25" i="50"/>
  <c r="J26" i="50"/>
  <c r="J27" i="50"/>
  <c r="J28" i="50"/>
  <c r="J29" i="50"/>
  <c r="J30" i="50"/>
  <c r="J31" i="50"/>
  <c r="J32" i="50"/>
  <c r="J33" i="50"/>
  <c r="J34" i="50"/>
  <c r="J35" i="50"/>
  <c r="J36" i="50"/>
  <c r="J37" i="50"/>
  <c r="J38" i="50"/>
  <c r="J39" i="50"/>
  <c r="J40" i="50"/>
  <c r="J41" i="50"/>
  <c r="J42" i="50"/>
  <c r="J43" i="50"/>
  <c r="J44" i="50"/>
  <c r="J45" i="50"/>
  <c r="J46" i="50"/>
  <c r="J47" i="50"/>
  <c r="J48" i="50"/>
  <c r="J49" i="50"/>
  <c r="J50" i="50"/>
  <c r="J51" i="50"/>
  <c r="J52" i="50"/>
  <c r="J53" i="50"/>
  <c r="J54" i="50"/>
  <c r="J55" i="50"/>
  <c r="J56" i="50"/>
  <c r="J57" i="50"/>
  <c r="J58" i="50"/>
  <c r="J59" i="50"/>
  <c r="J60" i="50"/>
  <c r="J61" i="50"/>
  <c r="J62" i="50"/>
  <c r="J63" i="50"/>
  <c r="J64" i="50"/>
  <c r="J65" i="50"/>
  <c r="J66" i="50"/>
  <c r="J67" i="50"/>
  <c r="J68" i="50"/>
  <c r="J69" i="50"/>
  <c r="J70" i="50"/>
  <c r="J71" i="50"/>
  <c r="J72" i="50"/>
  <c r="J73" i="50"/>
  <c r="J74" i="50"/>
  <c r="J75" i="50"/>
  <c r="J76" i="50"/>
  <c r="J77" i="50"/>
  <c r="J78" i="50"/>
  <c r="J79" i="50"/>
  <c r="J80" i="50"/>
  <c r="J81" i="50"/>
  <c r="J82" i="50"/>
  <c r="J83" i="50"/>
  <c r="J84" i="50"/>
  <c r="J85" i="50"/>
  <c r="J86" i="50"/>
  <c r="J87" i="50"/>
  <c r="J88" i="50"/>
  <c r="J89" i="50"/>
  <c r="J90" i="50"/>
  <c r="J91" i="50"/>
  <c r="J92" i="50"/>
  <c r="J93" i="50"/>
  <c r="J94" i="50"/>
  <c r="J95" i="50"/>
  <c r="J96" i="50"/>
  <c r="J97" i="50"/>
  <c r="J98" i="50"/>
  <c r="J99" i="50"/>
  <c r="J100" i="50"/>
  <c r="J101" i="50"/>
  <c r="J102" i="50"/>
  <c r="J103" i="50"/>
  <c r="J104" i="50"/>
  <c r="J105" i="50"/>
  <c r="J106" i="50"/>
  <c r="J107" i="50"/>
  <c r="J108" i="50"/>
  <c r="J109" i="50"/>
  <c r="J110" i="50"/>
  <c r="J111" i="50"/>
  <c r="J112" i="50"/>
  <c r="J113" i="50"/>
  <c r="J114" i="50"/>
  <c r="J115" i="50"/>
  <c r="J116" i="50"/>
  <c r="J117" i="50"/>
  <c r="J118" i="50"/>
  <c r="J119" i="50"/>
  <c r="J120" i="50"/>
  <c r="J121" i="50"/>
  <c r="J122" i="50"/>
  <c r="J123" i="50"/>
  <c r="J124" i="50"/>
  <c r="J125" i="50"/>
  <c r="J126" i="50"/>
  <c r="J127" i="50"/>
  <c r="J128" i="50"/>
  <c r="J129" i="50"/>
  <c r="J130" i="50"/>
  <c r="J131" i="50"/>
  <c r="I3" i="50"/>
  <c r="I4" i="50"/>
  <c r="I5" i="50"/>
  <c r="I6" i="50"/>
  <c r="I7" i="50"/>
  <c r="I8" i="50"/>
  <c r="I9" i="50"/>
  <c r="I10" i="50"/>
  <c r="I11" i="50"/>
  <c r="I12" i="50"/>
  <c r="I13" i="50"/>
  <c r="I14" i="50"/>
  <c r="I15" i="50"/>
  <c r="I16" i="50"/>
  <c r="I17" i="50"/>
  <c r="I18" i="50"/>
  <c r="I19" i="50"/>
  <c r="I20" i="50"/>
  <c r="I21" i="50"/>
  <c r="I22" i="50"/>
  <c r="I23" i="50"/>
  <c r="I24" i="50"/>
  <c r="I25" i="50"/>
  <c r="I26" i="50"/>
  <c r="I27" i="50"/>
  <c r="I28" i="50"/>
  <c r="I29" i="50"/>
  <c r="I30" i="50"/>
  <c r="I31" i="50"/>
  <c r="I32" i="50"/>
  <c r="I33" i="50"/>
  <c r="I34" i="50"/>
  <c r="I35" i="50"/>
  <c r="I36" i="50"/>
  <c r="I37" i="50"/>
  <c r="I38" i="50"/>
  <c r="I39" i="50"/>
  <c r="I40" i="50"/>
  <c r="I41" i="50"/>
  <c r="I42" i="50"/>
  <c r="I43" i="50"/>
  <c r="I44" i="50"/>
  <c r="I45" i="50"/>
  <c r="I46" i="50"/>
  <c r="I47" i="50"/>
  <c r="I48" i="50"/>
  <c r="I49" i="50"/>
  <c r="I50" i="50"/>
  <c r="I51" i="50"/>
  <c r="I52" i="50"/>
  <c r="I53" i="50"/>
  <c r="I54" i="50"/>
  <c r="I55" i="50"/>
  <c r="I56" i="50"/>
  <c r="I57" i="50"/>
  <c r="I58" i="50"/>
  <c r="I59" i="50"/>
  <c r="I60" i="50"/>
  <c r="I61" i="50"/>
  <c r="I62" i="50"/>
  <c r="I63" i="50"/>
  <c r="I64" i="50"/>
  <c r="I65" i="50"/>
  <c r="I66" i="50"/>
  <c r="I67" i="50"/>
  <c r="I68" i="50"/>
  <c r="I69" i="50"/>
  <c r="I70" i="50"/>
  <c r="I71" i="50"/>
  <c r="I72" i="50"/>
  <c r="I73" i="50"/>
  <c r="I74" i="50"/>
  <c r="I75" i="50"/>
  <c r="I76" i="50"/>
  <c r="I77" i="50"/>
  <c r="I78" i="50"/>
  <c r="I79" i="50"/>
  <c r="I80" i="50"/>
  <c r="I81" i="50"/>
  <c r="I82" i="50"/>
  <c r="I83" i="50"/>
  <c r="I84" i="50"/>
  <c r="I85" i="50"/>
  <c r="I86" i="50"/>
  <c r="I87" i="50"/>
  <c r="I88" i="50"/>
  <c r="I89" i="50"/>
  <c r="I90" i="50"/>
  <c r="I91" i="50"/>
  <c r="I92" i="50"/>
  <c r="I93" i="50"/>
  <c r="I94" i="50"/>
  <c r="I95" i="50"/>
  <c r="I96" i="50"/>
  <c r="I97" i="50"/>
  <c r="I98" i="50"/>
  <c r="I99" i="50"/>
  <c r="I100" i="50"/>
  <c r="I101" i="50"/>
  <c r="I102" i="50"/>
  <c r="I103" i="50"/>
  <c r="I104" i="50"/>
  <c r="I105" i="50"/>
  <c r="I106" i="50"/>
  <c r="I107" i="50"/>
  <c r="I108" i="50"/>
  <c r="I109" i="50"/>
  <c r="I110" i="50"/>
  <c r="I111" i="50"/>
  <c r="I112" i="50"/>
  <c r="I113" i="50"/>
  <c r="I114" i="50"/>
  <c r="I115" i="50"/>
  <c r="I116" i="50"/>
  <c r="I117" i="50"/>
  <c r="I118" i="50"/>
  <c r="I119" i="50"/>
  <c r="I120" i="50"/>
  <c r="I121" i="50"/>
  <c r="I122" i="50"/>
  <c r="I123" i="50"/>
  <c r="I124" i="50"/>
  <c r="I125" i="50"/>
  <c r="I126" i="50"/>
  <c r="I127" i="50"/>
  <c r="I128" i="50"/>
  <c r="I129" i="50"/>
  <c r="I130" i="50"/>
  <c r="I131" i="50"/>
  <c r="H3" i="50"/>
  <c r="H4" i="50"/>
  <c r="H5" i="50"/>
  <c r="H6" i="50"/>
  <c r="H7" i="50"/>
  <c r="H8" i="50"/>
  <c r="H9" i="50"/>
  <c r="H10" i="50"/>
  <c r="H11" i="50"/>
  <c r="H12" i="50"/>
  <c r="H13" i="50"/>
  <c r="H14" i="50"/>
  <c r="H15" i="50"/>
  <c r="H16" i="50"/>
  <c r="H17" i="50"/>
  <c r="H18" i="50"/>
  <c r="H19" i="50"/>
  <c r="H20" i="50"/>
  <c r="H21" i="50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73" i="50"/>
  <c r="H74" i="50"/>
  <c r="H75" i="50"/>
  <c r="H76" i="50"/>
  <c r="H77" i="50"/>
  <c r="H78" i="50"/>
  <c r="H79" i="50"/>
  <c r="H80" i="50"/>
  <c r="H81" i="50"/>
  <c r="H82" i="50"/>
  <c r="H83" i="50"/>
  <c r="H84" i="50"/>
  <c r="H85" i="50"/>
  <c r="H86" i="50"/>
  <c r="H87" i="50"/>
  <c r="H88" i="50"/>
  <c r="H89" i="50"/>
  <c r="H90" i="50"/>
  <c r="H91" i="50"/>
  <c r="H92" i="50"/>
  <c r="H93" i="50"/>
  <c r="H94" i="50"/>
  <c r="H95" i="50"/>
  <c r="H96" i="50"/>
  <c r="H97" i="50"/>
  <c r="H98" i="50"/>
  <c r="H99" i="50"/>
  <c r="H100" i="50"/>
  <c r="H101" i="50"/>
  <c r="H102" i="50"/>
  <c r="H103" i="50"/>
  <c r="H104" i="50"/>
  <c r="H105" i="50"/>
  <c r="H106" i="50"/>
  <c r="H107" i="50"/>
  <c r="H108" i="50"/>
  <c r="H109" i="50"/>
  <c r="H110" i="50"/>
  <c r="H111" i="50"/>
  <c r="H112" i="50"/>
  <c r="H113" i="50"/>
  <c r="H114" i="50"/>
  <c r="H115" i="50"/>
  <c r="H116" i="50"/>
  <c r="H117" i="50"/>
  <c r="H118" i="50"/>
  <c r="H119" i="50"/>
  <c r="H120" i="50"/>
  <c r="H121" i="50"/>
  <c r="H122" i="50"/>
  <c r="H123" i="50"/>
  <c r="H124" i="50"/>
  <c r="H125" i="50"/>
  <c r="H126" i="50"/>
  <c r="H127" i="50"/>
  <c r="H128" i="50"/>
  <c r="H129" i="50"/>
  <c r="H130" i="50"/>
  <c r="H131" i="50"/>
  <c r="G3" i="50"/>
  <c r="G4" i="50"/>
  <c r="G5" i="50"/>
  <c r="G6" i="50"/>
  <c r="G7" i="50"/>
  <c r="G8" i="50"/>
  <c r="G9" i="50"/>
  <c r="G10" i="50"/>
  <c r="G11" i="50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G66" i="50"/>
  <c r="G67" i="50"/>
  <c r="G68" i="50"/>
  <c r="G69" i="50"/>
  <c r="G70" i="50"/>
  <c r="G71" i="50"/>
  <c r="G72" i="50"/>
  <c r="G73" i="50"/>
  <c r="G74" i="50"/>
  <c r="G75" i="50"/>
  <c r="G76" i="50"/>
  <c r="G77" i="50"/>
  <c r="G78" i="50"/>
  <c r="G79" i="50"/>
  <c r="G80" i="50"/>
  <c r="G81" i="50"/>
  <c r="G82" i="50"/>
  <c r="G83" i="50"/>
  <c r="G84" i="50"/>
  <c r="G85" i="50"/>
  <c r="G86" i="50"/>
  <c r="G87" i="50"/>
  <c r="G88" i="50"/>
  <c r="G89" i="50"/>
  <c r="G90" i="50"/>
  <c r="G91" i="50"/>
  <c r="G92" i="50"/>
  <c r="G93" i="50"/>
  <c r="G94" i="50"/>
  <c r="G95" i="50"/>
  <c r="G96" i="50"/>
  <c r="G97" i="50"/>
  <c r="G98" i="50"/>
  <c r="G99" i="50"/>
  <c r="G100" i="50"/>
  <c r="G101" i="50"/>
  <c r="G102" i="50"/>
  <c r="G103" i="50"/>
  <c r="G104" i="50"/>
  <c r="G105" i="50"/>
  <c r="G106" i="50"/>
  <c r="G107" i="50"/>
  <c r="G108" i="50"/>
  <c r="G109" i="50"/>
  <c r="G110" i="50"/>
  <c r="G111" i="50"/>
  <c r="G112" i="50"/>
  <c r="G113" i="50"/>
  <c r="G114" i="50"/>
  <c r="G115" i="50"/>
  <c r="G116" i="50"/>
  <c r="G117" i="50"/>
  <c r="G118" i="50"/>
  <c r="G119" i="50"/>
  <c r="G120" i="50"/>
  <c r="G121" i="50"/>
  <c r="G122" i="50"/>
  <c r="G123" i="50"/>
  <c r="G124" i="50"/>
  <c r="G125" i="50"/>
  <c r="G126" i="50"/>
  <c r="G127" i="50"/>
  <c r="G128" i="50"/>
  <c r="G129" i="50"/>
  <c r="G130" i="50"/>
  <c r="G131" i="50"/>
  <c r="F3" i="50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73" i="50"/>
  <c r="F74" i="50"/>
  <c r="F75" i="50"/>
  <c r="F76" i="50"/>
  <c r="F77" i="50"/>
  <c r="F78" i="50"/>
  <c r="F79" i="50"/>
  <c r="F80" i="50"/>
  <c r="F81" i="50"/>
  <c r="F82" i="50"/>
  <c r="F83" i="50"/>
  <c r="F84" i="50"/>
  <c r="F85" i="50"/>
  <c r="F86" i="50"/>
  <c r="F87" i="50"/>
  <c r="F88" i="50"/>
  <c r="F89" i="50"/>
  <c r="F90" i="50"/>
  <c r="F91" i="50"/>
  <c r="F92" i="50"/>
  <c r="F93" i="50"/>
  <c r="F94" i="50"/>
  <c r="F95" i="50"/>
  <c r="F96" i="50"/>
  <c r="F97" i="50"/>
  <c r="F98" i="50"/>
  <c r="F99" i="50"/>
  <c r="F100" i="50"/>
  <c r="F101" i="50"/>
  <c r="F102" i="50"/>
  <c r="F103" i="50"/>
  <c r="F104" i="50"/>
  <c r="F105" i="50"/>
  <c r="F106" i="50"/>
  <c r="F107" i="50"/>
  <c r="F108" i="50"/>
  <c r="F109" i="50"/>
  <c r="F110" i="50"/>
  <c r="F111" i="50"/>
  <c r="F112" i="50"/>
  <c r="F113" i="50"/>
  <c r="F114" i="50"/>
  <c r="F115" i="50"/>
  <c r="F116" i="50"/>
  <c r="F117" i="50"/>
  <c r="F118" i="50"/>
  <c r="F119" i="50"/>
  <c r="F120" i="50"/>
  <c r="F121" i="50"/>
  <c r="F122" i="50"/>
  <c r="F123" i="50"/>
  <c r="F124" i="50"/>
  <c r="F125" i="50"/>
  <c r="F126" i="50"/>
  <c r="F127" i="50"/>
  <c r="F128" i="50"/>
  <c r="F129" i="50"/>
  <c r="F130" i="50"/>
  <c r="F131" i="50"/>
  <c r="E3" i="50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K2" i="50"/>
  <c r="J2" i="50"/>
  <c r="I2" i="50"/>
  <c r="H2" i="50"/>
  <c r="G2" i="50"/>
  <c r="F2" i="50"/>
  <c r="E2" i="50"/>
  <c r="D3" i="50"/>
  <c r="D4" i="50"/>
  <c r="D5" i="50"/>
  <c r="D6" i="50"/>
  <c r="D7" i="50"/>
  <c r="D8" i="50"/>
  <c r="D9" i="50"/>
  <c r="D10" i="50"/>
  <c r="D11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39" i="50"/>
  <c r="D40" i="50"/>
  <c r="D41" i="50"/>
  <c r="D42" i="50"/>
  <c r="D43" i="50"/>
  <c r="D44" i="50"/>
  <c r="D45" i="50"/>
  <c r="D46" i="50"/>
  <c r="D47" i="50"/>
  <c r="D48" i="50"/>
  <c r="D49" i="50"/>
  <c r="D50" i="50"/>
  <c r="D51" i="50"/>
  <c r="D52" i="50"/>
  <c r="D53" i="50"/>
  <c r="D54" i="50"/>
  <c r="D55" i="50"/>
  <c r="D56" i="50"/>
  <c r="D57" i="50"/>
  <c r="D58" i="50"/>
  <c r="D59" i="50"/>
  <c r="D60" i="50"/>
  <c r="D61" i="50"/>
  <c r="D62" i="50"/>
  <c r="D63" i="50"/>
  <c r="D64" i="50"/>
  <c r="D65" i="50"/>
  <c r="D66" i="50"/>
  <c r="D67" i="50"/>
  <c r="D68" i="50"/>
  <c r="D69" i="50"/>
  <c r="D70" i="50"/>
  <c r="D71" i="50"/>
  <c r="D72" i="50"/>
  <c r="D73" i="50"/>
  <c r="D74" i="50"/>
  <c r="D75" i="50"/>
  <c r="D76" i="50"/>
  <c r="D77" i="50"/>
  <c r="D78" i="50"/>
  <c r="D79" i="50"/>
  <c r="D80" i="50"/>
  <c r="D81" i="50"/>
  <c r="D82" i="50"/>
  <c r="D83" i="50"/>
  <c r="D84" i="50"/>
  <c r="D85" i="50"/>
  <c r="D86" i="50"/>
  <c r="D87" i="50"/>
  <c r="D88" i="50"/>
  <c r="D89" i="50"/>
  <c r="D90" i="50"/>
  <c r="D91" i="50"/>
  <c r="D92" i="50"/>
  <c r="D93" i="50"/>
  <c r="D94" i="50"/>
  <c r="D95" i="50"/>
  <c r="D96" i="50"/>
  <c r="D97" i="50"/>
  <c r="D98" i="50"/>
  <c r="D99" i="50"/>
  <c r="D100" i="50"/>
  <c r="D101" i="50"/>
  <c r="D102" i="50"/>
  <c r="D103" i="50"/>
  <c r="D104" i="50"/>
  <c r="D105" i="50"/>
  <c r="D106" i="50"/>
  <c r="D107" i="50"/>
  <c r="D108" i="50"/>
  <c r="D109" i="50"/>
  <c r="D110" i="50"/>
  <c r="D111" i="50"/>
  <c r="D112" i="50"/>
  <c r="D113" i="50"/>
  <c r="D114" i="50"/>
  <c r="D115" i="50"/>
  <c r="D116" i="50"/>
  <c r="D117" i="50"/>
  <c r="D118" i="50"/>
  <c r="D119" i="50"/>
  <c r="D120" i="50"/>
  <c r="D121" i="50"/>
  <c r="D122" i="50"/>
  <c r="D123" i="50"/>
  <c r="D124" i="50"/>
  <c r="D125" i="50"/>
  <c r="D126" i="50"/>
  <c r="D127" i="50"/>
  <c r="D128" i="50"/>
  <c r="D129" i="50"/>
  <c r="D130" i="50"/>
  <c r="D131" i="50"/>
  <c r="D2" i="50"/>
  <c r="C3" i="50"/>
  <c r="C4" i="50"/>
  <c r="C5" i="50"/>
  <c r="C6" i="50"/>
  <c r="C7" i="50"/>
  <c r="C8" i="50"/>
  <c r="C9" i="50"/>
  <c r="C10" i="50"/>
  <c r="C11" i="50"/>
  <c r="C12" i="50"/>
  <c r="C13" i="50"/>
  <c r="C14" i="50"/>
  <c r="C15" i="50"/>
  <c r="C16" i="50"/>
  <c r="C17" i="50"/>
  <c r="C18" i="50"/>
  <c r="C19" i="50"/>
  <c r="C20" i="50"/>
  <c r="C21" i="50"/>
  <c r="C22" i="50"/>
  <c r="C23" i="50"/>
  <c r="C24" i="50"/>
  <c r="C25" i="50"/>
  <c r="C26" i="50"/>
  <c r="C27" i="50"/>
  <c r="C28" i="50"/>
  <c r="C29" i="50"/>
  <c r="C30" i="50"/>
  <c r="C31" i="50"/>
  <c r="C32" i="50"/>
  <c r="C33" i="50"/>
  <c r="C34" i="50"/>
  <c r="C35" i="50"/>
  <c r="C36" i="50"/>
  <c r="C37" i="50"/>
  <c r="C38" i="50"/>
  <c r="C39" i="50"/>
  <c r="C40" i="50"/>
  <c r="C41" i="50"/>
  <c r="C42" i="50"/>
  <c r="C43" i="50"/>
  <c r="C44" i="50"/>
  <c r="C45" i="50"/>
  <c r="C46" i="50"/>
  <c r="C47" i="50"/>
  <c r="C48" i="50"/>
  <c r="C49" i="50"/>
  <c r="C50" i="50"/>
  <c r="C51" i="50"/>
  <c r="C52" i="50"/>
  <c r="C53" i="50"/>
  <c r="C54" i="50"/>
  <c r="C55" i="50"/>
  <c r="C56" i="50"/>
  <c r="C57" i="50"/>
  <c r="C58" i="50"/>
  <c r="C59" i="50"/>
  <c r="C60" i="50"/>
  <c r="C61" i="50"/>
  <c r="C62" i="50"/>
  <c r="C63" i="50"/>
  <c r="C64" i="50"/>
  <c r="C65" i="50"/>
  <c r="C66" i="50"/>
  <c r="C67" i="50"/>
  <c r="C68" i="50"/>
  <c r="C69" i="50"/>
  <c r="C70" i="50"/>
  <c r="C71" i="50"/>
  <c r="C72" i="50"/>
  <c r="C73" i="50"/>
  <c r="C74" i="50"/>
  <c r="C75" i="50"/>
  <c r="C76" i="50"/>
  <c r="C77" i="50"/>
  <c r="C78" i="50"/>
  <c r="C79" i="50"/>
  <c r="C80" i="50"/>
  <c r="C81" i="50"/>
  <c r="C82" i="50"/>
  <c r="C83" i="50"/>
  <c r="C84" i="50"/>
  <c r="C85" i="50"/>
  <c r="C86" i="50"/>
  <c r="C87" i="50"/>
  <c r="C88" i="50"/>
  <c r="C89" i="50"/>
  <c r="C90" i="50"/>
  <c r="C91" i="50"/>
  <c r="C92" i="50"/>
  <c r="C93" i="50"/>
  <c r="C94" i="50"/>
  <c r="C95" i="50"/>
  <c r="C96" i="50"/>
  <c r="C97" i="50"/>
  <c r="C98" i="50"/>
  <c r="C99" i="50"/>
  <c r="C100" i="50"/>
  <c r="C101" i="50"/>
  <c r="C102" i="50"/>
  <c r="C103" i="50"/>
  <c r="C104" i="50"/>
  <c r="C105" i="50"/>
  <c r="C106" i="50"/>
  <c r="C107" i="50"/>
  <c r="C108" i="50"/>
  <c r="C109" i="50"/>
  <c r="C110" i="50"/>
  <c r="C111" i="50"/>
  <c r="C112" i="50"/>
  <c r="C113" i="50"/>
  <c r="C114" i="50"/>
  <c r="C115" i="50"/>
  <c r="C116" i="50"/>
  <c r="C117" i="50"/>
  <c r="C118" i="50"/>
  <c r="C119" i="50"/>
  <c r="C120" i="50"/>
  <c r="C121" i="50"/>
  <c r="C122" i="50"/>
  <c r="C123" i="50"/>
  <c r="C124" i="50"/>
  <c r="C125" i="50"/>
  <c r="C126" i="50"/>
  <c r="C127" i="50"/>
  <c r="C128" i="50"/>
  <c r="C129" i="50"/>
  <c r="C130" i="50"/>
  <c r="C131" i="50"/>
  <c r="C2" i="50"/>
  <c r="B3" i="50"/>
  <c r="B4" i="50"/>
  <c r="B5" i="50"/>
  <c r="B6" i="50"/>
  <c r="B7" i="50"/>
  <c r="B8" i="50"/>
  <c r="B9" i="50"/>
  <c r="B10" i="50"/>
  <c r="B11" i="50"/>
  <c r="B12" i="50"/>
  <c r="B13" i="50"/>
  <c r="B14" i="50"/>
  <c r="B15" i="50"/>
  <c r="B16" i="50"/>
  <c r="B17" i="50"/>
  <c r="B18" i="50"/>
  <c r="B19" i="50"/>
  <c r="B20" i="50"/>
  <c r="B21" i="50"/>
  <c r="B22" i="50"/>
  <c r="B23" i="50"/>
  <c r="B24" i="50"/>
  <c r="B25" i="50"/>
  <c r="B26" i="50"/>
  <c r="B27" i="50"/>
  <c r="B28" i="50"/>
  <c r="B29" i="50"/>
  <c r="B30" i="50"/>
  <c r="B31" i="50"/>
  <c r="B32" i="50"/>
  <c r="B33" i="50"/>
  <c r="B34" i="50"/>
  <c r="B35" i="50"/>
  <c r="B36" i="50"/>
  <c r="B37" i="50"/>
  <c r="B3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B101" i="50"/>
  <c r="B102" i="50"/>
  <c r="B103" i="50"/>
  <c r="B104" i="50"/>
  <c r="B105" i="50"/>
  <c r="B106" i="50"/>
  <c r="B107" i="50"/>
  <c r="B108" i="50"/>
  <c r="B109" i="50"/>
  <c r="B110" i="50"/>
  <c r="B111" i="50"/>
  <c r="B112" i="50"/>
  <c r="B113" i="50"/>
  <c r="B114" i="50"/>
  <c r="B115" i="50"/>
  <c r="B116" i="50"/>
  <c r="B117" i="50"/>
  <c r="B118" i="50"/>
  <c r="B119" i="50"/>
  <c r="B120" i="50"/>
  <c r="B121" i="50"/>
  <c r="B122" i="50"/>
  <c r="B123" i="50"/>
  <c r="B124" i="50"/>
  <c r="B125" i="50"/>
  <c r="B126" i="50"/>
  <c r="B127" i="50"/>
  <c r="B128" i="50"/>
  <c r="B129" i="50"/>
  <c r="B130" i="50"/>
  <c r="B131" i="50"/>
  <c r="B2" i="50"/>
  <c r="D5" i="44"/>
  <c r="E5" i="44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D4" i="44"/>
  <c r="E4" i="44"/>
  <c r="F4" i="44"/>
  <c r="G4" i="44"/>
  <c r="H4" i="44"/>
  <c r="I4" i="44"/>
  <c r="J4" i="44"/>
  <c r="K4" i="44"/>
  <c r="L4" i="44"/>
  <c r="M4" i="44"/>
  <c r="N4" i="44"/>
  <c r="O4" i="44"/>
  <c r="P4" i="44"/>
  <c r="Q4" i="44"/>
  <c r="R4" i="44"/>
  <c r="T4" i="44"/>
  <c r="U4" i="44"/>
  <c r="C5" i="44"/>
  <c r="C4" i="44"/>
  <c r="B5" i="44"/>
  <c r="B4" i="44"/>
  <c r="B3" i="44"/>
  <c r="D3" i="44"/>
  <c r="E3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T3" i="44"/>
  <c r="U3" i="44"/>
  <c r="C3" i="44"/>
  <c r="E2" i="44"/>
  <c r="E12" i="46" s="1"/>
  <c r="F2" i="44"/>
  <c r="G2" i="44"/>
  <c r="H2" i="44"/>
  <c r="I2" i="44"/>
  <c r="J2" i="44"/>
  <c r="K2" i="44"/>
  <c r="L2" i="44"/>
  <c r="M2" i="44"/>
  <c r="N2" i="44"/>
  <c r="O2" i="44"/>
  <c r="P2" i="44"/>
  <c r="Q2" i="44"/>
  <c r="R2" i="44"/>
  <c r="S2" i="44"/>
  <c r="T2" i="44"/>
  <c r="U2" i="44"/>
  <c r="D2" i="44"/>
  <c r="D7" i="46" s="1"/>
  <c r="C2" i="44"/>
  <c r="C10" i="46" s="1"/>
  <c r="B2" i="44"/>
  <c r="E3" i="40"/>
  <c r="E4" i="40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2" i="40"/>
  <c r="D3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3" i="40"/>
  <c r="D84" i="40"/>
  <c r="D85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D100" i="40"/>
  <c r="D101" i="40"/>
  <c r="D102" i="40"/>
  <c r="D103" i="40"/>
  <c r="D104" i="40"/>
  <c r="D105" i="40"/>
  <c r="D106" i="40"/>
  <c r="D107" i="40"/>
  <c r="D108" i="40"/>
  <c r="D109" i="40"/>
  <c r="D110" i="40"/>
  <c r="D111" i="40"/>
  <c r="D112" i="40"/>
  <c r="D113" i="40"/>
  <c r="D114" i="40"/>
  <c r="D115" i="40"/>
  <c r="D116" i="40"/>
  <c r="D117" i="40"/>
  <c r="D118" i="40"/>
  <c r="D119" i="40"/>
  <c r="D120" i="40"/>
  <c r="D121" i="40"/>
  <c r="D122" i="40"/>
  <c r="D123" i="40"/>
  <c r="D124" i="40"/>
  <c r="D125" i="40"/>
  <c r="D126" i="40"/>
  <c r="D127" i="40"/>
  <c r="D128" i="40"/>
  <c r="D129" i="40"/>
  <c r="D130" i="40"/>
  <c r="D131" i="40"/>
  <c r="D2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2" i="40"/>
  <c r="L37" i="39"/>
  <c r="L36" i="39"/>
  <c r="L35" i="39"/>
  <c r="L34" i="39"/>
  <c r="K129" i="56" l="1"/>
  <c r="K121" i="56"/>
  <c r="K113" i="56"/>
  <c r="K124" i="56"/>
  <c r="K116" i="56"/>
  <c r="K127" i="56"/>
  <c r="K119" i="56"/>
  <c r="K111" i="56"/>
  <c r="K130" i="56"/>
  <c r="K122" i="56"/>
  <c r="K114" i="56"/>
  <c r="K125" i="56"/>
  <c r="K117" i="56"/>
  <c r="K109" i="56"/>
  <c r="K128" i="56"/>
  <c r="K120" i="56"/>
  <c r="K112" i="56"/>
  <c r="K131" i="56"/>
  <c r="K123" i="56"/>
  <c r="K115" i="56"/>
  <c r="K126" i="56"/>
  <c r="K118" i="56"/>
  <c r="K110" i="56"/>
  <c r="K108" i="56"/>
  <c r="K100" i="56"/>
  <c r="K92" i="56"/>
  <c r="K103" i="56"/>
  <c r="K106" i="56"/>
  <c r="K101" i="56"/>
  <c r="K93" i="56"/>
  <c r="K85" i="56"/>
  <c r="K77" i="56"/>
  <c r="K104" i="56"/>
  <c r="K107" i="56"/>
  <c r="K99" i="56"/>
  <c r="K91" i="56"/>
  <c r="K102" i="56"/>
  <c r="K105" i="56"/>
  <c r="K97" i="56"/>
  <c r="K89" i="56"/>
  <c r="K81" i="56"/>
  <c r="K73" i="56"/>
  <c r="K82" i="56"/>
  <c r="K80" i="56"/>
  <c r="K98" i="56"/>
  <c r="K79" i="56"/>
  <c r="K69" i="56"/>
  <c r="K96" i="56"/>
  <c r="K94" i="56"/>
  <c r="K90" i="56"/>
  <c r="K75" i="56"/>
  <c r="K67" i="56"/>
  <c r="K59" i="56"/>
  <c r="K51" i="56"/>
  <c r="K88" i="56"/>
  <c r="K87" i="56"/>
  <c r="K86" i="56"/>
  <c r="K84" i="56"/>
  <c r="K95" i="56"/>
  <c r="K83" i="56"/>
  <c r="K71" i="56"/>
  <c r="K63" i="56"/>
  <c r="K55" i="56"/>
  <c r="K70" i="56"/>
  <c r="K68" i="56"/>
  <c r="K66" i="56"/>
  <c r="K65" i="56"/>
  <c r="K46" i="56"/>
  <c r="K76" i="56"/>
  <c r="K72" i="56"/>
  <c r="K64" i="56"/>
  <c r="K62" i="56"/>
  <c r="K49" i="56"/>
  <c r="K41" i="56"/>
  <c r="K61" i="56"/>
  <c r="K44" i="56"/>
  <c r="K36" i="56"/>
  <c r="K60" i="56"/>
  <c r="K58" i="56"/>
  <c r="K47" i="56"/>
  <c r="K39" i="56"/>
  <c r="K31" i="56"/>
  <c r="K57" i="56"/>
  <c r="K50" i="56"/>
  <c r="K42" i="56"/>
  <c r="K34" i="56"/>
  <c r="K26" i="56"/>
  <c r="K17" i="56"/>
  <c r="K78" i="56"/>
  <c r="K74" i="56"/>
  <c r="K56" i="56"/>
  <c r="K54" i="56"/>
  <c r="K45" i="56"/>
  <c r="K53" i="56"/>
  <c r="K48" i="56"/>
  <c r="K52" i="56"/>
  <c r="K43" i="56"/>
  <c r="K35" i="56"/>
  <c r="K27" i="56"/>
  <c r="K18" i="56"/>
  <c r="K28" i="56"/>
  <c r="K15" i="56"/>
  <c r="K7" i="56"/>
  <c r="K24" i="56"/>
  <c r="K10" i="56"/>
  <c r="K2" i="56"/>
  <c r="K23" i="56"/>
  <c r="K13" i="56"/>
  <c r="K5" i="56"/>
  <c r="K38" i="56"/>
  <c r="K30" i="56"/>
  <c r="K22" i="56"/>
  <c r="K21" i="56"/>
  <c r="K20" i="56"/>
  <c r="K8" i="56"/>
  <c r="K40" i="56"/>
  <c r="K32" i="56"/>
  <c r="K19" i="56"/>
  <c r="K11" i="56"/>
  <c r="K3" i="56"/>
  <c r="K16" i="56"/>
  <c r="K14" i="56"/>
  <c r="K6" i="56"/>
  <c r="K9" i="56"/>
  <c r="K37" i="56"/>
  <c r="K33" i="56"/>
  <c r="K29" i="56"/>
  <c r="K12" i="56"/>
  <c r="K4" i="56"/>
  <c r="O129" i="55"/>
  <c r="O121" i="55"/>
  <c r="O113" i="55"/>
  <c r="O105" i="55"/>
  <c r="O97" i="55"/>
  <c r="O126" i="55"/>
  <c r="O118" i="55"/>
  <c r="O110" i="55"/>
  <c r="O102" i="55"/>
  <c r="O131" i="55"/>
  <c r="O123" i="55"/>
  <c r="O115" i="55"/>
  <c r="O107" i="55"/>
  <c r="O99" i="55"/>
  <c r="O128" i="55"/>
  <c r="O120" i="55"/>
  <c r="O112" i="55"/>
  <c r="O104" i="55"/>
  <c r="O96" i="55"/>
  <c r="O125" i="55"/>
  <c r="O117" i="55"/>
  <c r="O109" i="55"/>
  <c r="O101" i="55"/>
  <c r="O130" i="55"/>
  <c r="O122" i="55"/>
  <c r="O114" i="55"/>
  <c r="O106" i="55"/>
  <c r="O98" i="55"/>
  <c r="O127" i="55"/>
  <c r="O119" i="55"/>
  <c r="O111" i="55"/>
  <c r="O103" i="55"/>
  <c r="O124" i="55"/>
  <c r="O116" i="55"/>
  <c r="O108" i="55"/>
  <c r="O100" i="55"/>
  <c r="O89" i="55"/>
  <c r="O81" i="55"/>
  <c r="O73" i="55"/>
  <c r="O65" i="55"/>
  <c r="O94" i="55"/>
  <c r="O86" i="55"/>
  <c r="O78" i="55"/>
  <c r="O70" i="55"/>
  <c r="O62" i="55"/>
  <c r="O91" i="55"/>
  <c r="O83" i="55"/>
  <c r="O75" i="55"/>
  <c r="O88" i="55"/>
  <c r="O80" i="55"/>
  <c r="O72" i="55"/>
  <c r="O93" i="55"/>
  <c r="O85" i="55"/>
  <c r="O77" i="55"/>
  <c r="O69" i="55"/>
  <c r="O61" i="55"/>
  <c r="O90" i="55"/>
  <c r="O82" i="55"/>
  <c r="O74" i="55"/>
  <c r="O66" i="55"/>
  <c r="O95" i="55"/>
  <c r="O87" i="55"/>
  <c r="O79" i="55"/>
  <c r="O71" i="55"/>
  <c r="O63" i="55"/>
  <c r="O92" i="55"/>
  <c r="O84" i="55"/>
  <c r="O76" i="55"/>
  <c r="O68" i="55"/>
  <c r="O60" i="55"/>
  <c r="O56" i="55"/>
  <c r="O48" i="55"/>
  <c r="O40" i="55"/>
  <c r="O32" i="55"/>
  <c r="O53" i="55"/>
  <c r="O45" i="55"/>
  <c r="O37" i="55"/>
  <c r="O29" i="55"/>
  <c r="O58" i="55"/>
  <c r="O50" i="55"/>
  <c r="O42" i="55"/>
  <c r="O55" i="55"/>
  <c r="O47" i="55"/>
  <c r="O39" i="55"/>
  <c r="O52" i="55"/>
  <c r="O44" i="55"/>
  <c r="O36" i="55"/>
  <c r="O28" i="55"/>
  <c r="O64" i="55"/>
  <c r="O57" i="55"/>
  <c r="O49" i="55"/>
  <c r="O41" i="55"/>
  <c r="O33" i="55"/>
  <c r="O67" i="55"/>
  <c r="O54" i="55"/>
  <c r="O46" i="55"/>
  <c r="O38" i="55"/>
  <c r="O30" i="55"/>
  <c r="O59" i="55"/>
  <c r="O51" i="55"/>
  <c r="O43" i="55"/>
  <c r="O35" i="55"/>
  <c r="O27" i="55"/>
  <c r="O24" i="55"/>
  <c r="O16" i="55"/>
  <c r="O8" i="55"/>
  <c r="O21" i="55"/>
  <c r="O13" i="55"/>
  <c r="O5" i="55"/>
  <c r="O26" i="55"/>
  <c r="O18" i="55"/>
  <c r="O10" i="55"/>
  <c r="O2" i="55"/>
  <c r="O23" i="55"/>
  <c r="O15" i="55"/>
  <c r="O7" i="55"/>
  <c r="O20" i="55"/>
  <c r="O12" i="55"/>
  <c r="O4" i="55"/>
  <c r="O31" i="55"/>
  <c r="O25" i="55"/>
  <c r="O17" i="55"/>
  <c r="O9" i="55"/>
  <c r="O34" i="55"/>
  <c r="O22" i="55"/>
  <c r="O14" i="55"/>
  <c r="O6" i="55"/>
  <c r="O19" i="55"/>
  <c r="O11" i="55"/>
  <c r="O3" i="55"/>
  <c r="K8" i="46"/>
  <c r="K16" i="46"/>
  <c r="K24" i="46"/>
  <c r="K32" i="46"/>
  <c r="K40" i="46"/>
  <c r="K48" i="46"/>
  <c r="K56" i="46"/>
  <c r="K64" i="46"/>
  <c r="K72" i="46"/>
  <c r="K80" i="46"/>
  <c r="K88" i="46"/>
  <c r="K96" i="46"/>
  <c r="K104" i="46"/>
  <c r="K112" i="46"/>
  <c r="K120" i="46"/>
  <c r="K128" i="46"/>
  <c r="K9" i="46"/>
  <c r="K17" i="46"/>
  <c r="K25" i="46"/>
  <c r="K33" i="46"/>
  <c r="K41" i="46"/>
  <c r="K49" i="46"/>
  <c r="K57" i="46"/>
  <c r="K65" i="46"/>
  <c r="K73" i="46"/>
  <c r="K81" i="46"/>
  <c r="K89" i="46"/>
  <c r="K97" i="46"/>
  <c r="K105" i="46"/>
  <c r="K113" i="46"/>
  <c r="K121" i="46"/>
  <c r="K129" i="46"/>
  <c r="K10" i="46"/>
  <c r="K18" i="46"/>
  <c r="K26" i="46"/>
  <c r="K34" i="46"/>
  <c r="K42" i="46"/>
  <c r="K50" i="46"/>
  <c r="K58" i="46"/>
  <c r="K66" i="46"/>
  <c r="K74" i="46"/>
  <c r="K82" i="46"/>
  <c r="K90" i="46"/>
  <c r="K98" i="46"/>
  <c r="K106" i="46"/>
  <c r="K114" i="46"/>
  <c r="K122" i="46"/>
  <c r="K130" i="46"/>
  <c r="K3" i="46"/>
  <c r="K11" i="46"/>
  <c r="K19" i="46"/>
  <c r="K27" i="46"/>
  <c r="K35" i="46"/>
  <c r="K43" i="46"/>
  <c r="K51" i="46"/>
  <c r="K59" i="46"/>
  <c r="K67" i="46"/>
  <c r="K75" i="46"/>
  <c r="K83" i="46"/>
  <c r="K91" i="46"/>
  <c r="K99" i="46"/>
  <c r="K107" i="46"/>
  <c r="K115" i="46"/>
  <c r="K123" i="46"/>
  <c r="K131" i="46"/>
  <c r="K2" i="46"/>
  <c r="K4" i="46"/>
  <c r="K12" i="46"/>
  <c r="K20" i="46"/>
  <c r="K28" i="46"/>
  <c r="K36" i="46"/>
  <c r="K44" i="46"/>
  <c r="K52" i="46"/>
  <c r="K60" i="46"/>
  <c r="K68" i="46"/>
  <c r="K76" i="46"/>
  <c r="K84" i="46"/>
  <c r="K92" i="46"/>
  <c r="K100" i="46"/>
  <c r="K108" i="46"/>
  <c r="K116" i="46"/>
  <c r="K124" i="46"/>
  <c r="K5" i="46"/>
  <c r="K13" i="46"/>
  <c r="K21" i="46"/>
  <c r="K29" i="46"/>
  <c r="K37" i="46"/>
  <c r="K45" i="46"/>
  <c r="K53" i="46"/>
  <c r="K61" i="46"/>
  <c r="K69" i="46"/>
  <c r="K77" i="46"/>
  <c r="K85" i="46"/>
  <c r="K93" i="46"/>
  <c r="K101" i="46"/>
  <c r="K109" i="46"/>
  <c r="K117" i="46"/>
  <c r="K125" i="46"/>
  <c r="K6" i="46"/>
  <c r="K14" i="46"/>
  <c r="K22" i="46"/>
  <c r="K30" i="46"/>
  <c r="K38" i="46"/>
  <c r="K46" i="46"/>
  <c r="K54" i="46"/>
  <c r="K62" i="46"/>
  <c r="K70" i="46"/>
  <c r="K78" i="46"/>
  <c r="K86" i="46"/>
  <c r="K94" i="46"/>
  <c r="K102" i="46"/>
  <c r="K110" i="46"/>
  <c r="K118" i="46"/>
  <c r="K126" i="46"/>
  <c r="K7" i="46"/>
  <c r="K15" i="46"/>
  <c r="K23" i="46"/>
  <c r="K31" i="46"/>
  <c r="K39" i="46"/>
  <c r="K47" i="46"/>
  <c r="K55" i="46"/>
  <c r="K63" i="46"/>
  <c r="K71" i="46"/>
  <c r="K79" i="46"/>
  <c r="K87" i="46"/>
  <c r="K95" i="46"/>
  <c r="K103" i="46"/>
  <c r="K111" i="46"/>
  <c r="K119" i="46"/>
  <c r="K127" i="46"/>
  <c r="C131" i="46"/>
  <c r="C123" i="46"/>
  <c r="C115" i="46"/>
  <c r="C107" i="46"/>
  <c r="C99" i="46"/>
  <c r="C91" i="46"/>
  <c r="C83" i="46"/>
  <c r="C75" i="46"/>
  <c r="C67" i="46"/>
  <c r="C59" i="46"/>
  <c r="C51" i="46"/>
  <c r="C43" i="46"/>
  <c r="C35" i="46"/>
  <c r="C27" i="46"/>
  <c r="C19" i="46"/>
  <c r="C11" i="46"/>
  <c r="C3" i="46"/>
  <c r="D129" i="46"/>
  <c r="D121" i="46"/>
  <c r="D113" i="46"/>
  <c r="D105" i="46"/>
  <c r="D97" i="46"/>
  <c r="D89" i="46"/>
  <c r="D81" i="46"/>
  <c r="D73" i="46"/>
  <c r="D65" i="46"/>
  <c r="D57" i="46"/>
  <c r="D49" i="46"/>
  <c r="D41" i="46"/>
  <c r="D33" i="46"/>
  <c r="D25" i="46"/>
  <c r="D17" i="46"/>
  <c r="D9" i="46"/>
  <c r="E130" i="46"/>
  <c r="E121" i="46"/>
  <c r="E96" i="46"/>
  <c r="E64" i="46"/>
  <c r="E32" i="46"/>
  <c r="Y131" i="55"/>
  <c r="Y123" i="55"/>
  <c r="Y115" i="55"/>
  <c r="Y107" i="55"/>
  <c r="Y99" i="55"/>
  <c r="Y128" i="55"/>
  <c r="Y120" i="55"/>
  <c r="Y112" i="55"/>
  <c r="Y104" i="55"/>
  <c r="Y96" i="55"/>
  <c r="Y125" i="55"/>
  <c r="Y117" i="55"/>
  <c r="Y109" i="55"/>
  <c r="Y101" i="55"/>
  <c r="Y130" i="55"/>
  <c r="Y122" i="55"/>
  <c r="Y114" i="55"/>
  <c r="Y106" i="55"/>
  <c r="Y98" i="55"/>
  <c r="Y127" i="55"/>
  <c r="Y119" i="55"/>
  <c r="Y111" i="55"/>
  <c r="Y103" i="55"/>
  <c r="Y124" i="55"/>
  <c r="Y116" i="55"/>
  <c r="Y108" i="55"/>
  <c r="Y100" i="55"/>
  <c r="Y129" i="55"/>
  <c r="Y121" i="55"/>
  <c r="Y113" i="55"/>
  <c r="Y105" i="55"/>
  <c r="Y97" i="55"/>
  <c r="Y126" i="55"/>
  <c r="Y118" i="55"/>
  <c r="Y110" i="55"/>
  <c r="Y102" i="55"/>
  <c r="Y91" i="55"/>
  <c r="Y83" i="55"/>
  <c r="Y75" i="55"/>
  <c r="Y67" i="55"/>
  <c r="Y88" i="55"/>
  <c r="Y80" i="55"/>
  <c r="Y72" i="55"/>
  <c r="Y64" i="55"/>
  <c r="Y93" i="55"/>
  <c r="Y85" i="55"/>
  <c r="Y77" i="55"/>
  <c r="Y90" i="55"/>
  <c r="Y82" i="55"/>
  <c r="Y74" i="55"/>
  <c r="Y95" i="55"/>
  <c r="Y87" i="55"/>
  <c r="Y79" i="55"/>
  <c r="Y71" i="55"/>
  <c r="Y63" i="55"/>
  <c r="Y92" i="55"/>
  <c r="Y84" i="55"/>
  <c r="Y76" i="55"/>
  <c r="Y68" i="55"/>
  <c r="Y60" i="55"/>
  <c r="Y89" i="55"/>
  <c r="Y81" i="55"/>
  <c r="Y73" i="55"/>
  <c r="Y65" i="55"/>
  <c r="Y94" i="55"/>
  <c r="Y86" i="55"/>
  <c r="Y78" i="55"/>
  <c r="Y70" i="55"/>
  <c r="Y62" i="55"/>
  <c r="Y61" i="55"/>
  <c r="Y58" i="55"/>
  <c r="Y50" i="55"/>
  <c r="Y42" i="55"/>
  <c r="Y34" i="55"/>
  <c r="Y26" i="55"/>
  <c r="Y66" i="55"/>
  <c r="Y55" i="55"/>
  <c r="Y47" i="55"/>
  <c r="Y39" i="55"/>
  <c r="Y31" i="55"/>
  <c r="Y69" i="55"/>
  <c r="Y52" i="55"/>
  <c r="Y44" i="55"/>
  <c r="Y57" i="55"/>
  <c r="Y49" i="55"/>
  <c r="Y41" i="55"/>
  <c r="Y54" i="55"/>
  <c r="Y46" i="55"/>
  <c r="Y38" i="55"/>
  <c r="Y30" i="55"/>
  <c r="Y59" i="55"/>
  <c r="Y51" i="55"/>
  <c r="Y43" i="55"/>
  <c r="Y35" i="55"/>
  <c r="Y27" i="55"/>
  <c r="Y56" i="55"/>
  <c r="Y48" i="55"/>
  <c r="Y40" i="55"/>
  <c r="Y32" i="55"/>
  <c r="Y53" i="55"/>
  <c r="Y45" i="55"/>
  <c r="Y37" i="55"/>
  <c r="Y29" i="55"/>
  <c r="Y28" i="55"/>
  <c r="Y18" i="55"/>
  <c r="Y10" i="55"/>
  <c r="Y2" i="55"/>
  <c r="Y33" i="55"/>
  <c r="Y23" i="55"/>
  <c r="Y15" i="55"/>
  <c r="Y7" i="55"/>
  <c r="Y36" i="55"/>
  <c r="Y20" i="55"/>
  <c r="Y12" i="55"/>
  <c r="Y4" i="55"/>
  <c r="Y25" i="55"/>
  <c r="Y17" i="55"/>
  <c r="Y9" i="55"/>
  <c r="Y22" i="55"/>
  <c r="Y14" i="55"/>
  <c r="Y6" i="55"/>
  <c r="Y19" i="55"/>
  <c r="Y11" i="55"/>
  <c r="Y3" i="55"/>
  <c r="Y24" i="55"/>
  <c r="Y16" i="55"/>
  <c r="Y8" i="55"/>
  <c r="Y21" i="55"/>
  <c r="Y13" i="55"/>
  <c r="Y5" i="55"/>
  <c r="U3" i="46"/>
  <c r="U11" i="46"/>
  <c r="U19" i="46"/>
  <c r="U27" i="46"/>
  <c r="U35" i="46"/>
  <c r="U43" i="46"/>
  <c r="U51" i="46"/>
  <c r="U59" i="46"/>
  <c r="U67" i="46"/>
  <c r="U75" i="46"/>
  <c r="U83" i="46"/>
  <c r="U91" i="46"/>
  <c r="U99" i="46"/>
  <c r="U107" i="46"/>
  <c r="U115" i="46"/>
  <c r="U123" i="46"/>
  <c r="U131" i="46"/>
  <c r="U4" i="46"/>
  <c r="U12" i="46"/>
  <c r="U20" i="46"/>
  <c r="U28" i="46"/>
  <c r="U36" i="46"/>
  <c r="U44" i="46"/>
  <c r="U52" i="46"/>
  <c r="U60" i="46"/>
  <c r="U68" i="46"/>
  <c r="U76" i="46"/>
  <c r="U84" i="46"/>
  <c r="U92" i="46"/>
  <c r="U100" i="46"/>
  <c r="U108" i="46"/>
  <c r="U116" i="46"/>
  <c r="U124" i="46"/>
  <c r="U2" i="46"/>
  <c r="U5" i="46"/>
  <c r="U13" i="46"/>
  <c r="U21" i="46"/>
  <c r="U29" i="46"/>
  <c r="U37" i="46"/>
  <c r="U45" i="46"/>
  <c r="U53" i="46"/>
  <c r="U61" i="46"/>
  <c r="U69" i="46"/>
  <c r="U77" i="46"/>
  <c r="U85" i="46"/>
  <c r="U93" i="46"/>
  <c r="U101" i="46"/>
  <c r="U109" i="46"/>
  <c r="U117" i="46"/>
  <c r="U125" i="46"/>
  <c r="U6" i="46"/>
  <c r="U14" i="46"/>
  <c r="U22" i="46"/>
  <c r="U30" i="46"/>
  <c r="U38" i="46"/>
  <c r="U46" i="46"/>
  <c r="U54" i="46"/>
  <c r="U62" i="46"/>
  <c r="U70" i="46"/>
  <c r="U78" i="46"/>
  <c r="U86" i="46"/>
  <c r="U94" i="46"/>
  <c r="U102" i="46"/>
  <c r="U110" i="46"/>
  <c r="U118" i="46"/>
  <c r="U126" i="46"/>
  <c r="U7" i="46"/>
  <c r="U15" i="46"/>
  <c r="U23" i="46"/>
  <c r="U31" i="46"/>
  <c r="U39" i="46"/>
  <c r="U47" i="46"/>
  <c r="U55" i="46"/>
  <c r="U63" i="46"/>
  <c r="U71" i="46"/>
  <c r="U79" i="46"/>
  <c r="U87" i="46"/>
  <c r="U95" i="46"/>
  <c r="U103" i="46"/>
  <c r="U111" i="46"/>
  <c r="U119" i="46"/>
  <c r="U127" i="46"/>
  <c r="U8" i="46"/>
  <c r="U16" i="46"/>
  <c r="U24" i="46"/>
  <c r="U32" i="46"/>
  <c r="U40" i="46"/>
  <c r="U48" i="46"/>
  <c r="U56" i="46"/>
  <c r="U64" i="46"/>
  <c r="U72" i="46"/>
  <c r="U80" i="46"/>
  <c r="U88" i="46"/>
  <c r="U96" i="46"/>
  <c r="U104" i="46"/>
  <c r="U112" i="46"/>
  <c r="U120" i="46"/>
  <c r="U128" i="46"/>
  <c r="U9" i="46"/>
  <c r="U17" i="46"/>
  <c r="U25" i="46"/>
  <c r="U33" i="46"/>
  <c r="U41" i="46"/>
  <c r="U49" i="46"/>
  <c r="U57" i="46"/>
  <c r="U65" i="46"/>
  <c r="U73" i="46"/>
  <c r="U81" i="46"/>
  <c r="U89" i="46"/>
  <c r="U97" i="46"/>
  <c r="U105" i="46"/>
  <c r="U113" i="46"/>
  <c r="U121" i="46"/>
  <c r="U129" i="46"/>
  <c r="U10" i="46"/>
  <c r="U18" i="46"/>
  <c r="U26" i="46"/>
  <c r="U34" i="46"/>
  <c r="U42" i="46"/>
  <c r="U50" i="46"/>
  <c r="U58" i="46"/>
  <c r="U66" i="46"/>
  <c r="U74" i="46"/>
  <c r="U82" i="46"/>
  <c r="U90" i="46"/>
  <c r="U98" i="46"/>
  <c r="U106" i="46"/>
  <c r="U114" i="46"/>
  <c r="U122" i="46"/>
  <c r="U130" i="46"/>
  <c r="T124" i="56"/>
  <c r="T116" i="56"/>
  <c r="T127" i="56"/>
  <c r="T119" i="56"/>
  <c r="T111" i="56"/>
  <c r="T130" i="56"/>
  <c r="T122" i="56"/>
  <c r="T114" i="56"/>
  <c r="T125" i="56"/>
  <c r="T117" i="56"/>
  <c r="T109" i="56"/>
  <c r="T128" i="56"/>
  <c r="T120" i="56"/>
  <c r="T112" i="56"/>
  <c r="T131" i="56"/>
  <c r="T123" i="56"/>
  <c r="T115" i="56"/>
  <c r="T126" i="56"/>
  <c r="T118" i="56"/>
  <c r="T110" i="56"/>
  <c r="T129" i="56"/>
  <c r="T121" i="56"/>
  <c r="T113" i="56"/>
  <c r="T103" i="56"/>
  <c r="T95" i="56"/>
  <c r="T106" i="56"/>
  <c r="T98" i="56"/>
  <c r="T101" i="56"/>
  <c r="T104" i="56"/>
  <c r="T96" i="56"/>
  <c r="T88" i="56"/>
  <c r="T80" i="56"/>
  <c r="T72" i="56"/>
  <c r="T107" i="56"/>
  <c r="T99" i="56"/>
  <c r="T102" i="56"/>
  <c r="T94" i="56"/>
  <c r="T105" i="56"/>
  <c r="T97" i="56"/>
  <c r="T108" i="56"/>
  <c r="T100" i="56"/>
  <c r="T92" i="56"/>
  <c r="T84" i="56"/>
  <c r="T76" i="56"/>
  <c r="T85" i="56"/>
  <c r="T83" i="56"/>
  <c r="T82" i="56"/>
  <c r="T91" i="56"/>
  <c r="T81" i="56"/>
  <c r="T93" i="56"/>
  <c r="T89" i="56"/>
  <c r="T78" i="56"/>
  <c r="T70" i="56"/>
  <c r="T62" i="56"/>
  <c r="T54" i="56"/>
  <c r="T74" i="56"/>
  <c r="T68" i="56"/>
  <c r="T90" i="56"/>
  <c r="T87" i="56"/>
  <c r="T86" i="56"/>
  <c r="T66" i="56"/>
  <c r="T58" i="56"/>
  <c r="T75" i="56"/>
  <c r="T71" i="56"/>
  <c r="T69" i="56"/>
  <c r="T67" i="56"/>
  <c r="T52" i="56"/>
  <c r="T49" i="56"/>
  <c r="T65" i="56"/>
  <c r="T51" i="56"/>
  <c r="T44" i="56"/>
  <c r="T64" i="56"/>
  <c r="T47" i="56"/>
  <c r="T39" i="56"/>
  <c r="T31" i="56"/>
  <c r="T63" i="56"/>
  <c r="T61" i="56"/>
  <c r="T50" i="56"/>
  <c r="T42" i="56"/>
  <c r="T34" i="56"/>
  <c r="T79" i="56"/>
  <c r="T77" i="56"/>
  <c r="T73" i="56"/>
  <c r="T60" i="56"/>
  <c r="T45" i="56"/>
  <c r="T37" i="56"/>
  <c r="T29" i="56"/>
  <c r="T20" i="56"/>
  <c r="T59" i="56"/>
  <c r="T57" i="56"/>
  <c r="T48" i="56"/>
  <c r="T56" i="56"/>
  <c r="T43" i="56"/>
  <c r="T55" i="56"/>
  <c r="T53" i="56"/>
  <c r="T46" i="56"/>
  <c r="T38" i="56"/>
  <c r="T30" i="56"/>
  <c r="T21" i="56"/>
  <c r="T10" i="56"/>
  <c r="T2" i="56"/>
  <c r="T28" i="56"/>
  <c r="T13" i="56"/>
  <c r="T5" i="56"/>
  <c r="T33" i="56"/>
  <c r="T27" i="56"/>
  <c r="T26" i="56"/>
  <c r="T24" i="56"/>
  <c r="T8" i="56"/>
  <c r="T35" i="56"/>
  <c r="T23" i="56"/>
  <c r="T11" i="56"/>
  <c r="T3" i="56"/>
  <c r="T22" i="56"/>
  <c r="T14" i="56"/>
  <c r="T6" i="56"/>
  <c r="T19" i="56"/>
  <c r="T9" i="56"/>
  <c r="T41" i="56"/>
  <c r="T18" i="56"/>
  <c r="T17" i="56"/>
  <c r="T16" i="56"/>
  <c r="T12" i="56"/>
  <c r="T4" i="56"/>
  <c r="T40" i="56"/>
  <c r="T36" i="56"/>
  <c r="T32" i="56"/>
  <c r="T15" i="56"/>
  <c r="T7" i="56"/>
  <c r="X126" i="55"/>
  <c r="X118" i="55"/>
  <c r="X110" i="55"/>
  <c r="X102" i="55"/>
  <c r="X131" i="55"/>
  <c r="X123" i="55"/>
  <c r="X115" i="55"/>
  <c r="X107" i="55"/>
  <c r="X99" i="55"/>
  <c r="X128" i="55"/>
  <c r="X120" i="55"/>
  <c r="X112" i="55"/>
  <c r="X104" i="55"/>
  <c r="X96" i="55"/>
  <c r="X125" i="55"/>
  <c r="X117" i="55"/>
  <c r="X109" i="55"/>
  <c r="X101" i="55"/>
  <c r="X130" i="55"/>
  <c r="X122" i="55"/>
  <c r="X114" i="55"/>
  <c r="X106" i="55"/>
  <c r="X98" i="55"/>
  <c r="X127" i="55"/>
  <c r="X119" i="55"/>
  <c r="X111" i="55"/>
  <c r="X103" i="55"/>
  <c r="X124" i="55"/>
  <c r="X116" i="55"/>
  <c r="X108" i="55"/>
  <c r="X100" i="55"/>
  <c r="X129" i="55"/>
  <c r="X121" i="55"/>
  <c r="X113" i="55"/>
  <c r="X105" i="55"/>
  <c r="X97" i="55"/>
  <c r="X94" i="55"/>
  <c r="X86" i="55"/>
  <c r="X78" i="55"/>
  <c r="X70" i="55"/>
  <c r="X62" i="55"/>
  <c r="X91" i="55"/>
  <c r="X83" i="55"/>
  <c r="X75" i="55"/>
  <c r="X67" i="55"/>
  <c r="X88" i="55"/>
  <c r="X80" i="55"/>
  <c r="X72" i="55"/>
  <c r="X93" i="55"/>
  <c r="X85" i="55"/>
  <c r="X77" i="55"/>
  <c r="X90" i="55"/>
  <c r="X82" i="55"/>
  <c r="X74" i="55"/>
  <c r="X66" i="55"/>
  <c r="X95" i="55"/>
  <c r="X87" i="55"/>
  <c r="X79" i="55"/>
  <c r="X71" i="55"/>
  <c r="X63" i="55"/>
  <c r="X92" i="55"/>
  <c r="X84" i="55"/>
  <c r="X76" i="55"/>
  <c r="X68" i="55"/>
  <c r="X60" i="55"/>
  <c r="X89" i="55"/>
  <c r="X81" i="55"/>
  <c r="X73" i="55"/>
  <c r="X65" i="55"/>
  <c r="X53" i="55"/>
  <c r="X45" i="55"/>
  <c r="X37" i="55"/>
  <c r="X29" i="55"/>
  <c r="X61" i="55"/>
  <c r="X58" i="55"/>
  <c r="X50" i="55"/>
  <c r="X42" i="55"/>
  <c r="X34" i="55"/>
  <c r="X26" i="55"/>
  <c r="X64" i="55"/>
  <c r="X55" i="55"/>
  <c r="X47" i="55"/>
  <c r="X39" i="55"/>
  <c r="X69" i="55"/>
  <c r="X52" i="55"/>
  <c r="X44" i="55"/>
  <c r="X57" i="55"/>
  <c r="X49" i="55"/>
  <c r="X41" i="55"/>
  <c r="X33" i="55"/>
  <c r="X54" i="55"/>
  <c r="X46" i="55"/>
  <c r="X38" i="55"/>
  <c r="X30" i="55"/>
  <c r="X59" i="55"/>
  <c r="X51" i="55"/>
  <c r="X43" i="55"/>
  <c r="X35" i="55"/>
  <c r="X27" i="55"/>
  <c r="X56" i="55"/>
  <c r="X48" i="55"/>
  <c r="X40" i="55"/>
  <c r="X32" i="55"/>
  <c r="X21" i="55"/>
  <c r="X13" i="55"/>
  <c r="X5" i="55"/>
  <c r="X28" i="55"/>
  <c r="X18" i="55"/>
  <c r="X10" i="55"/>
  <c r="X2" i="55"/>
  <c r="X31" i="55"/>
  <c r="X23" i="55"/>
  <c r="X15" i="55"/>
  <c r="X7" i="55"/>
  <c r="X36" i="55"/>
  <c r="X20" i="55"/>
  <c r="X12" i="55"/>
  <c r="X4" i="55"/>
  <c r="X25" i="55"/>
  <c r="X17" i="55"/>
  <c r="X9" i="55"/>
  <c r="X22" i="55"/>
  <c r="X14" i="55"/>
  <c r="X6" i="55"/>
  <c r="X19" i="55"/>
  <c r="X11" i="55"/>
  <c r="X3" i="55"/>
  <c r="X24" i="55"/>
  <c r="X16" i="55"/>
  <c r="X8" i="55"/>
  <c r="T4" i="46"/>
  <c r="T12" i="46"/>
  <c r="T20" i="46"/>
  <c r="T28" i="46"/>
  <c r="T36" i="46"/>
  <c r="T44" i="46"/>
  <c r="T52" i="46"/>
  <c r="T60" i="46"/>
  <c r="T68" i="46"/>
  <c r="T76" i="46"/>
  <c r="T84" i="46"/>
  <c r="T92" i="46"/>
  <c r="T100" i="46"/>
  <c r="T108" i="46"/>
  <c r="T116" i="46"/>
  <c r="T124" i="46"/>
  <c r="T5" i="46"/>
  <c r="T13" i="46"/>
  <c r="T21" i="46"/>
  <c r="T29" i="46"/>
  <c r="T37" i="46"/>
  <c r="T45" i="46"/>
  <c r="T53" i="46"/>
  <c r="T61" i="46"/>
  <c r="T69" i="46"/>
  <c r="T77" i="46"/>
  <c r="T85" i="46"/>
  <c r="T93" i="46"/>
  <c r="T101" i="46"/>
  <c r="T109" i="46"/>
  <c r="T117" i="46"/>
  <c r="T125" i="46"/>
  <c r="T6" i="46"/>
  <c r="T14" i="46"/>
  <c r="T22" i="46"/>
  <c r="T30" i="46"/>
  <c r="T38" i="46"/>
  <c r="T46" i="46"/>
  <c r="T54" i="46"/>
  <c r="T62" i="46"/>
  <c r="T70" i="46"/>
  <c r="T78" i="46"/>
  <c r="T86" i="46"/>
  <c r="T94" i="46"/>
  <c r="T102" i="46"/>
  <c r="T110" i="46"/>
  <c r="T118" i="46"/>
  <c r="T126" i="46"/>
  <c r="T2" i="46"/>
  <c r="T7" i="46"/>
  <c r="T15" i="46"/>
  <c r="T23" i="46"/>
  <c r="T31" i="46"/>
  <c r="T39" i="46"/>
  <c r="T47" i="46"/>
  <c r="T55" i="46"/>
  <c r="T63" i="46"/>
  <c r="T71" i="46"/>
  <c r="T79" i="46"/>
  <c r="T87" i="46"/>
  <c r="T95" i="46"/>
  <c r="T103" i="46"/>
  <c r="T111" i="46"/>
  <c r="T119" i="46"/>
  <c r="T127" i="46"/>
  <c r="T8" i="46"/>
  <c r="T16" i="46"/>
  <c r="T24" i="46"/>
  <c r="T32" i="46"/>
  <c r="T40" i="46"/>
  <c r="T48" i="46"/>
  <c r="T56" i="46"/>
  <c r="T64" i="46"/>
  <c r="T72" i="46"/>
  <c r="T80" i="46"/>
  <c r="T88" i="46"/>
  <c r="T96" i="46"/>
  <c r="T104" i="46"/>
  <c r="T112" i="46"/>
  <c r="T120" i="46"/>
  <c r="T128" i="46"/>
  <c r="T9" i="46"/>
  <c r="T17" i="46"/>
  <c r="T25" i="46"/>
  <c r="T33" i="46"/>
  <c r="T41" i="46"/>
  <c r="T49" i="46"/>
  <c r="T57" i="46"/>
  <c r="T65" i="46"/>
  <c r="T73" i="46"/>
  <c r="T81" i="46"/>
  <c r="T89" i="46"/>
  <c r="T97" i="46"/>
  <c r="T105" i="46"/>
  <c r="T113" i="46"/>
  <c r="T121" i="46"/>
  <c r="T129" i="46"/>
  <c r="T10" i="46"/>
  <c r="T18" i="46"/>
  <c r="T26" i="46"/>
  <c r="T34" i="46"/>
  <c r="T42" i="46"/>
  <c r="T50" i="46"/>
  <c r="T58" i="46"/>
  <c r="T66" i="46"/>
  <c r="T74" i="46"/>
  <c r="T82" i="46"/>
  <c r="T90" i="46"/>
  <c r="T98" i="46"/>
  <c r="T106" i="46"/>
  <c r="T114" i="46"/>
  <c r="T122" i="46"/>
  <c r="T130" i="46"/>
  <c r="T3" i="46"/>
  <c r="T11" i="46"/>
  <c r="T19" i="46"/>
  <c r="T27" i="46"/>
  <c r="T35" i="46"/>
  <c r="T43" i="46"/>
  <c r="T51" i="46"/>
  <c r="T59" i="46"/>
  <c r="T67" i="46"/>
  <c r="T75" i="46"/>
  <c r="T83" i="46"/>
  <c r="T91" i="46"/>
  <c r="T99" i="46"/>
  <c r="T107" i="46"/>
  <c r="T115" i="46"/>
  <c r="T123" i="46"/>
  <c r="T131" i="46"/>
  <c r="S129" i="56"/>
  <c r="S121" i="56"/>
  <c r="S113" i="56"/>
  <c r="S124" i="56"/>
  <c r="S116" i="56"/>
  <c r="S127" i="56"/>
  <c r="S119" i="56"/>
  <c r="S111" i="56"/>
  <c r="S130" i="56"/>
  <c r="S122" i="56"/>
  <c r="S114" i="56"/>
  <c r="S125" i="56"/>
  <c r="S117" i="56"/>
  <c r="S109" i="56"/>
  <c r="S128" i="56"/>
  <c r="S120" i="56"/>
  <c r="S112" i="56"/>
  <c r="S131" i="56"/>
  <c r="S123" i="56"/>
  <c r="S115" i="56"/>
  <c r="S126" i="56"/>
  <c r="S118" i="56"/>
  <c r="S110" i="56"/>
  <c r="S108" i="56"/>
  <c r="S100" i="56"/>
  <c r="S92" i="56"/>
  <c r="S103" i="56"/>
  <c r="S106" i="56"/>
  <c r="S98" i="56"/>
  <c r="S101" i="56"/>
  <c r="S93" i="56"/>
  <c r="S85" i="56"/>
  <c r="S77" i="56"/>
  <c r="S104" i="56"/>
  <c r="S107" i="56"/>
  <c r="S99" i="56"/>
  <c r="S91" i="56"/>
  <c r="S102" i="56"/>
  <c r="S105" i="56"/>
  <c r="S97" i="56"/>
  <c r="S89" i="56"/>
  <c r="S81" i="56"/>
  <c r="S73" i="56"/>
  <c r="S86" i="56"/>
  <c r="S84" i="56"/>
  <c r="S83" i="56"/>
  <c r="S69" i="56"/>
  <c r="S82" i="56"/>
  <c r="S95" i="56"/>
  <c r="S79" i="56"/>
  <c r="S67" i="56"/>
  <c r="S59" i="56"/>
  <c r="S51" i="56"/>
  <c r="S75" i="56"/>
  <c r="S96" i="56"/>
  <c r="S94" i="56"/>
  <c r="S90" i="56"/>
  <c r="S88" i="56"/>
  <c r="S87" i="56"/>
  <c r="S71" i="56"/>
  <c r="S63" i="56"/>
  <c r="S55" i="56"/>
  <c r="S53" i="56"/>
  <c r="S46" i="56"/>
  <c r="S52" i="56"/>
  <c r="S49" i="56"/>
  <c r="S41" i="56"/>
  <c r="S78" i="56"/>
  <c r="S74" i="56"/>
  <c r="S65" i="56"/>
  <c r="S44" i="56"/>
  <c r="S36" i="56"/>
  <c r="S64" i="56"/>
  <c r="S62" i="56"/>
  <c r="S47" i="56"/>
  <c r="S39" i="56"/>
  <c r="S31" i="56"/>
  <c r="S70" i="56"/>
  <c r="S68" i="56"/>
  <c r="S66" i="56"/>
  <c r="S61" i="56"/>
  <c r="S50" i="56"/>
  <c r="S42" i="56"/>
  <c r="S34" i="56"/>
  <c r="S26" i="56"/>
  <c r="S17" i="56"/>
  <c r="S60" i="56"/>
  <c r="S58" i="56"/>
  <c r="S45" i="56"/>
  <c r="S76" i="56"/>
  <c r="S72" i="56"/>
  <c r="S57" i="56"/>
  <c r="S48" i="56"/>
  <c r="S80" i="56"/>
  <c r="S56" i="56"/>
  <c r="S54" i="56"/>
  <c r="S43" i="56"/>
  <c r="S35" i="56"/>
  <c r="S27" i="56"/>
  <c r="S18" i="56"/>
  <c r="S40" i="56"/>
  <c r="S32" i="56"/>
  <c r="S15" i="56"/>
  <c r="S7" i="56"/>
  <c r="S10" i="56"/>
  <c r="S2" i="56"/>
  <c r="S28" i="56"/>
  <c r="S13" i="56"/>
  <c r="S5" i="56"/>
  <c r="S37" i="56"/>
  <c r="S33" i="56"/>
  <c r="S29" i="56"/>
  <c r="S24" i="56"/>
  <c r="S8" i="56"/>
  <c r="S23" i="56"/>
  <c r="S11" i="56"/>
  <c r="S3" i="56"/>
  <c r="S22" i="56"/>
  <c r="S21" i="56"/>
  <c r="S20" i="56"/>
  <c r="S14" i="56"/>
  <c r="S6" i="56"/>
  <c r="S19" i="56"/>
  <c r="S9" i="56"/>
  <c r="S38" i="56"/>
  <c r="S30" i="56"/>
  <c r="S16" i="56"/>
  <c r="S12" i="56"/>
  <c r="S4" i="56"/>
  <c r="W129" i="55"/>
  <c r="W121" i="55"/>
  <c r="W113" i="55"/>
  <c r="W105" i="55"/>
  <c r="W97" i="55"/>
  <c r="W126" i="55"/>
  <c r="W118" i="55"/>
  <c r="W110" i="55"/>
  <c r="W102" i="55"/>
  <c r="W131" i="55"/>
  <c r="W123" i="55"/>
  <c r="W115" i="55"/>
  <c r="W107" i="55"/>
  <c r="W99" i="55"/>
  <c r="W128" i="55"/>
  <c r="W120" i="55"/>
  <c r="W112" i="55"/>
  <c r="W104" i="55"/>
  <c r="W96" i="55"/>
  <c r="W125" i="55"/>
  <c r="W117" i="55"/>
  <c r="W109" i="55"/>
  <c r="W101" i="55"/>
  <c r="W130" i="55"/>
  <c r="W122" i="55"/>
  <c r="W114" i="55"/>
  <c r="W106" i="55"/>
  <c r="W98" i="55"/>
  <c r="W127" i="55"/>
  <c r="W119" i="55"/>
  <c r="W111" i="55"/>
  <c r="W103" i="55"/>
  <c r="W124" i="55"/>
  <c r="W116" i="55"/>
  <c r="W108" i="55"/>
  <c r="W100" i="55"/>
  <c r="W89" i="55"/>
  <c r="W81" i="55"/>
  <c r="W73" i="55"/>
  <c r="W65" i="55"/>
  <c r="W94" i="55"/>
  <c r="W86" i="55"/>
  <c r="W78" i="55"/>
  <c r="W70" i="55"/>
  <c r="W62" i="55"/>
  <c r="W91" i="55"/>
  <c r="W83" i="55"/>
  <c r="W75" i="55"/>
  <c r="W88" i="55"/>
  <c r="W80" i="55"/>
  <c r="W72" i="55"/>
  <c r="W93" i="55"/>
  <c r="W85" i="55"/>
  <c r="W77" i="55"/>
  <c r="W69" i="55"/>
  <c r="W61" i="55"/>
  <c r="W90" i="55"/>
  <c r="W82" i="55"/>
  <c r="W74" i="55"/>
  <c r="W66" i="55"/>
  <c r="W95" i="55"/>
  <c r="W87" i="55"/>
  <c r="W79" i="55"/>
  <c r="W71" i="55"/>
  <c r="W63" i="55"/>
  <c r="W92" i="55"/>
  <c r="W84" i="55"/>
  <c r="W76" i="55"/>
  <c r="W68" i="55"/>
  <c r="W60" i="55"/>
  <c r="W56" i="55"/>
  <c r="W48" i="55"/>
  <c r="W40" i="55"/>
  <c r="W32" i="55"/>
  <c r="W53" i="55"/>
  <c r="W45" i="55"/>
  <c r="W37" i="55"/>
  <c r="W29" i="55"/>
  <c r="W58" i="55"/>
  <c r="W50" i="55"/>
  <c r="W42" i="55"/>
  <c r="W64" i="55"/>
  <c r="W55" i="55"/>
  <c r="W47" i="55"/>
  <c r="W39" i="55"/>
  <c r="W67" i="55"/>
  <c r="W52" i="55"/>
  <c r="W44" i="55"/>
  <c r="W36" i="55"/>
  <c r="W28" i="55"/>
  <c r="W57" i="55"/>
  <c r="W49" i="55"/>
  <c r="W41" i="55"/>
  <c r="W33" i="55"/>
  <c r="W54" i="55"/>
  <c r="W46" i="55"/>
  <c r="W38" i="55"/>
  <c r="W30" i="55"/>
  <c r="W59" i="55"/>
  <c r="W51" i="55"/>
  <c r="W43" i="55"/>
  <c r="W35" i="55"/>
  <c r="W27" i="55"/>
  <c r="W24" i="55"/>
  <c r="W16" i="55"/>
  <c r="W8" i="55"/>
  <c r="W21" i="55"/>
  <c r="W13" i="55"/>
  <c r="W5" i="55"/>
  <c r="W18" i="55"/>
  <c r="W10" i="55"/>
  <c r="W2" i="55"/>
  <c r="W31" i="55"/>
  <c r="W26" i="55"/>
  <c r="W23" i="55"/>
  <c r="W15" i="55"/>
  <c r="W7" i="55"/>
  <c r="W34" i="55"/>
  <c r="W20" i="55"/>
  <c r="W12" i="55"/>
  <c r="W4" i="55"/>
  <c r="W25" i="55"/>
  <c r="W17" i="55"/>
  <c r="W9" i="55"/>
  <c r="W22" i="55"/>
  <c r="W14" i="55"/>
  <c r="W6" i="55"/>
  <c r="W19" i="55"/>
  <c r="W11" i="55"/>
  <c r="W3" i="55"/>
  <c r="S5" i="46"/>
  <c r="S13" i="46"/>
  <c r="S21" i="46"/>
  <c r="S29" i="46"/>
  <c r="S37" i="46"/>
  <c r="S45" i="46"/>
  <c r="S53" i="46"/>
  <c r="S61" i="46"/>
  <c r="S69" i="46"/>
  <c r="S77" i="46"/>
  <c r="S85" i="46"/>
  <c r="S93" i="46"/>
  <c r="S101" i="46"/>
  <c r="S109" i="46"/>
  <c r="S117" i="46"/>
  <c r="S125" i="46"/>
  <c r="S6" i="46"/>
  <c r="S14" i="46"/>
  <c r="S22" i="46"/>
  <c r="S30" i="46"/>
  <c r="S38" i="46"/>
  <c r="S46" i="46"/>
  <c r="S54" i="46"/>
  <c r="S62" i="46"/>
  <c r="S70" i="46"/>
  <c r="S78" i="46"/>
  <c r="S86" i="46"/>
  <c r="S94" i="46"/>
  <c r="S102" i="46"/>
  <c r="S110" i="46"/>
  <c r="S118" i="46"/>
  <c r="S126" i="46"/>
  <c r="S7" i="46"/>
  <c r="S15" i="46"/>
  <c r="S23" i="46"/>
  <c r="S31" i="46"/>
  <c r="S39" i="46"/>
  <c r="S47" i="46"/>
  <c r="S55" i="46"/>
  <c r="S63" i="46"/>
  <c r="S71" i="46"/>
  <c r="S79" i="46"/>
  <c r="S87" i="46"/>
  <c r="S95" i="46"/>
  <c r="S103" i="46"/>
  <c r="S111" i="46"/>
  <c r="S119" i="46"/>
  <c r="S127" i="46"/>
  <c r="S8" i="46"/>
  <c r="S16" i="46"/>
  <c r="S24" i="46"/>
  <c r="S32" i="46"/>
  <c r="S40" i="46"/>
  <c r="S48" i="46"/>
  <c r="S56" i="46"/>
  <c r="S64" i="46"/>
  <c r="S72" i="46"/>
  <c r="S80" i="46"/>
  <c r="S88" i="46"/>
  <c r="S96" i="46"/>
  <c r="S104" i="46"/>
  <c r="S112" i="46"/>
  <c r="S120" i="46"/>
  <c r="S128" i="46"/>
  <c r="S2" i="46"/>
  <c r="S9" i="46"/>
  <c r="S17" i="46"/>
  <c r="S25" i="46"/>
  <c r="S33" i="46"/>
  <c r="S41" i="46"/>
  <c r="S49" i="46"/>
  <c r="S57" i="46"/>
  <c r="S65" i="46"/>
  <c r="S73" i="46"/>
  <c r="S81" i="46"/>
  <c r="S89" i="46"/>
  <c r="S97" i="46"/>
  <c r="S105" i="46"/>
  <c r="S113" i="46"/>
  <c r="S121" i="46"/>
  <c r="S129" i="46"/>
  <c r="S10" i="46"/>
  <c r="S18" i="46"/>
  <c r="S26" i="46"/>
  <c r="S34" i="46"/>
  <c r="S42" i="46"/>
  <c r="S50" i="46"/>
  <c r="S58" i="46"/>
  <c r="S66" i="46"/>
  <c r="S74" i="46"/>
  <c r="S82" i="46"/>
  <c r="S90" i="46"/>
  <c r="S98" i="46"/>
  <c r="S106" i="46"/>
  <c r="S114" i="46"/>
  <c r="S122" i="46"/>
  <c r="S130" i="46"/>
  <c r="S3" i="46"/>
  <c r="S11" i="46"/>
  <c r="S19" i="46"/>
  <c r="S27" i="46"/>
  <c r="S35" i="46"/>
  <c r="S43" i="46"/>
  <c r="S51" i="46"/>
  <c r="S59" i="46"/>
  <c r="S67" i="46"/>
  <c r="S75" i="46"/>
  <c r="S83" i="46"/>
  <c r="S91" i="46"/>
  <c r="S99" i="46"/>
  <c r="S107" i="46"/>
  <c r="S115" i="46"/>
  <c r="S123" i="46"/>
  <c r="S131" i="46"/>
  <c r="S4" i="46"/>
  <c r="S12" i="46"/>
  <c r="S20" i="46"/>
  <c r="S28" i="46"/>
  <c r="S36" i="46"/>
  <c r="S44" i="46"/>
  <c r="S52" i="46"/>
  <c r="S60" i="46"/>
  <c r="S68" i="46"/>
  <c r="S76" i="46"/>
  <c r="S84" i="46"/>
  <c r="S92" i="46"/>
  <c r="S100" i="46"/>
  <c r="S108" i="46"/>
  <c r="S116" i="46"/>
  <c r="S124" i="46"/>
  <c r="Q131" i="56"/>
  <c r="Q123" i="56"/>
  <c r="Q115" i="56"/>
  <c r="Q126" i="56"/>
  <c r="Q118" i="56"/>
  <c r="Q110" i="56"/>
  <c r="Q129" i="56"/>
  <c r="Q121" i="56"/>
  <c r="Q113" i="56"/>
  <c r="Q124" i="56"/>
  <c r="Q116" i="56"/>
  <c r="Q127" i="56"/>
  <c r="Q119" i="56"/>
  <c r="Q111" i="56"/>
  <c r="Q130" i="56"/>
  <c r="Q122" i="56"/>
  <c r="Q114" i="56"/>
  <c r="Q125" i="56"/>
  <c r="Q117" i="56"/>
  <c r="Q109" i="56"/>
  <c r="Q128" i="56"/>
  <c r="Q120" i="56"/>
  <c r="Q112" i="56"/>
  <c r="Q102" i="56"/>
  <c r="Q94" i="56"/>
  <c r="Q105" i="56"/>
  <c r="Q97" i="56"/>
  <c r="Q108" i="56"/>
  <c r="Q100" i="56"/>
  <c r="Q103" i="56"/>
  <c r="Q95" i="56"/>
  <c r="Q87" i="56"/>
  <c r="Q79" i="56"/>
  <c r="Q106" i="56"/>
  <c r="Q98" i="56"/>
  <c r="Q101" i="56"/>
  <c r="Q93" i="56"/>
  <c r="Q104" i="56"/>
  <c r="Q107" i="56"/>
  <c r="Q99" i="56"/>
  <c r="Q91" i="56"/>
  <c r="Q83" i="56"/>
  <c r="Q75" i="56"/>
  <c r="Q96" i="56"/>
  <c r="Q92" i="56"/>
  <c r="Q90" i="56"/>
  <c r="Q88" i="56"/>
  <c r="Q86" i="56"/>
  <c r="Q71" i="56"/>
  <c r="Q85" i="56"/>
  <c r="Q84" i="56"/>
  <c r="Q82" i="56"/>
  <c r="Q69" i="56"/>
  <c r="Q61" i="56"/>
  <c r="Q53" i="56"/>
  <c r="Q89" i="56"/>
  <c r="Q81" i="56"/>
  <c r="Q80" i="56"/>
  <c r="Q78" i="56"/>
  <c r="Q67" i="56"/>
  <c r="Q74" i="56"/>
  <c r="Q65" i="56"/>
  <c r="Q57" i="56"/>
  <c r="Q56" i="56"/>
  <c r="Q48" i="56"/>
  <c r="Q55" i="56"/>
  <c r="Q54" i="56"/>
  <c r="Q43" i="56"/>
  <c r="Q52" i="56"/>
  <c r="Q46" i="56"/>
  <c r="Q38" i="56"/>
  <c r="Q30" i="56"/>
  <c r="Q51" i="56"/>
  <c r="Q49" i="56"/>
  <c r="Q41" i="56"/>
  <c r="Q33" i="56"/>
  <c r="Q64" i="56"/>
  <c r="Q44" i="56"/>
  <c r="Q36" i="56"/>
  <c r="Q28" i="56"/>
  <c r="Q19" i="56"/>
  <c r="Q77" i="56"/>
  <c r="Q73" i="56"/>
  <c r="Q70" i="56"/>
  <c r="Q68" i="56"/>
  <c r="Q66" i="56"/>
  <c r="Q63" i="56"/>
  <c r="Q62" i="56"/>
  <c r="Q47" i="56"/>
  <c r="Q60" i="56"/>
  <c r="Q50" i="56"/>
  <c r="Q42" i="56"/>
  <c r="Q76" i="56"/>
  <c r="Q72" i="56"/>
  <c r="Q59" i="56"/>
  <c r="Q58" i="56"/>
  <c r="Q45" i="56"/>
  <c r="Q37" i="56"/>
  <c r="Q29" i="56"/>
  <c r="Q20" i="56"/>
  <c r="Q34" i="56"/>
  <c r="Q18" i="56"/>
  <c r="Q17" i="56"/>
  <c r="Q9" i="56"/>
  <c r="Q40" i="56"/>
  <c r="Q32" i="56"/>
  <c r="Q16" i="56"/>
  <c r="Q12" i="56"/>
  <c r="Q4" i="56"/>
  <c r="Q15" i="56"/>
  <c r="Q7" i="56"/>
  <c r="Q10" i="56"/>
  <c r="Q2" i="56"/>
  <c r="Q39" i="56"/>
  <c r="Q31" i="56"/>
  <c r="Q27" i="56"/>
  <c r="Q26" i="56"/>
  <c r="Q13" i="56"/>
  <c r="Q5" i="56"/>
  <c r="Q35" i="56"/>
  <c r="Q24" i="56"/>
  <c r="Q23" i="56"/>
  <c r="Q8" i="56"/>
  <c r="Q22" i="56"/>
  <c r="Q11" i="56"/>
  <c r="Q3" i="56"/>
  <c r="Q21" i="56"/>
  <c r="Q14" i="56"/>
  <c r="Q6" i="56"/>
  <c r="U127" i="55"/>
  <c r="U119" i="55"/>
  <c r="U111" i="55"/>
  <c r="U103" i="55"/>
  <c r="U124" i="55"/>
  <c r="U116" i="55"/>
  <c r="U108" i="55"/>
  <c r="U100" i="55"/>
  <c r="U129" i="55"/>
  <c r="U121" i="55"/>
  <c r="U113" i="55"/>
  <c r="U105" i="55"/>
  <c r="U97" i="55"/>
  <c r="U126" i="55"/>
  <c r="U118" i="55"/>
  <c r="U110" i="55"/>
  <c r="U102" i="55"/>
  <c r="U131" i="55"/>
  <c r="U123" i="55"/>
  <c r="U115" i="55"/>
  <c r="U107" i="55"/>
  <c r="U99" i="55"/>
  <c r="U128" i="55"/>
  <c r="U120" i="55"/>
  <c r="U112" i="55"/>
  <c r="U104" i="55"/>
  <c r="U96" i="55"/>
  <c r="U125" i="55"/>
  <c r="U117" i="55"/>
  <c r="U109" i="55"/>
  <c r="U101" i="55"/>
  <c r="U130" i="55"/>
  <c r="U122" i="55"/>
  <c r="U114" i="55"/>
  <c r="U106" i="55"/>
  <c r="U98" i="55"/>
  <c r="U95" i="55"/>
  <c r="U87" i="55"/>
  <c r="U79" i="55"/>
  <c r="U71" i="55"/>
  <c r="U63" i="55"/>
  <c r="U92" i="55"/>
  <c r="U84" i="55"/>
  <c r="U76" i="55"/>
  <c r="U68" i="55"/>
  <c r="U60" i="55"/>
  <c r="U89" i="55"/>
  <c r="U81" i="55"/>
  <c r="U73" i="55"/>
  <c r="U94" i="55"/>
  <c r="U86" i="55"/>
  <c r="U78" i="55"/>
  <c r="U70" i="55"/>
  <c r="U91" i="55"/>
  <c r="U83" i="55"/>
  <c r="U75" i="55"/>
  <c r="U67" i="55"/>
  <c r="U88" i="55"/>
  <c r="U80" i="55"/>
  <c r="U72" i="55"/>
  <c r="U64" i="55"/>
  <c r="U93" i="55"/>
  <c r="U85" i="55"/>
  <c r="U77" i="55"/>
  <c r="U69" i="55"/>
  <c r="U61" i="55"/>
  <c r="U90" i="55"/>
  <c r="U82" i="55"/>
  <c r="U74" i="55"/>
  <c r="U66" i="55"/>
  <c r="U54" i="55"/>
  <c r="U46" i="55"/>
  <c r="U38" i="55"/>
  <c r="U30" i="55"/>
  <c r="U59" i="55"/>
  <c r="U51" i="55"/>
  <c r="U43" i="55"/>
  <c r="U35" i="55"/>
  <c r="U27" i="55"/>
  <c r="U56" i="55"/>
  <c r="U48" i="55"/>
  <c r="U40" i="55"/>
  <c r="U53" i="55"/>
  <c r="U45" i="55"/>
  <c r="U37" i="55"/>
  <c r="U58" i="55"/>
  <c r="U50" i="55"/>
  <c r="U42" i="55"/>
  <c r="U34" i="55"/>
  <c r="U62" i="55"/>
  <c r="U55" i="55"/>
  <c r="U47" i="55"/>
  <c r="U39" i="55"/>
  <c r="U31" i="55"/>
  <c r="U65" i="55"/>
  <c r="U52" i="55"/>
  <c r="U44" i="55"/>
  <c r="U36" i="55"/>
  <c r="U28" i="55"/>
  <c r="U57" i="55"/>
  <c r="U49" i="55"/>
  <c r="U41" i="55"/>
  <c r="U33" i="55"/>
  <c r="U22" i="55"/>
  <c r="U14" i="55"/>
  <c r="U6" i="55"/>
  <c r="Q7" i="46"/>
  <c r="Q15" i="46"/>
  <c r="Q23" i="46"/>
  <c r="Q31" i="46"/>
  <c r="Q39" i="46"/>
  <c r="Q47" i="46"/>
  <c r="Q55" i="46"/>
  <c r="Q63" i="46"/>
  <c r="Q71" i="46"/>
  <c r="Q79" i="46"/>
  <c r="Q87" i="46"/>
  <c r="Q95" i="46"/>
  <c r="Q103" i="46"/>
  <c r="Q111" i="46"/>
  <c r="Q119" i="46"/>
  <c r="Q127" i="46"/>
  <c r="U19" i="55"/>
  <c r="U11" i="55"/>
  <c r="U3" i="55"/>
  <c r="Q8" i="46"/>
  <c r="Q16" i="46"/>
  <c r="Q24" i="46"/>
  <c r="Q32" i="46"/>
  <c r="Q40" i="46"/>
  <c r="Q48" i="46"/>
  <c r="Q56" i="46"/>
  <c r="Q64" i="46"/>
  <c r="Q72" i="46"/>
  <c r="Q80" i="46"/>
  <c r="Q88" i="46"/>
  <c r="Q96" i="46"/>
  <c r="Q104" i="46"/>
  <c r="Q112" i="46"/>
  <c r="Q120" i="46"/>
  <c r="Q128" i="46"/>
  <c r="U24" i="55"/>
  <c r="U16" i="55"/>
  <c r="U8" i="55"/>
  <c r="Q9" i="46"/>
  <c r="Q17" i="46"/>
  <c r="Q25" i="46"/>
  <c r="Q33" i="46"/>
  <c r="Q41" i="46"/>
  <c r="Q49" i="46"/>
  <c r="Q57" i="46"/>
  <c r="Q65" i="46"/>
  <c r="Q73" i="46"/>
  <c r="Q81" i="46"/>
  <c r="Q89" i="46"/>
  <c r="Q97" i="46"/>
  <c r="Q105" i="46"/>
  <c r="Q113" i="46"/>
  <c r="Q121" i="46"/>
  <c r="Q129" i="46"/>
  <c r="U21" i="55"/>
  <c r="U13" i="55"/>
  <c r="U5" i="55"/>
  <c r="Q10" i="46"/>
  <c r="Q18" i="46"/>
  <c r="Q26" i="46"/>
  <c r="Q34" i="46"/>
  <c r="Q42" i="46"/>
  <c r="Q50" i="46"/>
  <c r="Q58" i="46"/>
  <c r="Q66" i="46"/>
  <c r="Q74" i="46"/>
  <c r="Q82" i="46"/>
  <c r="Q90" i="46"/>
  <c r="Q98" i="46"/>
  <c r="Q106" i="46"/>
  <c r="Q114" i="46"/>
  <c r="Q122" i="46"/>
  <c r="Q130" i="46"/>
  <c r="U18" i="55"/>
  <c r="U10" i="55"/>
  <c r="U2" i="55"/>
  <c r="Q3" i="46"/>
  <c r="Q11" i="46"/>
  <c r="Q19" i="46"/>
  <c r="Q27" i="46"/>
  <c r="Q35" i="46"/>
  <c r="Q43" i="46"/>
  <c r="Q51" i="46"/>
  <c r="Q59" i="46"/>
  <c r="Q67" i="46"/>
  <c r="Q75" i="46"/>
  <c r="Q83" i="46"/>
  <c r="Q91" i="46"/>
  <c r="Q99" i="46"/>
  <c r="Q107" i="46"/>
  <c r="Q115" i="46"/>
  <c r="Q123" i="46"/>
  <c r="Q131" i="46"/>
  <c r="U29" i="55"/>
  <c r="U26" i="55"/>
  <c r="U23" i="55"/>
  <c r="U15" i="55"/>
  <c r="U7" i="55"/>
  <c r="Q4" i="46"/>
  <c r="Q12" i="46"/>
  <c r="Q20" i="46"/>
  <c r="Q28" i="46"/>
  <c r="Q36" i="46"/>
  <c r="Q44" i="46"/>
  <c r="Q52" i="46"/>
  <c r="Q60" i="46"/>
  <c r="Q68" i="46"/>
  <c r="Q76" i="46"/>
  <c r="Q84" i="46"/>
  <c r="Q92" i="46"/>
  <c r="Q100" i="46"/>
  <c r="Q108" i="46"/>
  <c r="Q116" i="46"/>
  <c r="Q124" i="46"/>
  <c r="U32" i="55"/>
  <c r="U20" i="55"/>
  <c r="U12" i="55"/>
  <c r="U4" i="55"/>
  <c r="Q5" i="46"/>
  <c r="Q13" i="46"/>
  <c r="Q21" i="46"/>
  <c r="Q29" i="46"/>
  <c r="Q37" i="46"/>
  <c r="Q45" i="46"/>
  <c r="Q53" i="46"/>
  <c r="Q61" i="46"/>
  <c r="Q69" i="46"/>
  <c r="Q77" i="46"/>
  <c r="Q85" i="46"/>
  <c r="Q93" i="46"/>
  <c r="Q101" i="46"/>
  <c r="Q109" i="46"/>
  <c r="Q117" i="46"/>
  <c r="Q125" i="46"/>
  <c r="U25" i="55"/>
  <c r="U17" i="55"/>
  <c r="U9" i="55"/>
  <c r="Q6" i="46"/>
  <c r="Q14" i="46"/>
  <c r="Q22" i="46"/>
  <c r="Q30" i="46"/>
  <c r="Q38" i="46"/>
  <c r="Q46" i="46"/>
  <c r="Q54" i="46"/>
  <c r="Q62" i="46"/>
  <c r="Q70" i="46"/>
  <c r="Q78" i="46"/>
  <c r="Q86" i="46"/>
  <c r="Q94" i="46"/>
  <c r="Q102" i="46"/>
  <c r="Q110" i="46"/>
  <c r="Q118" i="46"/>
  <c r="Q126" i="46"/>
  <c r="Q2" i="46"/>
  <c r="P128" i="56"/>
  <c r="P120" i="56"/>
  <c r="P112" i="56"/>
  <c r="P131" i="56"/>
  <c r="P123" i="56"/>
  <c r="P115" i="56"/>
  <c r="P126" i="56"/>
  <c r="P118" i="56"/>
  <c r="P110" i="56"/>
  <c r="P129" i="56"/>
  <c r="P121" i="56"/>
  <c r="P113" i="56"/>
  <c r="P124" i="56"/>
  <c r="P116" i="56"/>
  <c r="P127" i="56"/>
  <c r="P119" i="56"/>
  <c r="P111" i="56"/>
  <c r="P130" i="56"/>
  <c r="P122" i="56"/>
  <c r="P114" i="56"/>
  <c r="P125" i="56"/>
  <c r="P117" i="56"/>
  <c r="P109" i="56"/>
  <c r="P107" i="56"/>
  <c r="P99" i="56"/>
  <c r="P91" i="56"/>
  <c r="P102" i="56"/>
  <c r="P105" i="56"/>
  <c r="P108" i="56"/>
  <c r="P100" i="56"/>
  <c r="P92" i="56"/>
  <c r="P84" i="56"/>
  <c r="P76" i="56"/>
  <c r="P103" i="56"/>
  <c r="P106" i="56"/>
  <c r="P98" i="56"/>
  <c r="P90" i="56"/>
  <c r="P101" i="56"/>
  <c r="P104" i="56"/>
  <c r="P96" i="56"/>
  <c r="P88" i="56"/>
  <c r="P80" i="56"/>
  <c r="P72" i="56"/>
  <c r="P94" i="56"/>
  <c r="P87" i="56"/>
  <c r="P73" i="56"/>
  <c r="P68" i="56"/>
  <c r="P86" i="56"/>
  <c r="P85" i="56"/>
  <c r="P83" i="56"/>
  <c r="P66" i="56"/>
  <c r="P58" i="56"/>
  <c r="P82" i="56"/>
  <c r="P95" i="56"/>
  <c r="P93" i="56"/>
  <c r="P89" i="56"/>
  <c r="P81" i="56"/>
  <c r="P79" i="56"/>
  <c r="P97" i="56"/>
  <c r="P77" i="56"/>
  <c r="P75" i="56"/>
  <c r="P70" i="56"/>
  <c r="P62" i="56"/>
  <c r="P54" i="56"/>
  <c r="P59" i="56"/>
  <c r="P57" i="56"/>
  <c r="P45" i="56"/>
  <c r="P56" i="56"/>
  <c r="P48" i="56"/>
  <c r="P71" i="56"/>
  <c r="P69" i="56"/>
  <c r="P67" i="56"/>
  <c r="P55" i="56"/>
  <c r="P53" i="56"/>
  <c r="P43" i="56"/>
  <c r="P35" i="56"/>
  <c r="P78" i="56"/>
  <c r="P74" i="56"/>
  <c r="P52" i="56"/>
  <c r="P46" i="56"/>
  <c r="P38" i="56"/>
  <c r="P30" i="56"/>
  <c r="P65" i="56"/>
  <c r="P51" i="56"/>
  <c r="P49" i="56"/>
  <c r="P41" i="56"/>
  <c r="P33" i="56"/>
  <c r="P24" i="56"/>
  <c r="P16" i="56"/>
  <c r="P64" i="56"/>
  <c r="P44" i="56"/>
  <c r="P63" i="56"/>
  <c r="P61" i="56"/>
  <c r="P47" i="56"/>
  <c r="P60" i="56"/>
  <c r="P50" i="56"/>
  <c r="P42" i="56"/>
  <c r="P34" i="56"/>
  <c r="P26" i="56"/>
  <c r="P17" i="56"/>
  <c r="P36" i="56"/>
  <c r="P21" i="56"/>
  <c r="P19" i="56"/>
  <c r="P14" i="56"/>
  <c r="P6" i="56"/>
  <c r="P18" i="56"/>
  <c r="P9" i="56"/>
  <c r="P40" i="56"/>
  <c r="P32" i="56"/>
  <c r="P12" i="56"/>
  <c r="P4" i="56"/>
  <c r="P15" i="56"/>
  <c r="P7" i="56"/>
  <c r="P28" i="56"/>
  <c r="P10" i="56"/>
  <c r="P2" i="56"/>
  <c r="P39" i="56"/>
  <c r="P37" i="56"/>
  <c r="P31" i="56"/>
  <c r="P29" i="56"/>
  <c r="P27" i="56"/>
  <c r="P13" i="56"/>
  <c r="P5" i="56"/>
  <c r="P23" i="56"/>
  <c r="P8" i="56"/>
  <c r="P22" i="56"/>
  <c r="P20" i="56"/>
  <c r="P11" i="56"/>
  <c r="P3" i="56"/>
  <c r="T130" i="55"/>
  <c r="T122" i="55"/>
  <c r="T114" i="55"/>
  <c r="T106" i="55"/>
  <c r="T98" i="55"/>
  <c r="T127" i="55"/>
  <c r="T119" i="55"/>
  <c r="T111" i="55"/>
  <c r="T103" i="55"/>
  <c r="T124" i="55"/>
  <c r="T116" i="55"/>
  <c r="T108" i="55"/>
  <c r="T100" i="55"/>
  <c r="T129" i="55"/>
  <c r="T121" i="55"/>
  <c r="T113" i="55"/>
  <c r="T105" i="55"/>
  <c r="T97" i="55"/>
  <c r="T126" i="55"/>
  <c r="T118" i="55"/>
  <c r="T110" i="55"/>
  <c r="T102" i="55"/>
  <c r="T131" i="55"/>
  <c r="T123" i="55"/>
  <c r="T115" i="55"/>
  <c r="T107" i="55"/>
  <c r="T99" i="55"/>
  <c r="T128" i="55"/>
  <c r="T120" i="55"/>
  <c r="T112" i="55"/>
  <c r="T104" i="55"/>
  <c r="T96" i="55"/>
  <c r="T125" i="55"/>
  <c r="T117" i="55"/>
  <c r="T109" i="55"/>
  <c r="T101" i="55"/>
  <c r="T90" i="55"/>
  <c r="T82" i="55"/>
  <c r="T74" i="55"/>
  <c r="T66" i="55"/>
  <c r="T95" i="55"/>
  <c r="T87" i="55"/>
  <c r="T79" i="55"/>
  <c r="T71" i="55"/>
  <c r="T63" i="55"/>
  <c r="T92" i="55"/>
  <c r="T84" i="55"/>
  <c r="T76" i="55"/>
  <c r="T89" i="55"/>
  <c r="T81" i="55"/>
  <c r="T73" i="55"/>
  <c r="T94" i="55"/>
  <c r="T86" i="55"/>
  <c r="T78" i="55"/>
  <c r="T70" i="55"/>
  <c r="T62" i="55"/>
  <c r="T91" i="55"/>
  <c r="T83" i="55"/>
  <c r="T75" i="55"/>
  <c r="T67" i="55"/>
  <c r="T88" i="55"/>
  <c r="T80" i="55"/>
  <c r="T72" i="55"/>
  <c r="T64" i="55"/>
  <c r="T93" i="55"/>
  <c r="T85" i="55"/>
  <c r="T77" i="55"/>
  <c r="T69" i="55"/>
  <c r="T61" i="55"/>
  <c r="T68" i="55"/>
  <c r="T57" i="55"/>
  <c r="T49" i="55"/>
  <c r="T41" i="55"/>
  <c r="T33" i="55"/>
  <c r="T54" i="55"/>
  <c r="T46" i="55"/>
  <c r="T38" i="55"/>
  <c r="T30" i="55"/>
  <c r="T59" i="55"/>
  <c r="T51" i="55"/>
  <c r="T43" i="55"/>
  <c r="T56" i="55"/>
  <c r="T48" i="55"/>
  <c r="T40" i="55"/>
  <c r="T53" i="55"/>
  <c r="T45" i="55"/>
  <c r="T37" i="55"/>
  <c r="T29" i="55"/>
  <c r="T58" i="55"/>
  <c r="T50" i="55"/>
  <c r="T42" i="55"/>
  <c r="T34" i="55"/>
  <c r="T60" i="55"/>
  <c r="T55" i="55"/>
  <c r="T47" i="55"/>
  <c r="T39" i="55"/>
  <c r="T31" i="55"/>
  <c r="T65" i="55"/>
  <c r="T52" i="55"/>
  <c r="T44" i="55"/>
  <c r="T36" i="55"/>
  <c r="T28" i="55"/>
  <c r="T35" i="55"/>
  <c r="T25" i="55"/>
  <c r="T17" i="55"/>
  <c r="T9" i="55"/>
  <c r="P6" i="46"/>
  <c r="P14" i="46"/>
  <c r="P22" i="46"/>
  <c r="P30" i="46"/>
  <c r="P38" i="46"/>
  <c r="P46" i="46"/>
  <c r="P54" i="46"/>
  <c r="P62" i="46"/>
  <c r="P70" i="46"/>
  <c r="P78" i="46"/>
  <c r="P86" i="46"/>
  <c r="P94" i="46"/>
  <c r="P102" i="46"/>
  <c r="P110" i="46"/>
  <c r="P118" i="46"/>
  <c r="P126" i="46"/>
  <c r="T22" i="55"/>
  <c r="T14" i="55"/>
  <c r="T6" i="55"/>
  <c r="P7" i="46"/>
  <c r="P15" i="46"/>
  <c r="P23" i="46"/>
  <c r="P31" i="46"/>
  <c r="P39" i="46"/>
  <c r="P47" i="46"/>
  <c r="P55" i="46"/>
  <c r="P63" i="46"/>
  <c r="P71" i="46"/>
  <c r="P79" i="46"/>
  <c r="P87" i="46"/>
  <c r="P95" i="46"/>
  <c r="P103" i="46"/>
  <c r="P111" i="46"/>
  <c r="P119" i="46"/>
  <c r="P127" i="46"/>
  <c r="T19" i="55"/>
  <c r="T11" i="55"/>
  <c r="T3" i="55"/>
  <c r="P8" i="46"/>
  <c r="P16" i="46"/>
  <c r="P24" i="46"/>
  <c r="P32" i="46"/>
  <c r="P40" i="46"/>
  <c r="P48" i="46"/>
  <c r="P56" i="46"/>
  <c r="P64" i="46"/>
  <c r="P72" i="46"/>
  <c r="P80" i="46"/>
  <c r="P88" i="46"/>
  <c r="P96" i="46"/>
  <c r="P104" i="46"/>
  <c r="P112" i="46"/>
  <c r="P120" i="46"/>
  <c r="P128" i="46"/>
  <c r="T24" i="55"/>
  <c r="T16" i="55"/>
  <c r="T8" i="55"/>
  <c r="P9" i="46"/>
  <c r="P17" i="46"/>
  <c r="P25" i="46"/>
  <c r="P33" i="46"/>
  <c r="P41" i="46"/>
  <c r="P49" i="46"/>
  <c r="P57" i="46"/>
  <c r="P65" i="46"/>
  <c r="P73" i="46"/>
  <c r="P81" i="46"/>
  <c r="P89" i="46"/>
  <c r="P97" i="46"/>
  <c r="P105" i="46"/>
  <c r="P113" i="46"/>
  <c r="P121" i="46"/>
  <c r="P129" i="46"/>
  <c r="T21" i="55"/>
  <c r="T13" i="55"/>
  <c r="T5" i="55"/>
  <c r="P10" i="46"/>
  <c r="P18" i="46"/>
  <c r="P26" i="46"/>
  <c r="P34" i="46"/>
  <c r="P42" i="46"/>
  <c r="P50" i="46"/>
  <c r="P58" i="46"/>
  <c r="P66" i="46"/>
  <c r="P74" i="46"/>
  <c r="P82" i="46"/>
  <c r="P90" i="46"/>
  <c r="P98" i="46"/>
  <c r="P106" i="46"/>
  <c r="P114" i="46"/>
  <c r="P122" i="46"/>
  <c r="P130" i="46"/>
  <c r="T18" i="55"/>
  <c r="T10" i="55"/>
  <c r="T2" i="55"/>
  <c r="P3" i="46"/>
  <c r="P11" i="46"/>
  <c r="P19" i="46"/>
  <c r="P27" i="46"/>
  <c r="P35" i="46"/>
  <c r="P43" i="46"/>
  <c r="P51" i="46"/>
  <c r="P59" i="46"/>
  <c r="P67" i="46"/>
  <c r="P75" i="46"/>
  <c r="P83" i="46"/>
  <c r="P91" i="46"/>
  <c r="P99" i="46"/>
  <c r="P107" i="46"/>
  <c r="P115" i="46"/>
  <c r="P123" i="46"/>
  <c r="P131" i="46"/>
  <c r="T27" i="55"/>
  <c r="T26" i="55"/>
  <c r="T23" i="55"/>
  <c r="T15" i="55"/>
  <c r="T7" i="55"/>
  <c r="P4" i="46"/>
  <c r="P12" i="46"/>
  <c r="P20" i="46"/>
  <c r="P28" i="46"/>
  <c r="P36" i="46"/>
  <c r="P44" i="46"/>
  <c r="P52" i="46"/>
  <c r="P60" i="46"/>
  <c r="P68" i="46"/>
  <c r="P76" i="46"/>
  <c r="P84" i="46"/>
  <c r="P92" i="46"/>
  <c r="P100" i="46"/>
  <c r="P108" i="46"/>
  <c r="P116" i="46"/>
  <c r="P124" i="46"/>
  <c r="T32" i="55"/>
  <c r="T20" i="55"/>
  <c r="T12" i="55"/>
  <c r="T4" i="55"/>
  <c r="P5" i="46"/>
  <c r="P13" i="46"/>
  <c r="P21" i="46"/>
  <c r="P29" i="46"/>
  <c r="P37" i="46"/>
  <c r="P45" i="46"/>
  <c r="P53" i="46"/>
  <c r="P61" i="46"/>
  <c r="P69" i="46"/>
  <c r="P77" i="46"/>
  <c r="P85" i="46"/>
  <c r="P93" i="46"/>
  <c r="P101" i="46"/>
  <c r="P109" i="46"/>
  <c r="P117" i="46"/>
  <c r="P125" i="46"/>
  <c r="P2" i="46"/>
  <c r="H128" i="56"/>
  <c r="H120" i="56"/>
  <c r="H112" i="56"/>
  <c r="H131" i="56"/>
  <c r="H123" i="56"/>
  <c r="H115" i="56"/>
  <c r="H126" i="56"/>
  <c r="H118" i="56"/>
  <c r="H110" i="56"/>
  <c r="H129" i="56"/>
  <c r="H121" i="56"/>
  <c r="H113" i="56"/>
  <c r="H124" i="56"/>
  <c r="H116" i="56"/>
  <c r="H127" i="56"/>
  <c r="H119" i="56"/>
  <c r="H111" i="56"/>
  <c r="H130" i="56"/>
  <c r="H122" i="56"/>
  <c r="H114" i="56"/>
  <c r="H125" i="56"/>
  <c r="H117" i="56"/>
  <c r="H107" i="56"/>
  <c r="H99" i="56"/>
  <c r="H91" i="56"/>
  <c r="H102" i="56"/>
  <c r="H105" i="56"/>
  <c r="H108" i="56"/>
  <c r="H100" i="56"/>
  <c r="H92" i="56"/>
  <c r="H84" i="56"/>
  <c r="H76" i="56"/>
  <c r="H103" i="56"/>
  <c r="H106" i="56"/>
  <c r="H98" i="56"/>
  <c r="H90" i="56"/>
  <c r="H109" i="56"/>
  <c r="H101" i="56"/>
  <c r="H104" i="56"/>
  <c r="H96" i="56"/>
  <c r="H88" i="56"/>
  <c r="H80" i="56"/>
  <c r="H72" i="56"/>
  <c r="H86" i="56"/>
  <c r="H97" i="56"/>
  <c r="H95" i="56"/>
  <c r="H93" i="56"/>
  <c r="H89" i="56"/>
  <c r="H85" i="56"/>
  <c r="H83" i="56"/>
  <c r="H68" i="56"/>
  <c r="H82" i="56"/>
  <c r="H81" i="56"/>
  <c r="H79" i="56"/>
  <c r="H66" i="56"/>
  <c r="H58" i="56"/>
  <c r="H94" i="56"/>
  <c r="H77" i="56"/>
  <c r="H75" i="56"/>
  <c r="H87" i="56"/>
  <c r="H73" i="56"/>
  <c r="H70" i="56"/>
  <c r="H62" i="56"/>
  <c r="H54" i="56"/>
  <c r="H55" i="56"/>
  <c r="H53" i="56"/>
  <c r="H45" i="56"/>
  <c r="H52" i="56"/>
  <c r="H48" i="56"/>
  <c r="H65" i="56"/>
  <c r="H43" i="56"/>
  <c r="H35" i="56"/>
  <c r="H64" i="56"/>
  <c r="H51" i="56"/>
  <c r="H46" i="56"/>
  <c r="H38" i="56"/>
  <c r="H30" i="56"/>
  <c r="H63" i="56"/>
  <c r="H61" i="56"/>
  <c r="H49" i="56"/>
  <c r="H41" i="56"/>
  <c r="H33" i="56"/>
  <c r="H24" i="56"/>
  <c r="H16" i="56"/>
  <c r="H60" i="56"/>
  <c r="H44" i="56"/>
  <c r="H78" i="56"/>
  <c r="H74" i="56"/>
  <c r="H71" i="56"/>
  <c r="H69" i="56"/>
  <c r="H67" i="56"/>
  <c r="H59" i="56"/>
  <c r="H57" i="56"/>
  <c r="H47" i="56"/>
  <c r="H56" i="56"/>
  <c r="H50" i="56"/>
  <c r="H42" i="56"/>
  <c r="H34" i="56"/>
  <c r="H26" i="56"/>
  <c r="H17" i="56"/>
  <c r="H14" i="56"/>
  <c r="H6" i="56"/>
  <c r="H39" i="56"/>
  <c r="H37" i="56"/>
  <c r="H31" i="56"/>
  <c r="H29" i="56"/>
  <c r="H9" i="56"/>
  <c r="H28" i="56"/>
  <c r="H12" i="56"/>
  <c r="H4" i="56"/>
  <c r="H27" i="56"/>
  <c r="H15" i="56"/>
  <c r="H7" i="56"/>
  <c r="H36" i="56"/>
  <c r="H23" i="56"/>
  <c r="H10" i="56"/>
  <c r="H2" i="56"/>
  <c r="H22" i="56"/>
  <c r="H20" i="56"/>
  <c r="H13" i="56"/>
  <c r="H5" i="56"/>
  <c r="H40" i="56"/>
  <c r="H32" i="56"/>
  <c r="H21" i="56"/>
  <c r="H19" i="56"/>
  <c r="H8" i="56"/>
  <c r="H18" i="56"/>
  <c r="H11" i="56"/>
  <c r="H3" i="56"/>
  <c r="L130" i="55"/>
  <c r="L122" i="55"/>
  <c r="L114" i="55"/>
  <c r="L106" i="55"/>
  <c r="L98" i="55"/>
  <c r="L127" i="55"/>
  <c r="L119" i="55"/>
  <c r="L111" i="55"/>
  <c r="L103" i="55"/>
  <c r="L124" i="55"/>
  <c r="L116" i="55"/>
  <c r="L108" i="55"/>
  <c r="L100" i="55"/>
  <c r="L129" i="55"/>
  <c r="L121" i="55"/>
  <c r="L113" i="55"/>
  <c r="L105" i="55"/>
  <c r="L97" i="55"/>
  <c r="L126" i="55"/>
  <c r="L118" i="55"/>
  <c r="L110" i="55"/>
  <c r="L102" i="55"/>
  <c r="L131" i="55"/>
  <c r="L123" i="55"/>
  <c r="L115" i="55"/>
  <c r="L107" i="55"/>
  <c r="L99" i="55"/>
  <c r="L128" i="55"/>
  <c r="L120" i="55"/>
  <c r="L112" i="55"/>
  <c r="L104" i="55"/>
  <c r="L96" i="55"/>
  <c r="L125" i="55"/>
  <c r="L117" i="55"/>
  <c r="L109" i="55"/>
  <c r="L101" i="55"/>
  <c r="L90" i="55"/>
  <c r="L82" i="55"/>
  <c r="L74" i="55"/>
  <c r="L66" i="55"/>
  <c r="L95" i="55"/>
  <c r="L87" i="55"/>
  <c r="L79" i="55"/>
  <c r="L71" i="55"/>
  <c r="L63" i="55"/>
  <c r="L92" i="55"/>
  <c r="L84" i="55"/>
  <c r="L76" i="55"/>
  <c r="L89" i="55"/>
  <c r="L81" i="55"/>
  <c r="L73" i="55"/>
  <c r="L94" i="55"/>
  <c r="L86" i="55"/>
  <c r="L78" i="55"/>
  <c r="L70" i="55"/>
  <c r="L62" i="55"/>
  <c r="L91" i="55"/>
  <c r="L83" i="55"/>
  <c r="L75" i="55"/>
  <c r="L67" i="55"/>
  <c r="L88" i="55"/>
  <c r="L80" i="55"/>
  <c r="L72" i="55"/>
  <c r="L64" i="55"/>
  <c r="L93" i="55"/>
  <c r="L85" i="55"/>
  <c r="L77" i="55"/>
  <c r="L69" i="55"/>
  <c r="L61" i="55"/>
  <c r="L60" i="55"/>
  <c r="L57" i="55"/>
  <c r="L49" i="55"/>
  <c r="L41" i="55"/>
  <c r="L33" i="55"/>
  <c r="L65" i="55"/>
  <c r="L54" i="55"/>
  <c r="L46" i="55"/>
  <c r="L38" i="55"/>
  <c r="L30" i="55"/>
  <c r="L68" i="55"/>
  <c r="L59" i="55"/>
  <c r="L51" i="55"/>
  <c r="L43" i="55"/>
  <c r="L56" i="55"/>
  <c r="L48" i="55"/>
  <c r="L40" i="55"/>
  <c r="L53" i="55"/>
  <c r="L45" i="55"/>
  <c r="L37" i="55"/>
  <c r="L29" i="55"/>
  <c r="L58" i="55"/>
  <c r="L50" i="55"/>
  <c r="L42" i="55"/>
  <c r="L34" i="55"/>
  <c r="L55" i="55"/>
  <c r="L47" i="55"/>
  <c r="L39" i="55"/>
  <c r="L31" i="55"/>
  <c r="L52" i="55"/>
  <c r="L44" i="55"/>
  <c r="L36" i="55"/>
  <c r="L28" i="55"/>
  <c r="L27" i="55"/>
  <c r="L25" i="55"/>
  <c r="L17" i="55"/>
  <c r="L9" i="55"/>
  <c r="L32" i="55"/>
  <c r="L22" i="55"/>
  <c r="L14" i="55"/>
  <c r="L6" i="55"/>
  <c r="L35" i="55"/>
  <c r="L19" i="55"/>
  <c r="L11" i="55"/>
  <c r="L3" i="55"/>
  <c r="L24" i="55"/>
  <c r="L16" i="55"/>
  <c r="L8" i="55"/>
  <c r="L21" i="55"/>
  <c r="L13" i="55"/>
  <c r="L5" i="55"/>
  <c r="L26" i="55"/>
  <c r="L18" i="55"/>
  <c r="L10" i="55"/>
  <c r="L2" i="55"/>
  <c r="L23" i="55"/>
  <c r="L15" i="55"/>
  <c r="L7" i="55"/>
  <c r="L20" i="55"/>
  <c r="L12" i="55"/>
  <c r="L4" i="55"/>
  <c r="H5" i="46"/>
  <c r="H13" i="46"/>
  <c r="H21" i="46"/>
  <c r="H29" i="46"/>
  <c r="H37" i="46"/>
  <c r="H45" i="46"/>
  <c r="H53" i="46"/>
  <c r="H61" i="46"/>
  <c r="H69" i="46"/>
  <c r="H77" i="46"/>
  <c r="H85" i="46"/>
  <c r="H93" i="46"/>
  <c r="H101" i="46"/>
  <c r="H109" i="46"/>
  <c r="H117" i="46"/>
  <c r="H125" i="46"/>
  <c r="H6" i="46"/>
  <c r="H14" i="46"/>
  <c r="H22" i="46"/>
  <c r="H30" i="46"/>
  <c r="H38" i="46"/>
  <c r="H46" i="46"/>
  <c r="H54" i="46"/>
  <c r="H62" i="46"/>
  <c r="H70" i="46"/>
  <c r="H78" i="46"/>
  <c r="H86" i="46"/>
  <c r="H94" i="46"/>
  <c r="H102" i="46"/>
  <c r="H110" i="46"/>
  <c r="H118" i="46"/>
  <c r="H126" i="46"/>
  <c r="H7" i="46"/>
  <c r="H15" i="46"/>
  <c r="H23" i="46"/>
  <c r="H31" i="46"/>
  <c r="H39" i="46"/>
  <c r="H47" i="46"/>
  <c r="H55" i="46"/>
  <c r="H63" i="46"/>
  <c r="H71" i="46"/>
  <c r="H79" i="46"/>
  <c r="H87" i="46"/>
  <c r="H95" i="46"/>
  <c r="H103" i="46"/>
  <c r="H111" i="46"/>
  <c r="H119" i="46"/>
  <c r="H127" i="46"/>
  <c r="H8" i="46"/>
  <c r="H16" i="46"/>
  <c r="H24" i="46"/>
  <c r="H32" i="46"/>
  <c r="H40" i="46"/>
  <c r="H48" i="46"/>
  <c r="H56" i="46"/>
  <c r="H64" i="46"/>
  <c r="H72" i="46"/>
  <c r="H80" i="46"/>
  <c r="H88" i="46"/>
  <c r="H96" i="46"/>
  <c r="H104" i="46"/>
  <c r="H112" i="46"/>
  <c r="H120" i="46"/>
  <c r="H128" i="46"/>
  <c r="H9" i="46"/>
  <c r="H17" i="46"/>
  <c r="H25" i="46"/>
  <c r="H33" i="46"/>
  <c r="H41" i="46"/>
  <c r="H49" i="46"/>
  <c r="H57" i="46"/>
  <c r="H65" i="46"/>
  <c r="H73" i="46"/>
  <c r="H81" i="46"/>
  <c r="H89" i="46"/>
  <c r="H97" i="46"/>
  <c r="H105" i="46"/>
  <c r="H113" i="46"/>
  <c r="H121" i="46"/>
  <c r="H129" i="46"/>
  <c r="H10" i="46"/>
  <c r="H18" i="46"/>
  <c r="H26" i="46"/>
  <c r="H34" i="46"/>
  <c r="H42" i="46"/>
  <c r="H50" i="46"/>
  <c r="H58" i="46"/>
  <c r="H66" i="46"/>
  <c r="H74" i="46"/>
  <c r="H82" i="46"/>
  <c r="H90" i="46"/>
  <c r="H98" i="46"/>
  <c r="H106" i="46"/>
  <c r="H114" i="46"/>
  <c r="H122" i="46"/>
  <c r="H130" i="46"/>
  <c r="H3" i="46"/>
  <c r="H11" i="46"/>
  <c r="H19" i="46"/>
  <c r="H27" i="46"/>
  <c r="H35" i="46"/>
  <c r="H43" i="46"/>
  <c r="H51" i="46"/>
  <c r="H59" i="46"/>
  <c r="H67" i="46"/>
  <c r="H75" i="46"/>
  <c r="H83" i="46"/>
  <c r="H91" i="46"/>
  <c r="H99" i="46"/>
  <c r="H107" i="46"/>
  <c r="H115" i="46"/>
  <c r="H123" i="46"/>
  <c r="H131" i="46"/>
  <c r="H4" i="46"/>
  <c r="H12" i="46"/>
  <c r="H20" i="46"/>
  <c r="H28" i="46"/>
  <c r="H36" i="46"/>
  <c r="H44" i="46"/>
  <c r="H52" i="46"/>
  <c r="H60" i="46"/>
  <c r="H68" i="46"/>
  <c r="H76" i="46"/>
  <c r="H84" i="46"/>
  <c r="H92" i="46"/>
  <c r="H100" i="46"/>
  <c r="H108" i="46"/>
  <c r="H116" i="46"/>
  <c r="H124" i="46"/>
  <c r="C130" i="46"/>
  <c r="C122" i="46"/>
  <c r="C114" i="46"/>
  <c r="C106" i="46"/>
  <c r="C98" i="46"/>
  <c r="C90" i="46"/>
  <c r="C82" i="46"/>
  <c r="C74" i="46"/>
  <c r="C66" i="46"/>
  <c r="C58" i="46"/>
  <c r="C50" i="46"/>
  <c r="C42" i="46"/>
  <c r="C34" i="46"/>
  <c r="C26" i="46"/>
  <c r="C18" i="46"/>
  <c r="D2" i="46"/>
  <c r="D128" i="46"/>
  <c r="D120" i="46"/>
  <c r="D112" i="46"/>
  <c r="D104" i="46"/>
  <c r="D96" i="46"/>
  <c r="D88" i="46"/>
  <c r="D80" i="46"/>
  <c r="D72" i="46"/>
  <c r="D64" i="46"/>
  <c r="D56" i="46"/>
  <c r="D48" i="46"/>
  <c r="D40" i="46"/>
  <c r="D32" i="46"/>
  <c r="D24" i="46"/>
  <c r="D16" i="46"/>
  <c r="D8" i="46"/>
  <c r="E129" i="46"/>
  <c r="E120" i="46"/>
  <c r="E92" i="46"/>
  <c r="E60" i="46"/>
  <c r="E28" i="46"/>
  <c r="C129" i="56"/>
  <c r="C121" i="56"/>
  <c r="C113" i="56"/>
  <c r="C124" i="56"/>
  <c r="C116" i="56"/>
  <c r="C127" i="56"/>
  <c r="C119" i="56"/>
  <c r="C111" i="56"/>
  <c r="C130" i="56"/>
  <c r="C122" i="56"/>
  <c r="C114" i="56"/>
  <c r="C125" i="56"/>
  <c r="C117" i="56"/>
  <c r="C128" i="56"/>
  <c r="C120" i="56"/>
  <c r="C112" i="56"/>
  <c r="C131" i="56"/>
  <c r="C123" i="56"/>
  <c r="C115" i="56"/>
  <c r="C126" i="56"/>
  <c r="C118" i="56"/>
  <c r="C110" i="56"/>
  <c r="C108" i="56"/>
  <c r="C100" i="56"/>
  <c r="C92" i="56"/>
  <c r="C103" i="56"/>
  <c r="C106" i="56"/>
  <c r="C109" i="56"/>
  <c r="C101" i="56"/>
  <c r="C93" i="56"/>
  <c r="C85" i="56"/>
  <c r="C77" i="56"/>
  <c r="C104" i="56"/>
  <c r="C107" i="56"/>
  <c r="C99" i="56"/>
  <c r="C91" i="56"/>
  <c r="C102" i="56"/>
  <c r="C105" i="56"/>
  <c r="C97" i="56"/>
  <c r="C89" i="56"/>
  <c r="C81" i="56"/>
  <c r="C73" i="56"/>
  <c r="C75" i="56"/>
  <c r="C69" i="56"/>
  <c r="C98" i="56"/>
  <c r="C88" i="56"/>
  <c r="C95" i="56"/>
  <c r="C87" i="56"/>
  <c r="C67" i="56"/>
  <c r="C59" i="56"/>
  <c r="C51" i="56"/>
  <c r="C86" i="56"/>
  <c r="C84" i="56"/>
  <c r="C83" i="56"/>
  <c r="C82" i="56"/>
  <c r="C80" i="56"/>
  <c r="C96" i="56"/>
  <c r="C94" i="56"/>
  <c r="C90" i="56"/>
  <c r="C79" i="56"/>
  <c r="C71" i="56"/>
  <c r="C63" i="56"/>
  <c r="C55" i="56"/>
  <c r="C78" i="56"/>
  <c r="C74" i="56"/>
  <c r="C61" i="56"/>
  <c r="C46" i="56"/>
  <c r="C60" i="56"/>
  <c r="C58" i="56"/>
  <c r="C49" i="56"/>
  <c r="C57" i="56"/>
  <c r="C44" i="56"/>
  <c r="C36" i="56"/>
  <c r="C56" i="56"/>
  <c r="C54" i="56"/>
  <c r="C47" i="56"/>
  <c r="C39" i="56"/>
  <c r="C31" i="56"/>
  <c r="C76" i="56"/>
  <c r="C72" i="56"/>
  <c r="C70" i="56"/>
  <c r="C68" i="56"/>
  <c r="C53" i="56"/>
  <c r="C50" i="56"/>
  <c r="C42" i="56"/>
  <c r="C34" i="56"/>
  <c r="C26" i="56"/>
  <c r="C17" i="56"/>
  <c r="C66" i="56"/>
  <c r="C52" i="56"/>
  <c r="C45" i="56"/>
  <c r="C65" i="56"/>
  <c r="C48" i="56"/>
  <c r="C64" i="56"/>
  <c r="C62" i="56"/>
  <c r="C43" i="56"/>
  <c r="C35" i="56"/>
  <c r="C27" i="56"/>
  <c r="C18" i="56"/>
  <c r="C40" i="56"/>
  <c r="C32" i="56"/>
  <c r="C23" i="56"/>
  <c r="C15" i="56"/>
  <c r="C7" i="56"/>
  <c r="C22" i="56"/>
  <c r="C21" i="56"/>
  <c r="C20" i="56"/>
  <c r="C10" i="56"/>
  <c r="C2" i="56"/>
  <c r="C19" i="56"/>
  <c r="C13" i="56"/>
  <c r="C5" i="56"/>
  <c r="C41" i="56"/>
  <c r="C37" i="56"/>
  <c r="C33" i="56"/>
  <c r="C16" i="56"/>
  <c r="C8" i="56"/>
  <c r="C11" i="56"/>
  <c r="C3" i="56"/>
  <c r="C29" i="56"/>
  <c r="C14" i="56"/>
  <c r="C6" i="56"/>
  <c r="C28" i="56"/>
  <c r="C9" i="56"/>
  <c r="C38" i="56"/>
  <c r="C30" i="56"/>
  <c r="C24" i="56"/>
  <c r="C12" i="56"/>
  <c r="C4" i="56"/>
  <c r="G129" i="55"/>
  <c r="G121" i="55"/>
  <c r="G113" i="55"/>
  <c r="G105" i="55"/>
  <c r="G97" i="55"/>
  <c r="G126" i="55"/>
  <c r="G118" i="55"/>
  <c r="G110" i="55"/>
  <c r="G102" i="55"/>
  <c r="G131" i="55"/>
  <c r="G123" i="55"/>
  <c r="G115" i="55"/>
  <c r="G107" i="55"/>
  <c r="G99" i="55"/>
  <c r="G128" i="55"/>
  <c r="G120" i="55"/>
  <c r="G112" i="55"/>
  <c r="G104" i="55"/>
  <c r="G125" i="55"/>
  <c r="G117" i="55"/>
  <c r="G109" i="55"/>
  <c r="G101" i="55"/>
  <c r="G130" i="55"/>
  <c r="G122" i="55"/>
  <c r="G114" i="55"/>
  <c r="G106" i="55"/>
  <c r="G98" i="55"/>
  <c r="G127" i="55"/>
  <c r="G119" i="55"/>
  <c r="G111" i="55"/>
  <c r="G103" i="55"/>
  <c r="G124" i="55"/>
  <c r="G116" i="55"/>
  <c r="G108" i="55"/>
  <c r="G100" i="55"/>
  <c r="G89" i="55"/>
  <c r="G81" i="55"/>
  <c r="G73" i="55"/>
  <c r="G65" i="55"/>
  <c r="G94" i="55"/>
  <c r="G86" i="55"/>
  <c r="G78" i="55"/>
  <c r="G70" i="55"/>
  <c r="G62" i="55"/>
  <c r="G91" i="55"/>
  <c r="G83" i="55"/>
  <c r="G75" i="55"/>
  <c r="G96" i="55"/>
  <c r="G88" i="55"/>
  <c r="G80" i="55"/>
  <c r="G72" i="55"/>
  <c r="G93" i="55"/>
  <c r="G85" i="55"/>
  <c r="G77" i="55"/>
  <c r="G69" i="55"/>
  <c r="G61" i="55"/>
  <c r="G90" i="55"/>
  <c r="G82" i="55"/>
  <c r="G74" i="55"/>
  <c r="G66" i="55"/>
  <c r="G95" i="55"/>
  <c r="G87" i="55"/>
  <c r="G79" i="55"/>
  <c r="G71" i="55"/>
  <c r="G63" i="55"/>
  <c r="G92" i="55"/>
  <c r="G84" i="55"/>
  <c r="G76" i="55"/>
  <c r="G68" i="55"/>
  <c r="G67" i="55"/>
  <c r="G56" i="55"/>
  <c r="G48" i="55"/>
  <c r="G40" i="55"/>
  <c r="G32" i="55"/>
  <c r="G53" i="55"/>
  <c r="G45" i="55"/>
  <c r="G37" i="55"/>
  <c r="G29" i="55"/>
  <c r="G58" i="55"/>
  <c r="G50" i="55"/>
  <c r="G42" i="55"/>
  <c r="G55" i="55"/>
  <c r="G47" i="55"/>
  <c r="G39" i="55"/>
  <c r="G60" i="55"/>
  <c r="G52" i="55"/>
  <c r="G44" i="55"/>
  <c r="G36" i="55"/>
  <c r="G28" i="55"/>
  <c r="G57" i="55"/>
  <c r="G49" i="55"/>
  <c r="G41" i="55"/>
  <c r="G33" i="55"/>
  <c r="G54" i="55"/>
  <c r="G46" i="55"/>
  <c r="G38" i="55"/>
  <c r="G30" i="55"/>
  <c r="G64" i="55"/>
  <c r="G59" i="55"/>
  <c r="G51" i="55"/>
  <c r="G43" i="55"/>
  <c r="G35" i="55"/>
  <c r="G34" i="55"/>
  <c r="G24" i="55"/>
  <c r="G16" i="55"/>
  <c r="G8" i="55"/>
  <c r="G21" i="55"/>
  <c r="G13" i="55"/>
  <c r="G5" i="55"/>
  <c r="G27" i="55"/>
  <c r="G26" i="55"/>
  <c r="G18" i="55"/>
  <c r="G10" i="55"/>
  <c r="G2" i="55"/>
  <c r="G23" i="55"/>
  <c r="G15" i="55"/>
  <c r="G7" i="55"/>
  <c r="G20" i="55"/>
  <c r="G12" i="55"/>
  <c r="G4" i="55"/>
  <c r="G25" i="55"/>
  <c r="G17" i="55"/>
  <c r="G9" i="55"/>
  <c r="G22" i="55"/>
  <c r="G14" i="55"/>
  <c r="G6" i="55"/>
  <c r="G31" i="55"/>
  <c r="G19" i="55"/>
  <c r="G11" i="55"/>
  <c r="G3" i="55"/>
  <c r="C129" i="46"/>
  <c r="C121" i="46"/>
  <c r="C113" i="46"/>
  <c r="C105" i="46"/>
  <c r="C97" i="46"/>
  <c r="C89" i="46"/>
  <c r="C81" i="46"/>
  <c r="C73" i="46"/>
  <c r="C65" i="46"/>
  <c r="C57" i="46"/>
  <c r="C49" i="46"/>
  <c r="C41" i="46"/>
  <c r="C33" i="46"/>
  <c r="C25" i="46"/>
  <c r="C17" i="46"/>
  <c r="C9" i="46"/>
  <c r="E2" i="46"/>
  <c r="D127" i="46"/>
  <c r="D119" i="46"/>
  <c r="D111" i="46"/>
  <c r="D103" i="46"/>
  <c r="D95" i="46"/>
  <c r="D87" i="46"/>
  <c r="D79" i="46"/>
  <c r="D71" i="46"/>
  <c r="D63" i="46"/>
  <c r="D55" i="46"/>
  <c r="D47" i="46"/>
  <c r="D39" i="46"/>
  <c r="D31" i="46"/>
  <c r="D23" i="46"/>
  <c r="D15" i="46"/>
  <c r="E128" i="46"/>
  <c r="E118" i="46"/>
  <c r="E88" i="46"/>
  <c r="E56" i="46"/>
  <c r="E24" i="46"/>
  <c r="I131" i="56"/>
  <c r="I123" i="56"/>
  <c r="I115" i="56"/>
  <c r="I126" i="56"/>
  <c r="I118" i="56"/>
  <c r="I110" i="56"/>
  <c r="I129" i="56"/>
  <c r="I121" i="56"/>
  <c r="I113" i="56"/>
  <c r="I124" i="56"/>
  <c r="I116" i="56"/>
  <c r="I127" i="56"/>
  <c r="I119" i="56"/>
  <c r="I111" i="56"/>
  <c r="I130" i="56"/>
  <c r="I122" i="56"/>
  <c r="I114" i="56"/>
  <c r="I125" i="56"/>
  <c r="I117" i="56"/>
  <c r="I128" i="56"/>
  <c r="I120" i="56"/>
  <c r="I112" i="56"/>
  <c r="I102" i="56"/>
  <c r="I94" i="56"/>
  <c r="I105" i="56"/>
  <c r="I108" i="56"/>
  <c r="I100" i="56"/>
  <c r="I103" i="56"/>
  <c r="I95" i="56"/>
  <c r="I87" i="56"/>
  <c r="I79" i="56"/>
  <c r="I106" i="56"/>
  <c r="I98" i="56"/>
  <c r="I109" i="56"/>
  <c r="I101" i="56"/>
  <c r="I93" i="56"/>
  <c r="I104" i="56"/>
  <c r="I107" i="56"/>
  <c r="I99" i="56"/>
  <c r="I91" i="56"/>
  <c r="I83" i="56"/>
  <c r="I75" i="56"/>
  <c r="I97" i="56"/>
  <c r="I89" i="56"/>
  <c r="I85" i="56"/>
  <c r="I84" i="56"/>
  <c r="I82" i="56"/>
  <c r="I71" i="56"/>
  <c r="I81" i="56"/>
  <c r="I78" i="56"/>
  <c r="I69" i="56"/>
  <c r="I61" i="56"/>
  <c r="I53" i="56"/>
  <c r="I96" i="56"/>
  <c r="I92" i="56"/>
  <c r="I90" i="56"/>
  <c r="I74" i="56"/>
  <c r="I67" i="56"/>
  <c r="I88" i="56"/>
  <c r="I86" i="56"/>
  <c r="I65" i="56"/>
  <c r="I57" i="56"/>
  <c r="I80" i="56"/>
  <c r="I77" i="56"/>
  <c r="I73" i="56"/>
  <c r="I52" i="56"/>
  <c r="I48" i="56"/>
  <c r="I70" i="56"/>
  <c r="I68" i="56"/>
  <c r="I43" i="56"/>
  <c r="I76" i="56"/>
  <c r="I72" i="56"/>
  <c r="I66" i="56"/>
  <c r="I64" i="56"/>
  <c r="I51" i="56"/>
  <c r="I46" i="56"/>
  <c r="I38" i="56"/>
  <c r="I30" i="56"/>
  <c r="I63" i="56"/>
  <c r="I62" i="56"/>
  <c r="I49" i="56"/>
  <c r="I41" i="56"/>
  <c r="I33" i="56"/>
  <c r="I60" i="56"/>
  <c r="I44" i="56"/>
  <c r="I36" i="56"/>
  <c r="I28" i="56"/>
  <c r="I19" i="56"/>
  <c r="I59" i="56"/>
  <c r="I58" i="56"/>
  <c r="I47" i="56"/>
  <c r="I56" i="56"/>
  <c r="I50" i="56"/>
  <c r="I42" i="56"/>
  <c r="I55" i="56"/>
  <c r="I54" i="56"/>
  <c r="I45" i="56"/>
  <c r="I37" i="56"/>
  <c r="I29" i="56"/>
  <c r="I20" i="56"/>
  <c r="I39" i="56"/>
  <c r="I31" i="56"/>
  <c r="I9" i="56"/>
  <c r="I35" i="56"/>
  <c r="I12" i="56"/>
  <c r="I4" i="56"/>
  <c r="I27" i="56"/>
  <c r="I26" i="56"/>
  <c r="I15" i="56"/>
  <c r="I7" i="56"/>
  <c r="I24" i="56"/>
  <c r="I23" i="56"/>
  <c r="I10" i="56"/>
  <c r="I2" i="56"/>
  <c r="I34" i="56"/>
  <c r="I22" i="56"/>
  <c r="I13" i="56"/>
  <c r="I5" i="56"/>
  <c r="I40" i="56"/>
  <c r="I32" i="56"/>
  <c r="I21" i="56"/>
  <c r="I8" i="56"/>
  <c r="I18" i="56"/>
  <c r="I17" i="56"/>
  <c r="I11" i="56"/>
  <c r="I3" i="56"/>
  <c r="I16" i="56"/>
  <c r="I14" i="56"/>
  <c r="I6" i="56"/>
  <c r="M127" i="55"/>
  <c r="M119" i="55"/>
  <c r="M111" i="55"/>
  <c r="M103" i="55"/>
  <c r="M124" i="55"/>
  <c r="M116" i="55"/>
  <c r="M108" i="55"/>
  <c r="M100" i="55"/>
  <c r="M129" i="55"/>
  <c r="M121" i="55"/>
  <c r="M113" i="55"/>
  <c r="M105" i="55"/>
  <c r="M97" i="55"/>
  <c r="M126" i="55"/>
  <c r="M118" i="55"/>
  <c r="M110" i="55"/>
  <c r="M102" i="55"/>
  <c r="M131" i="55"/>
  <c r="M123" i="55"/>
  <c r="M115" i="55"/>
  <c r="M107" i="55"/>
  <c r="M99" i="55"/>
  <c r="M128" i="55"/>
  <c r="M120" i="55"/>
  <c r="M112" i="55"/>
  <c r="M104" i="55"/>
  <c r="M96" i="55"/>
  <c r="M125" i="55"/>
  <c r="M117" i="55"/>
  <c r="M109" i="55"/>
  <c r="M101" i="55"/>
  <c r="M130" i="55"/>
  <c r="M122" i="55"/>
  <c r="M114" i="55"/>
  <c r="M106" i="55"/>
  <c r="M98" i="55"/>
  <c r="M95" i="55"/>
  <c r="M87" i="55"/>
  <c r="M79" i="55"/>
  <c r="M71" i="55"/>
  <c r="M63" i="55"/>
  <c r="M92" i="55"/>
  <c r="M84" i="55"/>
  <c r="M76" i="55"/>
  <c r="M68" i="55"/>
  <c r="M60" i="55"/>
  <c r="M89" i="55"/>
  <c r="M81" i="55"/>
  <c r="M73" i="55"/>
  <c r="M94" i="55"/>
  <c r="M86" i="55"/>
  <c r="M78" i="55"/>
  <c r="M91" i="55"/>
  <c r="M83" i="55"/>
  <c r="M75" i="55"/>
  <c r="M67" i="55"/>
  <c r="M88" i="55"/>
  <c r="M80" i="55"/>
  <c r="M72" i="55"/>
  <c r="M64" i="55"/>
  <c r="M93" i="55"/>
  <c r="M85" i="55"/>
  <c r="M77" i="55"/>
  <c r="M69" i="55"/>
  <c r="M61" i="55"/>
  <c r="M90" i="55"/>
  <c r="M82" i="55"/>
  <c r="M74" i="55"/>
  <c r="M66" i="55"/>
  <c r="M65" i="55"/>
  <c r="M54" i="55"/>
  <c r="M46" i="55"/>
  <c r="M38" i="55"/>
  <c r="M30" i="55"/>
  <c r="M70" i="55"/>
  <c r="M59" i="55"/>
  <c r="M51" i="55"/>
  <c r="M43" i="55"/>
  <c r="M35" i="55"/>
  <c r="M27" i="55"/>
  <c r="M56" i="55"/>
  <c r="M48" i="55"/>
  <c r="M40" i="55"/>
  <c r="M53" i="55"/>
  <c r="M45" i="55"/>
  <c r="M58" i="55"/>
  <c r="M50" i="55"/>
  <c r="M42" i="55"/>
  <c r="M34" i="55"/>
  <c r="M55" i="55"/>
  <c r="M47" i="55"/>
  <c r="M39" i="55"/>
  <c r="M31" i="55"/>
  <c r="M52" i="55"/>
  <c r="M44" i="55"/>
  <c r="M36" i="55"/>
  <c r="M28" i="55"/>
  <c r="M62" i="55"/>
  <c r="M57" i="55"/>
  <c r="M49" i="55"/>
  <c r="M41" i="55"/>
  <c r="M33" i="55"/>
  <c r="M32" i="55"/>
  <c r="M22" i="55"/>
  <c r="M14" i="55"/>
  <c r="M6" i="55"/>
  <c r="M37" i="55"/>
  <c r="M19" i="55"/>
  <c r="M11" i="55"/>
  <c r="M3" i="55"/>
  <c r="M24" i="55"/>
  <c r="M16" i="55"/>
  <c r="M8" i="55"/>
  <c r="M21" i="55"/>
  <c r="M13" i="55"/>
  <c r="M5" i="55"/>
  <c r="M26" i="55"/>
  <c r="M18" i="55"/>
  <c r="M10" i="55"/>
  <c r="M2" i="55"/>
  <c r="M23" i="55"/>
  <c r="M15" i="55"/>
  <c r="M7" i="55"/>
  <c r="M20" i="55"/>
  <c r="M12" i="55"/>
  <c r="M4" i="55"/>
  <c r="M29" i="55"/>
  <c r="M25" i="55"/>
  <c r="M17" i="55"/>
  <c r="M9" i="55"/>
  <c r="I6" i="46"/>
  <c r="I14" i="46"/>
  <c r="I22" i="46"/>
  <c r="I30" i="46"/>
  <c r="I38" i="46"/>
  <c r="I46" i="46"/>
  <c r="I54" i="46"/>
  <c r="I62" i="46"/>
  <c r="I70" i="46"/>
  <c r="I78" i="46"/>
  <c r="I86" i="46"/>
  <c r="I94" i="46"/>
  <c r="I102" i="46"/>
  <c r="I110" i="46"/>
  <c r="I118" i="46"/>
  <c r="I126" i="46"/>
  <c r="I7" i="46"/>
  <c r="I15" i="46"/>
  <c r="I23" i="46"/>
  <c r="I31" i="46"/>
  <c r="I39" i="46"/>
  <c r="I47" i="46"/>
  <c r="I55" i="46"/>
  <c r="I63" i="46"/>
  <c r="I71" i="46"/>
  <c r="I79" i="46"/>
  <c r="I87" i="46"/>
  <c r="I95" i="46"/>
  <c r="I103" i="46"/>
  <c r="I111" i="46"/>
  <c r="I119" i="46"/>
  <c r="I127" i="46"/>
  <c r="I8" i="46"/>
  <c r="I16" i="46"/>
  <c r="I24" i="46"/>
  <c r="I32" i="46"/>
  <c r="I40" i="46"/>
  <c r="I48" i="46"/>
  <c r="I56" i="46"/>
  <c r="I64" i="46"/>
  <c r="I72" i="46"/>
  <c r="I80" i="46"/>
  <c r="I88" i="46"/>
  <c r="I96" i="46"/>
  <c r="I104" i="46"/>
  <c r="I112" i="46"/>
  <c r="I120" i="46"/>
  <c r="I128" i="46"/>
  <c r="I9" i="46"/>
  <c r="I17" i="46"/>
  <c r="I25" i="46"/>
  <c r="I33" i="46"/>
  <c r="I41" i="46"/>
  <c r="I49" i="46"/>
  <c r="I57" i="46"/>
  <c r="I65" i="46"/>
  <c r="I73" i="46"/>
  <c r="I81" i="46"/>
  <c r="I89" i="46"/>
  <c r="I97" i="46"/>
  <c r="I105" i="46"/>
  <c r="I113" i="46"/>
  <c r="I121" i="46"/>
  <c r="I129" i="46"/>
  <c r="I10" i="46"/>
  <c r="I18" i="46"/>
  <c r="I26" i="46"/>
  <c r="I34" i="46"/>
  <c r="I42" i="46"/>
  <c r="I50" i="46"/>
  <c r="I58" i="46"/>
  <c r="I66" i="46"/>
  <c r="I74" i="46"/>
  <c r="I82" i="46"/>
  <c r="I90" i="46"/>
  <c r="I98" i="46"/>
  <c r="I106" i="46"/>
  <c r="I114" i="46"/>
  <c r="I122" i="46"/>
  <c r="I130" i="46"/>
  <c r="I3" i="46"/>
  <c r="I11" i="46"/>
  <c r="I19" i="46"/>
  <c r="I27" i="46"/>
  <c r="I35" i="46"/>
  <c r="I43" i="46"/>
  <c r="I51" i="46"/>
  <c r="I59" i="46"/>
  <c r="I67" i="46"/>
  <c r="I75" i="46"/>
  <c r="I83" i="46"/>
  <c r="I91" i="46"/>
  <c r="I99" i="46"/>
  <c r="I107" i="46"/>
  <c r="I115" i="46"/>
  <c r="I123" i="46"/>
  <c r="I131" i="46"/>
  <c r="I2" i="46"/>
  <c r="I4" i="46"/>
  <c r="I12" i="46"/>
  <c r="I20" i="46"/>
  <c r="I28" i="46"/>
  <c r="I36" i="46"/>
  <c r="I44" i="46"/>
  <c r="I52" i="46"/>
  <c r="I60" i="46"/>
  <c r="I68" i="46"/>
  <c r="I76" i="46"/>
  <c r="I84" i="46"/>
  <c r="I92" i="46"/>
  <c r="I100" i="46"/>
  <c r="I108" i="46"/>
  <c r="I116" i="46"/>
  <c r="I124" i="46"/>
  <c r="I5" i="46"/>
  <c r="I13" i="46"/>
  <c r="I21" i="46"/>
  <c r="I29" i="46"/>
  <c r="I37" i="46"/>
  <c r="I45" i="46"/>
  <c r="I53" i="46"/>
  <c r="I61" i="46"/>
  <c r="I69" i="46"/>
  <c r="I77" i="46"/>
  <c r="I85" i="46"/>
  <c r="I93" i="46"/>
  <c r="I101" i="46"/>
  <c r="I109" i="46"/>
  <c r="I117" i="46"/>
  <c r="I125" i="46"/>
  <c r="O125" i="56"/>
  <c r="O117" i="56"/>
  <c r="O128" i="56"/>
  <c r="O120" i="56"/>
  <c r="O112" i="56"/>
  <c r="O131" i="56"/>
  <c r="O123" i="56"/>
  <c r="O115" i="56"/>
  <c r="O126" i="56"/>
  <c r="O118" i="56"/>
  <c r="O110" i="56"/>
  <c r="O129" i="56"/>
  <c r="O121" i="56"/>
  <c r="O113" i="56"/>
  <c r="O124" i="56"/>
  <c r="O116" i="56"/>
  <c r="O127" i="56"/>
  <c r="O119" i="56"/>
  <c r="O111" i="56"/>
  <c r="O130" i="56"/>
  <c r="O122" i="56"/>
  <c r="O114" i="56"/>
  <c r="O104" i="56"/>
  <c r="O96" i="56"/>
  <c r="O88" i="56"/>
  <c r="O107" i="56"/>
  <c r="O99" i="56"/>
  <c r="O102" i="56"/>
  <c r="O109" i="56"/>
  <c r="O105" i="56"/>
  <c r="O97" i="56"/>
  <c r="O89" i="56"/>
  <c r="O81" i="56"/>
  <c r="O73" i="56"/>
  <c r="O108" i="56"/>
  <c r="O100" i="56"/>
  <c r="O103" i="56"/>
  <c r="O95" i="56"/>
  <c r="O106" i="56"/>
  <c r="O98" i="56"/>
  <c r="O101" i="56"/>
  <c r="O93" i="56"/>
  <c r="O85" i="56"/>
  <c r="O77" i="56"/>
  <c r="O94" i="56"/>
  <c r="O92" i="56"/>
  <c r="O90" i="56"/>
  <c r="O74" i="56"/>
  <c r="O72" i="56"/>
  <c r="O87" i="56"/>
  <c r="O86" i="56"/>
  <c r="O84" i="56"/>
  <c r="O71" i="56"/>
  <c r="O63" i="56"/>
  <c r="O55" i="56"/>
  <c r="O91" i="56"/>
  <c r="O83" i="56"/>
  <c r="O82" i="56"/>
  <c r="O80" i="56"/>
  <c r="O69" i="56"/>
  <c r="O79" i="56"/>
  <c r="O78" i="56"/>
  <c r="O76" i="56"/>
  <c r="O67" i="56"/>
  <c r="O59" i="56"/>
  <c r="O60" i="56"/>
  <c r="O58" i="56"/>
  <c r="O50" i="56"/>
  <c r="O57" i="56"/>
  <c r="O45" i="56"/>
  <c r="O75" i="56"/>
  <c r="O56" i="56"/>
  <c r="O54" i="56"/>
  <c r="O48" i="56"/>
  <c r="O40" i="56"/>
  <c r="O32" i="56"/>
  <c r="O53" i="56"/>
  <c r="O43" i="56"/>
  <c r="O35" i="56"/>
  <c r="O52" i="56"/>
  <c r="O46" i="56"/>
  <c r="O38" i="56"/>
  <c r="O30" i="56"/>
  <c r="O21" i="56"/>
  <c r="O65" i="56"/>
  <c r="O51" i="56"/>
  <c r="O49" i="56"/>
  <c r="O41" i="56"/>
  <c r="O70" i="56"/>
  <c r="O68" i="56"/>
  <c r="O66" i="56"/>
  <c r="O64" i="56"/>
  <c r="O62" i="56"/>
  <c r="O44" i="56"/>
  <c r="O61" i="56"/>
  <c r="O47" i="56"/>
  <c r="O39" i="56"/>
  <c r="O31" i="56"/>
  <c r="O22" i="56"/>
  <c r="O20" i="56"/>
  <c r="O11" i="56"/>
  <c r="O3" i="56"/>
  <c r="O42" i="56"/>
  <c r="O36" i="56"/>
  <c r="O34" i="56"/>
  <c r="O19" i="56"/>
  <c r="O17" i="56"/>
  <c r="O14" i="56"/>
  <c r="O6" i="56"/>
  <c r="O18" i="56"/>
  <c r="O16" i="56"/>
  <c r="O9" i="56"/>
  <c r="O12" i="56"/>
  <c r="O4" i="56"/>
  <c r="O33" i="56"/>
  <c r="O15" i="56"/>
  <c r="O7" i="56"/>
  <c r="O28" i="56"/>
  <c r="O26" i="56"/>
  <c r="O10" i="56"/>
  <c r="O2" i="56"/>
  <c r="O37" i="56"/>
  <c r="O29" i="56"/>
  <c r="O27" i="56"/>
  <c r="O24" i="56"/>
  <c r="O13" i="56"/>
  <c r="O5" i="56"/>
  <c r="O23" i="56"/>
  <c r="O8" i="56"/>
  <c r="S125" i="55"/>
  <c r="S117" i="55"/>
  <c r="S109" i="55"/>
  <c r="S101" i="55"/>
  <c r="S130" i="55"/>
  <c r="S122" i="55"/>
  <c r="S114" i="55"/>
  <c r="S106" i="55"/>
  <c r="S98" i="55"/>
  <c r="S127" i="55"/>
  <c r="S119" i="55"/>
  <c r="S111" i="55"/>
  <c r="S103" i="55"/>
  <c r="S124" i="55"/>
  <c r="S116" i="55"/>
  <c r="S108" i="55"/>
  <c r="S100" i="55"/>
  <c r="S129" i="55"/>
  <c r="S121" i="55"/>
  <c r="S113" i="55"/>
  <c r="S105" i="55"/>
  <c r="S97" i="55"/>
  <c r="S126" i="55"/>
  <c r="S118" i="55"/>
  <c r="S110" i="55"/>
  <c r="S102" i="55"/>
  <c r="S131" i="55"/>
  <c r="S123" i="55"/>
  <c r="S115" i="55"/>
  <c r="S107" i="55"/>
  <c r="S99" i="55"/>
  <c r="S128" i="55"/>
  <c r="S120" i="55"/>
  <c r="S112" i="55"/>
  <c r="S104" i="55"/>
  <c r="S96" i="55"/>
  <c r="S93" i="55"/>
  <c r="S85" i="55"/>
  <c r="S77" i="55"/>
  <c r="S69" i="55"/>
  <c r="S61" i="55"/>
  <c r="S90" i="55"/>
  <c r="S82" i="55"/>
  <c r="S74" i="55"/>
  <c r="S66" i="55"/>
  <c r="S95" i="55"/>
  <c r="S87" i="55"/>
  <c r="S79" i="55"/>
  <c r="S71" i="55"/>
  <c r="S92" i="55"/>
  <c r="S84" i="55"/>
  <c r="S76" i="55"/>
  <c r="S89" i="55"/>
  <c r="S81" i="55"/>
  <c r="S73" i="55"/>
  <c r="S65" i="55"/>
  <c r="S94" i="55"/>
  <c r="S86" i="55"/>
  <c r="S78" i="55"/>
  <c r="S70" i="55"/>
  <c r="S62" i="55"/>
  <c r="S91" i="55"/>
  <c r="S83" i="55"/>
  <c r="S75" i="55"/>
  <c r="S67" i="55"/>
  <c r="S88" i="55"/>
  <c r="S80" i="55"/>
  <c r="S72" i="55"/>
  <c r="S64" i="55"/>
  <c r="S63" i="55"/>
  <c r="S52" i="55"/>
  <c r="S44" i="55"/>
  <c r="S36" i="55"/>
  <c r="S28" i="55"/>
  <c r="S68" i="55"/>
  <c r="S57" i="55"/>
  <c r="S49" i="55"/>
  <c r="S41" i="55"/>
  <c r="S33" i="55"/>
  <c r="S54" i="55"/>
  <c r="S46" i="55"/>
  <c r="S38" i="55"/>
  <c r="S59" i="55"/>
  <c r="S51" i="55"/>
  <c r="S43" i="55"/>
  <c r="S56" i="55"/>
  <c r="S48" i="55"/>
  <c r="S40" i="55"/>
  <c r="S32" i="55"/>
  <c r="S53" i="55"/>
  <c r="S45" i="55"/>
  <c r="S37" i="55"/>
  <c r="S29" i="55"/>
  <c r="S58" i="55"/>
  <c r="S50" i="55"/>
  <c r="S42" i="55"/>
  <c r="S34" i="55"/>
  <c r="S60" i="55"/>
  <c r="S55" i="55"/>
  <c r="S47" i="55"/>
  <c r="S39" i="55"/>
  <c r="S31" i="55"/>
  <c r="S30" i="55"/>
  <c r="S20" i="55"/>
  <c r="S12" i="55"/>
  <c r="S4" i="55"/>
  <c r="O5" i="46"/>
  <c r="O13" i="46"/>
  <c r="O21" i="46"/>
  <c r="O29" i="46"/>
  <c r="O37" i="46"/>
  <c r="O45" i="46"/>
  <c r="O53" i="46"/>
  <c r="O61" i="46"/>
  <c r="O69" i="46"/>
  <c r="O77" i="46"/>
  <c r="O85" i="46"/>
  <c r="O93" i="46"/>
  <c r="O101" i="46"/>
  <c r="O109" i="46"/>
  <c r="O117" i="46"/>
  <c r="O125" i="46"/>
  <c r="S35" i="55"/>
  <c r="S25" i="55"/>
  <c r="S17" i="55"/>
  <c r="S9" i="55"/>
  <c r="O6" i="46"/>
  <c r="O14" i="46"/>
  <c r="O22" i="46"/>
  <c r="O30" i="46"/>
  <c r="O38" i="46"/>
  <c r="O46" i="46"/>
  <c r="O54" i="46"/>
  <c r="O62" i="46"/>
  <c r="O70" i="46"/>
  <c r="O78" i="46"/>
  <c r="O86" i="46"/>
  <c r="O94" i="46"/>
  <c r="O102" i="46"/>
  <c r="O110" i="46"/>
  <c r="O118" i="46"/>
  <c r="O126" i="46"/>
  <c r="S22" i="55"/>
  <c r="S14" i="55"/>
  <c r="S6" i="55"/>
  <c r="O7" i="46"/>
  <c r="O15" i="46"/>
  <c r="O23" i="46"/>
  <c r="O31" i="46"/>
  <c r="O39" i="46"/>
  <c r="O47" i="46"/>
  <c r="O55" i="46"/>
  <c r="O63" i="46"/>
  <c r="O71" i="46"/>
  <c r="O79" i="46"/>
  <c r="O87" i="46"/>
  <c r="O95" i="46"/>
  <c r="O103" i="46"/>
  <c r="O111" i="46"/>
  <c r="O119" i="46"/>
  <c r="O127" i="46"/>
  <c r="S19" i="55"/>
  <c r="S11" i="55"/>
  <c r="S3" i="55"/>
  <c r="O8" i="46"/>
  <c r="O16" i="46"/>
  <c r="O24" i="46"/>
  <c r="O32" i="46"/>
  <c r="O40" i="46"/>
  <c r="O48" i="46"/>
  <c r="O56" i="46"/>
  <c r="O64" i="46"/>
  <c r="O72" i="46"/>
  <c r="O80" i="46"/>
  <c r="O88" i="46"/>
  <c r="O96" i="46"/>
  <c r="O104" i="46"/>
  <c r="O112" i="46"/>
  <c r="O120" i="46"/>
  <c r="O128" i="46"/>
  <c r="S24" i="55"/>
  <c r="S16" i="55"/>
  <c r="S8" i="55"/>
  <c r="O9" i="46"/>
  <c r="O17" i="46"/>
  <c r="O25" i="46"/>
  <c r="O33" i="46"/>
  <c r="O41" i="46"/>
  <c r="O49" i="46"/>
  <c r="O57" i="46"/>
  <c r="O65" i="46"/>
  <c r="O73" i="46"/>
  <c r="O81" i="46"/>
  <c r="O89" i="46"/>
  <c r="O97" i="46"/>
  <c r="O105" i="46"/>
  <c r="O113" i="46"/>
  <c r="O121" i="46"/>
  <c r="O129" i="46"/>
  <c r="S21" i="55"/>
  <c r="S13" i="55"/>
  <c r="S5" i="55"/>
  <c r="O10" i="46"/>
  <c r="O18" i="46"/>
  <c r="O26" i="46"/>
  <c r="O34" i="46"/>
  <c r="O42" i="46"/>
  <c r="O50" i="46"/>
  <c r="O58" i="46"/>
  <c r="O66" i="46"/>
  <c r="O74" i="46"/>
  <c r="O82" i="46"/>
  <c r="O90" i="46"/>
  <c r="O98" i="46"/>
  <c r="O106" i="46"/>
  <c r="O114" i="46"/>
  <c r="O122" i="46"/>
  <c r="O130" i="46"/>
  <c r="S18" i="55"/>
  <c r="S10" i="55"/>
  <c r="S2" i="55"/>
  <c r="O3" i="46"/>
  <c r="O11" i="46"/>
  <c r="O19" i="46"/>
  <c r="O27" i="46"/>
  <c r="O35" i="46"/>
  <c r="O43" i="46"/>
  <c r="O51" i="46"/>
  <c r="O59" i="46"/>
  <c r="O67" i="46"/>
  <c r="O75" i="46"/>
  <c r="O83" i="46"/>
  <c r="O91" i="46"/>
  <c r="O99" i="46"/>
  <c r="O107" i="46"/>
  <c r="O115" i="46"/>
  <c r="O123" i="46"/>
  <c r="O131" i="46"/>
  <c r="S27" i="55"/>
  <c r="S26" i="55"/>
  <c r="S23" i="55"/>
  <c r="S15" i="55"/>
  <c r="S7" i="55"/>
  <c r="O4" i="46"/>
  <c r="O12" i="46"/>
  <c r="O20" i="46"/>
  <c r="O28" i="46"/>
  <c r="O36" i="46"/>
  <c r="O44" i="46"/>
  <c r="O52" i="46"/>
  <c r="O60" i="46"/>
  <c r="O68" i="46"/>
  <c r="O76" i="46"/>
  <c r="O84" i="46"/>
  <c r="O92" i="46"/>
  <c r="O100" i="46"/>
  <c r="O108" i="46"/>
  <c r="O116" i="46"/>
  <c r="O124" i="46"/>
  <c r="O2" i="46"/>
  <c r="G125" i="56"/>
  <c r="G117" i="56"/>
  <c r="G128" i="56"/>
  <c r="G120" i="56"/>
  <c r="G112" i="56"/>
  <c r="G131" i="56"/>
  <c r="G123" i="56"/>
  <c r="G115" i="56"/>
  <c r="G126" i="56"/>
  <c r="G118" i="56"/>
  <c r="G110" i="56"/>
  <c r="G129" i="56"/>
  <c r="G121" i="56"/>
  <c r="G113" i="56"/>
  <c r="G124" i="56"/>
  <c r="G116" i="56"/>
  <c r="G127" i="56"/>
  <c r="G119" i="56"/>
  <c r="G111" i="56"/>
  <c r="G130" i="56"/>
  <c r="G122" i="56"/>
  <c r="G114" i="56"/>
  <c r="G104" i="56"/>
  <c r="G96" i="56"/>
  <c r="G107" i="56"/>
  <c r="G99" i="56"/>
  <c r="G102" i="56"/>
  <c r="G105" i="56"/>
  <c r="G97" i="56"/>
  <c r="G89" i="56"/>
  <c r="G81" i="56"/>
  <c r="G73" i="56"/>
  <c r="G108" i="56"/>
  <c r="G100" i="56"/>
  <c r="G103" i="56"/>
  <c r="G95" i="56"/>
  <c r="G106" i="56"/>
  <c r="G98" i="56"/>
  <c r="G109" i="56"/>
  <c r="G101" i="56"/>
  <c r="G93" i="56"/>
  <c r="G85" i="56"/>
  <c r="G77" i="56"/>
  <c r="G91" i="56"/>
  <c r="G87" i="56"/>
  <c r="G86" i="56"/>
  <c r="G84" i="56"/>
  <c r="G83" i="56"/>
  <c r="G82" i="56"/>
  <c r="G80" i="56"/>
  <c r="G71" i="56"/>
  <c r="G63" i="56"/>
  <c r="G55" i="56"/>
  <c r="G94" i="56"/>
  <c r="G92" i="56"/>
  <c r="G90" i="56"/>
  <c r="G78" i="56"/>
  <c r="G76" i="56"/>
  <c r="G69" i="56"/>
  <c r="G88" i="56"/>
  <c r="G74" i="56"/>
  <c r="G72" i="56"/>
  <c r="G67" i="56"/>
  <c r="G59" i="56"/>
  <c r="G56" i="56"/>
  <c r="G54" i="56"/>
  <c r="G50" i="56"/>
  <c r="G53" i="56"/>
  <c r="G45" i="56"/>
  <c r="G70" i="56"/>
  <c r="G68" i="56"/>
  <c r="G52" i="56"/>
  <c r="G48" i="56"/>
  <c r="G40" i="56"/>
  <c r="G32" i="56"/>
  <c r="G66" i="56"/>
  <c r="G65" i="56"/>
  <c r="G43" i="56"/>
  <c r="G35" i="56"/>
  <c r="G64" i="56"/>
  <c r="G62" i="56"/>
  <c r="G51" i="56"/>
  <c r="G46" i="56"/>
  <c r="G38" i="56"/>
  <c r="G30" i="56"/>
  <c r="G21" i="56"/>
  <c r="G75" i="56"/>
  <c r="G61" i="56"/>
  <c r="G49" i="56"/>
  <c r="G41" i="56"/>
  <c r="G79" i="56"/>
  <c r="G60" i="56"/>
  <c r="G58" i="56"/>
  <c r="G44" i="56"/>
  <c r="G57" i="56"/>
  <c r="G47" i="56"/>
  <c r="G39" i="56"/>
  <c r="G31" i="56"/>
  <c r="G22" i="56"/>
  <c r="G33" i="56"/>
  <c r="G18" i="56"/>
  <c r="G16" i="56"/>
  <c r="G11" i="56"/>
  <c r="G3" i="56"/>
  <c r="G14" i="56"/>
  <c r="G6" i="56"/>
  <c r="G42" i="56"/>
  <c r="G37" i="56"/>
  <c r="G29" i="56"/>
  <c r="G9" i="56"/>
  <c r="G28" i="56"/>
  <c r="G26" i="56"/>
  <c r="G12" i="56"/>
  <c r="G4" i="56"/>
  <c r="G27" i="56"/>
  <c r="G24" i="56"/>
  <c r="G15" i="56"/>
  <c r="G7" i="56"/>
  <c r="G36" i="56"/>
  <c r="G34" i="56"/>
  <c r="G23" i="56"/>
  <c r="G10" i="56"/>
  <c r="G2" i="56"/>
  <c r="G20" i="56"/>
  <c r="G13" i="56"/>
  <c r="G5" i="56"/>
  <c r="G19" i="56"/>
  <c r="G17" i="56"/>
  <c r="G8" i="56"/>
  <c r="K125" i="55"/>
  <c r="K117" i="55"/>
  <c r="K109" i="55"/>
  <c r="K101" i="55"/>
  <c r="K130" i="55"/>
  <c r="K122" i="55"/>
  <c r="K114" i="55"/>
  <c r="K106" i="55"/>
  <c r="K98" i="55"/>
  <c r="K127" i="55"/>
  <c r="K119" i="55"/>
  <c r="K111" i="55"/>
  <c r="K103" i="55"/>
  <c r="K124" i="55"/>
  <c r="K116" i="55"/>
  <c r="K108" i="55"/>
  <c r="K100" i="55"/>
  <c r="K129" i="55"/>
  <c r="K121" i="55"/>
  <c r="K113" i="55"/>
  <c r="K105" i="55"/>
  <c r="K97" i="55"/>
  <c r="K126" i="55"/>
  <c r="K118" i="55"/>
  <c r="K110" i="55"/>
  <c r="K102" i="55"/>
  <c r="K131" i="55"/>
  <c r="K123" i="55"/>
  <c r="K115" i="55"/>
  <c r="K107" i="55"/>
  <c r="K99" i="55"/>
  <c r="K128" i="55"/>
  <c r="K120" i="55"/>
  <c r="K112" i="55"/>
  <c r="K104" i="55"/>
  <c r="K96" i="55"/>
  <c r="K93" i="55"/>
  <c r="K85" i="55"/>
  <c r="K77" i="55"/>
  <c r="K69" i="55"/>
  <c r="K61" i="55"/>
  <c r="K90" i="55"/>
  <c r="K82" i="55"/>
  <c r="K74" i="55"/>
  <c r="K66" i="55"/>
  <c r="K95" i="55"/>
  <c r="K87" i="55"/>
  <c r="K79" i="55"/>
  <c r="K71" i="55"/>
  <c r="K92" i="55"/>
  <c r="K84" i="55"/>
  <c r="K76" i="55"/>
  <c r="K89" i="55"/>
  <c r="K81" i="55"/>
  <c r="K73" i="55"/>
  <c r="K65" i="55"/>
  <c r="K94" i="55"/>
  <c r="K86" i="55"/>
  <c r="K78" i="55"/>
  <c r="K70" i="55"/>
  <c r="K62" i="55"/>
  <c r="K91" i="55"/>
  <c r="K83" i="55"/>
  <c r="K75" i="55"/>
  <c r="K67" i="55"/>
  <c r="K88" i="55"/>
  <c r="K80" i="55"/>
  <c r="K72" i="55"/>
  <c r="K64" i="55"/>
  <c r="K52" i="55"/>
  <c r="K44" i="55"/>
  <c r="K36" i="55"/>
  <c r="K28" i="55"/>
  <c r="K60" i="55"/>
  <c r="K57" i="55"/>
  <c r="K49" i="55"/>
  <c r="K41" i="55"/>
  <c r="K33" i="55"/>
  <c r="K63" i="55"/>
  <c r="K54" i="55"/>
  <c r="K46" i="55"/>
  <c r="K38" i="55"/>
  <c r="K68" i="55"/>
  <c r="K59" i="55"/>
  <c r="K51" i="55"/>
  <c r="K43" i="55"/>
  <c r="K56" i="55"/>
  <c r="K48" i="55"/>
  <c r="K40" i="55"/>
  <c r="K32" i="55"/>
  <c r="K53" i="55"/>
  <c r="K45" i="55"/>
  <c r="K37" i="55"/>
  <c r="K29" i="55"/>
  <c r="K58" i="55"/>
  <c r="K50" i="55"/>
  <c r="K42" i="55"/>
  <c r="K34" i="55"/>
  <c r="K55" i="55"/>
  <c r="K47" i="55"/>
  <c r="K39" i="55"/>
  <c r="K31" i="55"/>
  <c r="K20" i="55"/>
  <c r="K12" i="55"/>
  <c r="K4" i="55"/>
  <c r="K27" i="55"/>
  <c r="K25" i="55"/>
  <c r="K17" i="55"/>
  <c r="K9" i="55"/>
  <c r="K30" i="55"/>
  <c r="K22" i="55"/>
  <c r="K14" i="55"/>
  <c r="K6" i="55"/>
  <c r="K35" i="55"/>
  <c r="K19" i="55"/>
  <c r="K11" i="55"/>
  <c r="K3" i="55"/>
  <c r="K24" i="55"/>
  <c r="K16" i="55"/>
  <c r="K8" i="55"/>
  <c r="K21" i="55"/>
  <c r="K13" i="55"/>
  <c r="K5" i="55"/>
  <c r="K26" i="55"/>
  <c r="K18" i="55"/>
  <c r="K10" i="55"/>
  <c r="K2" i="55"/>
  <c r="K23" i="55"/>
  <c r="K15" i="55"/>
  <c r="K7" i="55"/>
  <c r="G4" i="46"/>
  <c r="G12" i="46"/>
  <c r="G20" i="46"/>
  <c r="G28" i="46"/>
  <c r="G36" i="46"/>
  <c r="G44" i="46"/>
  <c r="G52" i="46"/>
  <c r="G60" i="46"/>
  <c r="G68" i="46"/>
  <c r="G76" i="46"/>
  <c r="G84" i="46"/>
  <c r="G92" i="46"/>
  <c r="G100" i="46"/>
  <c r="G108" i="46"/>
  <c r="G116" i="46"/>
  <c r="G124" i="46"/>
  <c r="G5" i="46"/>
  <c r="G13" i="46"/>
  <c r="G21" i="46"/>
  <c r="G29" i="46"/>
  <c r="G37" i="46"/>
  <c r="G45" i="46"/>
  <c r="G53" i="46"/>
  <c r="G61" i="46"/>
  <c r="G69" i="46"/>
  <c r="G77" i="46"/>
  <c r="G85" i="46"/>
  <c r="G93" i="46"/>
  <c r="G101" i="46"/>
  <c r="G109" i="46"/>
  <c r="G117" i="46"/>
  <c r="G125" i="46"/>
  <c r="G6" i="46"/>
  <c r="G14" i="46"/>
  <c r="G22" i="46"/>
  <c r="G30" i="46"/>
  <c r="G38" i="46"/>
  <c r="G46" i="46"/>
  <c r="G54" i="46"/>
  <c r="G62" i="46"/>
  <c r="G70" i="46"/>
  <c r="G78" i="46"/>
  <c r="G86" i="46"/>
  <c r="G94" i="46"/>
  <c r="G102" i="46"/>
  <c r="G110" i="46"/>
  <c r="G118" i="46"/>
  <c r="G126" i="46"/>
  <c r="G7" i="46"/>
  <c r="G15" i="46"/>
  <c r="G23" i="46"/>
  <c r="G31" i="46"/>
  <c r="G39" i="46"/>
  <c r="G47" i="46"/>
  <c r="G55" i="46"/>
  <c r="G63" i="46"/>
  <c r="G71" i="46"/>
  <c r="G79" i="46"/>
  <c r="G87" i="46"/>
  <c r="G95" i="46"/>
  <c r="G103" i="46"/>
  <c r="G111" i="46"/>
  <c r="G119" i="46"/>
  <c r="G127" i="46"/>
  <c r="G8" i="46"/>
  <c r="G16" i="46"/>
  <c r="G24" i="46"/>
  <c r="G32" i="46"/>
  <c r="G40" i="46"/>
  <c r="G48" i="46"/>
  <c r="G56" i="46"/>
  <c r="G64" i="46"/>
  <c r="G72" i="46"/>
  <c r="G80" i="46"/>
  <c r="G88" i="46"/>
  <c r="G96" i="46"/>
  <c r="G104" i="46"/>
  <c r="G112" i="46"/>
  <c r="G120" i="46"/>
  <c r="G128" i="46"/>
  <c r="G9" i="46"/>
  <c r="G17" i="46"/>
  <c r="G25" i="46"/>
  <c r="G33" i="46"/>
  <c r="G41" i="46"/>
  <c r="G49" i="46"/>
  <c r="G57" i="46"/>
  <c r="G65" i="46"/>
  <c r="G73" i="46"/>
  <c r="G81" i="46"/>
  <c r="G89" i="46"/>
  <c r="G97" i="46"/>
  <c r="G105" i="46"/>
  <c r="G113" i="46"/>
  <c r="G121" i="46"/>
  <c r="G129" i="46"/>
  <c r="G10" i="46"/>
  <c r="G18" i="46"/>
  <c r="G26" i="46"/>
  <c r="G34" i="46"/>
  <c r="G42" i="46"/>
  <c r="G50" i="46"/>
  <c r="G58" i="46"/>
  <c r="G66" i="46"/>
  <c r="G74" i="46"/>
  <c r="G82" i="46"/>
  <c r="G90" i="46"/>
  <c r="G98" i="46"/>
  <c r="G106" i="46"/>
  <c r="G114" i="46"/>
  <c r="G122" i="46"/>
  <c r="G130" i="46"/>
  <c r="G3" i="46"/>
  <c r="G11" i="46"/>
  <c r="G19" i="46"/>
  <c r="G27" i="46"/>
  <c r="G35" i="46"/>
  <c r="G43" i="46"/>
  <c r="G51" i="46"/>
  <c r="G59" i="46"/>
  <c r="G67" i="46"/>
  <c r="G75" i="46"/>
  <c r="G83" i="46"/>
  <c r="G91" i="46"/>
  <c r="G99" i="46"/>
  <c r="G107" i="46"/>
  <c r="G115" i="46"/>
  <c r="G123" i="46"/>
  <c r="G131" i="46"/>
  <c r="D124" i="56"/>
  <c r="D116" i="56"/>
  <c r="D127" i="56"/>
  <c r="D119" i="56"/>
  <c r="D111" i="56"/>
  <c r="D130" i="56"/>
  <c r="D122" i="56"/>
  <c r="D114" i="56"/>
  <c r="D125" i="56"/>
  <c r="D117" i="56"/>
  <c r="D128" i="56"/>
  <c r="D120" i="56"/>
  <c r="D112" i="56"/>
  <c r="D131" i="56"/>
  <c r="D123" i="56"/>
  <c r="D115" i="56"/>
  <c r="D126" i="56"/>
  <c r="D118" i="56"/>
  <c r="D110" i="56"/>
  <c r="D129" i="56"/>
  <c r="D121" i="56"/>
  <c r="D113" i="56"/>
  <c r="D103" i="56"/>
  <c r="D95" i="56"/>
  <c r="D106" i="56"/>
  <c r="D98" i="56"/>
  <c r="D109" i="56"/>
  <c r="D101" i="56"/>
  <c r="D104" i="56"/>
  <c r="D96" i="56"/>
  <c r="D88" i="56"/>
  <c r="D80" i="56"/>
  <c r="D72" i="56"/>
  <c r="D107" i="56"/>
  <c r="D99" i="56"/>
  <c r="D102" i="56"/>
  <c r="D94" i="56"/>
  <c r="D105" i="56"/>
  <c r="D108" i="56"/>
  <c r="D100" i="56"/>
  <c r="D92" i="56"/>
  <c r="D84" i="56"/>
  <c r="D76" i="56"/>
  <c r="D74" i="56"/>
  <c r="D91" i="56"/>
  <c r="D87" i="56"/>
  <c r="D97" i="56"/>
  <c r="D93" i="56"/>
  <c r="D89" i="56"/>
  <c r="D86" i="56"/>
  <c r="D70" i="56"/>
  <c r="D62" i="56"/>
  <c r="D54" i="56"/>
  <c r="D85" i="56"/>
  <c r="D83" i="56"/>
  <c r="D82" i="56"/>
  <c r="D68" i="56"/>
  <c r="D90" i="56"/>
  <c r="D81" i="56"/>
  <c r="D79" i="56"/>
  <c r="D78" i="56"/>
  <c r="D66" i="56"/>
  <c r="D58" i="56"/>
  <c r="D71" i="56"/>
  <c r="D69" i="56"/>
  <c r="D67" i="56"/>
  <c r="D60" i="56"/>
  <c r="D49" i="56"/>
  <c r="D59" i="56"/>
  <c r="D57" i="56"/>
  <c r="D44" i="56"/>
  <c r="D77" i="56"/>
  <c r="D73" i="56"/>
  <c r="D56" i="56"/>
  <c r="D47" i="56"/>
  <c r="D39" i="56"/>
  <c r="D31" i="56"/>
  <c r="D55" i="56"/>
  <c r="D53" i="56"/>
  <c r="D50" i="56"/>
  <c r="D42" i="56"/>
  <c r="D34" i="56"/>
  <c r="D52" i="56"/>
  <c r="D45" i="56"/>
  <c r="D37" i="56"/>
  <c r="D29" i="56"/>
  <c r="D20" i="56"/>
  <c r="D65" i="56"/>
  <c r="D48" i="56"/>
  <c r="D75" i="56"/>
  <c r="D64" i="56"/>
  <c r="D43" i="56"/>
  <c r="D63" i="56"/>
  <c r="D61" i="56"/>
  <c r="D51" i="56"/>
  <c r="D46" i="56"/>
  <c r="D38" i="56"/>
  <c r="D30" i="56"/>
  <c r="D21" i="56"/>
  <c r="D22" i="56"/>
  <c r="D10" i="56"/>
  <c r="D2" i="56"/>
  <c r="D19" i="56"/>
  <c r="D13" i="56"/>
  <c r="D5" i="56"/>
  <c r="D41" i="56"/>
  <c r="D33" i="56"/>
  <c r="D18" i="56"/>
  <c r="D17" i="56"/>
  <c r="D16" i="56"/>
  <c r="D8" i="56"/>
  <c r="D35" i="56"/>
  <c r="D11" i="56"/>
  <c r="D3" i="56"/>
  <c r="D14" i="56"/>
  <c r="D6" i="56"/>
  <c r="D28" i="56"/>
  <c r="D9" i="56"/>
  <c r="D27" i="56"/>
  <c r="D26" i="56"/>
  <c r="D24" i="56"/>
  <c r="D12" i="56"/>
  <c r="D4" i="56"/>
  <c r="D40" i="56"/>
  <c r="D36" i="56"/>
  <c r="D32" i="56"/>
  <c r="D23" i="56"/>
  <c r="D15" i="56"/>
  <c r="D7" i="56"/>
  <c r="H126" i="55"/>
  <c r="H118" i="55"/>
  <c r="H110" i="55"/>
  <c r="H102" i="55"/>
  <c r="H131" i="55"/>
  <c r="H123" i="55"/>
  <c r="H115" i="55"/>
  <c r="H107" i="55"/>
  <c r="H99" i="55"/>
  <c r="H128" i="55"/>
  <c r="H120" i="55"/>
  <c r="H112" i="55"/>
  <c r="H104" i="55"/>
  <c r="H125" i="55"/>
  <c r="H117" i="55"/>
  <c r="H109" i="55"/>
  <c r="H101" i="55"/>
  <c r="H130" i="55"/>
  <c r="H122" i="55"/>
  <c r="H114" i="55"/>
  <c r="H106" i="55"/>
  <c r="H98" i="55"/>
  <c r="H127" i="55"/>
  <c r="H119" i="55"/>
  <c r="H111" i="55"/>
  <c r="H103" i="55"/>
  <c r="H124" i="55"/>
  <c r="H116" i="55"/>
  <c r="H108" i="55"/>
  <c r="H100" i="55"/>
  <c r="H129" i="55"/>
  <c r="H121" i="55"/>
  <c r="H113" i="55"/>
  <c r="H105" i="55"/>
  <c r="H97" i="55"/>
  <c r="H94" i="55"/>
  <c r="H86" i="55"/>
  <c r="H78" i="55"/>
  <c r="H70" i="55"/>
  <c r="H62" i="55"/>
  <c r="H91" i="55"/>
  <c r="H83" i="55"/>
  <c r="H75" i="55"/>
  <c r="H67" i="55"/>
  <c r="H96" i="55"/>
  <c r="H88" i="55"/>
  <c r="H80" i="55"/>
  <c r="H72" i="55"/>
  <c r="H93" i="55"/>
  <c r="H85" i="55"/>
  <c r="H77" i="55"/>
  <c r="H90" i="55"/>
  <c r="H82" i="55"/>
  <c r="H74" i="55"/>
  <c r="H66" i="55"/>
  <c r="H95" i="55"/>
  <c r="H87" i="55"/>
  <c r="H79" i="55"/>
  <c r="H71" i="55"/>
  <c r="H63" i="55"/>
  <c r="H92" i="55"/>
  <c r="H84" i="55"/>
  <c r="H76" i="55"/>
  <c r="H68" i="55"/>
  <c r="H89" i="55"/>
  <c r="H81" i="55"/>
  <c r="H73" i="55"/>
  <c r="H65" i="55"/>
  <c r="H53" i="55"/>
  <c r="H45" i="55"/>
  <c r="H37" i="55"/>
  <c r="H29" i="55"/>
  <c r="H58" i="55"/>
  <c r="H50" i="55"/>
  <c r="H42" i="55"/>
  <c r="H34" i="55"/>
  <c r="H55" i="55"/>
  <c r="H47" i="55"/>
  <c r="H39" i="55"/>
  <c r="H60" i="55"/>
  <c r="H52" i="55"/>
  <c r="H44" i="55"/>
  <c r="H57" i="55"/>
  <c r="H49" i="55"/>
  <c r="H41" i="55"/>
  <c r="H33" i="55"/>
  <c r="H61" i="55"/>
  <c r="H54" i="55"/>
  <c r="H46" i="55"/>
  <c r="H38" i="55"/>
  <c r="H30" i="55"/>
  <c r="H64" i="55"/>
  <c r="H59" i="55"/>
  <c r="H51" i="55"/>
  <c r="H43" i="55"/>
  <c r="H35" i="55"/>
  <c r="H27" i="55"/>
  <c r="H69" i="55"/>
  <c r="H56" i="55"/>
  <c r="H48" i="55"/>
  <c r="H40" i="55"/>
  <c r="H32" i="55"/>
  <c r="H21" i="55"/>
  <c r="H13" i="55"/>
  <c r="H5" i="55"/>
  <c r="H26" i="55"/>
  <c r="H18" i="55"/>
  <c r="H10" i="55"/>
  <c r="H2" i="55"/>
  <c r="H23" i="55"/>
  <c r="H15" i="55"/>
  <c r="H7" i="55"/>
  <c r="H20" i="55"/>
  <c r="H12" i="55"/>
  <c r="H4" i="55"/>
  <c r="H25" i="55"/>
  <c r="H17" i="55"/>
  <c r="H9" i="55"/>
  <c r="H28" i="55"/>
  <c r="H22" i="55"/>
  <c r="H14" i="55"/>
  <c r="H6" i="55"/>
  <c r="H31" i="55"/>
  <c r="H19" i="55"/>
  <c r="H11" i="55"/>
  <c r="H3" i="55"/>
  <c r="H36" i="55"/>
  <c r="H24" i="55"/>
  <c r="H16" i="55"/>
  <c r="H8" i="55"/>
  <c r="N130" i="56"/>
  <c r="N122" i="56"/>
  <c r="N114" i="56"/>
  <c r="N125" i="56"/>
  <c r="N117" i="56"/>
  <c r="N109" i="56"/>
  <c r="N128" i="56"/>
  <c r="N120" i="56"/>
  <c r="N112" i="56"/>
  <c r="N131" i="56"/>
  <c r="N123" i="56"/>
  <c r="N115" i="56"/>
  <c r="N126" i="56"/>
  <c r="N118" i="56"/>
  <c r="N110" i="56"/>
  <c r="N129" i="56"/>
  <c r="N121" i="56"/>
  <c r="N113" i="56"/>
  <c r="N124" i="56"/>
  <c r="N116" i="56"/>
  <c r="N127" i="56"/>
  <c r="N119" i="56"/>
  <c r="N111" i="56"/>
  <c r="N101" i="56"/>
  <c r="N93" i="56"/>
  <c r="N104" i="56"/>
  <c r="N107" i="56"/>
  <c r="N99" i="56"/>
  <c r="N102" i="56"/>
  <c r="N94" i="56"/>
  <c r="N86" i="56"/>
  <c r="N78" i="56"/>
  <c r="N105" i="56"/>
  <c r="N108" i="56"/>
  <c r="N100" i="56"/>
  <c r="N92" i="56"/>
  <c r="N103" i="56"/>
  <c r="N106" i="56"/>
  <c r="N98" i="56"/>
  <c r="N90" i="56"/>
  <c r="N82" i="56"/>
  <c r="N74" i="56"/>
  <c r="N96" i="56"/>
  <c r="N75" i="56"/>
  <c r="N70" i="56"/>
  <c r="N88" i="56"/>
  <c r="N87" i="56"/>
  <c r="N68" i="56"/>
  <c r="N60" i="56"/>
  <c r="N52" i="56"/>
  <c r="N85" i="56"/>
  <c r="N84" i="56"/>
  <c r="N91" i="56"/>
  <c r="N83" i="56"/>
  <c r="N66" i="56"/>
  <c r="N95" i="56"/>
  <c r="N89" i="56"/>
  <c r="N81" i="56"/>
  <c r="N80" i="56"/>
  <c r="N97" i="56"/>
  <c r="N79" i="56"/>
  <c r="N64" i="56"/>
  <c r="N56" i="56"/>
  <c r="N76" i="56"/>
  <c r="N72" i="56"/>
  <c r="N61" i="56"/>
  <c r="N47" i="56"/>
  <c r="N59" i="56"/>
  <c r="N58" i="56"/>
  <c r="N50" i="56"/>
  <c r="N42" i="56"/>
  <c r="N57" i="56"/>
  <c r="N45" i="56"/>
  <c r="N37" i="56"/>
  <c r="N29" i="56"/>
  <c r="N71" i="56"/>
  <c r="N69" i="56"/>
  <c r="N67" i="56"/>
  <c r="N55" i="56"/>
  <c r="N54" i="56"/>
  <c r="N48" i="56"/>
  <c r="N40" i="56"/>
  <c r="N32" i="56"/>
  <c r="N53" i="56"/>
  <c r="N43" i="56"/>
  <c r="N35" i="56"/>
  <c r="N27" i="56"/>
  <c r="N18" i="56"/>
  <c r="N46" i="56"/>
  <c r="N77" i="56"/>
  <c r="N73" i="56"/>
  <c r="N65" i="56"/>
  <c r="N51" i="56"/>
  <c r="N49" i="56"/>
  <c r="N63" i="56"/>
  <c r="N62" i="56"/>
  <c r="N44" i="56"/>
  <c r="N36" i="56"/>
  <c r="N28" i="56"/>
  <c r="N19" i="56"/>
  <c r="N23" i="56"/>
  <c r="N22" i="56"/>
  <c r="N8" i="56"/>
  <c r="N38" i="56"/>
  <c r="N30" i="56"/>
  <c r="N21" i="56"/>
  <c r="N20" i="56"/>
  <c r="N11" i="56"/>
  <c r="N3" i="56"/>
  <c r="N34" i="56"/>
  <c r="N17" i="56"/>
  <c r="N14" i="56"/>
  <c r="N6" i="56"/>
  <c r="N16" i="56"/>
  <c r="N9" i="56"/>
  <c r="N12" i="56"/>
  <c r="N4" i="56"/>
  <c r="N33" i="56"/>
  <c r="N15" i="56"/>
  <c r="N7" i="56"/>
  <c r="N39" i="56"/>
  <c r="N31" i="56"/>
  <c r="N26" i="56"/>
  <c r="N10" i="56"/>
  <c r="N2" i="56"/>
  <c r="N41" i="56"/>
  <c r="N24" i="56"/>
  <c r="N13" i="56"/>
  <c r="N5" i="56"/>
  <c r="R128" i="55"/>
  <c r="R120" i="55"/>
  <c r="R112" i="55"/>
  <c r="R104" i="55"/>
  <c r="R96" i="55"/>
  <c r="R125" i="55"/>
  <c r="R117" i="55"/>
  <c r="R109" i="55"/>
  <c r="R101" i="55"/>
  <c r="R130" i="55"/>
  <c r="R122" i="55"/>
  <c r="R114" i="55"/>
  <c r="R106" i="55"/>
  <c r="R98" i="55"/>
  <c r="R127" i="55"/>
  <c r="R119" i="55"/>
  <c r="R111" i="55"/>
  <c r="R103" i="55"/>
  <c r="R124" i="55"/>
  <c r="R116" i="55"/>
  <c r="R108" i="55"/>
  <c r="R100" i="55"/>
  <c r="R129" i="55"/>
  <c r="R121" i="55"/>
  <c r="R113" i="55"/>
  <c r="R105" i="55"/>
  <c r="R97" i="55"/>
  <c r="R126" i="55"/>
  <c r="R118" i="55"/>
  <c r="R110" i="55"/>
  <c r="R102" i="55"/>
  <c r="R131" i="55"/>
  <c r="R123" i="55"/>
  <c r="R115" i="55"/>
  <c r="R107" i="55"/>
  <c r="R99" i="55"/>
  <c r="R88" i="55"/>
  <c r="R80" i="55"/>
  <c r="R72" i="55"/>
  <c r="R64" i="55"/>
  <c r="R93" i="55"/>
  <c r="R85" i="55"/>
  <c r="R77" i="55"/>
  <c r="R69" i="55"/>
  <c r="R61" i="55"/>
  <c r="R90" i="55"/>
  <c r="R82" i="55"/>
  <c r="R74" i="55"/>
  <c r="R95" i="55"/>
  <c r="R87" i="55"/>
  <c r="R79" i="55"/>
  <c r="R71" i="55"/>
  <c r="R92" i="55"/>
  <c r="R84" i="55"/>
  <c r="R76" i="55"/>
  <c r="R68" i="55"/>
  <c r="R60" i="55"/>
  <c r="R89" i="55"/>
  <c r="R81" i="55"/>
  <c r="R73" i="55"/>
  <c r="R65" i="55"/>
  <c r="R94" i="55"/>
  <c r="R86" i="55"/>
  <c r="R78" i="55"/>
  <c r="R70" i="55"/>
  <c r="R62" i="55"/>
  <c r="R91" i="55"/>
  <c r="R83" i="55"/>
  <c r="R75" i="55"/>
  <c r="R67" i="55"/>
  <c r="R55" i="55"/>
  <c r="R47" i="55"/>
  <c r="R39" i="55"/>
  <c r="R31" i="55"/>
  <c r="R63" i="55"/>
  <c r="R52" i="55"/>
  <c r="R44" i="55"/>
  <c r="R36" i="55"/>
  <c r="R28" i="55"/>
  <c r="R66" i="55"/>
  <c r="R57" i="55"/>
  <c r="R49" i="55"/>
  <c r="R41" i="55"/>
  <c r="R54" i="55"/>
  <c r="R46" i="55"/>
  <c r="R38" i="55"/>
  <c r="R59" i="55"/>
  <c r="R51" i="55"/>
  <c r="R43" i="55"/>
  <c r="R35" i="55"/>
  <c r="R27" i="55"/>
  <c r="R56" i="55"/>
  <c r="R48" i="55"/>
  <c r="R40" i="55"/>
  <c r="R32" i="55"/>
  <c r="R53" i="55"/>
  <c r="R45" i="55"/>
  <c r="R37" i="55"/>
  <c r="R29" i="55"/>
  <c r="R58" i="55"/>
  <c r="R50" i="55"/>
  <c r="R42" i="55"/>
  <c r="R34" i="55"/>
  <c r="R26" i="55"/>
  <c r="R23" i="55"/>
  <c r="R15" i="55"/>
  <c r="R7" i="55"/>
  <c r="N4" i="46"/>
  <c r="N12" i="46"/>
  <c r="N20" i="46"/>
  <c r="N28" i="46"/>
  <c r="N36" i="46"/>
  <c r="N44" i="46"/>
  <c r="N52" i="46"/>
  <c r="N60" i="46"/>
  <c r="N68" i="46"/>
  <c r="N76" i="46"/>
  <c r="N84" i="46"/>
  <c r="N92" i="46"/>
  <c r="N100" i="46"/>
  <c r="N108" i="46"/>
  <c r="N116" i="46"/>
  <c r="N124" i="46"/>
  <c r="R30" i="55"/>
  <c r="R20" i="55"/>
  <c r="R12" i="55"/>
  <c r="R4" i="55"/>
  <c r="N5" i="46"/>
  <c r="N13" i="46"/>
  <c r="N21" i="46"/>
  <c r="N29" i="46"/>
  <c r="N37" i="46"/>
  <c r="N45" i="46"/>
  <c r="N53" i="46"/>
  <c r="N61" i="46"/>
  <c r="N69" i="46"/>
  <c r="N77" i="46"/>
  <c r="N85" i="46"/>
  <c r="N93" i="46"/>
  <c r="N101" i="46"/>
  <c r="N109" i="46"/>
  <c r="N117" i="46"/>
  <c r="N125" i="46"/>
  <c r="R33" i="55"/>
  <c r="R25" i="55"/>
  <c r="R17" i="55"/>
  <c r="R9" i="55"/>
  <c r="N6" i="46"/>
  <c r="N14" i="46"/>
  <c r="N22" i="46"/>
  <c r="N30" i="46"/>
  <c r="N38" i="46"/>
  <c r="N46" i="46"/>
  <c r="N54" i="46"/>
  <c r="N62" i="46"/>
  <c r="N70" i="46"/>
  <c r="N78" i="46"/>
  <c r="N86" i="46"/>
  <c r="N94" i="46"/>
  <c r="N102" i="46"/>
  <c r="N110" i="46"/>
  <c r="N118" i="46"/>
  <c r="N126" i="46"/>
  <c r="R22" i="55"/>
  <c r="R14" i="55"/>
  <c r="R6" i="55"/>
  <c r="N7" i="46"/>
  <c r="N15" i="46"/>
  <c r="N23" i="46"/>
  <c r="N31" i="46"/>
  <c r="N39" i="46"/>
  <c r="N47" i="46"/>
  <c r="N55" i="46"/>
  <c r="N63" i="46"/>
  <c r="N71" i="46"/>
  <c r="N79" i="46"/>
  <c r="N87" i="46"/>
  <c r="N95" i="46"/>
  <c r="N103" i="46"/>
  <c r="N111" i="46"/>
  <c r="N119" i="46"/>
  <c r="N127" i="46"/>
  <c r="R19" i="55"/>
  <c r="R11" i="55"/>
  <c r="R3" i="55"/>
  <c r="N8" i="46"/>
  <c r="N16" i="46"/>
  <c r="N24" i="46"/>
  <c r="N32" i="46"/>
  <c r="N40" i="46"/>
  <c r="N48" i="46"/>
  <c r="N56" i="46"/>
  <c r="N64" i="46"/>
  <c r="N72" i="46"/>
  <c r="N80" i="46"/>
  <c r="N88" i="46"/>
  <c r="N96" i="46"/>
  <c r="N104" i="46"/>
  <c r="N112" i="46"/>
  <c r="N120" i="46"/>
  <c r="N128" i="46"/>
  <c r="R24" i="55"/>
  <c r="R16" i="55"/>
  <c r="R8" i="55"/>
  <c r="N9" i="46"/>
  <c r="N17" i="46"/>
  <c r="N25" i="46"/>
  <c r="N33" i="46"/>
  <c r="N41" i="46"/>
  <c r="N49" i="46"/>
  <c r="N57" i="46"/>
  <c r="N65" i="46"/>
  <c r="N73" i="46"/>
  <c r="N81" i="46"/>
  <c r="N89" i="46"/>
  <c r="N97" i="46"/>
  <c r="N105" i="46"/>
  <c r="N113" i="46"/>
  <c r="N121" i="46"/>
  <c r="N129" i="46"/>
  <c r="R21" i="55"/>
  <c r="R13" i="55"/>
  <c r="R5" i="55"/>
  <c r="N10" i="46"/>
  <c r="N18" i="46"/>
  <c r="N26" i="46"/>
  <c r="N34" i="46"/>
  <c r="N42" i="46"/>
  <c r="N50" i="46"/>
  <c r="N58" i="46"/>
  <c r="N66" i="46"/>
  <c r="N74" i="46"/>
  <c r="N82" i="46"/>
  <c r="N90" i="46"/>
  <c r="N98" i="46"/>
  <c r="N106" i="46"/>
  <c r="N114" i="46"/>
  <c r="N122" i="46"/>
  <c r="N130" i="46"/>
  <c r="R18" i="55"/>
  <c r="R10" i="55"/>
  <c r="R2" i="55"/>
  <c r="N3" i="46"/>
  <c r="N11" i="46"/>
  <c r="N19" i="46"/>
  <c r="N27" i="46"/>
  <c r="N35" i="46"/>
  <c r="N43" i="46"/>
  <c r="N51" i="46"/>
  <c r="N59" i="46"/>
  <c r="N67" i="46"/>
  <c r="N75" i="46"/>
  <c r="N83" i="46"/>
  <c r="N91" i="46"/>
  <c r="N99" i="46"/>
  <c r="N107" i="46"/>
  <c r="N115" i="46"/>
  <c r="N123" i="46"/>
  <c r="N131" i="46"/>
  <c r="N2" i="46"/>
  <c r="F130" i="56"/>
  <c r="F122" i="56"/>
  <c r="F114" i="56"/>
  <c r="F125" i="56"/>
  <c r="F117" i="56"/>
  <c r="F128" i="56"/>
  <c r="F120" i="56"/>
  <c r="F112" i="56"/>
  <c r="F131" i="56"/>
  <c r="F123" i="56"/>
  <c r="F115" i="56"/>
  <c r="F126" i="56"/>
  <c r="F118" i="56"/>
  <c r="F110" i="56"/>
  <c r="F129" i="56"/>
  <c r="F121" i="56"/>
  <c r="F113" i="56"/>
  <c r="F124" i="56"/>
  <c r="F116" i="56"/>
  <c r="F127" i="56"/>
  <c r="F119" i="56"/>
  <c r="F111" i="56"/>
  <c r="F109" i="56"/>
  <c r="F101" i="56"/>
  <c r="F93" i="56"/>
  <c r="F104" i="56"/>
  <c r="F107" i="56"/>
  <c r="F99" i="56"/>
  <c r="F102" i="56"/>
  <c r="F94" i="56"/>
  <c r="F86" i="56"/>
  <c r="F78" i="56"/>
  <c r="F105" i="56"/>
  <c r="F108" i="56"/>
  <c r="F100" i="56"/>
  <c r="F92" i="56"/>
  <c r="F103" i="56"/>
  <c r="F106" i="56"/>
  <c r="F98" i="56"/>
  <c r="F90" i="56"/>
  <c r="F82" i="56"/>
  <c r="F74" i="56"/>
  <c r="F88" i="56"/>
  <c r="F91" i="56"/>
  <c r="F87" i="56"/>
  <c r="F70" i="56"/>
  <c r="F97" i="56"/>
  <c r="F95" i="56"/>
  <c r="F89" i="56"/>
  <c r="F85" i="56"/>
  <c r="F84" i="56"/>
  <c r="F83" i="56"/>
  <c r="F68" i="56"/>
  <c r="F60" i="56"/>
  <c r="F52" i="56"/>
  <c r="F81" i="56"/>
  <c r="F80" i="56"/>
  <c r="F96" i="56"/>
  <c r="F79" i="56"/>
  <c r="F66" i="56"/>
  <c r="F75" i="56"/>
  <c r="F64" i="56"/>
  <c r="F56" i="56"/>
  <c r="F57" i="56"/>
  <c r="F47" i="56"/>
  <c r="F77" i="56"/>
  <c r="F73" i="56"/>
  <c r="F55" i="56"/>
  <c r="F54" i="56"/>
  <c r="F50" i="56"/>
  <c r="F42" i="56"/>
  <c r="F53" i="56"/>
  <c r="F45" i="56"/>
  <c r="F37" i="56"/>
  <c r="F76" i="56"/>
  <c r="F72" i="56"/>
  <c r="F48" i="56"/>
  <c r="F40" i="56"/>
  <c r="F32" i="56"/>
  <c r="F65" i="56"/>
  <c r="F43" i="56"/>
  <c r="F35" i="56"/>
  <c r="F27" i="56"/>
  <c r="F18" i="56"/>
  <c r="F63" i="56"/>
  <c r="F62" i="56"/>
  <c r="F51" i="56"/>
  <c r="F46" i="56"/>
  <c r="F61" i="56"/>
  <c r="F49" i="56"/>
  <c r="F71" i="56"/>
  <c r="F69" i="56"/>
  <c r="F67" i="56"/>
  <c r="F59" i="56"/>
  <c r="F58" i="56"/>
  <c r="F44" i="56"/>
  <c r="F36" i="56"/>
  <c r="F28" i="56"/>
  <c r="F19" i="56"/>
  <c r="F17" i="56"/>
  <c r="F8" i="56"/>
  <c r="F41" i="56"/>
  <c r="F33" i="56"/>
  <c r="F16" i="56"/>
  <c r="F11" i="56"/>
  <c r="F3" i="56"/>
  <c r="F39" i="56"/>
  <c r="F31" i="56"/>
  <c r="F14" i="56"/>
  <c r="F6" i="56"/>
  <c r="F29" i="56"/>
  <c r="F9" i="56"/>
  <c r="F26" i="56"/>
  <c r="F12" i="56"/>
  <c r="F4" i="56"/>
  <c r="F38" i="56"/>
  <c r="F30" i="56"/>
  <c r="F24" i="56"/>
  <c r="F15" i="56"/>
  <c r="F7" i="56"/>
  <c r="F34" i="56"/>
  <c r="F23" i="56"/>
  <c r="F22" i="56"/>
  <c r="F10" i="56"/>
  <c r="F2" i="56"/>
  <c r="F21" i="56"/>
  <c r="F20" i="56"/>
  <c r="F13" i="56"/>
  <c r="F5" i="56"/>
  <c r="J128" i="55"/>
  <c r="J120" i="55"/>
  <c r="J112" i="55"/>
  <c r="J104" i="55"/>
  <c r="J125" i="55"/>
  <c r="J117" i="55"/>
  <c r="J109" i="55"/>
  <c r="J101" i="55"/>
  <c r="J130" i="55"/>
  <c r="J122" i="55"/>
  <c r="J114" i="55"/>
  <c r="J106" i="55"/>
  <c r="J98" i="55"/>
  <c r="J127" i="55"/>
  <c r="J119" i="55"/>
  <c r="J111" i="55"/>
  <c r="J103" i="55"/>
  <c r="J124" i="55"/>
  <c r="J116" i="55"/>
  <c r="J108" i="55"/>
  <c r="J100" i="55"/>
  <c r="J129" i="55"/>
  <c r="J121" i="55"/>
  <c r="J113" i="55"/>
  <c r="J105" i="55"/>
  <c r="J97" i="55"/>
  <c r="J126" i="55"/>
  <c r="J118" i="55"/>
  <c r="J110" i="55"/>
  <c r="J102" i="55"/>
  <c r="J131" i="55"/>
  <c r="J123" i="55"/>
  <c r="J115" i="55"/>
  <c r="J107" i="55"/>
  <c r="J99" i="55"/>
  <c r="J96" i="55"/>
  <c r="J88" i="55"/>
  <c r="J80" i="55"/>
  <c r="J72" i="55"/>
  <c r="J64" i="55"/>
  <c r="J93" i="55"/>
  <c r="J85" i="55"/>
  <c r="J77" i="55"/>
  <c r="J69" i="55"/>
  <c r="J61" i="55"/>
  <c r="J90" i="55"/>
  <c r="J82" i="55"/>
  <c r="J74" i="55"/>
  <c r="J95" i="55"/>
  <c r="J87" i="55"/>
  <c r="J79" i="55"/>
  <c r="J71" i="55"/>
  <c r="J92" i="55"/>
  <c r="J84" i="55"/>
  <c r="J76" i="55"/>
  <c r="J68" i="55"/>
  <c r="J60" i="55"/>
  <c r="J89" i="55"/>
  <c r="J81" i="55"/>
  <c r="J73" i="55"/>
  <c r="J65" i="55"/>
  <c r="J94" i="55"/>
  <c r="J86" i="55"/>
  <c r="J78" i="55"/>
  <c r="J70" i="55"/>
  <c r="J62" i="55"/>
  <c r="J91" i="55"/>
  <c r="J83" i="55"/>
  <c r="J75" i="55"/>
  <c r="J67" i="55"/>
  <c r="J55" i="55"/>
  <c r="J47" i="55"/>
  <c r="J39" i="55"/>
  <c r="J31" i="55"/>
  <c r="J52" i="55"/>
  <c r="J44" i="55"/>
  <c r="J36" i="55"/>
  <c r="J28" i="55"/>
  <c r="J57" i="55"/>
  <c r="J49" i="55"/>
  <c r="J41" i="55"/>
  <c r="J63" i="55"/>
  <c r="J54" i="55"/>
  <c r="J46" i="55"/>
  <c r="J38" i="55"/>
  <c r="J66" i="55"/>
  <c r="J59" i="55"/>
  <c r="J51" i="55"/>
  <c r="J43" i="55"/>
  <c r="J35" i="55"/>
  <c r="J27" i="55"/>
  <c r="J56" i="55"/>
  <c r="J48" i="55"/>
  <c r="J40" i="55"/>
  <c r="J32" i="55"/>
  <c r="J53" i="55"/>
  <c r="J45" i="55"/>
  <c r="J37" i="55"/>
  <c r="J29" i="55"/>
  <c r="J58" i="55"/>
  <c r="J50" i="55"/>
  <c r="J42" i="55"/>
  <c r="J34" i="55"/>
  <c r="J23" i="55"/>
  <c r="J15" i="55"/>
  <c r="J7" i="55"/>
  <c r="J20" i="55"/>
  <c r="J12" i="55"/>
  <c r="J4" i="55"/>
  <c r="J25" i="55"/>
  <c r="J17" i="55"/>
  <c r="J9" i="55"/>
  <c r="J30" i="55"/>
  <c r="J22" i="55"/>
  <c r="J14" i="55"/>
  <c r="J6" i="55"/>
  <c r="J33" i="55"/>
  <c r="J19" i="55"/>
  <c r="J11" i="55"/>
  <c r="J3" i="55"/>
  <c r="J24" i="55"/>
  <c r="J16" i="55"/>
  <c r="J8" i="55"/>
  <c r="J21" i="55"/>
  <c r="J13" i="55"/>
  <c r="J5" i="55"/>
  <c r="J26" i="55"/>
  <c r="J18" i="55"/>
  <c r="J10" i="55"/>
  <c r="J2" i="55"/>
  <c r="F3" i="46"/>
  <c r="F11" i="46"/>
  <c r="F19" i="46"/>
  <c r="F27" i="46"/>
  <c r="F35" i="46"/>
  <c r="F43" i="46"/>
  <c r="F51" i="46"/>
  <c r="F59" i="46"/>
  <c r="F67" i="46"/>
  <c r="F75" i="46"/>
  <c r="F83" i="46"/>
  <c r="F91" i="46"/>
  <c r="F99" i="46"/>
  <c r="F107" i="46"/>
  <c r="F115" i="46"/>
  <c r="F123" i="46"/>
  <c r="F131" i="46"/>
  <c r="F4" i="46"/>
  <c r="F12" i="46"/>
  <c r="F20" i="46"/>
  <c r="F28" i="46"/>
  <c r="F36" i="46"/>
  <c r="F44" i="46"/>
  <c r="F52" i="46"/>
  <c r="F60" i="46"/>
  <c r="F68" i="46"/>
  <c r="F76" i="46"/>
  <c r="F84" i="46"/>
  <c r="F92" i="46"/>
  <c r="F100" i="46"/>
  <c r="F108" i="46"/>
  <c r="F116" i="46"/>
  <c r="F124" i="46"/>
  <c r="F5" i="46"/>
  <c r="F13" i="46"/>
  <c r="F21" i="46"/>
  <c r="F29" i="46"/>
  <c r="F37" i="46"/>
  <c r="F45" i="46"/>
  <c r="F53" i="46"/>
  <c r="F61" i="46"/>
  <c r="F69" i="46"/>
  <c r="F77" i="46"/>
  <c r="F85" i="46"/>
  <c r="F93" i="46"/>
  <c r="F101" i="46"/>
  <c r="F109" i="46"/>
  <c r="F117" i="46"/>
  <c r="F125" i="46"/>
  <c r="F6" i="46"/>
  <c r="F14" i="46"/>
  <c r="F22" i="46"/>
  <c r="F30" i="46"/>
  <c r="F38" i="46"/>
  <c r="F46" i="46"/>
  <c r="F54" i="46"/>
  <c r="F62" i="46"/>
  <c r="F70" i="46"/>
  <c r="F78" i="46"/>
  <c r="F86" i="46"/>
  <c r="F94" i="46"/>
  <c r="F102" i="46"/>
  <c r="F110" i="46"/>
  <c r="F118" i="46"/>
  <c r="F126" i="46"/>
  <c r="F7" i="46"/>
  <c r="F15" i="46"/>
  <c r="F23" i="46"/>
  <c r="F31" i="46"/>
  <c r="F39" i="46"/>
  <c r="F47" i="46"/>
  <c r="F55" i="46"/>
  <c r="F63" i="46"/>
  <c r="F71" i="46"/>
  <c r="F79" i="46"/>
  <c r="F87" i="46"/>
  <c r="F95" i="46"/>
  <c r="F103" i="46"/>
  <c r="F111" i="46"/>
  <c r="F119" i="46"/>
  <c r="F127" i="46"/>
  <c r="F8" i="46"/>
  <c r="F16" i="46"/>
  <c r="F24" i="46"/>
  <c r="F32" i="46"/>
  <c r="F40" i="46"/>
  <c r="F48" i="46"/>
  <c r="F56" i="46"/>
  <c r="F64" i="46"/>
  <c r="F72" i="46"/>
  <c r="F80" i="46"/>
  <c r="F88" i="46"/>
  <c r="F96" i="46"/>
  <c r="F104" i="46"/>
  <c r="F112" i="46"/>
  <c r="F120" i="46"/>
  <c r="F128" i="46"/>
  <c r="F9" i="46"/>
  <c r="F17" i="46"/>
  <c r="F25" i="46"/>
  <c r="F33" i="46"/>
  <c r="F41" i="46"/>
  <c r="F49" i="46"/>
  <c r="F57" i="46"/>
  <c r="F65" i="46"/>
  <c r="F73" i="46"/>
  <c r="F81" i="46"/>
  <c r="F89" i="46"/>
  <c r="F97" i="46"/>
  <c r="F105" i="46"/>
  <c r="F113" i="46"/>
  <c r="F121" i="46"/>
  <c r="F129" i="46"/>
  <c r="F10" i="46"/>
  <c r="F18" i="46"/>
  <c r="F26" i="46"/>
  <c r="F34" i="46"/>
  <c r="F42" i="46"/>
  <c r="F50" i="46"/>
  <c r="F58" i="46"/>
  <c r="F66" i="46"/>
  <c r="F74" i="46"/>
  <c r="F82" i="46"/>
  <c r="F90" i="46"/>
  <c r="F98" i="46"/>
  <c r="F106" i="46"/>
  <c r="F114" i="46"/>
  <c r="F122" i="46"/>
  <c r="F130" i="46"/>
  <c r="C128" i="46"/>
  <c r="C120" i="46"/>
  <c r="C112" i="46"/>
  <c r="C104" i="46"/>
  <c r="C96" i="46"/>
  <c r="C88" i="46"/>
  <c r="C80" i="46"/>
  <c r="C72" i="46"/>
  <c r="C64" i="46"/>
  <c r="C56" i="46"/>
  <c r="C48" i="46"/>
  <c r="C40" i="46"/>
  <c r="C32" i="46"/>
  <c r="C24" i="46"/>
  <c r="C16" i="46"/>
  <c r="C8" i="46"/>
  <c r="F2" i="46"/>
  <c r="D126" i="46"/>
  <c r="D118" i="46"/>
  <c r="D110" i="46"/>
  <c r="D102" i="46"/>
  <c r="D94" i="46"/>
  <c r="D86" i="46"/>
  <c r="D78" i="46"/>
  <c r="D70" i="46"/>
  <c r="D62" i="46"/>
  <c r="D54" i="46"/>
  <c r="D46" i="46"/>
  <c r="D38" i="46"/>
  <c r="D30" i="46"/>
  <c r="D22" i="46"/>
  <c r="D14" i="46"/>
  <c r="D6" i="46"/>
  <c r="E127" i="46"/>
  <c r="E116" i="46"/>
  <c r="E84" i="46"/>
  <c r="E52" i="46"/>
  <c r="E20" i="46"/>
  <c r="M127" i="56"/>
  <c r="M119" i="56"/>
  <c r="M111" i="56"/>
  <c r="M130" i="56"/>
  <c r="M122" i="56"/>
  <c r="M114" i="56"/>
  <c r="M125" i="56"/>
  <c r="M117" i="56"/>
  <c r="M109" i="56"/>
  <c r="M128" i="56"/>
  <c r="M120" i="56"/>
  <c r="M112" i="56"/>
  <c r="M131" i="56"/>
  <c r="M123" i="56"/>
  <c r="M115" i="56"/>
  <c r="M126" i="56"/>
  <c r="M118" i="56"/>
  <c r="M110" i="56"/>
  <c r="M129" i="56"/>
  <c r="M121" i="56"/>
  <c r="M113" i="56"/>
  <c r="M124" i="56"/>
  <c r="M116" i="56"/>
  <c r="M106" i="56"/>
  <c r="M98" i="56"/>
  <c r="M90" i="56"/>
  <c r="M101" i="56"/>
  <c r="M104" i="56"/>
  <c r="M107" i="56"/>
  <c r="M99" i="56"/>
  <c r="M91" i="56"/>
  <c r="M83" i="56"/>
  <c r="M75" i="56"/>
  <c r="M102" i="56"/>
  <c r="M105" i="56"/>
  <c r="M97" i="56"/>
  <c r="M89" i="56"/>
  <c r="M108" i="56"/>
  <c r="M100" i="56"/>
  <c r="M103" i="56"/>
  <c r="M95" i="56"/>
  <c r="M87" i="56"/>
  <c r="M79" i="56"/>
  <c r="M77" i="56"/>
  <c r="M76" i="56"/>
  <c r="M67" i="56"/>
  <c r="M96" i="56"/>
  <c r="M94" i="56"/>
  <c r="M92" i="56"/>
  <c r="M88" i="56"/>
  <c r="M73" i="56"/>
  <c r="M72" i="56"/>
  <c r="M65" i="56"/>
  <c r="M57" i="56"/>
  <c r="M86" i="56"/>
  <c r="M85" i="56"/>
  <c r="M84" i="56"/>
  <c r="M71" i="56"/>
  <c r="M93" i="56"/>
  <c r="M82" i="56"/>
  <c r="M81" i="56"/>
  <c r="M80" i="56"/>
  <c r="M69" i="56"/>
  <c r="M61" i="56"/>
  <c r="M53" i="56"/>
  <c r="M63" i="56"/>
  <c r="M62" i="56"/>
  <c r="M44" i="56"/>
  <c r="M60" i="56"/>
  <c r="M47" i="56"/>
  <c r="M59" i="56"/>
  <c r="M58" i="56"/>
  <c r="M50" i="56"/>
  <c r="M42" i="56"/>
  <c r="M34" i="56"/>
  <c r="M56" i="56"/>
  <c r="M45" i="56"/>
  <c r="M37" i="56"/>
  <c r="M29" i="56"/>
  <c r="M78" i="56"/>
  <c r="M74" i="56"/>
  <c r="M55" i="56"/>
  <c r="M54" i="56"/>
  <c r="M48" i="56"/>
  <c r="M40" i="56"/>
  <c r="M32" i="56"/>
  <c r="M23" i="56"/>
  <c r="M52" i="56"/>
  <c r="M43" i="56"/>
  <c r="M46" i="56"/>
  <c r="M70" i="56"/>
  <c r="M68" i="56"/>
  <c r="M66" i="56"/>
  <c r="M64" i="56"/>
  <c r="M51" i="56"/>
  <c r="M49" i="56"/>
  <c r="M41" i="56"/>
  <c r="M33" i="56"/>
  <c r="M24" i="56"/>
  <c r="M16" i="56"/>
  <c r="M13" i="56"/>
  <c r="M5" i="56"/>
  <c r="M22" i="56"/>
  <c r="M8" i="56"/>
  <c r="M38" i="56"/>
  <c r="M36" i="56"/>
  <c r="M30" i="56"/>
  <c r="M21" i="56"/>
  <c r="M20" i="56"/>
  <c r="M19" i="56"/>
  <c r="M11" i="56"/>
  <c r="M3" i="56"/>
  <c r="M18" i="56"/>
  <c r="M17" i="56"/>
  <c r="M14" i="56"/>
  <c r="M6" i="56"/>
  <c r="M9" i="56"/>
  <c r="M12" i="56"/>
  <c r="M4" i="56"/>
  <c r="M35" i="56"/>
  <c r="M28" i="56"/>
  <c r="M15" i="56"/>
  <c r="M7" i="56"/>
  <c r="M39" i="56"/>
  <c r="M31" i="56"/>
  <c r="M27" i="56"/>
  <c r="M26" i="56"/>
  <c r="M10" i="56"/>
  <c r="M2" i="56"/>
  <c r="Q131" i="55"/>
  <c r="Q123" i="55"/>
  <c r="Q115" i="55"/>
  <c r="Q107" i="55"/>
  <c r="Q99" i="55"/>
  <c r="Q128" i="55"/>
  <c r="Q120" i="55"/>
  <c r="Q112" i="55"/>
  <c r="Q104" i="55"/>
  <c r="Q96" i="55"/>
  <c r="Q125" i="55"/>
  <c r="Q117" i="55"/>
  <c r="Q109" i="55"/>
  <c r="Q101" i="55"/>
  <c r="Q130" i="55"/>
  <c r="Q122" i="55"/>
  <c r="Q114" i="55"/>
  <c r="Q106" i="55"/>
  <c r="Q98" i="55"/>
  <c r="Q127" i="55"/>
  <c r="Q119" i="55"/>
  <c r="Q111" i="55"/>
  <c r="Q103" i="55"/>
  <c r="Q124" i="55"/>
  <c r="Q116" i="55"/>
  <c r="Q108" i="55"/>
  <c r="Q100" i="55"/>
  <c r="Q129" i="55"/>
  <c r="Q121" i="55"/>
  <c r="Q113" i="55"/>
  <c r="Q105" i="55"/>
  <c r="Q97" i="55"/>
  <c r="Q126" i="55"/>
  <c r="Q118" i="55"/>
  <c r="Q110" i="55"/>
  <c r="Q102" i="55"/>
  <c r="Q91" i="55"/>
  <c r="Q83" i="55"/>
  <c r="Q75" i="55"/>
  <c r="Q67" i="55"/>
  <c r="Q88" i="55"/>
  <c r="Q80" i="55"/>
  <c r="Q72" i="55"/>
  <c r="Q64" i="55"/>
  <c r="Q93" i="55"/>
  <c r="Q85" i="55"/>
  <c r="Q77" i="55"/>
  <c r="Q90" i="55"/>
  <c r="Q82" i="55"/>
  <c r="Q74" i="55"/>
  <c r="Q95" i="55"/>
  <c r="Q87" i="55"/>
  <c r="Q79" i="55"/>
  <c r="Q71" i="55"/>
  <c r="Q63" i="55"/>
  <c r="Q92" i="55"/>
  <c r="Q84" i="55"/>
  <c r="Q76" i="55"/>
  <c r="Q68" i="55"/>
  <c r="Q60" i="55"/>
  <c r="Q89" i="55"/>
  <c r="Q81" i="55"/>
  <c r="Q73" i="55"/>
  <c r="Q65" i="55"/>
  <c r="Q94" i="55"/>
  <c r="Q86" i="55"/>
  <c r="Q78" i="55"/>
  <c r="Q70" i="55"/>
  <c r="Q62" i="55"/>
  <c r="Q58" i="55"/>
  <c r="Q50" i="55"/>
  <c r="Q42" i="55"/>
  <c r="Q34" i="55"/>
  <c r="Q55" i="55"/>
  <c r="Q47" i="55"/>
  <c r="Q39" i="55"/>
  <c r="Q31" i="55"/>
  <c r="Q61" i="55"/>
  <c r="Q52" i="55"/>
  <c r="Q44" i="55"/>
  <c r="Q66" i="55"/>
  <c r="Q57" i="55"/>
  <c r="Q49" i="55"/>
  <c r="Q41" i="55"/>
  <c r="Q69" i="55"/>
  <c r="Q54" i="55"/>
  <c r="Q46" i="55"/>
  <c r="Q38" i="55"/>
  <c r="Q30" i="55"/>
  <c r="Q59" i="55"/>
  <c r="Q51" i="55"/>
  <c r="Q43" i="55"/>
  <c r="Q35" i="55"/>
  <c r="Q27" i="55"/>
  <c r="Q56" i="55"/>
  <c r="Q48" i="55"/>
  <c r="Q40" i="55"/>
  <c r="Q32" i="55"/>
  <c r="Q53" i="55"/>
  <c r="Q45" i="55"/>
  <c r="Q37" i="55"/>
  <c r="Q29" i="55"/>
  <c r="Q18" i="55"/>
  <c r="Q10" i="55"/>
  <c r="Q2" i="55"/>
  <c r="M3" i="46"/>
  <c r="M11" i="46"/>
  <c r="M19" i="46"/>
  <c r="M27" i="46"/>
  <c r="M35" i="46"/>
  <c r="M43" i="46"/>
  <c r="M51" i="46"/>
  <c r="M59" i="46"/>
  <c r="M67" i="46"/>
  <c r="M75" i="46"/>
  <c r="M83" i="46"/>
  <c r="M91" i="46"/>
  <c r="M99" i="46"/>
  <c r="M107" i="46"/>
  <c r="M115" i="46"/>
  <c r="M123" i="46"/>
  <c r="M131" i="46"/>
  <c r="Q26" i="55"/>
  <c r="Q23" i="55"/>
  <c r="Q15" i="55"/>
  <c r="Q7" i="55"/>
  <c r="M4" i="46"/>
  <c r="M12" i="46"/>
  <c r="M20" i="46"/>
  <c r="M28" i="46"/>
  <c r="M36" i="46"/>
  <c r="M44" i="46"/>
  <c r="M52" i="46"/>
  <c r="M60" i="46"/>
  <c r="M68" i="46"/>
  <c r="M76" i="46"/>
  <c r="M84" i="46"/>
  <c r="M92" i="46"/>
  <c r="M100" i="46"/>
  <c r="M108" i="46"/>
  <c r="M116" i="46"/>
  <c r="M124" i="46"/>
  <c r="Q28" i="55"/>
  <c r="Q20" i="55"/>
  <c r="Q12" i="55"/>
  <c r="Q4" i="55"/>
  <c r="M5" i="46"/>
  <c r="M13" i="46"/>
  <c r="M21" i="46"/>
  <c r="M29" i="46"/>
  <c r="M37" i="46"/>
  <c r="M45" i="46"/>
  <c r="M53" i="46"/>
  <c r="M61" i="46"/>
  <c r="M69" i="46"/>
  <c r="M77" i="46"/>
  <c r="M85" i="46"/>
  <c r="M93" i="46"/>
  <c r="M101" i="46"/>
  <c r="M109" i="46"/>
  <c r="M117" i="46"/>
  <c r="M125" i="46"/>
  <c r="Q33" i="55"/>
  <c r="Q25" i="55"/>
  <c r="Q17" i="55"/>
  <c r="Q9" i="55"/>
  <c r="M6" i="46"/>
  <c r="M14" i="46"/>
  <c r="M22" i="46"/>
  <c r="M30" i="46"/>
  <c r="M38" i="46"/>
  <c r="M46" i="46"/>
  <c r="M54" i="46"/>
  <c r="M62" i="46"/>
  <c r="M70" i="46"/>
  <c r="M78" i="46"/>
  <c r="M86" i="46"/>
  <c r="M94" i="46"/>
  <c r="M102" i="46"/>
  <c r="M110" i="46"/>
  <c r="M118" i="46"/>
  <c r="M126" i="46"/>
  <c r="Q36" i="55"/>
  <c r="Q22" i="55"/>
  <c r="Q14" i="55"/>
  <c r="Q6" i="55"/>
  <c r="M7" i="46"/>
  <c r="M15" i="46"/>
  <c r="M23" i="46"/>
  <c r="M31" i="46"/>
  <c r="M39" i="46"/>
  <c r="M47" i="46"/>
  <c r="M55" i="46"/>
  <c r="M63" i="46"/>
  <c r="M71" i="46"/>
  <c r="M79" i="46"/>
  <c r="M87" i="46"/>
  <c r="M95" i="46"/>
  <c r="M103" i="46"/>
  <c r="M111" i="46"/>
  <c r="M119" i="46"/>
  <c r="M127" i="46"/>
  <c r="Q19" i="55"/>
  <c r="Q11" i="55"/>
  <c r="Q3" i="55"/>
  <c r="M8" i="46"/>
  <c r="M16" i="46"/>
  <c r="M24" i="46"/>
  <c r="M32" i="46"/>
  <c r="M40" i="46"/>
  <c r="M48" i="46"/>
  <c r="M56" i="46"/>
  <c r="M64" i="46"/>
  <c r="M72" i="46"/>
  <c r="M80" i="46"/>
  <c r="M88" i="46"/>
  <c r="M96" i="46"/>
  <c r="M104" i="46"/>
  <c r="M112" i="46"/>
  <c r="M120" i="46"/>
  <c r="M128" i="46"/>
  <c r="Q24" i="55"/>
  <c r="Q16" i="55"/>
  <c r="Q8" i="55"/>
  <c r="M9" i="46"/>
  <c r="M17" i="46"/>
  <c r="M25" i="46"/>
  <c r="M33" i="46"/>
  <c r="M41" i="46"/>
  <c r="M49" i="46"/>
  <c r="M57" i="46"/>
  <c r="M65" i="46"/>
  <c r="M73" i="46"/>
  <c r="M81" i="46"/>
  <c r="M89" i="46"/>
  <c r="M97" i="46"/>
  <c r="M105" i="46"/>
  <c r="M113" i="46"/>
  <c r="M121" i="46"/>
  <c r="M129" i="46"/>
  <c r="Q21" i="55"/>
  <c r="Q13" i="55"/>
  <c r="Q5" i="55"/>
  <c r="M10" i="46"/>
  <c r="M18" i="46"/>
  <c r="M26" i="46"/>
  <c r="M34" i="46"/>
  <c r="M42" i="46"/>
  <c r="M50" i="46"/>
  <c r="M58" i="46"/>
  <c r="M66" i="46"/>
  <c r="M74" i="46"/>
  <c r="M82" i="46"/>
  <c r="M90" i="46"/>
  <c r="M98" i="46"/>
  <c r="M106" i="46"/>
  <c r="M114" i="46"/>
  <c r="M122" i="46"/>
  <c r="M130" i="46"/>
  <c r="M2" i="46"/>
  <c r="C127" i="46"/>
  <c r="C119" i="46"/>
  <c r="C111" i="46"/>
  <c r="C103" i="46"/>
  <c r="C95" i="46"/>
  <c r="C87" i="46"/>
  <c r="C79" i="46"/>
  <c r="C71" i="46"/>
  <c r="C63" i="46"/>
  <c r="C55" i="46"/>
  <c r="C47" i="46"/>
  <c r="C39" i="46"/>
  <c r="C31" i="46"/>
  <c r="C23" i="46"/>
  <c r="C15" i="46"/>
  <c r="C7" i="46"/>
  <c r="G2" i="46"/>
  <c r="D125" i="46"/>
  <c r="D117" i="46"/>
  <c r="D109" i="46"/>
  <c r="D101" i="46"/>
  <c r="D93" i="46"/>
  <c r="D85" i="46"/>
  <c r="D77" i="46"/>
  <c r="D69" i="46"/>
  <c r="D61" i="46"/>
  <c r="D53" i="46"/>
  <c r="D45" i="46"/>
  <c r="D37" i="46"/>
  <c r="D29" i="46"/>
  <c r="D21" i="46"/>
  <c r="D13" i="46"/>
  <c r="D5" i="46"/>
  <c r="E126" i="46"/>
  <c r="E112" i="46"/>
  <c r="E80" i="46"/>
  <c r="E48" i="46"/>
  <c r="E16" i="46"/>
  <c r="C126" i="46"/>
  <c r="C118" i="46"/>
  <c r="C110" i="46"/>
  <c r="C102" i="46"/>
  <c r="C94" i="46"/>
  <c r="C86" i="46"/>
  <c r="C78" i="46"/>
  <c r="C70" i="46"/>
  <c r="C62" i="46"/>
  <c r="C54" i="46"/>
  <c r="C46" i="46"/>
  <c r="C38" i="46"/>
  <c r="C30" i="46"/>
  <c r="C22" i="46"/>
  <c r="C14" i="46"/>
  <c r="C6" i="46"/>
  <c r="H2" i="46"/>
  <c r="D124" i="46"/>
  <c r="D116" i="46"/>
  <c r="D108" i="46"/>
  <c r="D100" i="46"/>
  <c r="D92" i="46"/>
  <c r="D84" i="46"/>
  <c r="D76" i="46"/>
  <c r="D68" i="46"/>
  <c r="D60" i="46"/>
  <c r="D52" i="46"/>
  <c r="D44" i="46"/>
  <c r="D36" i="46"/>
  <c r="D28" i="46"/>
  <c r="D20" i="46"/>
  <c r="D12" i="46"/>
  <c r="D4" i="46"/>
  <c r="E125" i="46"/>
  <c r="E108" i="46"/>
  <c r="E76" i="46"/>
  <c r="E44" i="46"/>
  <c r="E127" i="56"/>
  <c r="E119" i="56"/>
  <c r="E111" i="56"/>
  <c r="E130" i="56"/>
  <c r="E122" i="56"/>
  <c r="E114" i="56"/>
  <c r="E125" i="56"/>
  <c r="E117" i="56"/>
  <c r="E128" i="56"/>
  <c r="E120" i="56"/>
  <c r="E112" i="56"/>
  <c r="E131" i="56"/>
  <c r="E123" i="56"/>
  <c r="E115" i="56"/>
  <c r="E126" i="56"/>
  <c r="E118" i="56"/>
  <c r="E129" i="56"/>
  <c r="E121" i="56"/>
  <c r="E113" i="56"/>
  <c r="E124" i="56"/>
  <c r="E116" i="56"/>
  <c r="E106" i="56"/>
  <c r="E98" i="56"/>
  <c r="E90" i="56"/>
  <c r="E109" i="56"/>
  <c r="E101" i="56"/>
  <c r="E104" i="56"/>
  <c r="E107" i="56"/>
  <c r="E99" i="56"/>
  <c r="E91" i="56"/>
  <c r="E83" i="56"/>
  <c r="E75" i="56"/>
  <c r="E102" i="56"/>
  <c r="E105" i="56"/>
  <c r="E97" i="56"/>
  <c r="E89" i="56"/>
  <c r="E110" i="56"/>
  <c r="E108" i="56"/>
  <c r="E100" i="56"/>
  <c r="E103" i="56"/>
  <c r="E95" i="56"/>
  <c r="E87" i="56"/>
  <c r="E79" i="56"/>
  <c r="E88" i="56"/>
  <c r="E73" i="56"/>
  <c r="E72" i="56"/>
  <c r="E67" i="56"/>
  <c r="E93" i="56"/>
  <c r="E86" i="56"/>
  <c r="E85" i="56"/>
  <c r="E84" i="56"/>
  <c r="E65" i="56"/>
  <c r="E57" i="56"/>
  <c r="E82" i="56"/>
  <c r="E81" i="56"/>
  <c r="E80" i="56"/>
  <c r="E71" i="56"/>
  <c r="E96" i="56"/>
  <c r="E94" i="56"/>
  <c r="E92" i="56"/>
  <c r="E77" i="56"/>
  <c r="E76" i="56"/>
  <c r="E69" i="56"/>
  <c r="E61" i="56"/>
  <c r="E53" i="56"/>
  <c r="E59" i="56"/>
  <c r="E58" i="56"/>
  <c r="E44" i="56"/>
  <c r="E56" i="56"/>
  <c r="E47" i="56"/>
  <c r="E55" i="56"/>
  <c r="E54" i="56"/>
  <c r="E50" i="56"/>
  <c r="E42" i="56"/>
  <c r="E34" i="56"/>
  <c r="E70" i="56"/>
  <c r="E68" i="56"/>
  <c r="E52" i="56"/>
  <c r="E45" i="56"/>
  <c r="E37" i="56"/>
  <c r="E66" i="56"/>
  <c r="E48" i="56"/>
  <c r="E40" i="56"/>
  <c r="E32" i="56"/>
  <c r="E23" i="56"/>
  <c r="E64" i="56"/>
  <c r="E43" i="56"/>
  <c r="E63" i="56"/>
  <c r="E62" i="56"/>
  <c r="E51" i="56"/>
  <c r="E46" i="56"/>
  <c r="E78" i="56"/>
  <c r="E74" i="56"/>
  <c r="E60" i="56"/>
  <c r="E49" i="56"/>
  <c r="E41" i="56"/>
  <c r="E33" i="56"/>
  <c r="E24" i="56"/>
  <c r="E16" i="56"/>
  <c r="E21" i="56"/>
  <c r="E20" i="56"/>
  <c r="E19" i="56"/>
  <c r="E13" i="56"/>
  <c r="E5" i="56"/>
  <c r="E18" i="56"/>
  <c r="E17" i="56"/>
  <c r="E8" i="56"/>
  <c r="E35" i="56"/>
  <c r="E11" i="56"/>
  <c r="E3" i="56"/>
  <c r="E39" i="56"/>
  <c r="E31" i="56"/>
  <c r="E14" i="56"/>
  <c r="E6" i="56"/>
  <c r="E29" i="56"/>
  <c r="E28" i="56"/>
  <c r="E9" i="56"/>
  <c r="E27" i="56"/>
  <c r="E26" i="56"/>
  <c r="E12" i="56"/>
  <c r="E4" i="56"/>
  <c r="E38" i="56"/>
  <c r="E36" i="56"/>
  <c r="E30" i="56"/>
  <c r="E15" i="56"/>
  <c r="E7" i="56"/>
  <c r="E22" i="56"/>
  <c r="E10" i="56"/>
  <c r="E2" i="56"/>
  <c r="I131" i="55"/>
  <c r="I123" i="55"/>
  <c r="I115" i="55"/>
  <c r="I107" i="55"/>
  <c r="I99" i="55"/>
  <c r="I128" i="55"/>
  <c r="I120" i="55"/>
  <c r="I112" i="55"/>
  <c r="I104" i="55"/>
  <c r="I125" i="55"/>
  <c r="I117" i="55"/>
  <c r="I109" i="55"/>
  <c r="I101" i="55"/>
  <c r="I130" i="55"/>
  <c r="I122" i="55"/>
  <c r="I114" i="55"/>
  <c r="I106" i="55"/>
  <c r="I98" i="55"/>
  <c r="I127" i="55"/>
  <c r="I119" i="55"/>
  <c r="I111" i="55"/>
  <c r="I103" i="55"/>
  <c r="I124" i="55"/>
  <c r="I116" i="55"/>
  <c r="I108" i="55"/>
  <c r="I100" i="55"/>
  <c r="I129" i="55"/>
  <c r="I121" i="55"/>
  <c r="I113" i="55"/>
  <c r="I105" i="55"/>
  <c r="I97" i="55"/>
  <c r="I126" i="55"/>
  <c r="I118" i="55"/>
  <c r="I110" i="55"/>
  <c r="I102" i="55"/>
  <c r="I91" i="55"/>
  <c r="I83" i="55"/>
  <c r="I75" i="55"/>
  <c r="I67" i="55"/>
  <c r="I96" i="55"/>
  <c r="I88" i="55"/>
  <c r="I80" i="55"/>
  <c r="I72" i="55"/>
  <c r="I64" i="55"/>
  <c r="I93" i="55"/>
  <c r="I85" i="55"/>
  <c r="I77" i="55"/>
  <c r="I90" i="55"/>
  <c r="I82" i="55"/>
  <c r="I74" i="55"/>
  <c r="I95" i="55"/>
  <c r="I87" i="55"/>
  <c r="I79" i="55"/>
  <c r="I71" i="55"/>
  <c r="I63" i="55"/>
  <c r="I92" i="55"/>
  <c r="I84" i="55"/>
  <c r="I76" i="55"/>
  <c r="I68" i="55"/>
  <c r="I89" i="55"/>
  <c r="I81" i="55"/>
  <c r="I73" i="55"/>
  <c r="I65" i="55"/>
  <c r="I94" i="55"/>
  <c r="I86" i="55"/>
  <c r="I78" i="55"/>
  <c r="I70" i="55"/>
  <c r="I62" i="55"/>
  <c r="I58" i="55"/>
  <c r="I50" i="55"/>
  <c r="I42" i="55"/>
  <c r="I34" i="55"/>
  <c r="I55" i="55"/>
  <c r="I47" i="55"/>
  <c r="I39" i="55"/>
  <c r="I31" i="55"/>
  <c r="I60" i="55"/>
  <c r="I52" i="55"/>
  <c r="I44" i="55"/>
  <c r="I57" i="55"/>
  <c r="I49" i="55"/>
  <c r="I41" i="55"/>
  <c r="I61" i="55"/>
  <c r="I54" i="55"/>
  <c r="I46" i="55"/>
  <c r="I38" i="55"/>
  <c r="I30" i="55"/>
  <c r="I66" i="55"/>
  <c r="I59" i="55"/>
  <c r="I51" i="55"/>
  <c r="I43" i="55"/>
  <c r="I35" i="55"/>
  <c r="I27" i="55"/>
  <c r="I69" i="55"/>
  <c r="I56" i="55"/>
  <c r="I48" i="55"/>
  <c r="I40" i="55"/>
  <c r="I32" i="55"/>
  <c r="I53" i="55"/>
  <c r="I45" i="55"/>
  <c r="I37" i="55"/>
  <c r="I29" i="55"/>
  <c r="I26" i="55"/>
  <c r="I18" i="55"/>
  <c r="I10" i="55"/>
  <c r="I2" i="55"/>
  <c r="I23" i="55"/>
  <c r="I15" i="55"/>
  <c r="I7" i="55"/>
  <c r="I20" i="55"/>
  <c r="I12" i="55"/>
  <c r="I4" i="55"/>
  <c r="I25" i="55"/>
  <c r="I17" i="55"/>
  <c r="I9" i="55"/>
  <c r="I28" i="55"/>
  <c r="I22" i="55"/>
  <c r="I14" i="55"/>
  <c r="I6" i="55"/>
  <c r="I33" i="55"/>
  <c r="I19" i="55"/>
  <c r="I11" i="55"/>
  <c r="I3" i="55"/>
  <c r="I36" i="55"/>
  <c r="I24" i="55"/>
  <c r="I16" i="55"/>
  <c r="I8" i="55"/>
  <c r="I21" i="55"/>
  <c r="I13" i="55"/>
  <c r="I5" i="55"/>
  <c r="E10" i="46"/>
  <c r="E18" i="46"/>
  <c r="E26" i="46"/>
  <c r="E34" i="46"/>
  <c r="E42" i="46"/>
  <c r="E50" i="46"/>
  <c r="E58" i="46"/>
  <c r="E66" i="46"/>
  <c r="E74" i="46"/>
  <c r="E82" i="46"/>
  <c r="E90" i="46"/>
  <c r="E98" i="46"/>
  <c r="E106" i="46"/>
  <c r="E114" i="46"/>
  <c r="E3" i="46"/>
  <c r="E11" i="46"/>
  <c r="E19" i="46"/>
  <c r="E27" i="46"/>
  <c r="E35" i="46"/>
  <c r="E43" i="46"/>
  <c r="E51" i="46"/>
  <c r="E59" i="46"/>
  <c r="E67" i="46"/>
  <c r="E75" i="46"/>
  <c r="E83" i="46"/>
  <c r="E91" i="46"/>
  <c r="E99" i="46"/>
  <c r="E107" i="46"/>
  <c r="E115" i="46"/>
  <c r="E123" i="46"/>
  <c r="E5" i="46"/>
  <c r="E13" i="46"/>
  <c r="E21" i="46"/>
  <c r="E29" i="46"/>
  <c r="E37" i="46"/>
  <c r="E45" i="46"/>
  <c r="E53" i="46"/>
  <c r="E61" i="46"/>
  <c r="E69" i="46"/>
  <c r="E77" i="46"/>
  <c r="E85" i="46"/>
  <c r="E93" i="46"/>
  <c r="E101" i="46"/>
  <c r="E109" i="46"/>
  <c r="E117" i="46"/>
  <c r="E6" i="46"/>
  <c r="E14" i="46"/>
  <c r="E22" i="46"/>
  <c r="E30" i="46"/>
  <c r="E38" i="46"/>
  <c r="E46" i="46"/>
  <c r="E54" i="46"/>
  <c r="E62" i="46"/>
  <c r="E70" i="46"/>
  <c r="E78" i="46"/>
  <c r="E86" i="46"/>
  <c r="E94" i="46"/>
  <c r="E102" i="46"/>
  <c r="E110" i="46"/>
  <c r="E7" i="46"/>
  <c r="E15" i="46"/>
  <c r="E23" i="46"/>
  <c r="E31" i="46"/>
  <c r="E39" i="46"/>
  <c r="E47" i="46"/>
  <c r="E55" i="46"/>
  <c r="E63" i="46"/>
  <c r="E71" i="46"/>
  <c r="E79" i="46"/>
  <c r="E87" i="46"/>
  <c r="E95" i="46"/>
  <c r="E103" i="46"/>
  <c r="E111" i="46"/>
  <c r="E119" i="46"/>
  <c r="E9" i="46"/>
  <c r="E17" i="46"/>
  <c r="E25" i="46"/>
  <c r="E33" i="46"/>
  <c r="E41" i="46"/>
  <c r="E49" i="46"/>
  <c r="E57" i="46"/>
  <c r="E65" i="46"/>
  <c r="E73" i="46"/>
  <c r="E81" i="46"/>
  <c r="E89" i="46"/>
  <c r="E97" i="46"/>
  <c r="E105" i="46"/>
  <c r="E113" i="46"/>
  <c r="L124" i="56"/>
  <c r="L116" i="56"/>
  <c r="L127" i="56"/>
  <c r="L119" i="56"/>
  <c r="L111" i="56"/>
  <c r="L130" i="56"/>
  <c r="L122" i="56"/>
  <c r="L114" i="56"/>
  <c r="L125" i="56"/>
  <c r="L117" i="56"/>
  <c r="L109" i="56"/>
  <c r="L128" i="56"/>
  <c r="L120" i="56"/>
  <c r="L112" i="56"/>
  <c r="L131" i="56"/>
  <c r="L123" i="56"/>
  <c r="L115" i="56"/>
  <c r="L126" i="56"/>
  <c r="L118" i="56"/>
  <c r="L110" i="56"/>
  <c r="L129" i="56"/>
  <c r="L121" i="56"/>
  <c r="L113" i="56"/>
  <c r="L103" i="56"/>
  <c r="L95" i="56"/>
  <c r="L106" i="56"/>
  <c r="L98" i="56"/>
  <c r="L101" i="56"/>
  <c r="L104" i="56"/>
  <c r="L96" i="56"/>
  <c r="L88" i="56"/>
  <c r="L80" i="56"/>
  <c r="L72" i="56"/>
  <c r="L107" i="56"/>
  <c r="L99" i="56"/>
  <c r="L102" i="56"/>
  <c r="L94" i="56"/>
  <c r="L105" i="56"/>
  <c r="L97" i="56"/>
  <c r="L108" i="56"/>
  <c r="L100" i="56"/>
  <c r="L92" i="56"/>
  <c r="L84" i="56"/>
  <c r="L76" i="56"/>
  <c r="L81" i="56"/>
  <c r="L79" i="56"/>
  <c r="L78" i="56"/>
  <c r="L90" i="56"/>
  <c r="L74" i="56"/>
  <c r="L70" i="56"/>
  <c r="L62" i="56"/>
  <c r="L54" i="56"/>
  <c r="L87" i="56"/>
  <c r="L86" i="56"/>
  <c r="L68" i="56"/>
  <c r="L91" i="56"/>
  <c r="L85" i="56"/>
  <c r="L83" i="56"/>
  <c r="L93" i="56"/>
  <c r="L89" i="56"/>
  <c r="L82" i="56"/>
  <c r="L66" i="56"/>
  <c r="L58" i="56"/>
  <c r="L64" i="56"/>
  <c r="L51" i="56"/>
  <c r="L49" i="56"/>
  <c r="L63" i="56"/>
  <c r="L61" i="56"/>
  <c r="L44" i="56"/>
  <c r="L60" i="56"/>
  <c r="L47" i="56"/>
  <c r="L39" i="56"/>
  <c r="L31" i="56"/>
  <c r="L75" i="56"/>
  <c r="L59" i="56"/>
  <c r="L57" i="56"/>
  <c r="L50" i="56"/>
  <c r="L42" i="56"/>
  <c r="L34" i="56"/>
  <c r="L71" i="56"/>
  <c r="L69" i="56"/>
  <c r="L67" i="56"/>
  <c r="L56" i="56"/>
  <c r="L45" i="56"/>
  <c r="L37" i="56"/>
  <c r="L29" i="56"/>
  <c r="L20" i="56"/>
  <c r="L55" i="56"/>
  <c r="L53" i="56"/>
  <c r="L48" i="56"/>
  <c r="L52" i="56"/>
  <c r="L43" i="56"/>
  <c r="L77" i="56"/>
  <c r="L73" i="56"/>
  <c r="L65" i="56"/>
  <c r="L46" i="56"/>
  <c r="L38" i="56"/>
  <c r="L30" i="56"/>
  <c r="L21" i="56"/>
  <c r="L41" i="56"/>
  <c r="L27" i="56"/>
  <c r="L26" i="56"/>
  <c r="L24" i="56"/>
  <c r="L10" i="56"/>
  <c r="L2" i="56"/>
  <c r="L23" i="56"/>
  <c r="L13" i="56"/>
  <c r="L5" i="56"/>
  <c r="L22" i="56"/>
  <c r="L8" i="56"/>
  <c r="L40" i="56"/>
  <c r="L36" i="56"/>
  <c r="L32" i="56"/>
  <c r="L19" i="56"/>
  <c r="L11" i="56"/>
  <c r="L3" i="56"/>
  <c r="L18" i="56"/>
  <c r="L17" i="56"/>
  <c r="L16" i="56"/>
  <c r="L14" i="56"/>
  <c r="L6" i="56"/>
  <c r="L9" i="56"/>
  <c r="L33" i="56"/>
  <c r="L12" i="56"/>
  <c r="L4" i="56"/>
  <c r="L35" i="56"/>
  <c r="L28" i="56"/>
  <c r="L15" i="56"/>
  <c r="L7" i="56"/>
  <c r="P126" i="55"/>
  <c r="P118" i="55"/>
  <c r="P110" i="55"/>
  <c r="P102" i="55"/>
  <c r="P131" i="55"/>
  <c r="P123" i="55"/>
  <c r="P115" i="55"/>
  <c r="P107" i="55"/>
  <c r="P99" i="55"/>
  <c r="P128" i="55"/>
  <c r="P120" i="55"/>
  <c r="P112" i="55"/>
  <c r="P104" i="55"/>
  <c r="P96" i="55"/>
  <c r="P125" i="55"/>
  <c r="P117" i="55"/>
  <c r="P109" i="55"/>
  <c r="P101" i="55"/>
  <c r="P130" i="55"/>
  <c r="P122" i="55"/>
  <c r="P114" i="55"/>
  <c r="P106" i="55"/>
  <c r="P98" i="55"/>
  <c r="P127" i="55"/>
  <c r="P119" i="55"/>
  <c r="P111" i="55"/>
  <c r="P103" i="55"/>
  <c r="P124" i="55"/>
  <c r="P116" i="55"/>
  <c r="P108" i="55"/>
  <c r="P100" i="55"/>
  <c r="P129" i="55"/>
  <c r="P121" i="55"/>
  <c r="P113" i="55"/>
  <c r="P105" i="55"/>
  <c r="P97" i="55"/>
  <c r="P94" i="55"/>
  <c r="P86" i="55"/>
  <c r="P78" i="55"/>
  <c r="P70" i="55"/>
  <c r="P62" i="55"/>
  <c r="P91" i="55"/>
  <c r="P83" i="55"/>
  <c r="P75" i="55"/>
  <c r="P67" i="55"/>
  <c r="P88" i="55"/>
  <c r="P80" i="55"/>
  <c r="P72" i="55"/>
  <c r="P93" i="55"/>
  <c r="P85" i="55"/>
  <c r="P77" i="55"/>
  <c r="P90" i="55"/>
  <c r="P82" i="55"/>
  <c r="P74" i="55"/>
  <c r="P66" i="55"/>
  <c r="P95" i="55"/>
  <c r="P87" i="55"/>
  <c r="P79" i="55"/>
  <c r="P71" i="55"/>
  <c r="P63" i="55"/>
  <c r="P92" i="55"/>
  <c r="P84" i="55"/>
  <c r="P76" i="55"/>
  <c r="P68" i="55"/>
  <c r="P60" i="55"/>
  <c r="P89" i="55"/>
  <c r="P81" i="55"/>
  <c r="P73" i="55"/>
  <c r="P65" i="55"/>
  <c r="P53" i="55"/>
  <c r="P45" i="55"/>
  <c r="P37" i="55"/>
  <c r="P29" i="55"/>
  <c r="P58" i="55"/>
  <c r="P50" i="55"/>
  <c r="P42" i="55"/>
  <c r="P34" i="55"/>
  <c r="P26" i="55"/>
  <c r="P55" i="55"/>
  <c r="P47" i="55"/>
  <c r="P39" i="55"/>
  <c r="P61" i="55"/>
  <c r="P52" i="55"/>
  <c r="P44" i="55"/>
  <c r="P64" i="55"/>
  <c r="P57" i="55"/>
  <c r="P49" i="55"/>
  <c r="P41" i="55"/>
  <c r="P33" i="55"/>
  <c r="P69" i="55"/>
  <c r="P54" i="55"/>
  <c r="P46" i="55"/>
  <c r="P38" i="55"/>
  <c r="P30" i="55"/>
  <c r="P59" i="55"/>
  <c r="P51" i="55"/>
  <c r="P43" i="55"/>
  <c r="P35" i="55"/>
  <c r="P27" i="55"/>
  <c r="P56" i="55"/>
  <c r="P48" i="55"/>
  <c r="P40" i="55"/>
  <c r="P32" i="55"/>
  <c r="P21" i="55"/>
  <c r="P13" i="55"/>
  <c r="P5" i="55"/>
  <c r="L10" i="46"/>
  <c r="L18" i="46"/>
  <c r="L26" i="46"/>
  <c r="L34" i="46"/>
  <c r="L42" i="46"/>
  <c r="L50" i="46"/>
  <c r="L58" i="46"/>
  <c r="P18" i="55"/>
  <c r="P10" i="55"/>
  <c r="P2" i="55"/>
  <c r="L3" i="46"/>
  <c r="L11" i="46"/>
  <c r="L19" i="46"/>
  <c r="L27" i="46"/>
  <c r="L35" i="46"/>
  <c r="L43" i="46"/>
  <c r="L51" i="46"/>
  <c r="L59" i="46"/>
  <c r="P23" i="55"/>
  <c r="P15" i="55"/>
  <c r="P7" i="55"/>
  <c r="L4" i="46"/>
  <c r="L12" i="46"/>
  <c r="L20" i="46"/>
  <c r="L28" i="46"/>
  <c r="L36" i="46"/>
  <c r="L44" i="46"/>
  <c r="L52" i="46"/>
  <c r="L60" i="46"/>
  <c r="P28" i="55"/>
  <c r="P20" i="55"/>
  <c r="P12" i="55"/>
  <c r="P4" i="55"/>
  <c r="L5" i="46"/>
  <c r="L13" i="46"/>
  <c r="L21" i="46"/>
  <c r="L29" i="46"/>
  <c r="L37" i="46"/>
  <c r="L45" i="46"/>
  <c r="L53" i="46"/>
  <c r="L61" i="46"/>
  <c r="P31" i="55"/>
  <c r="P25" i="55"/>
  <c r="P17" i="55"/>
  <c r="P9" i="55"/>
  <c r="L6" i="46"/>
  <c r="L14" i="46"/>
  <c r="L22" i="46"/>
  <c r="L30" i="46"/>
  <c r="L38" i="46"/>
  <c r="L46" i="46"/>
  <c r="L54" i="46"/>
  <c r="L62" i="46"/>
  <c r="P36" i="55"/>
  <c r="P22" i="55"/>
  <c r="P14" i="55"/>
  <c r="P6" i="55"/>
  <c r="L7" i="46"/>
  <c r="L15" i="46"/>
  <c r="L23" i="46"/>
  <c r="L31" i="46"/>
  <c r="L39" i="46"/>
  <c r="L47" i="46"/>
  <c r="L55" i="46"/>
  <c r="P19" i="55"/>
  <c r="P11" i="55"/>
  <c r="P3" i="55"/>
  <c r="L8" i="46"/>
  <c r="L16" i="46"/>
  <c r="L24" i="46"/>
  <c r="L32" i="46"/>
  <c r="L40" i="46"/>
  <c r="L48" i="46"/>
  <c r="L56" i="46"/>
  <c r="L64" i="46"/>
  <c r="P24" i="55"/>
  <c r="P16" i="55"/>
  <c r="P8" i="55"/>
  <c r="L9" i="46"/>
  <c r="L17" i="46"/>
  <c r="L25" i="46"/>
  <c r="L33" i="46"/>
  <c r="L41" i="46"/>
  <c r="L49" i="46"/>
  <c r="L57" i="46"/>
  <c r="L65" i="46"/>
  <c r="L63" i="46"/>
  <c r="L73" i="46"/>
  <c r="L81" i="46"/>
  <c r="L89" i="46"/>
  <c r="L97" i="46"/>
  <c r="L105" i="46"/>
  <c r="L113" i="46"/>
  <c r="L121" i="46"/>
  <c r="L129" i="46"/>
  <c r="L66" i="46"/>
  <c r="L74" i="46"/>
  <c r="L82" i="46"/>
  <c r="L90" i="46"/>
  <c r="L98" i="46"/>
  <c r="L106" i="46"/>
  <c r="L114" i="46"/>
  <c r="L122" i="46"/>
  <c r="L130" i="46"/>
  <c r="L67" i="46"/>
  <c r="L75" i="46"/>
  <c r="L83" i="46"/>
  <c r="L91" i="46"/>
  <c r="L99" i="46"/>
  <c r="L107" i="46"/>
  <c r="L115" i="46"/>
  <c r="L123" i="46"/>
  <c r="L131" i="46"/>
  <c r="L2" i="46"/>
  <c r="L68" i="46"/>
  <c r="L76" i="46"/>
  <c r="L84" i="46"/>
  <c r="L92" i="46"/>
  <c r="L100" i="46"/>
  <c r="L108" i="46"/>
  <c r="L116" i="46"/>
  <c r="L124" i="46"/>
  <c r="L69" i="46"/>
  <c r="L77" i="46"/>
  <c r="L85" i="46"/>
  <c r="L93" i="46"/>
  <c r="L101" i="46"/>
  <c r="L109" i="46"/>
  <c r="L117" i="46"/>
  <c r="L125" i="46"/>
  <c r="L70" i="46"/>
  <c r="L78" i="46"/>
  <c r="L86" i="46"/>
  <c r="L94" i="46"/>
  <c r="L102" i="46"/>
  <c r="L110" i="46"/>
  <c r="L118" i="46"/>
  <c r="L126" i="46"/>
  <c r="L71" i="46"/>
  <c r="L79" i="46"/>
  <c r="L87" i="46"/>
  <c r="L95" i="46"/>
  <c r="L103" i="46"/>
  <c r="L111" i="46"/>
  <c r="L119" i="46"/>
  <c r="L127" i="46"/>
  <c r="L72" i="46"/>
  <c r="L80" i="46"/>
  <c r="L88" i="46"/>
  <c r="L96" i="46"/>
  <c r="L104" i="46"/>
  <c r="L112" i="46"/>
  <c r="L120" i="46"/>
  <c r="L128" i="46"/>
  <c r="C125" i="46"/>
  <c r="C117" i="46"/>
  <c r="C109" i="46"/>
  <c r="C101" i="46"/>
  <c r="C93" i="46"/>
  <c r="C85" i="46"/>
  <c r="C77" i="46"/>
  <c r="C69" i="46"/>
  <c r="C61" i="46"/>
  <c r="C53" i="46"/>
  <c r="C45" i="46"/>
  <c r="C37" i="46"/>
  <c r="C29" i="46"/>
  <c r="C21" i="46"/>
  <c r="C13" i="46"/>
  <c r="C5" i="46"/>
  <c r="D131" i="46"/>
  <c r="D123" i="46"/>
  <c r="D115" i="46"/>
  <c r="D107" i="46"/>
  <c r="D99" i="46"/>
  <c r="D91" i="46"/>
  <c r="D83" i="46"/>
  <c r="D75" i="46"/>
  <c r="D67" i="46"/>
  <c r="D59" i="46"/>
  <c r="D51" i="46"/>
  <c r="D43" i="46"/>
  <c r="D35" i="46"/>
  <c r="D27" i="46"/>
  <c r="D19" i="46"/>
  <c r="D11" i="46"/>
  <c r="D3" i="46"/>
  <c r="E124" i="46"/>
  <c r="E104" i="46"/>
  <c r="E72" i="46"/>
  <c r="E40" i="46"/>
  <c r="E8" i="46"/>
  <c r="R126" i="56"/>
  <c r="R118" i="56"/>
  <c r="R110" i="56"/>
  <c r="R129" i="56"/>
  <c r="R121" i="56"/>
  <c r="R113" i="56"/>
  <c r="R124" i="56"/>
  <c r="R116" i="56"/>
  <c r="R127" i="56"/>
  <c r="R119" i="56"/>
  <c r="R111" i="56"/>
  <c r="R130" i="56"/>
  <c r="R122" i="56"/>
  <c r="R114" i="56"/>
  <c r="R125" i="56"/>
  <c r="R117" i="56"/>
  <c r="R128" i="56"/>
  <c r="R120" i="56"/>
  <c r="R112" i="56"/>
  <c r="R131" i="56"/>
  <c r="R123" i="56"/>
  <c r="R115" i="56"/>
  <c r="R105" i="56"/>
  <c r="R97" i="56"/>
  <c r="R89" i="56"/>
  <c r="R108" i="56"/>
  <c r="R100" i="56"/>
  <c r="R109" i="56"/>
  <c r="R103" i="56"/>
  <c r="R106" i="56"/>
  <c r="R98" i="56"/>
  <c r="R90" i="56"/>
  <c r="R82" i="56"/>
  <c r="R74" i="56"/>
  <c r="R101" i="56"/>
  <c r="R104" i="56"/>
  <c r="R96" i="56"/>
  <c r="R107" i="56"/>
  <c r="R99" i="56"/>
  <c r="R102" i="56"/>
  <c r="R94" i="56"/>
  <c r="R86" i="56"/>
  <c r="R78" i="56"/>
  <c r="R88" i="56"/>
  <c r="R87" i="56"/>
  <c r="R85" i="56"/>
  <c r="R84" i="56"/>
  <c r="R66" i="56"/>
  <c r="R83" i="56"/>
  <c r="R91" i="56"/>
  <c r="R81" i="56"/>
  <c r="R80" i="56"/>
  <c r="R64" i="56"/>
  <c r="R56" i="56"/>
  <c r="R95" i="56"/>
  <c r="R93" i="56"/>
  <c r="R79" i="56"/>
  <c r="R77" i="56"/>
  <c r="R76" i="56"/>
  <c r="R70" i="56"/>
  <c r="R92" i="56"/>
  <c r="R73" i="56"/>
  <c r="R72" i="56"/>
  <c r="R68" i="56"/>
  <c r="R60" i="56"/>
  <c r="R52" i="56"/>
  <c r="R55" i="56"/>
  <c r="R54" i="56"/>
  <c r="R43" i="56"/>
  <c r="R75" i="56"/>
  <c r="R71" i="56"/>
  <c r="R69" i="56"/>
  <c r="R67" i="56"/>
  <c r="R53" i="56"/>
  <c r="R46" i="56"/>
  <c r="R51" i="56"/>
  <c r="R49" i="56"/>
  <c r="R41" i="56"/>
  <c r="R33" i="56"/>
  <c r="R65" i="56"/>
  <c r="R44" i="56"/>
  <c r="R36" i="56"/>
  <c r="R63" i="56"/>
  <c r="R62" i="56"/>
  <c r="R47" i="56"/>
  <c r="R39" i="56"/>
  <c r="R31" i="56"/>
  <c r="R22" i="56"/>
  <c r="R61" i="56"/>
  <c r="R50" i="56"/>
  <c r="R42" i="56"/>
  <c r="R59" i="56"/>
  <c r="R58" i="56"/>
  <c r="R45" i="56"/>
  <c r="R57" i="56"/>
  <c r="R48" i="56"/>
  <c r="R40" i="56"/>
  <c r="R32" i="56"/>
  <c r="R23" i="56"/>
  <c r="R38" i="56"/>
  <c r="R30" i="56"/>
  <c r="R16" i="56"/>
  <c r="R12" i="56"/>
  <c r="R4" i="56"/>
  <c r="R15" i="56"/>
  <c r="R7" i="56"/>
  <c r="R10" i="56"/>
  <c r="R2" i="56"/>
  <c r="R28" i="56"/>
  <c r="R27" i="56"/>
  <c r="R26" i="56"/>
  <c r="R13" i="56"/>
  <c r="R5" i="56"/>
  <c r="R37" i="56"/>
  <c r="R35" i="56"/>
  <c r="R29" i="56"/>
  <c r="R24" i="56"/>
  <c r="R8" i="56"/>
  <c r="R11" i="56"/>
  <c r="R3" i="56"/>
  <c r="R21" i="56"/>
  <c r="R20" i="56"/>
  <c r="R14" i="56"/>
  <c r="R6" i="56"/>
  <c r="R34" i="56"/>
  <c r="R19" i="56"/>
  <c r="R18" i="56"/>
  <c r="R17" i="56"/>
  <c r="R9" i="56"/>
  <c r="V124" i="55"/>
  <c r="V116" i="55"/>
  <c r="V108" i="55"/>
  <c r="V100" i="55"/>
  <c r="V129" i="55"/>
  <c r="V121" i="55"/>
  <c r="V113" i="55"/>
  <c r="V105" i="55"/>
  <c r="V97" i="55"/>
  <c r="V126" i="55"/>
  <c r="V118" i="55"/>
  <c r="V110" i="55"/>
  <c r="V102" i="55"/>
  <c r="V131" i="55"/>
  <c r="V123" i="55"/>
  <c r="V115" i="55"/>
  <c r="V107" i="55"/>
  <c r="V99" i="55"/>
  <c r="V128" i="55"/>
  <c r="V120" i="55"/>
  <c r="V112" i="55"/>
  <c r="V104" i="55"/>
  <c r="V96" i="55"/>
  <c r="V125" i="55"/>
  <c r="V117" i="55"/>
  <c r="V109" i="55"/>
  <c r="V101" i="55"/>
  <c r="V130" i="55"/>
  <c r="V122" i="55"/>
  <c r="V114" i="55"/>
  <c r="V106" i="55"/>
  <c r="V98" i="55"/>
  <c r="V127" i="55"/>
  <c r="V119" i="55"/>
  <c r="V111" i="55"/>
  <c r="V103" i="55"/>
  <c r="V92" i="55"/>
  <c r="V84" i="55"/>
  <c r="V76" i="55"/>
  <c r="V68" i="55"/>
  <c r="V60" i="55"/>
  <c r="V89" i="55"/>
  <c r="V81" i="55"/>
  <c r="V73" i="55"/>
  <c r="V65" i="55"/>
  <c r="V94" i="55"/>
  <c r="V86" i="55"/>
  <c r="V78" i="55"/>
  <c r="V70" i="55"/>
  <c r="V91" i="55"/>
  <c r="V83" i="55"/>
  <c r="V75" i="55"/>
  <c r="V88" i="55"/>
  <c r="V80" i="55"/>
  <c r="V72" i="55"/>
  <c r="V64" i="55"/>
  <c r="V93" i="55"/>
  <c r="V85" i="55"/>
  <c r="V77" i="55"/>
  <c r="V69" i="55"/>
  <c r="V61" i="55"/>
  <c r="V90" i="55"/>
  <c r="V82" i="55"/>
  <c r="V74" i="55"/>
  <c r="V66" i="55"/>
  <c r="V95" i="55"/>
  <c r="V87" i="55"/>
  <c r="V79" i="55"/>
  <c r="V71" i="55"/>
  <c r="V63" i="55"/>
  <c r="V59" i="55"/>
  <c r="V51" i="55"/>
  <c r="V43" i="55"/>
  <c r="V35" i="55"/>
  <c r="V27" i="55"/>
  <c r="V56" i="55"/>
  <c r="V48" i="55"/>
  <c r="V40" i="55"/>
  <c r="V32" i="55"/>
  <c r="V53" i="55"/>
  <c r="V45" i="55"/>
  <c r="V37" i="55"/>
  <c r="V58" i="55"/>
  <c r="V50" i="55"/>
  <c r="V42" i="55"/>
  <c r="V62" i="55"/>
  <c r="V55" i="55"/>
  <c r="V47" i="55"/>
  <c r="V39" i="55"/>
  <c r="V31" i="55"/>
  <c r="V67" i="55"/>
  <c r="V52" i="55"/>
  <c r="V44" i="55"/>
  <c r="V36" i="55"/>
  <c r="V28" i="55"/>
  <c r="V57" i="55"/>
  <c r="V49" i="55"/>
  <c r="V41" i="55"/>
  <c r="V33" i="55"/>
  <c r="V54" i="55"/>
  <c r="V46" i="55"/>
  <c r="V38" i="55"/>
  <c r="V30" i="55"/>
  <c r="V19" i="55"/>
  <c r="V11" i="55"/>
  <c r="V3" i="55"/>
  <c r="R8" i="46"/>
  <c r="R16" i="46"/>
  <c r="R24" i="46"/>
  <c r="R32" i="46"/>
  <c r="R40" i="46"/>
  <c r="R48" i="46"/>
  <c r="R56" i="46"/>
  <c r="R64" i="46"/>
  <c r="R72" i="46"/>
  <c r="R80" i="46"/>
  <c r="R88" i="46"/>
  <c r="R96" i="46"/>
  <c r="R104" i="46"/>
  <c r="R112" i="46"/>
  <c r="R120" i="46"/>
  <c r="R128" i="46"/>
  <c r="V24" i="55"/>
  <c r="V16" i="55"/>
  <c r="V8" i="55"/>
  <c r="R9" i="46"/>
  <c r="R17" i="46"/>
  <c r="R25" i="46"/>
  <c r="R33" i="46"/>
  <c r="R41" i="46"/>
  <c r="R49" i="46"/>
  <c r="R57" i="46"/>
  <c r="R65" i="46"/>
  <c r="R73" i="46"/>
  <c r="R81" i="46"/>
  <c r="R89" i="46"/>
  <c r="R97" i="46"/>
  <c r="R105" i="46"/>
  <c r="R113" i="46"/>
  <c r="R121" i="46"/>
  <c r="R129" i="46"/>
  <c r="V21" i="55"/>
  <c r="V13" i="55"/>
  <c r="V5" i="55"/>
  <c r="R10" i="46"/>
  <c r="R18" i="46"/>
  <c r="R26" i="46"/>
  <c r="R34" i="46"/>
  <c r="R42" i="46"/>
  <c r="R50" i="46"/>
  <c r="R58" i="46"/>
  <c r="R66" i="46"/>
  <c r="R74" i="46"/>
  <c r="R82" i="46"/>
  <c r="R90" i="46"/>
  <c r="R98" i="46"/>
  <c r="R106" i="46"/>
  <c r="R114" i="46"/>
  <c r="R122" i="46"/>
  <c r="R130" i="46"/>
  <c r="V18" i="55"/>
  <c r="V10" i="55"/>
  <c r="V2" i="55"/>
  <c r="R3" i="46"/>
  <c r="R11" i="46"/>
  <c r="R19" i="46"/>
  <c r="R27" i="46"/>
  <c r="R35" i="46"/>
  <c r="R43" i="46"/>
  <c r="R51" i="46"/>
  <c r="R59" i="46"/>
  <c r="R67" i="46"/>
  <c r="R75" i="46"/>
  <c r="R83" i="46"/>
  <c r="R91" i="46"/>
  <c r="R99" i="46"/>
  <c r="R107" i="46"/>
  <c r="R115" i="46"/>
  <c r="R123" i="46"/>
  <c r="R131" i="46"/>
  <c r="V29" i="55"/>
  <c r="V26" i="55"/>
  <c r="V23" i="55"/>
  <c r="V15" i="55"/>
  <c r="V7" i="55"/>
  <c r="R4" i="46"/>
  <c r="R12" i="46"/>
  <c r="R20" i="46"/>
  <c r="R28" i="46"/>
  <c r="R36" i="46"/>
  <c r="R44" i="46"/>
  <c r="R52" i="46"/>
  <c r="R60" i="46"/>
  <c r="R68" i="46"/>
  <c r="R76" i="46"/>
  <c r="R84" i="46"/>
  <c r="R92" i="46"/>
  <c r="R100" i="46"/>
  <c r="R108" i="46"/>
  <c r="R116" i="46"/>
  <c r="R124" i="46"/>
  <c r="V34" i="55"/>
  <c r="V20" i="55"/>
  <c r="V12" i="55"/>
  <c r="V4" i="55"/>
  <c r="R5" i="46"/>
  <c r="R13" i="46"/>
  <c r="R21" i="46"/>
  <c r="R29" i="46"/>
  <c r="R37" i="46"/>
  <c r="R45" i="46"/>
  <c r="R53" i="46"/>
  <c r="R61" i="46"/>
  <c r="R69" i="46"/>
  <c r="R77" i="46"/>
  <c r="R85" i="46"/>
  <c r="R93" i="46"/>
  <c r="R101" i="46"/>
  <c r="R109" i="46"/>
  <c r="R117" i="46"/>
  <c r="R125" i="46"/>
  <c r="V25" i="55"/>
  <c r="V17" i="55"/>
  <c r="V9" i="55"/>
  <c r="R6" i="46"/>
  <c r="R14" i="46"/>
  <c r="R22" i="46"/>
  <c r="R30" i="46"/>
  <c r="R38" i="46"/>
  <c r="R46" i="46"/>
  <c r="R54" i="46"/>
  <c r="R62" i="46"/>
  <c r="R70" i="46"/>
  <c r="R78" i="46"/>
  <c r="R86" i="46"/>
  <c r="R94" i="46"/>
  <c r="R102" i="46"/>
  <c r="R110" i="46"/>
  <c r="R118" i="46"/>
  <c r="R126" i="46"/>
  <c r="V22" i="55"/>
  <c r="V14" i="55"/>
  <c r="V6" i="55"/>
  <c r="R7" i="46"/>
  <c r="R15" i="46"/>
  <c r="R23" i="46"/>
  <c r="R31" i="46"/>
  <c r="R39" i="46"/>
  <c r="R47" i="46"/>
  <c r="R55" i="46"/>
  <c r="R63" i="46"/>
  <c r="R71" i="46"/>
  <c r="R79" i="46"/>
  <c r="R87" i="46"/>
  <c r="R95" i="46"/>
  <c r="R103" i="46"/>
  <c r="R111" i="46"/>
  <c r="R119" i="46"/>
  <c r="R127" i="46"/>
  <c r="R2" i="46"/>
  <c r="J126" i="56"/>
  <c r="J118" i="56"/>
  <c r="J129" i="56"/>
  <c r="J121" i="56"/>
  <c r="J113" i="56"/>
  <c r="J124" i="56"/>
  <c r="J116" i="56"/>
  <c r="J127" i="56"/>
  <c r="J119" i="56"/>
  <c r="J111" i="56"/>
  <c r="J130" i="56"/>
  <c r="J122" i="56"/>
  <c r="J114" i="56"/>
  <c r="J125" i="56"/>
  <c r="J117" i="56"/>
  <c r="J128" i="56"/>
  <c r="J120" i="56"/>
  <c r="J112" i="56"/>
  <c r="J131" i="56"/>
  <c r="J123" i="56"/>
  <c r="J115" i="56"/>
  <c r="J105" i="56"/>
  <c r="J97" i="56"/>
  <c r="J89" i="56"/>
  <c r="J108" i="56"/>
  <c r="J100" i="56"/>
  <c r="J103" i="56"/>
  <c r="J106" i="56"/>
  <c r="J98" i="56"/>
  <c r="J90" i="56"/>
  <c r="J82" i="56"/>
  <c r="J74" i="56"/>
  <c r="J109" i="56"/>
  <c r="J101" i="56"/>
  <c r="J110" i="56"/>
  <c r="J104" i="56"/>
  <c r="J96" i="56"/>
  <c r="J107" i="56"/>
  <c r="J99" i="56"/>
  <c r="J102" i="56"/>
  <c r="J94" i="56"/>
  <c r="J86" i="56"/>
  <c r="J78" i="56"/>
  <c r="J95" i="56"/>
  <c r="J93" i="56"/>
  <c r="J83" i="56"/>
  <c r="J81" i="56"/>
  <c r="J80" i="56"/>
  <c r="J92" i="56"/>
  <c r="J77" i="56"/>
  <c r="J76" i="56"/>
  <c r="J64" i="56"/>
  <c r="J56" i="56"/>
  <c r="J88" i="56"/>
  <c r="J73" i="56"/>
  <c r="J72" i="56"/>
  <c r="J70" i="56"/>
  <c r="J87" i="56"/>
  <c r="J91" i="56"/>
  <c r="J85" i="56"/>
  <c r="J84" i="56"/>
  <c r="J68" i="56"/>
  <c r="J60" i="56"/>
  <c r="J52" i="56"/>
  <c r="J43" i="56"/>
  <c r="J66" i="56"/>
  <c r="J65" i="56"/>
  <c r="J51" i="56"/>
  <c r="J46" i="56"/>
  <c r="J63" i="56"/>
  <c r="J62" i="56"/>
  <c r="J49" i="56"/>
  <c r="J41" i="56"/>
  <c r="J33" i="56"/>
  <c r="J61" i="56"/>
  <c r="J44" i="56"/>
  <c r="J36" i="56"/>
  <c r="J75" i="56"/>
  <c r="J59" i="56"/>
  <c r="J58" i="56"/>
  <c r="J47" i="56"/>
  <c r="J39" i="56"/>
  <c r="J31" i="56"/>
  <c r="J22" i="56"/>
  <c r="J79" i="56"/>
  <c r="J71" i="56"/>
  <c r="J69" i="56"/>
  <c r="J67" i="56"/>
  <c r="J57" i="56"/>
  <c r="J50" i="56"/>
  <c r="J42" i="56"/>
  <c r="J55" i="56"/>
  <c r="J54" i="56"/>
  <c r="J45" i="56"/>
  <c r="J53" i="56"/>
  <c r="J48" i="56"/>
  <c r="J40" i="56"/>
  <c r="J32" i="56"/>
  <c r="J23" i="56"/>
  <c r="J37" i="56"/>
  <c r="J35" i="56"/>
  <c r="J29" i="56"/>
  <c r="J12" i="56"/>
  <c r="J4" i="56"/>
  <c r="J28" i="56"/>
  <c r="J27" i="56"/>
  <c r="J26" i="56"/>
  <c r="J15" i="56"/>
  <c r="J7" i="56"/>
  <c r="J24" i="56"/>
  <c r="J10" i="56"/>
  <c r="J2" i="56"/>
  <c r="J34" i="56"/>
  <c r="J13" i="56"/>
  <c r="J5" i="56"/>
  <c r="J38" i="56"/>
  <c r="J30" i="56"/>
  <c r="J21" i="56"/>
  <c r="J20" i="56"/>
  <c r="J8" i="56"/>
  <c r="J19" i="56"/>
  <c r="J18" i="56"/>
  <c r="J17" i="56"/>
  <c r="J11" i="56"/>
  <c r="J3" i="56"/>
  <c r="J16" i="56"/>
  <c r="J14" i="56"/>
  <c r="J6" i="56"/>
  <c r="J9" i="56"/>
  <c r="N124" i="55"/>
  <c r="N116" i="55"/>
  <c r="N108" i="55"/>
  <c r="N100" i="55"/>
  <c r="N129" i="55"/>
  <c r="N121" i="55"/>
  <c r="N113" i="55"/>
  <c r="N105" i="55"/>
  <c r="N97" i="55"/>
  <c r="N126" i="55"/>
  <c r="N118" i="55"/>
  <c r="N110" i="55"/>
  <c r="N102" i="55"/>
  <c r="N131" i="55"/>
  <c r="N123" i="55"/>
  <c r="N115" i="55"/>
  <c r="N107" i="55"/>
  <c r="N99" i="55"/>
  <c r="N128" i="55"/>
  <c r="N120" i="55"/>
  <c r="N112" i="55"/>
  <c r="N104" i="55"/>
  <c r="N96" i="55"/>
  <c r="N125" i="55"/>
  <c r="N117" i="55"/>
  <c r="N109" i="55"/>
  <c r="N101" i="55"/>
  <c r="N130" i="55"/>
  <c r="N122" i="55"/>
  <c r="N114" i="55"/>
  <c r="N106" i="55"/>
  <c r="N98" i="55"/>
  <c r="N127" i="55"/>
  <c r="N119" i="55"/>
  <c r="N111" i="55"/>
  <c r="N103" i="55"/>
  <c r="N92" i="55"/>
  <c r="N84" i="55"/>
  <c r="N76" i="55"/>
  <c r="N68" i="55"/>
  <c r="N60" i="55"/>
  <c r="N89" i="55"/>
  <c r="N81" i="55"/>
  <c r="N73" i="55"/>
  <c r="N65" i="55"/>
  <c r="N94" i="55"/>
  <c r="N86" i="55"/>
  <c r="N78" i="55"/>
  <c r="N91" i="55"/>
  <c r="N83" i="55"/>
  <c r="N75" i="55"/>
  <c r="N88" i="55"/>
  <c r="N80" i="55"/>
  <c r="N72" i="55"/>
  <c r="N64" i="55"/>
  <c r="N93" i="55"/>
  <c r="N85" i="55"/>
  <c r="N77" i="55"/>
  <c r="N69" i="55"/>
  <c r="N61" i="55"/>
  <c r="N90" i="55"/>
  <c r="N82" i="55"/>
  <c r="N74" i="55"/>
  <c r="N66" i="55"/>
  <c r="N95" i="55"/>
  <c r="N87" i="55"/>
  <c r="N79" i="55"/>
  <c r="N71" i="55"/>
  <c r="N63" i="55"/>
  <c r="N70" i="55"/>
  <c r="N59" i="55"/>
  <c r="N51" i="55"/>
  <c r="N43" i="55"/>
  <c r="N35" i="55"/>
  <c r="N27" i="55"/>
  <c r="N56" i="55"/>
  <c r="N48" i="55"/>
  <c r="N40" i="55"/>
  <c r="N32" i="55"/>
  <c r="N53" i="55"/>
  <c r="N45" i="55"/>
  <c r="N58" i="55"/>
  <c r="N50" i="55"/>
  <c r="N42" i="55"/>
  <c r="N55" i="55"/>
  <c r="N47" i="55"/>
  <c r="N39" i="55"/>
  <c r="N31" i="55"/>
  <c r="N52" i="55"/>
  <c r="N44" i="55"/>
  <c r="N36" i="55"/>
  <c r="N28" i="55"/>
  <c r="N62" i="55"/>
  <c r="N57" i="55"/>
  <c r="N49" i="55"/>
  <c r="N41" i="55"/>
  <c r="N33" i="55"/>
  <c r="N67" i="55"/>
  <c r="N54" i="55"/>
  <c r="N46" i="55"/>
  <c r="N38" i="55"/>
  <c r="N30" i="55"/>
  <c r="N37" i="55"/>
  <c r="N19" i="55"/>
  <c r="N11" i="55"/>
  <c r="N3" i="55"/>
  <c r="N24" i="55"/>
  <c r="N16" i="55"/>
  <c r="N8" i="55"/>
  <c r="N21" i="55"/>
  <c r="N13" i="55"/>
  <c r="N5" i="55"/>
  <c r="N26" i="55"/>
  <c r="N18" i="55"/>
  <c r="N10" i="55"/>
  <c r="N2" i="55"/>
  <c r="N23" i="55"/>
  <c r="N15" i="55"/>
  <c r="N7" i="55"/>
  <c r="N20" i="55"/>
  <c r="N12" i="55"/>
  <c r="N4" i="55"/>
  <c r="N29" i="55"/>
  <c r="N25" i="55"/>
  <c r="N17" i="55"/>
  <c r="N9" i="55"/>
  <c r="N34" i="55"/>
  <c r="N22" i="55"/>
  <c r="N14" i="55"/>
  <c r="N6" i="55"/>
  <c r="J7" i="46"/>
  <c r="J15" i="46"/>
  <c r="J23" i="46"/>
  <c r="J31" i="46"/>
  <c r="J39" i="46"/>
  <c r="J47" i="46"/>
  <c r="J55" i="46"/>
  <c r="J63" i="46"/>
  <c r="J71" i="46"/>
  <c r="J79" i="46"/>
  <c r="J87" i="46"/>
  <c r="J95" i="46"/>
  <c r="J103" i="46"/>
  <c r="J111" i="46"/>
  <c r="J119" i="46"/>
  <c r="J127" i="46"/>
  <c r="J8" i="46"/>
  <c r="J16" i="46"/>
  <c r="J24" i="46"/>
  <c r="J32" i="46"/>
  <c r="J40" i="46"/>
  <c r="J48" i="46"/>
  <c r="J56" i="46"/>
  <c r="J64" i="46"/>
  <c r="J72" i="46"/>
  <c r="J80" i="46"/>
  <c r="J88" i="46"/>
  <c r="J96" i="46"/>
  <c r="J104" i="46"/>
  <c r="J112" i="46"/>
  <c r="J120" i="46"/>
  <c r="J128" i="46"/>
  <c r="J9" i="46"/>
  <c r="J17" i="46"/>
  <c r="J25" i="46"/>
  <c r="J33" i="46"/>
  <c r="J41" i="46"/>
  <c r="J49" i="46"/>
  <c r="J57" i="46"/>
  <c r="J65" i="46"/>
  <c r="J73" i="46"/>
  <c r="J81" i="46"/>
  <c r="J89" i="46"/>
  <c r="J97" i="46"/>
  <c r="J105" i="46"/>
  <c r="J113" i="46"/>
  <c r="J121" i="46"/>
  <c r="J129" i="46"/>
  <c r="J10" i="46"/>
  <c r="J18" i="46"/>
  <c r="J26" i="46"/>
  <c r="J34" i="46"/>
  <c r="J42" i="46"/>
  <c r="J50" i="46"/>
  <c r="J58" i="46"/>
  <c r="J66" i="46"/>
  <c r="J74" i="46"/>
  <c r="J82" i="46"/>
  <c r="J90" i="46"/>
  <c r="J98" i="46"/>
  <c r="J106" i="46"/>
  <c r="J114" i="46"/>
  <c r="J122" i="46"/>
  <c r="J130" i="46"/>
  <c r="J3" i="46"/>
  <c r="J11" i="46"/>
  <c r="J19" i="46"/>
  <c r="J27" i="46"/>
  <c r="J35" i="46"/>
  <c r="J43" i="46"/>
  <c r="J51" i="46"/>
  <c r="J59" i="46"/>
  <c r="J67" i="46"/>
  <c r="J75" i="46"/>
  <c r="J83" i="46"/>
  <c r="J91" i="46"/>
  <c r="J99" i="46"/>
  <c r="J107" i="46"/>
  <c r="J115" i="46"/>
  <c r="J123" i="46"/>
  <c r="J131" i="46"/>
  <c r="J2" i="46"/>
  <c r="J4" i="46"/>
  <c r="J12" i="46"/>
  <c r="J20" i="46"/>
  <c r="J28" i="46"/>
  <c r="J36" i="46"/>
  <c r="J44" i="46"/>
  <c r="J52" i="46"/>
  <c r="J60" i="46"/>
  <c r="J68" i="46"/>
  <c r="J76" i="46"/>
  <c r="J84" i="46"/>
  <c r="J92" i="46"/>
  <c r="J100" i="46"/>
  <c r="J108" i="46"/>
  <c r="J116" i="46"/>
  <c r="J124" i="46"/>
  <c r="J5" i="46"/>
  <c r="J13" i="46"/>
  <c r="J21" i="46"/>
  <c r="J29" i="46"/>
  <c r="J37" i="46"/>
  <c r="J45" i="46"/>
  <c r="J53" i="46"/>
  <c r="J61" i="46"/>
  <c r="J69" i="46"/>
  <c r="J77" i="46"/>
  <c r="J85" i="46"/>
  <c r="J93" i="46"/>
  <c r="J101" i="46"/>
  <c r="J109" i="46"/>
  <c r="J117" i="46"/>
  <c r="J125" i="46"/>
  <c r="J6" i="46"/>
  <c r="J14" i="46"/>
  <c r="J22" i="46"/>
  <c r="J30" i="46"/>
  <c r="J38" i="46"/>
  <c r="J46" i="46"/>
  <c r="J54" i="46"/>
  <c r="J62" i="46"/>
  <c r="J70" i="46"/>
  <c r="J78" i="46"/>
  <c r="J86" i="46"/>
  <c r="J94" i="46"/>
  <c r="J102" i="46"/>
  <c r="J110" i="46"/>
  <c r="J118" i="46"/>
  <c r="J126" i="46"/>
  <c r="C2" i="46"/>
  <c r="C124" i="46"/>
  <c r="C116" i="46"/>
  <c r="C108" i="46"/>
  <c r="C100" i="46"/>
  <c r="C92" i="46"/>
  <c r="C84" i="46"/>
  <c r="C76" i="46"/>
  <c r="C68" i="46"/>
  <c r="C60" i="46"/>
  <c r="C52" i="46"/>
  <c r="C44" i="46"/>
  <c r="C36" i="46"/>
  <c r="C28" i="46"/>
  <c r="C20" i="46"/>
  <c r="C12" i="46"/>
  <c r="C4" i="46"/>
  <c r="D130" i="46"/>
  <c r="D122" i="46"/>
  <c r="D114" i="46"/>
  <c r="D106" i="46"/>
  <c r="D98" i="46"/>
  <c r="D90" i="46"/>
  <c r="D82" i="46"/>
  <c r="D74" i="46"/>
  <c r="D66" i="46"/>
  <c r="D58" i="46"/>
  <c r="D50" i="46"/>
  <c r="D42" i="46"/>
  <c r="D34" i="46"/>
  <c r="D26" i="46"/>
  <c r="D18" i="46"/>
  <c r="D10" i="46"/>
  <c r="E131" i="46"/>
  <c r="E122" i="46"/>
  <c r="E100" i="46"/>
  <c r="E68" i="46"/>
  <c r="E36" i="46"/>
  <c r="E4" i="46"/>
  <c r="L131" i="11"/>
  <c r="L130" i="11"/>
  <c r="L129" i="11"/>
  <c r="L128" i="11"/>
  <c r="L127" i="11"/>
  <c r="L126" i="11"/>
  <c r="L125" i="11"/>
  <c r="L124" i="11"/>
  <c r="L123" i="11"/>
  <c r="L122" i="11"/>
  <c r="L121" i="11"/>
  <c r="L120" i="11"/>
  <c r="L119" i="11"/>
  <c r="L118" i="11"/>
  <c r="L117" i="11"/>
  <c r="L116" i="11"/>
  <c r="L115" i="11"/>
  <c r="L114" i="11"/>
  <c r="L113" i="11"/>
  <c r="L112" i="11"/>
  <c r="L111" i="11"/>
  <c r="L110" i="11"/>
  <c r="L109" i="11"/>
  <c r="L108" i="11"/>
  <c r="L107" i="11"/>
  <c r="L106" i="11"/>
  <c r="L105" i="11"/>
  <c r="L104" i="11"/>
  <c r="L103" i="11"/>
  <c r="L102" i="11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2" i="11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AA9" i="55" l="1"/>
  <c r="AB9" i="55" s="1"/>
  <c r="AC9" i="55" s="1"/>
  <c r="AA23" i="55"/>
  <c r="AB23" i="55" s="1"/>
  <c r="AC23" i="55" s="1"/>
  <c r="AA21" i="55"/>
  <c r="AB21" i="55" s="1"/>
  <c r="AC21" i="55" s="1"/>
  <c r="AA59" i="55"/>
  <c r="AB59" i="55" s="1"/>
  <c r="AC59" i="55" s="1"/>
  <c r="AA49" i="55"/>
  <c r="AB49" i="55" s="1"/>
  <c r="AC49" i="55" s="1"/>
  <c r="AA47" i="55"/>
  <c r="AB47" i="55" s="1"/>
  <c r="AC47" i="55" s="1"/>
  <c r="AA53" i="55"/>
  <c r="AB53" i="55" s="1"/>
  <c r="AC53" i="55" s="1"/>
  <c r="AA84" i="55"/>
  <c r="AB84" i="55" s="1"/>
  <c r="AC84" i="55" s="1"/>
  <c r="AA74" i="55"/>
  <c r="AB74" i="55" s="1"/>
  <c r="AC74" i="55" s="1"/>
  <c r="AA72" i="55"/>
  <c r="AB72" i="55" s="1"/>
  <c r="AC72" i="55" s="1"/>
  <c r="AA70" i="55"/>
  <c r="AB70" i="55" s="1"/>
  <c r="AC70" i="55" s="1"/>
  <c r="AA100" i="55"/>
  <c r="AB100" i="55" s="1"/>
  <c r="AC100" i="55" s="1"/>
  <c r="AA98" i="55"/>
  <c r="AB98" i="55" s="1"/>
  <c r="AC98" i="55" s="1"/>
  <c r="AA125" i="55"/>
  <c r="AB125" i="55" s="1"/>
  <c r="AC125" i="55" s="1"/>
  <c r="AA123" i="55"/>
  <c r="AB123" i="55" s="1"/>
  <c r="AC123" i="55" s="1"/>
  <c r="AA113" i="55"/>
  <c r="AB113" i="55" s="1"/>
  <c r="AC113" i="55" s="1"/>
  <c r="Y9" i="56"/>
  <c r="Z9" i="56" s="1"/>
  <c r="AA9" i="56" s="1"/>
  <c r="Y16" i="56"/>
  <c r="Z16" i="56" s="1"/>
  <c r="AA16" i="56" s="1"/>
  <c r="Y10" i="56"/>
  <c r="Z10" i="56" s="1"/>
  <c r="AA10" i="56" s="1"/>
  <c r="Y40" i="56"/>
  <c r="Z40" i="56" s="1"/>
  <c r="AA40" i="56" s="1"/>
  <c r="Y65" i="56"/>
  <c r="Z65" i="56" s="1"/>
  <c r="AA65" i="56" s="1"/>
  <c r="Y50" i="56"/>
  <c r="Z50" i="56" s="1"/>
  <c r="AA50" i="56" s="1"/>
  <c r="Y47" i="56"/>
  <c r="Z47" i="56" s="1"/>
  <c r="AA47" i="56" s="1"/>
  <c r="Y60" i="56"/>
  <c r="Z60" i="56" s="1"/>
  <c r="AA60" i="56" s="1"/>
  <c r="Y79" i="56"/>
  <c r="Z79" i="56" s="1"/>
  <c r="AA79" i="56" s="1"/>
  <c r="Y86" i="56"/>
  <c r="Z86" i="56" s="1"/>
  <c r="AA86" i="56" s="1"/>
  <c r="Y69" i="56"/>
  <c r="Z69" i="56" s="1"/>
  <c r="AA69" i="56" s="1"/>
  <c r="Y91" i="56"/>
  <c r="Z91" i="56" s="1"/>
  <c r="AA91" i="56" s="1"/>
  <c r="Y109" i="56"/>
  <c r="Z109" i="56" s="1"/>
  <c r="AA109" i="56" s="1"/>
  <c r="Y126" i="56"/>
  <c r="Z126" i="56" s="1"/>
  <c r="AA126" i="56" s="1"/>
  <c r="Y125" i="56"/>
  <c r="Z125" i="56" s="1"/>
  <c r="AA125" i="56" s="1"/>
  <c r="Y124" i="56"/>
  <c r="Z124" i="56" s="1"/>
  <c r="AA124" i="56" s="1"/>
  <c r="AA3" i="55"/>
  <c r="AB3" i="55" s="1"/>
  <c r="AC3" i="55" s="1"/>
  <c r="AA17" i="55"/>
  <c r="AB17" i="55" s="1"/>
  <c r="AC17" i="55" s="1"/>
  <c r="AA2" i="55"/>
  <c r="AB2" i="55" s="1"/>
  <c r="AA8" i="55"/>
  <c r="AB8" i="55" s="1"/>
  <c r="AC8" i="55" s="1"/>
  <c r="AA64" i="55"/>
  <c r="AB64" i="55" s="1"/>
  <c r="AC64" i="55" s="1"/>
  <c r="AA57" i="55"/>
  <c r="AB57" i="55" s="1"/>
  <c r="AC57" i="55" s="1"/>
  <c r="AA55" i="55"/>
  <c r="AB55" i="55" s="1"/>
  <c r="AC55" i="55" s="1"/>
  <c r="AA32" i="55"/>
  <c r="AB32" i="55" s="1"/>
  <c r="AC32" i="55" s="1"/>
  <c r="AA92" i="55"/>
  <c r="AB92" i="55" s="1"/>
  <c r="AC92" i="55" s="1"/>
  <c r="AA82" i="55"/>
  <c r="AB82" i="55" s="1"/>
  <c r="AC82" i="55" s="1"/>
  <c r="AA80" i="55"/>
  <c r="AB80" i="55" s="1"/>
  <c r="AC80" i="55" s="1"/>
  <c r="AA78" i="55"/>
  <c r="AB78" i="55" s="1"/>
  <c r="AC78" i="55" s="1"/>
  <c r="AA108" i="55"/>
  <c r="AB108" i="55" s="1"/>
  <c r="AC108" i="55" s="1"/>
  <c r="AA106" i="55"/>
  <c r="AB106" i="55" s="1"/>
  <c r="AC106" i="55" s="1"/>
  <c r="AA104" i="55"/>
  <c r="AB104" i="55" s="1"/>
  <c r="AC104" i="55" s="1"/>
  <c r="AA131" i="55"/>
  <c r="AB131" i="55" s="1"/>
  <c r="AC131" i="55" s="1"/>
  <c r="AA121" i="55"/>
  <c r="AB121" i="55" s="1"/>
  <c r="AC121" i="55" s="1"/>
  <c r="Y28" i="56"/>
  <c r="Z28" i="56" s="1"/>
  <c r="AA28" i="56" s="1"/>
  <c r="Y33" i="56"/>
  <c r="Z33" i="56" s="1"/>
  <c r="AA33" i="56" s="1"/>
  <c r="Y20" i="56"/>
  <c r="Z20" i="56" s="1"/>
  <c r="AA20" i="56" s="1"/>
  <c r="Y18" i="56"/>
  <c r="Z18" i="56" s="1"/>
  <c r="AA18" i="56" s="1"/>
  <c r="Y45" i="56"/>
  <c r="Z45" i="56" s="1"/>
  <c r="AA45" i="56" s="1"/>
  <c r="Y53" i="56"/>
  <c r="Z53" i="56" s="1"/>
  <c r="AA53" i="56" s="1"/>
  <c r="Y54" i="56"/>
  <c r="Z54" i="56" s="1"/>
  <c r="AA54" i="56" s="1"/>
  <c r="Y46" i="56"/>
  <c r="Z46" i="56" s="1"/>
  <c r="AA46" i="56" s="1"/>
  <c r="Y90" i="56"/>
  <c r="Z90" i="56" s="1"/>
  <c r="AA90" i="56" s="1"/>
  <c r="Y51" i="56"/>
  <c r="Z51" i="56" s="1"/>
  <c r="AA51" i="56" s="1"/>
  <c r="Y75" i="56"/>
  <c r="Z75" i="56" s="1"/>
  <c r="AA75" i="56" s="1"/>
  <c r="Y99" i="56"/>
  <c r="Z99" i="56" s="1"/>
  <c r="AA99" i="56" s="1"/>
  <c r="Y106" i="56"/>
  <c r="Z106" i="56" s="1"/>
  <c r="AA106" i="56" s="1"/>
  <c r="Y115" i="56"/>
  <c r="Z115" i="56" s="1"/>
  <c r="AA115" i="56" s="1"/>
  <c r="Y114" i="56"/>
  <c r="Z114" i="56" s="1"/>
  <c r="AA114" i="56" s="1"/>
  <c r="Y113" i="56"/>
  <c r="Z113" i="56" s="1"/>
  <c r="AA113" i="56" s="1"/>
  <c r="AA11" i="55"/>
  <c r="AB11" i="55" s="1"/>
  <c r="AC11" i="55" s="1"/>
  <c r="AA25" i="55"/>
  <c r="AB25" i="55" s="1"/>
  <c r="AC25" i="55" s="1"/>
  <c r="AA10" i="55"/>
  <c r="AB10" i="55" s="1"/>
  <c r="AC10" i="55" s="1"/>
  <c r="AA16" i="55"/>
  <c r="AB16" i="55" s="1"/>
  <c r="AC16" i="55" s="1"/>
  <c r="AA30" i="55"/>
  <c r="AB30" i="55" s="1"/>
  <c r="AC30" i="55" s="1"/>
  <c r="AA28" i="55"/>
  <c r="AB28" i="55" s="1"/>
  <c r="AC28" i="55" s="1"/>
  <c r="AA42" i="55"/>
  <c r="AB42" i="55" s="1"/>
  <c r="AC42" i="55" s="1"/>
  <c r="AA40" i="55"/>
  <c r="AB40" i="55" s="1"/>
  <c r="AC40" i="55" s="1"/>
  <c r="AA63" i="55"/>
  <c r="AB63" i="55" s="1"/>
  <c r="AC63" i="55" s="1"/>
  <c r="AA90" i="55"/>
  <c r="AB90" i="55" s="1"/>
  <c r="AC90" i="55" s="1"/>
  <c r="AA88" i="55"/>
  <c r="AB88" i="55" s="1"/>
  <c r="AC88" i="55" s="1"/>
  <c r="AA86" i="55"/>
  <c r="AB86" i="55" s="1"/>
  <c r="AC86" i="55" s="1"/>
  <c r="AA116" i="55"/>
  <c r="AB116" i="55" s="1"/>
  <c r="AC116" i="55" s="1"/>
  <c r="AA114" i="55"/>
  <c r="AB114" i="55" s="1"/>
  <c r="AC114" i="55" s="1"/>
  <c r="AA112" i="55"/>
  <c r="AB112" i="55" s="1"/>
  <c r="AC112" i="55" s="1"/>
  <c r="AA102" i="55"/>
  <c r="AB102" i="55" s="1"/>
  <c r="AC102" i="55" s="1"/>
  <c r="AA129" i="55"/>
  <c r="AB129" i="55" s="1"/>
  <c r="AC129" i="55" s="1"/>
  <c r="Y6" i="56"/>
  <c r="Z6" i="56" s="1"/>
  <c r="AA6" i="56" s="1"/>
  <c r="Y37" i="56"/>
  <c r="Z37" i="56" s="1"/>
  <c r="AA37" i="56" s="1"/>
  <c r="Y21" i="56"/>
  <c r="Z21" i="56" s="1"/>
  <c r="AA21" i="56" s="1"/>
  <c r="Y27" i="56"/>
  <c r="Z27" i="56" s="1"/>
  <c r="AA27" i="56" s="1"/>
  <c r="Y52" i="56"/>
  <c r="Z52" i="56" s="1"/>
  <c r="AA52" i="56" s="1"/>
  <c r="Y68" i="56"/>
  <c r="Z68" i="56" s="1"/>
  <c r="AA68" i="56" s="1"/>
  <c r="Y56" i="56"/>
  <c r="Z56" i="56" s="1"/>
  <c r="AA56" i="56" s="1"/>
  <c r="Y61" i="56"/>
  <c r="Z61" i="56" s="1"/>
  <c r="AA61" i="56" s="1"/>
  <c r="Y94" i="56"/>
  <c r="Z94" i="56" s="1"/>
  <c r="AA94" i="56" s="1"/>
  <c r="Y59" i="56"/>
  <c r="Z59" i="56" s="1"/>
  <c r="AA59" i="56" s="1"/>
  <c r="Y73" i="56"/>
  <c r="Z73" i="56" s="1"/>
  <c r="AA73" i="56" s="1"/>
  <c r="Y107" i="56"/>
  <c r="Z107" i="56" s="1"/>
  <c r="AA107" i="56" s="1"/>
  <c r="Y103" i="56"/>
  <c r="Z103" i="56" s="1"/>
  <c r="AA103" i="56" s="1"/>
  <c r="Y123" i="56"/>
  <c r="Z123" i="56" s="1"/>
  <c r="AA123" i="56" s="1"/>
  <c r="Y122" i="56"/>
  <c r="Z122" i="56" s="1"/>
  <c r="AA122" i="56" s="1"/>
  <c r="Y121" i="56"/>
  <c r="Z121" i="56" s="1"/>
  <c r="AA121" i="56" s="1"/>
  <c r="AA19" i="55"/>
  <c r="AB19" i="55" s="1"/>
  <c r="AC19" i="55" s="1"/>
  <c r="AA4" i="55"/>
  <c r="AB4" i="55" s="1"/>
  <c r="AC4" i="55" s="1"/>
  <c r="AA18" i="55"/>
  <c r="AB18" i="55" s="1"/>
  <c r="AC18" i="55" s="1"/>
  <c r="AA24" i="55"/>
  <c r="AB24" i="55" s="1"/>
  <c r="AC24" i="55" s="1"/>
  <c r="AA38" i="55"/>
  <c r="AB38" i="55" s="1"/>
  <c r="AC38" i="55" s="1"/>
  <c r="AA36" i="55"/>
  <c r="AB36" i="55" s="1"/>
  <c r="AC36" i="55" s="1"/>
  <c r="AA50" i="55"/>
  <c r="AB50" i="55" s="1"/>
  <c r="AC50" i="55" s="1"/>
  <c r="AA48" i="55"/>
  <c r="AB48" i="55" s="1"/>
  <c r="AC48" i="55" s="1"/>
  <c r="AA71" i="55"/>
  <c r="AB71" i="55" s="1"/>
  <c r="AC71" i="55" s="1"/>
  <c r="AA61" i="55"/>
  <c r="AB61" i="55" s="1"/>
  <c r="AC61" i="55" s="1"/>
  <c r="AA96" i="55"/>
  <c r="AB96" i="55" s="1"/>
  <c r="AC96" i="55" s="1"/>
  <c r="AA94" i="55"/>
  <c r="AB94" i="55" s="1"/>
  <c r="AC94" i="55" s="1"/>
  <c r="AA124" i="55"/>
  <c r="AB124" i="55" s="1"/>
  <c r="AC124" i="55" s="1"/>
  <c r="AA122" i="55"/>
  <c r="AB122" i="55" s="1"/>
  <c r="AC122" i="55" s="1"/>
  <c r="AA120" i="55"/>
  <c r="AB120" i="55" s="1"/>
  <c r="AC120" i="55" s="1"/>
  <c r="AA110" i="55"/>
  <c r="AB110" i="55" s="1"/>
  <c r="AC110" i="55" s="1"/>
  <c r="Y4" i="56"/>
  <c r="Z4" i="56" s="1"/>
  <c r="AA4" i="56" s="1"/>
  <c r="Y14" i="56"/>
  <c r="Z14" i="56" s="1"/>
  <c r="AA14" i="56" s="1"/>
  <c r="Y41" i="56"/>
  <c r="Z41" i="56" s="1"/>
  <c r="AA41" i="56" s="1"/>
  <c r="Y22" i="56"/>
  <c r="Z22" i="56" s="1"/>
  <c r="AA22" i="56" s="1"/>
  <c r="Y35" i="56"/>
  <c r="Z35" i="56" s="1"/>
  <c r="AA35" i="56" s="1"/>
  <c r="Y66" i="56"/>
  <c r="Z66" i="56" s="1"/>
  <c r="AA66" i="56" s="1"/>
  <c r="Y70" i="56"/>
  <c r="Z70" i="56" s="1"/>
  <c r="AA70" i="56" s="1"/>
  <c r="Y36" i="56"/>
  <c r="Z36" i="56" s="1"/>
  <c r="AA36" i="56" s="1"/>
  <c r="Y74" i="56"/>
  <c r="Z74" i="56" s="1"/>
  <c r="AA74" i="56" s="1"/>
  <c r="Y96" i="56"/>
  <c r="Z96" i="56" s="1"/>
  <c r="AA96" i="56" s="1"/>
  <c r="Y67" i="56"/>
  <c r="Z67" i="56" s="1"/>
  <c r="AA67" i="56" s="1"/>
  <c r="Y81" i="56"/>
  <c r="Z81" i="56" s="1"/>
  <c r="AA81" i="56" s="1"/>
  <c r="Y104" i="56"/>
  <c r="Z104" i="56" s="1"/>
  <c r="AA104" i="56" s="1"/>
  <c r="Y92" i="56"/>
  <c r="Z92" i="56" s="1"/>
  <c r="AA92" i="56" s="1"/>
  <c r="Y131" i="56"/>
  <c r="Z131" i="56" s="1"/>
  <c r="AA131" i="56" s="1"/>
  <c r="Y130" i="56"/>
  <c r="Z130" i="56" s="1"/>
  <c r="AA130" i="56" s="1"/>
  <c r="Y129" i="56"/>
  <c r="Z129" i="56" s="1"/>
  <c r="AA129" i="56" s="1"/>
  <c r="AA31" i="55"/>
  <c r="AB31" i="55" s="1"/>
  <c r="AC31" i="55" s="1"/>
  <c r="AA12" i="55"/>
  <c r="AB12" i="55" s="1"/>
  <c r="AC12" i="55" s="1"/>
  <c r="AA26" i="55"/>
  <c r="AB26" i="55" s="1"/>
  <c r="AC26" i="55" s="1"/>
  <c r="AA34" i="55"/>
  <c r="AB34" i="55" s="1"/>
  <c r="AC34" i="55" s="1"/>
  <c r="AA46" i="55"/>
  <c r="AB46" i="55" s="1"/>
  <c r="AC46" i="55" s="1"/>
  <c r="AA44" i="55"/>
  <c r="AB44" i="55" s="1"/>
  <c r="AC44" i="55" s="1"/>
  <c r="AA58" i="55"/>
  <c r="AB58" i="55" s="1"/>
  <c r="AC58" i="55" s="1"/>
  <c r="AA56" i="55"/>
  <c r="AB56" i="55" s="1"/>
  <c r="AC56" i="55" s="1"/>
  <c r="AA79" i="55"/>
  <c r="AB79" i="55" s="1"/>
  <c r="AC79" i="55" s="1"/>
  <c r="AA69" i="55"/>
  <c r="AB69" i="55" s="1"/>
  <c r="AC69" i="55" s="1"/>
  <c r="AA75" i="55"/>
  <c r="AB75" i="55" s="1"/>
  <c r="AC75" i="55" s="1"/>
  <c r="AA65" i="55"/>
  <c r="AB65" i="55" s="1"/>
  <c r="AC65" i="55" s="1"/>
  <c r="AA103" i="55"/>
  <c r="AB103" i="55" s="1"/>
  <c r="AC103" i="55" s="1"/>
  <c r="AA130" i="55"/>
  <c r="AB130" i="55" s="1"/>
  <c r="AC130" i="55" s="1"/>
  <c r="AA128" i="55"/>
  <c r="AB128" i="55" s="1"/>
  <c r="AC128" i="55" s="1"/>
  <c r="AA118" i="55"/>
  <c r="AB118" i="55" s="1"/>
  <c r="AC118" i="55" s="1"/>
  <c r="Y12" i="56"/>
  <c r="Z12" i="56" s="1"/>
  <c r="AA12" i="56" s="1"/>
  <c r="Y29" i="56"/>
  <c r="Z29" i="56" s="1"/>
  <c r="AA29" i="56" s="1"/>
  <c r="Y5" i="56"/>
  <c r="Z5" i="56" s="1"/>
  <c r="AA5" i="56" s="1"/>
  <c r="Y7" i="56"/>
  <c r="Z7" i="56" s="1"/>
  <c r="AA7" i="56" s="1"/>
  <c r="Y43" i="56"/>
  <c r="Z43" i="56" s="1"/>
  <c r="AA43" i="56" s="1"/>
  <c r="Y17" i="56"/>
  <c r="Z17" i="56" s="1"/>
  <c r="AA17" i="56" s="1"/>
  <c r="Y72" i="56"/>
  <c r="Z72" i="56" s="1"/>
  <c r="AA72" i="56" s="1"/>
  <c r="Y44" i="56"/>
  <c r="Z44" i="56" s="1"/>
  <c r="AA44" i="56" s="1"/>
  <c r="Y78" i="56"/>
  <c r="Z78" i="56" s="1"/>
  <c r="AA78" i="56" s="1"/>
  <c r="Y80" i="56"/>
  <c r="Z80" i="56" s="1"/>
  <c r="AA80" i="56" s="1"/>
  <c r="Y87" i="56"/>
  <c r="Z87" i="56" s="1"/>
  <c r="AA87" i="56" s="1"/>
  <c r="Y89" i="56"/>
  <c r="Z89" i="56" s="1"/>
  <c r="AA89" i="56" s="1"/>
  <c r="Y77" i="56"/>
  <c r="Z77" i="56" s="1"/>
  <c r="AA77" i="56" s="1"/>
  <c r="Y100" i="56"/>
  <c r="Z100" i="56" s="1"/>
  <c r="AA100" i="56" s="1"/>
  <c r="Y112" i="56"/>
  <c r="Z112" i="56" s="1"/>
  <c r="AA112" i="56" s="1"/>
  <c r="Y111" i="56"/>
  <c r="Z111" i="56" s="1"/>
  <c r="AA111" i="56" s="1"/>
  <c r="AA6" i="55"/>
  <c r="AB6" i="55" s="1"/>
  <c r="AC6" i="55" s="1"/>
  <c r="AA20" i="55"/>
  <c r="AB20" i="55" s="1"/>
  <c r="AC20" i="55" s="1"/>
  <c r="AA27" i="55"/>
  <c r="AB27" i="55" s="1"/>
  <c r="AC27" i="55" s="1"/>
  <c r="AA35" i="55"/>
  <c r="AB35" i="55" s="1"/>
  <c r="AC35" i="55" s="1"/>
  <c r="AA54" i="55"/>
  <c r="AB54" i="55" s="1"/>
  <c r="AC54" i="55" s="1"/>
  <c r="AA52" i="55"/>
  <c r="AB52" i="55" s="1"/>
  <c r="AC52" i="55" s="1"/>
  <c r="AA29" i="55"/>
  <c r="AB29" i="55" s="1"/>
  <c r="AC29" i="55" s="1"/>
  <c r="AA67" i="55"/>
  <c r="AB67" i="55" s="1"/>
  <c r="AC67" i="55" s="1"/>
  <c r="AA87" i="55"/>
  <c r="AB87" i="55" s="1"/>
  <c r="AC87" i="55" s="1"/>
  <c r="AA77" i="55"/>
  <c r="AB77" i="55" s="1"/>
  <c r="AC77" i="55" s="1"/>
  <c r="AA83" i="55"/>
  <c r="AB83" i="55" s="1"/>
  <c r="AC83" i="55" s="1"/>
  <c r="AA73" i="55"/>
  <c r="AB73" i="55" s="1"/>
  <c r="AC73" i="55" s="1"/>
  <c r="AA111" i="55"/>
  <c r="AB111" i="55" s="1"/>
  <c r="AC111" i="55" s="1"/>
  <c r="AA101" i="55"/>
  <c r="AB101" i="55" s="1"/>
  <c r="AC101" i="55" s="1"/>
  <c r="AA99" i="55"/>
  <c r="AB99" i="55" s="1"/>
  <c r="AC99" i="55" s="1"/>
  <c r="AA126" i="55"/>
  <c r="AB126" i="55" s="1"/>
  <c r="AC126" i="55" s="1"/>
  <c r="Y24" i="56"/>
  <c r="Z24" i="56" s="1"/>
  <c r="AA24" i="56" s="1"/>
  <c r="Y3" i="56"/>
  <c r="Z3" i="56" s="1"/>
  <c r="AA3" i="56" s="1"/>
  <c r="Y13" i="56"/>
  <c r="Z13" i="56" s="1"/>
  <c r="AA13" i="56" s="1"/>
  <c r="Y15" i="56"/>
  <c r="Z15" i="56" s="1"/>
  <c r="AA15" i="56" s="1"/>
  <c r="Y62" i="56"/>
  <c r="Z62" i="56" s="1"/>
  <c r="AA62" i="56" s="1"/>
  <c r="Y26" i="56"/>
  <c r="Z26" i="56" s="1"/>
  <c r="AA26" i="56" s="1"/>
  <c r="Y76" i="56"/>
  <c r="Z76" i="56" s="1"/>
  <c r="AA76" i="56" s="1"/>
  <c r="Y57" i="56"/>
  <c r="Z57" i="56" s="1"/>
  <c r="AA57" i="56" s="1"/>
  <c r="Y55" i="56"/>
  <c r="Z55" i="56" s="1"/>
  <c r="AA55" i="56" s="1"/>
  <c r="Y82" i="56"/>
  <c r="Z82" i="56" s="1"/>
  <c r="AA82" i="56" s="1"/>
  <c r="Y95" i="56"/>
  <c r="Z95" i="56" s="1"/>
  <c r="AA95" i="56" s="1"/>
  <c r="Y97" i="56"/>
  <c r="Z97" i="56" s="1"/>
  <c r="AA97" i="56" s="1"/>
  <c r="Y85" i="56"/>
  <c r="Z85" i="56" s="1"/>
  <c r="AA85" i="56" s="1"/>
  <c r="Y108" i="56"/>
  <c r="Z108" i="56" s="1"/>
  <c r="AA108" i="56" s="1"/>
  <c r="Y120" i="56"/>
  <c r="Z120" i="56" s="1"/>
  <c r="AA120" i="56" s="1"/>
  <c r="Y119" i="56"/>
  <c r="Z119" i="56" s="1"/>
  <c r="AA119" i="56" s="1"/>
  <c r="AA14" i="55"/>
  <c r="AB14" i="55" s="1"/>
  <c r="AC14" i="55" s="1"/>
  <c r="AA7" i="55"/>
  <c r="AB7" i="55" s="1"/>
  <c r="AC7" i="55" s="1"/>
  <c r="AA5" i="55"/>
  <c r="AB5" i="55" s="1"/>
  <c r="AC5" i="55" s="1"/>
  <c r="AA43" i="55"/>
  <c r="AB43" i="55" s="1"/>
  <c r="AC43" i="55" s="1"/>
  <c r="AA33" i="55"/>
  <c r="AB33" i="55" s="1"/>
  <c r="AC33" i="55" s="1"/>
  <c r="AA60" i="55"/>
  <c r="AB60" i="55" s="1"/>
  <c r="AC60" i="55" s="1"/>
  <c r="AA37" i="55"/>
  <c r="AB37" i="55" s="1"/>
  <c r="AC37" i="55" s="1"/>
  <c r="AA68" i="55"/>
  <c r="AB68" i="55" s="1"/>
  <c r="AC68" i="55" s="1"/>
  <c r="AA95" i="55"/>
  <c r="AB95" i="55" s="1"/>
  <c r="AC95" i="55" s="1"/>
  <c r="AA85" i="55"/>
  <c r="AB85" i="55" s="1"/>
  <c r="AC85" i="55" s="1"/>
  <c r="AA91" i="55"/>
  <c r="AB91" i="55" s="1"/>
  <c r="AC91" i="55" s="1"/>
  <c r="AA81" i="55"/>
  <c r="AB81" i="55" s="1"/>
  <c r="AC81" i="55" s="1"/>
  <c r="AA119" i="55"/>
  <c r="AB119" i="55" s="1"/>
  <c r="AC119" i="55" s="1"/>
  <c r="AA109" i="55"/>
  <c r="AB109" i="55" s="1"/>
  <c r="AC109" i="55" s="1"/>
  <c r="AA107" i="55"/>
  <c r="AB107" i="55" s="1"/>
  <c r="AC107" i="55" s="1"/>
  <c r="AA97" i="55"/>
  <c r="AB97" i="55" s="1"/>
  <c r="AC97" i="55" s="1"/>
  <c r="Y30" i="56"/>
  <c r="Z30" i="56" s="1"/>
  <c r="AA30" i="56" s="1"/>
  <c r="Y11" i="56"/>
  <c r="Z11" i="56" s="1"/>
  <c r="AA11" i="56" s="1"/>
  <c r="Y19" i="56"/>
  <c r="Z19" i="56" s="1"/>
  <c r="AA19" i="56" s="1"/>
  <c r="Y23" i="56"/>
  <c r="Z23" i="56" s="1"/>
  <c r="AA23" i="56" s="1"/>
  <c r="Y64" i="56"/>
  <c r="Z64" i="56" s="1"/>
  <c r="AA64" i="56" s="1"/>
  <c r="Y34" i="56"/>
  <c r="Z34" i="56" s="1"/>
  <c r="AA34" i="56" s="1"/>
  <c r="Y31" i="56"/>
  <c r="Z31" i="56" s="1"/>
  <c r="AA31" i="56" s="1"/>
  <c r="Y49" i="56"/>
  <c r="Z49" i="56" s="1"/>
  <c r="AA49" i="56" s="1"/>
  <c r="Y63" i="56"/>
  <c r="Z63" i="56" s="1"/>
  <c r="AA63" i="56" s="1"/>
  <c r="Y83" i="56"/>
  <c r="Z83" i="56" s="1"/>
  <c r="AA83" i="56" s="1"/>
  <c r="Y88" i="56"/>
  <c r="Z88" i="56" s="1"/>
  <c r="AA88" i="56" s="1"/>
  <c r="Y105" i="56"/>
  <c r="Z105" i="56" s="1"/>
  <c r="AA105" i="56" s="1"/>
  <c r="Y93" i="56"/>
  <c r="Z93" i="56" s="1"/>
  <c r="AA93" i="56" s="1"/>
  <c r="Y110" i="56"/>
  <c r="Z110" i="56" s="1"/>
  <c r="AA110" i="56" s="1"/>
  <c r="Y128" i="56"/>
  <c r="Z128" i="56" s="1"/>
  <c r="AA128" i="56" s="1"/>
  <c r="Y127" i="56"/>
  <c r="Z127" i="56" s="1"/>
  <c r="AA127" i="56" s="1"/>
  <c r="AA22" i="55"/>
  <c r="AB22" i="55" s="1"/>
  <c r="AC22" i="55" s="1"/>
  <c r="AA15" i="55"/>
  <c r="AB15" i="55" s="1"/>
  <c r="AC15" i="55" s="1"/>
  <c r="AA13" i="55"/>
  <c r="AB13" i="55" s="1"/>
  <c r="AC13" i="55" s="1"/>
  <c r="AA51" i="55"/>
  <c r="AB51" i="55" s="1"/>
  <c r="AC51" i="55" s="1"/>
  <c r="AA41" i="55"/>
  <c r="AB41" i="55" s="1"/>
  <c r="AC41" i="55" s="1"/>
  <c r="AA39" i="55"/>
  <c r="AB39" i="55" s="1"/>
  <c r="AC39" i="55" s="1"/>
  <c r="AA45" i="55"/>
  <c r="AB45" i="55" s="1"/>
  <c r="AC45" i="55" s="1"/>
  <c r="AA76" i="55"/>
  <c r="AB76" i="55" s="1"/>
  <c r="AC76" i="55" s="1"/>
  <c r="AA66" i="55"/>
  <c r="AB66" i="55" s="1"/>
  <c r="AC66" i="55" s="1"/>
  <c r="AA93" i="55"/>
  <c r="AB93" i="55" s="1"/>
  <c r="AC93" i="55" s="1"/>
  <c r="AA62" i="55"/>
  <c r="AB62" i="55" s="1"/>
  <c r="AC62" i="55" s="1"/>
  <c r="AA89" i="55"/>
  <c r="AB89" i="55" s="1"/>
  <c r="AC89" i="55" s="1"/>
  <c r="AA127" i="55"/>
  <c r="AB127" i="55" s="1"/>
  <c r="AC127" i="55" s="1"/>
  <c r="AA117" i="55"/>
  <c r="AB117" i="55" s="1"/>
  <c r="AC117" i="55" s="1"/>
  <c r="AA115" i="55"/>
  <c r="AB115" i="55" s="1"/>
  <c r="AC115" i="55" s="1"/>
  <c r="AA105" i="55"/>
  <c r="AB105" i="55" s="1"/>
  <c r="AC105" i="55" s="1"/>
  <c r="Y38" i="56"/>
  <c r="Z38" i="56" s="1"/>
  <c r="AA38" i="56" s="1"/>
  <c r="Y8" i="56"/>
  <c r="Z8" i="56" s="1"/>
  <c r="AA8" i="56" s="1"/>
  <c r="Y2" i="56"/>
  <c r="Z2" i="56" s="1"/>
  <c r="AA2" i="56" s="1"/>
  <c r="Y32" i="56"/>
  <c r="Z32" i="56" s="1"/>
  <c r="AA32" i="56" s="1"/>
  <c r="Y48" i="56"/>
  <c r="Z48" i="56" s="1"/>
  <c r="AA48" i="56" s="1"/>
  <c r="Y42" i="56"/>
  <c r="Z42" i="56" s="1"/>
  <c r="AA42" i="56" s="1"/>
  <c r="Y39" i="56"/>
  <c r="Z39" i="56" s="1"/>
  <c r="AA39" i="56" s="1"/>
  <c r="Y58" i="56"/>
  <c r="Z58" i="56" s="1"/>
  <c r="AA58" i="56" s="1"/>
  <c r="Y71" i="56"/>
  <c r="Z71" i="56" s="1"/>
  <c r="AA71" i="56" s="1"/>
  <c r="Y84" i="56"/>
  <c r="Z84" i="56" s="1"/>
  <c r="AA84" i="56" s="1"/>
  <c r="Y98" i="56"/>
  <c r="Z98" i="56" s="1"/>
  <c r="AA98" i="56" s="1"/>
  <c r="Y102" i="56"/>
  <c r="Z102" i="56" s="1"/>
  <c r="AA102" i="56" s="1"/>
  <c r="Y101" i="56"/>
  <c r="Z101" i="56" s="1"/>
  <c r="AA101" i="56" s="1"/>
  <c r="Y118" i="56"/>
  <c r="Z118" i="56" s="1"/>
  <c r="AA118" i="56" s="1"/>
  <c r="Y117" i="56"/>
  <c r="Z117" i="56" s="1"/>
  <c r="AA117" i="56" s="1"/>
  <c r="Y116" i="56"/>
  <c r="Z116" i="56" s="1"/>
  <c r="AA116" i="56" s="1"/>
  <c r="AB116" i="56" l="1"/>
  <c r="AC116" i="56" s="1"/>
  <c r="AD116" i="56"/>
  <c r="AB117" i="56"/>
  <c r="AC117" i="56" s="1"/>
  <c r="AD117" i="56"/>
  <c r="AB31" i="56"/>
  <c r="AC31" i="56" s="1"/>
  <c r="AD31" i="56"/>
  <c r="AB120" i="56"/>
  <c r="AC120" i="56" s="1"/>
  <c r="AD120" i="56"/>
  <c r="AB72" i="56"/>
  <c r="AC72" i="56" s="1"/>
  <c r="AD72" i="56"/>
  <c r="AB130" i="56"/>
  <c r="AC130" i="56" s="1"/>
  <c r="AD130" i="56"/>
  <c r="AB61" i="56"/>
  <c r="AC61" i="56" s="1"/>
  <c r="AD61" i="56"/>
  <c r="AD11" i="55"/>
  <c r="AE11" i="55" s="1"/>
  <c r="AF11" i="55"/>
  <c r="AD82" i="55"/>
  <c r="AE82" i="55" s="1"/>
  <c r="AF82" i="55"/>
  <c r="AB86" i="56"/>
  <c r="AC86" i="56" s="1"/>
  <c r="AD86" i="56"/>
  <c r="AB101" i="56"/>
  <c r="AC101" i="56" s="1"/>
  <c r="AD101" i="56"/>
  <c r="AB48" i="56"/>
  <c r="AC48" i="56" s="1"/>
  <c r="AD48" i="56"/>
  <c r="AD127" i="55"/>
  <c r="AE127" i="55" s="1"/>
  <c r="AF127" i="55"/>
  <c r="AD41" i="55"/>
  <c r="AE41" i="55" s="1"/>
  <c r="AF41" i="55"/>
  <c r="AB93" i="56"/>
  <c r="AC93" i="56" s="1"/>
  <c r="AD93" i="56"/>
  <c r="AB64" i="56"/>
  <c r="AC64" i="56" s="1"/>
  <c r="AD64" i="56"/>
  <c r="AD119" i="55"/>
  <c r="AE119" i="55" s="1"/>
  <c r="AF119" i="55"/>
  <c r="AD33" i="55"/>
  <c r="AE33" i="55" s="1"/>
  <c r="AF33" i="55"/>
  <c r="AB85" i="56"/>
  <c r="AC85" i="56" s="1"/>
  <c r="AD85" i="56"/>
  <c r="AB62" i="56"/>
  <c r="AC62" i="56" s="1"/>
  <c r="AD62" i="56"/>
  <c r="AD111" i="55"/>
  <c r="AE111" i="55" s="1"/>
  <c r="AF111" i="55"/>
  <c r="AD54" i="55"/>
  <c r="AE54" i="55" s="1"/>
  <c r="AF54" i="55"/>
  <c r="AB77" i="56"/>
  <c r="AC77" i="56" s="1"/>
  <c r="AD77" i="56"/>
  <c r="AB43" i="56"/>
  <c r="AC43" i="56" s="1"/>
  <c r="AD43" i="56"/>
  <c r="AD103" i="55"/>
  <c r="AE103" i="55" s="1"/>
  <c r="AF103" i="55"/>
  <c r="AD46" i="55"/>
  <c r="AE46" i="55" s="1"/>
  <c r="AF46" i="55"/>
  <c r="AB92" i="56"/>
  <c r="AC92" i="56" s="1"/>
  <c r="AD92" i="56"/>
  <c r="AB66" i="56"/>
  <c r="AC66" i="56" s="1"/>
  <c r="AD66" i="56"/>
  <c r="AD122" i="55"/>
  <c r="AE122" i="55" s="1"/>
  <c r="AF122" i="55"/>
  <c r="AD36" i="55"/>
  <c r="AE36" i="55" s="1"/>
  <c r="AF36" i="55"/>
  <c r="AB123" i="56"/>
  <c r="AC123" i="56" s="1"/>
  <c r="AD123" i="56"/>
  <c r="AB68" i="56"/>
  <c r="AC68" i="56" s="1"/>
  <c r="AD68" i="56"/>
  <c r="AD112" i="55"/>
  <c r="AE112" i="55" s="1"/>
  <c r="AF112" i="55"/>
  <c r="AD42" i="55"/>
  <c r="AE42" i="55" s="1"/>
  <c r="AF42" i="55"/>
  <c r="AB114" i="56"/>
  <c r="AC114" i="56" s="1"/>
  <c r="AD114" i="56"/>
  <c r="AB54" i="56"/>
  <c r="AC54" i="56" s="1"/>
  <c r="AD54" i="56"/>
  <c r="AD131" i="55"/>
  <c r="AE131" i="55" s="1"/>
  <c r="AF131" i="55"/>
  <c r="AD32" i="55"/>
  <c r="AE32" i="55" s="1"/>
  <c r="AF32" i="55"/>
  <c r="AB124" i="56"/>
  <c r="AC124" i="56" s="1"/>
  <c r="AD124" i="56"/>
  <c r="AB60" i="56"/>
  <c r="AC60" i="56" s="1"/>
  <c r="AD60" i="56"/>
  <c r="AD113" i="55"/>
  <c r="AE113" i="55" s="1"/>
  <c r="AF113" i="55"/>
  <c r="AD84" i="55"/>
  <c r="AE84" i="55" s="1"/>
  <c r="AF84" i="55"/>
  <c r="AD66" i="55"/>
  <c r="AE66" i="55" s="1"/>
  <c r="AF66" i="55"/>
  <c r="AB127" i="56"/>
  <c r="AC127" i="56" s="1"/>
  <c r="AD127" i="56"/>
  <c r="AB128" i="56"/>
  <c r="AC128" i="56" s="1"/>
  <c r="AD128" i="56"/>
  <c r="AD37" i="55"/>
  <c r="AE37" i="55" s="1"/>
  <c r="AF37" i="55"/>
  <c r="AD29" i="55"/>
  <c r="AE29" i="55" s="1"/>
  <c r="AF29" i="55"/>
  <c r="AD128" i="55"/>
  <c r="AE128" i="55" s="1"/>
  <c r="AF128" i="55"/>
  <c r="AD129" i="55"/>
  <c r="AE129" i="55" s="1"/>
  <c r="AF129" i="55"/>
  <c r="AB102" i="56"/>
  <c r="AC102" i="56" s="1"/>
  <c r="AD102" i="56"/>
  <c r="AD89" i="55"/>
  <c r="AE89" i="55" s="1"/>
  <c r="AF89" i="55"/>
  <c r="AB105" i="56"/>
  <c r="AC105" i="56" s="1"/>
  <c r="AD105" i="56"/>
  <c r="AD43" i="55"/>
  <c r="AE43" i="55" s="1"/>
  <c r="AF43" i="55"/>
  <c r="AB97" i="56"/>
  <c r="AC97" i="56" s="1"/>
  <c r="AD97" i="56"/>
  <c r="AB15" i="56"/>
  <c r="AC15" i="56" s="1"/>
  <c r="AD15" i="56"/>
  <c r="AD73" i="55"/>
  <c r="AE73" i="55" s="1"/>
  <c r="AF73" i="55"/>
  <c r="AD35" i="55"/>
  <c r="AE35" i="55" s="1"/>
  <c r="AF35" i="55"/>
  <c r="AB89" i="56"/>
  <c r="AC89" i="56" s="1"/>
  <c r="AD89" i="56"/>
  <c r="AB7" i="56"/>
  <c r="AC7" i="56" s="1"/>
  <c r="AD7" i="56"/>
  <c r="AD65" i="55"/>
  <c r="AE65" i="55" s="1"/>
  <c r="AF65" i="55"/>
  <c r="AD34" i="55"/>
  <c r="AE34" i="55" s="1"/>
  <c r="AF34" i="55"/>
  <c r="AB104" i="56"/>
  <c r="AC104" i="56" s="1"/>
  <c r="AD104" i="56"/>
  <c r="AB35" i="56"/>
  <c r="AC35" i="56" s="1"/>
  <c r="AD35" i="56"/>
  <c r="AD124" i="55"/>
  <c r="AE124" i="55" s="1"/>
  <c r="AF124" i="55"/>
  <c r="AD38" i="55"/>
  <c r="AE38" i="55" s="1"/>
  <c r="AF38" i="55"/>
  <c r="AB103" i="56"/>
  <c r="AC103" i="56" s="1"/>
  <c r="AD103" i="56"/>
  <c r="AB52" i="56"/>
  <c r="AC52" i="56" s="1"/>
  <c r="AD52" i="56"/>
  <c r="AD114" i="55"/>
  <c r="AE114" i="55" s="1"/>
  <c r="AF114" i="55"/>
  <c r="AD28" i="55"/>
  <c r="AE28" i="55" s="1"/>
  <c r="AF28" i="55"/>
  <c r="AB115" i="56"/>
  <c r="AC115" i="56" s="1"/>
  <c r="AD115" i="56"/>
  <c r="AB53" i="56"/>
  <c r="AC53" i="56" s="1"/>
  <c r="AD53" i="56"/>
  <c r="AD104" i="55"/>
  <c r="AE104" i="55" s="1"/>
  <c r="AF104" i="55"/>
  <c r="AD55" i="55"/>
  <c r="AE55" i="55" s="1"/>
  <c r="AF55" i="55"/>
  <c r="AB125" i="56"/>
  <c r="AC125" i="56" s="1"/>
  <c r="AD125" i="56"/>
  <c r="AB47" i="56"/>
  <c r="AC47" i="56" s="1"/>
  <c r="AD47" i="56"/>
  <c r="AD123" i="55"/>
  <c r="AE123" i="55" s="1"/>
  <c r="AF123" i="55"/>
  <c r="AD53" i="55"/>
  <c r="AE53" i="55" s="1"/>
  <c r="AF53" i="55"/>
  <c r="AD105" i="55"/>
  <c r="AE105" i="55" s="1"/>
  <c r="AF105" i="55"/>
  <c r="AD115" i="55"/>
  <c r="AE115" i="55" s="1"/>
  <c r="AF115" i="55"/>
  <c r="AD107" i="55"/>
  <c r="AE107" i="55" s="1"/>
  <c r="AF107" i="55"/>
  <c r="AB76" i="56"/>
  <c r="AC76" i="56" s="1"/>
  <c r="AD76" i="56"/>
  <c r="AB112" i="56"/>
  <c r="AC112" i="56" s="1"/>
  <c r="AD112" i="56"/>
  <c r="AD58" i="55"/>
  <c r="AE58" i="55" s="1"/>
  <c r="AF58" i="55"/>
  <c r="AD48" i="55"/>
  <c r="AE48" i="55" s="1"/>
  <c r="AF48" i="55"/>
  <c r="AB90" i="56"/>
  <c r="AC90" i="56" s="1"/>
  <c r="AD90" i="56"/>
  <c r="AB32" i="56"/>
  <c r="AC32" i="56" s="1"/>
  <c r="AD32" i="56"/>
  <c r="AD81" i="55"/>
  <c r="AE81" i="55" s="1"/>
  <c r="AF81" i="55"/>
  <c r="AB98" i="56"/>
  <c r="AC98" i="56" s="1"/>
  <c r="AD98" i="56"/>
  <c r="AB2" i="56"/>
  <c r="AC2" i="56" s="1"/>
  <c r="AD2" i="56"/>
  <c r="AD62" i="55"/>
  <c r="AE62" i="55" s="1"/>
  <c r="AF62" i="55"/>
  <c r="AD13" i="55"/>
  <c r="AE13" i="55" s="1"/>
  <c r="AF13" i="55"/>
  <c r="AB88" i="56"/>
  <c r="AC88" i="56" s="1"/>
  <c r="AD88" i="56"/>
  <c r="AB19" i="56"/>
  <c r="AC19" i="56" s="1"/>
  <c r="AD19" i="56"/>
  <c r="AD91" i="55"/>
  <c r="AE91" i="55" s="1"/>
  <c r="AF91" i="55"/>
  <c r="AD5" i="55"/>
  <c r="AE5" i="55" s="1"/>
  <c r="AF5" i="55"/>
  <c r="AB95" i="56"/>
  <c r="AC95" i="56" s="1"/>
  <c r="AD95" i="56"/>
  <c r="AB13" i="56"/>
  <c r="AC13" i="56" s="1"/>
  <c r="AD13" i="56"/>
  <c r="AD83" i="55"/>
  <c r="AE83" i="55" s="1"/>
  <c r="AF83" i="55"/>
  <c r="AD27" i="55"/>
  <c r="AE27" i="55" s="1"/>
  <c r="AF27" i="55"/>
  <c r="AB87" i="56"/>
  <c r="AC87" i="56" s="1"/>
  <c r="AD87" i="56"/>
  <c r="AB5" i="56"/>
  <c r="AC5" i="56" s="1"/>
  <c r="AD5" i="56"/>
  <c r="AD75" i="55"/>
  <c r="AE75" i="55" s="1"/>
  <c r="AF75" i="55"/>
  <c r="AD26" i="55"/>
  <c r="AE26" i="55" s="1"/>
  <c r="AF26" i="55"/>
  <c r="AB81" i="56"/>
  <c r="AC81" i="56" s="1"/>
  <c r="AD81" i="56"/>
  <c r="AB22" i="56"/>
  <c r="AC22" i="56" s="1"/>
  <c r="AD22" i="56"/>
  <c r="AD94" i="55"/>
  <c r="AE94" i="55" s="1"/>
  <c r="AF94" i="55"/>
  <c r="AD24" i="55"/>
  <c r="AE24" i="55" s="1"/>
  <c r="AF24" i="55"/>
  <c r="AB107" i="56"/>
  <c r="AC107" i="56" s="1"/>
  <c r="AD107" i="56"/>
  <c r="AB27" i="56"/>
  <c r="AC27" i="56" s="1"/>
  <c r="AD27" i="56"/>
  <c r="AD116" i="55"/>
  <c r="AE116" i="55" s="1"/>
  <c r="AF116" i="55"/>
  <c r="AD30" i="55"/>
  <c r="AE30" i="55" s="1"/>
  <c r="AF30" i="55"/>
  <c r="AB106" i="56"/>
  <c r="AC106" i="56" s="1"/>
  <c r="AD106" i="56"/>
  <c r="AB45" i="56"/>
  <c r="AC45" i="56" s="1"/>
  <c r="AD45" i="56"/>
  <c r="AD106" i="55"/>
  <c r="AE106" i="55" s="1"/>
  <c r="AF106" i="55"/>
  <c r="AD57" i="55"/>
  <c r="AE57" i="55" s="1"/>
  <c r="AF57" i="55"/>
  <c r="AB126" i="56"/>
  <c r="AC126" i="56" s="1"/>
  <c r="AD126" i="56"/>
  <c r="AB50" i="56"/>
  <c r="AC50" i="56" s="1"/>
  <c r="AD50" i="56"/>
  <c r="AD125" i="55"/>
  <c r="AE125" i="55" s="1"/>
  <c r="AF125" i="55"/>
  <c r="AD47" i="55"/>
  <c r="AE47" i="55" s="1"/>
  <c r="AF47" i="55"/>
  <c r="AD110" i="55"/>
  <c r="AE110" i="55" s="1"/>
  <c r="AF110" i="55"/>
  <c r="AB28" i="56"/>
  <c r="AC28" i="56" s="1"/>
  <c r="AD28" i="56"/>
  <c r="AD51" i="55"/>
  <c r="AE51" i="55" s="1"/>
  <c r="AF51" i="55"/>
  <c r="AB23" i="56"/>
  <c r="AC23" i="56" s="1"/>
  <c r="AD23" i="56"/>
  <c r="AB84" i="56"/>
  <c r="AC84" i="56" s="1"/>
  <c r="AD84" i="56"/>
  <c r="AB8" i="56"/>
  <c r="AC8" i="56" s="1"/>
  <c r="AD8" i="56"/>
  <c r="AD93" i="55"/>
  <c r="AE93" i="55" s="1"/>
  <c r="AF93" i="55"/>
  <c r="AD15" i="55"/>
  <c r="AE15" i="55" s="1"/>
  <c r="AF15" i="55"/>
  <c r="AB83" i="56"/>
  <c r="AC83" i="56" s="1"/>
  <c r="AD83" i="56"/>
  <c r="AB11" i="56"/>
  <c r="AC11" i="56" s="1"/>
  <c r="AD11" i="56"/>
  <c r="AD85" i="55"/>
  <c r="AE85" i="55" s="1"/>
  <c r="AF85" i="55"/>
  <c r="AD7" i="55"/>
  <c r="AE7" i="55" s="1"/>
  <c r="AF7" i="55"/>
  <c r="AB82" i="56"/>
  <c r="AC82" i="56" s="1"/>
  <c r="AD82" i="56"/>
  <c r="AB3" i="56"/>
  <c r="AC3" i="56" s="1"/>
  <c r="AD3" i="56"/>
  <c r="AD77" i="55"/>
  <c r="AE77" i="55" s="1"/>
  <c r="AF77" i="55"/>
  <c r="AD20" i="55"/>
  <c r="AE20" i="55" s="1"/>
  <c r="AF20" i="55"/>
  <c r="AB80" i="56"/>
  <c r="AC80" i="56" s="1"/>
  <c r="AD80" i="56"/>
  <c r="AB29" i="56"/>
  <c r="AC29" i="56" s="1"/>
  <c r="AD29" i="56"/>
  <c r="AD69" i="55"/>
  <c r="AE69" i="55" s="1"/>
  <c r="AF69" i="55"/>
  <c r="AD12" i="55"/>
  <c r="AE12" i="55" s="1"/>
  <c r="AF12" i="55"/>
  <c r="AB67" i="56"/>
  <c r="AC67" i="56" s="1"/>
  <c r="AD67" i="56"/>
  <c r="AB41" i="56"/>
  <c r="AC41" i="56" s="1"/>
  <c r="AD41" i="56"/>
  <c r="AD96" i="55"/>
  <c r="AE96" i="55" s="1"/>
  <c r="AF96" i="55"/>
  <c r="AD18" i="55"/>
  <c r="AE18" i="55" s="1"/>
  <c r="AF18" i="55"/>
  <c r="AB73" i="56"/>
  <c r="AC73" i="56" s="1"/>
  <c r="AD73" i="56"/>
  <c r="AB21" i="56"/>
  <c r="AC21" i="56" s="1"/>
  <c r="AD21" i="56"/>
  <c r="AD86" i="55"/>
  <c r="AE86" i="55" s="1"/>
  <c r="AF86" i="55"/>
  <c r="AD16" i="55"/>
  <c r="AE16" i="55" s="1"/>
  <c r="AF16" i="55"/>
  <c r="AB99" i="56"/>
  <c r="AC99" i="56" s="1"/>
  <c r="AD99" i="56"/>
  <c r="AB18" i="56"/>
  <c r="AC18" i="56" s="1"/>
  <c r="AD18" i="56"/>
  <c r="AD108" i="55"/>
  <c r="AE108" i="55" s="1"/>
  <c r="AF108" i="55"/>
  <c r="AD64" i="55"/>
  <c r="AE64" i="55" s="1"/>
  <c r="AF64" i="55"/>
  <c r="AB109" i="56"/>
  <c r="AC109" i="56" s="1"/>
  <c r="AD109" i="56"/>
  <c r="AB65" i="56"/>
  <c r="AC65" i="56" s="1"/>
  <c r="AD65" i="56"/>
  <c r="AD98" i="55"/>
  <c r="AE98" i="55" s="1"/>
  <c r="AF98" i="55"/>
  <c r="AD49" i="55"/>
  <c r="AE49" i="55" s="1"/>
  <c r="AF49" i="55"/>
  <c r="AD22" i="55"/>
  <c r="AE22" i="55" s="1"/>
  <c r="AF22" i="55"/>
  <c r="AB63" i="56"/>
  <c r="AC63" i="56" s="1"/>
  <c r="AD63" i="56"/>
  <c r="AB30" i="56"/>
  <c r="AC30" i="56" s="1"/>
  <c r="AD30" i="56"/>
  <c r="AD95" i="55"/>
  <c r="AE95" i="55" s="1"/>
  <c r="AF95" i="55"/>
  <c r="AD14" i="55"/>
  <c r="AE14" i="55" s="1"/>
  <c r="AF14" i="55"/>
  <c r="AB55" i="56"/>
  <c r="AC55" i="56" s="1"/>
  <c r="AD55" i="56"/>
  <c r="AB24" i="56"/>
  <c r="AC24" i="56" s="1"/>
  <c r="AD24" i="56"/>
  <c r="AD87" i="55"/>
  <c r="AE87" i="55" s="1"/>
  <c r="AF87" i="55"/>
  <c r="AD6" i="55"/>
  <c r="AE6" i="55" s="1"/>
  <c r="AF6" i="55"/>
  <c r="AB78" i="56"/>
  <c r="AC78" i="56" s="1"/>
  <c r="AD78" i="56"/>
  <c r="AB12" i="56"/>
  <c r="AC12" i="56" s="1"/>
  <c r="AD12" i="56"/>
  <c r="AD79" i="55"/>
  <c r="AE79" i="55" s="1"/>
  <c r="AF79" i="55"/>
  <c r="AD31" i="55"/>
  <c r="AE31" i="55" s="1"/>
  <c r="AF31" i="55"/>
  <c r="AB96" i="56"/>
  <c r="AC96" i="56" s="1"/>
  <c r="AD96" i="56"/>
  <c r="AB14" i="56"/>
  <c r="AC14" i="56" s="1"/>
  <c r="AD14" i="56"/>
  <c r="AD61" i="55"/>
  <c r="AE61" i="55" s="1"/>
  <c r="AF61" i="55"/>
  <c r="AD4" i="55"/>
  <c r="AE4" i="55" s="1"/>
  <c r="AF4" i="55"/>
  <c r="AB59" i="56"/>
  <c r="AC59" i="56" s="1"/>
  <c r="AD59" i="56"/>
  <c r="AB37" i="56"/>
  <c r="AC37" i="56" s="1"/>
  <c r="AD37" i="56"/>
  <c r="AD88" i="55"/>
  <c r="AE88" i="55" s="1"/>
  <c r="AF88" i="55"/>
  <c r="AD10" i="55"/>
  <c r="AE10" i="55" s="1"/>
  <c r="AF10" i="55"/>
  <c r="AB75" i="56"/>
  <c r="AC75" i="56" s="1"/>
  <c r="AD75" i="56"/>
  <c r="AB20" i="56"/>
  <c r="AC20" i="56" s="1"/>
  <c r="AD20" i="56"/>
  <c r="AD78" i="55"/>
  <c r="AE78" i="55" s="1"/>
  <c r="AF78" i="55"/>
  <c r="AD8" i="55"/>
  <c r="AE8" i="55" s="1"/>
  <c r="AF8" i="55"/>
  <c r="AB91" i="56"/>
  <c r="AC91" i="56" s="1"/>
  <c r="AD91" i="56"/>
  <c r="AB40" i="56"/>
  <c r="AC40" i="56" s="1"/>
  <c r="AD40" i="56"/>
  <c r="AD100" i="55"/>
  <c r="AE100" i="55" s="1"/>
  <c r="AF100" i="55"/>
  <c r="AD59" i="55"/>
  <c r="AE59" i="55" s="1"/>
  <c r="AF59" i="55"/>
  <c r="AB58" i="56"/>
  <c r="AC58" i="56" s="1"/>
  <c r="AD58" i="56"/>
  <c r="AB49" i="56"/>
  <c r="AC49" i="56" s="1"/>
  <c r="AD49" i="56"/>
  <c r="AD97" i="55"/>
  <c r="AE97" i="55" s="1"/>
  <c r="AF97" i="55"/>
  <c r="AD68" i="55"/>
  <c r="AE68" i="55" s="1"/>
  <c r="AF68" i="55"/>
  <c r="AB119" i="56"/>
  <c r="AC119" i="56" s="1"/>
  <c r="AD119" i="56"/>
  <c r="AB57" i="56"/>
  <c r="AC57" i="56" s="1"/>
  <c r="AD57" i="56"/>
  <c r="AD126" i="55"/>
  <c r="AE126" i="55" s="1"/>
  <c r="AF126" i="55"/>
  <c r="AD67" i="55"/>
  <c r="AE67" i="55" s="1"/>
  <c r="AF67" i="55"/>
  <c r="AB111" i="56"/>
  <c r="AC111" i="56" s="1"/>
  <c r="AD111" i="56"/>
  <c r="AB44" i="56"/>
  <c r="AC44" i="56" s="1"/>
  <c r="AD44" i="56"/>
  <c r="AD118" i="55"/>
  <c r="AE118" i="55" s="1"/>
  <c r="AF118" i="55"/>
  <c r="AD56" i="55"/>
  <c r="AE56" i="55" s="1"/>
  <c r="AF56" i="55"/>
  <c r="AB129" i="56"/>
  <c r="AC129" i="56" s="1"/>
  <c r="AD129" i="56"/>
  <c r="AB74" i="56"/>
  <c r="AC74" i="56" s="1"/>
  <c r="AD74" i="56"/>
  <c r="AB4" i="56"/>
  <c r="AC4" i="56" s="1"/>
  <c r="AD4" i="56"/>
  <c r="AD71" i="55"/>
  <c r="AE71" i="55" s="1"/>
  <c r="AF71" i="55"/>
  <c r="AD19" i="55"/>
  <c r="AE19" i="55" s="1"/>
  <c r="AF19" i="55"/>
  <c r="AB94" i="56"/>
  <c r="AC94" i="56" s="1"/>
  <c r="AD94" i="56"/>
  <c r="AB6" i="56"/>
  <c r="AC6" i="56" s="1"/>
  <c r="AD6" i="56"/>
  <c r="AD90" i="55"/>
  <c r="AE90" i="55" s="1"/>
  <c r="AF90" i="55"/>
  <c r="AD25" i="55"/>
  <c r="AE25" i="55" s="1"/>
  <c r="AF25" i="55"/>
  <c r="AB51" i="56"/>
  <c r="AC51" i="56" s="1"/>
  <c r="AD51" i="56"/>
  <c r="AB33" i="56"/>
  <c r="AC33" i="56" s="1"/>
  <c r="AD33" i="56"/>
  <c r="AD80" i="55"/>
  <c r="AE80" i="55" s="1"/>
  <c r="AF80" i="55"/>
  <c r="AC2" i="55"/>
  <c r="AB69" i="56"/>
  <c r="AC69" i="56" s="1"/>
  <c r="AD69" i="56"/>
  <c r="AB10" i="56"/>
  <c r="AC10" i="56" s="1"/>
  <c r="AD10" i="56"/>
  <c r="AD70" i="55"/>
  <c r="AE70" i="55" s="1"/>
  <c r="AF70" i="55"/>
  <c r="AD21" i="55"/>
  <c r="AE21" i="55" s="1"/>
  <c r="AF21" i="55"/>
  <c r="AB38" i="56"/>
  <c r="AC38" i="56" s="1"/>
  <c r="AD38" i="56"/>
  <c r="AD76" i="55"/>
  <c r="AE76" i="55" s="1"/>
  <c r="AF76" i="55"/>
  <c r="AD45" i="55"/>
  <c r="AE45" i="55" s="1"/>
  <c r="AF45" i="55"/>
  <c r="AD99" i="55"/>
  <c r="AE99" i="55" s="1"/>
  <c r="AF99" i="55"/>
  <c r="AD72" i="55"/>
  <c r="AE72" i="55" s="1"/>
  <c r="AF72" i="55"/>
  <c r="AD23" i="55"/>
  <c r="AE23" i="55" s="1"/>
  <c r="AF23" i="55"/>
  <c r="AB71" i="56"/>
  <c r="AC71" i="56" s="1"/>
  <c r="AD71" i="56"/>
  <c r="AB39" i="56"/>
  <c r="AC39" i="56" s="1"/>
  <c r="AD39" i="56"/>
  <c r="AB36" i="56"/>
  <c r="AC36" i="56" s="1"/>
  <c r="AD36" i="56"/>
  <c r="AB121" i="56"/>
  <c r="AC121" i="56" s="1"/>
  <c r="AD121" i="56"/>
  <c r="AD63" i="55"/>
  <c r="AE63" i="55" s="1"/>
  <c r="AF63" i="55"/>
  <c r="AD17" i="55"/>
  <c r="AE17" i="55" s="1"/>
  <c r="AF17" i="55"/>
  <c r="AB16" i="56"/>
  <c r="AC16" i="56" s="1"/>
  <c r="AD16" i="56"/>
  <c r="AB118" i="56"/>
  <c r="AC118" i="56" s="1"/>
  <c r="AD118" i="56"/>
  <c r="AB42" i="56"/>
  <c r="AC42" i="56" s="1"/>
  <c r="AD42" i="56"/>
  <c r="AD117" i="55"/>
  <c r="AE117" i="55" s="1"/>
  <c r="AF117" i="55"/>
  <c r="AD39" i="55"/>
  <c r="AE39" i="55" s="1"/>
  <c r="AF39" i="55"/>
  <c r="AB110" i="56"/>
  <c r="AC110" i="56" s="1"/>
  <c r="AD110" i="56"/>
  <c r="AB34" i="56"/>
  <c r="AC34" i="56" s="1"/>
  <c r="AD34" i="56"/>
  <c r="AD109" i="55"/>
  <c r="AE109" i="55" s="1"/>
  <c r="AF109" i="55"/>
  <c r="AD60" i="55"/>
  <c r="AE60" i="55" s="1"/>
  <c r="AF60" i="55"/>
  <c r="AB108" i="56"/>
  <c r="AC108" i="56" s="1"/>
  <c r="AD108" i="56"/>
  <c r="AB26" i="56"/>
  <c r="AC26" i="56" s="1"/>
  <c r="AD26" i="56"/>
  <c r="AD101" i="55"/>
  <c r="AE101" i="55" s="1"/>
  <c r="AF101" i="55"/>
  <c r="AD52" i="55"/>
  <c r="AE52" i="55" s="1"/>
  <c r="AF52" i="55"/>
  <c r="AB100" i="56"/>
  <c r="AC100" i="56" s="1"/>
  <c r="AD100" i="56"/>
  <c r="AB17" i="56"/>
  <c r="AC17" i="56" s="1"/>
  <c r="AD17" i="56"/>
  <c r="AD130" i="55"/>
  <c r="AE130" i="55" s="1"/>
  <c r="AF130" i="55"/>
  <c r="AD44" i="55"/>
  <c r="AE44" i="55" s="1"/>
  <c r="AF44" i="55"/>
  <c r="AB131" i="56"/>
  <c r="AC131" i="56" s="1"/>
  <c r="AD131" i="56"/>
  <c r="AB70" i="56"/>
  <c r="AC70" i="56" s="1"/>
  <c r="AD70" i="56"/>
  <c r="AD120" i="55"/>
  <c r="AE120" i="55" s="1"/>
  <c r="AF120" i="55"/>
  <c r="AD50" i="55"/>
  <c r="AE50" i="55" s="1"/>
  <c r="AF50" i="55"/>
  <c r="AB122" i="56"/>
  <c r="AC122" i="56" s="1"/>
  <c r="AD122" i="56"/>
  <c r="AB56" i="56"/>
  <c r="AC56" i="56" s="1"/>
  <c r="AD56" i="56"/>
  <c r="AD102" i="55"/>
  <c r="AE102" i="55" s="1"/>
  <c r="AF102" i="55"/>
  <c r="AD40" i="55"/>
  <c r="AE40" i="55" s="1"/>
  <c r="AF40" i="55"/>
  <c r="AB113" i="56"/>
  <c r="AC113" i="56" s="1"/>
  <c r="AD113" i="56"/>
  <c r="AB46" i="56"/>
  <c r="AC46" i="56" s="1"/>
  <c r="AD46" i="56"/>
  <c r="AD121" i="55"/>
  <c r="AE121" i="55" s="1"/>
  <c r="AF121" i="55"/>
  <c r="AD92" i="55"/>
  <c r="AE92" i="55" s="1"/>
  <c r="AF92" i="55"/>
  <c r="AD3" i="55"/>
  <c r="AE3" i="55" s="1"/>
  <c r="AF3" i="55"/>
  <c r="AB79" i="56"/>
  <c r="AC79" i="56" s="1"/>
  <c r="AD79" i="56"/>
  <c r="AB9" i="56"/>
  <c r="AC9" i="56" s="1"/>
  <c r="AD9" i="56"/>
  <c r="AD74" i="55"/>
  <c r="AE74" i="55" s="1"/>
  <c r="AF74" i="55"/>
  <c r="AD9" i="55"/>
  <c r="AE9" i="55" s="1"/>
  <c r="AF9" i="55"/>
  <c r="AM4" i="55" l="1"/>
  <c r="AL4" i="55"/>
  <c r="AJ5" i="56"/>
  <c r="AI5" i="56"/>
  <c r="AF2" i="55"/>
  <c r="AD2" i="55"/>
  <c r="AE2" i="55" s="1"/>
  <c r="AE133" i="55" s="1"/>
  <c r="AJ4" i="56"/>
  <c r="AI4" i="56"/>
  <c r="AC133" i="56"/>
  <c r="AJ6" i="56" l="1"/>
  <c r="AK5" i="56"/>
  <c r="AN4" i="55"/>
  <c r="AL11" i="55" s="1"/>
  <c r="AL29" i="55" s="1"/>
  <c r="AI6" i="56"/>
  <c r="AK4" i="56"/>
  <c r="AL3" i="55"/>
  <c r="AM3" i="55"/>
  <c r="AM5" i="55" s="1"/>
  <c r="AL9" i="55" s="1"/>
  <c r="AL14" i="55" s="1"/>
  <c r="AL10" i="55" l="1"/>
  <c r="AM14" i="55" s="1"/>
  <c r="AK6" i="56"/>
  <c r="AL5" i="55"/>
  <c r="AN5" i="55" s="1"/>
  <c r="AL8" i="55" s="1"/>
  <c r="AK14" i="55" s="1"/>
  <c r="AN3" i="55"/>
  <c r="AL12" i="55" s="1"/>
  <c r="AM29" i="55" s="1"/>
</calcChain>
</file>

<file path=xl/sharedStrings.xml><?xml version="1.0" encoding="utf-8"?>
<sst xmlns="http://schemas.openxmlformats.org/spreadsheetml/2006/main" count="4698" uniqueCount="313">
  <si>
    <t>Sl.NO.</t>
  </si>
  <si>
    <t>PLAYER NAME</t>
  </si>
  <si>
    <t>AGE</t>
  </si>
  <si>
    <t>PLAYING ROLE</t>
  </si>
  <si>
    <t>T-RUNS</t>
  </si>
  <si>
    <t>T-WKTS</t>
  </si>
  <si>
    <t>ODI-SR-B</t>
  </si>
  <si>
    <t>ODI-WKTS</t>
  </si>
  <si>
    <t>ODI-SR-BL</t>
  </si>
  <si>
    <t>CAPTAINCY EXP</t>
  </si>
  <si>
    <t xml:space="preserve">HS 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</si>
  <si>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</si>
  <si>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</si>
  <si>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</si>
  <si>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</si>
  <si>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</si>
  <si>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</si>
  <si>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</si>
  <si>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</si>
  <si>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</si>
  <si>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</si>
  <si>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</si>
  <si>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</si>
  <si>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</si>
  <si>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</si>
  <si>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</si>
  <si>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</si>
  <si>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</si>
  <si>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</si>
  <si>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</si>
  <si>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</si>
  <si>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</si>
  <si>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</si>
  <si>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</si>
  <si>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</si>
  <si>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</si>
  <si>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</si>
  <si>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</si>
  <si>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</si>
  <si>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</si>
  <si>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</si>
  <si>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</si>
  <si>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</si>
  <si>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</si>
  <si>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</si>
  <si>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</si>
  <si>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</si>
  <si>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</si>
  <si>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</si>
  <si>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</si>
  <si>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</si>
  <si>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</si>
  <si>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</si>
  <si>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</si>
  <si>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</si>
  <si>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</si>
  <si>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</si>
  <si>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</si>
  <si>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</si>
  <si>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</si>
  <si>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</si>
  <si>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</si>
  <si>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</si>
  <si>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</si>
  <si>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</si>
  <si>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</si>
  <si>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</si>
  <si>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</si>
  <si>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</si>
  <si>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</si>
  <si>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</si>
  <si>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</si>
  <si>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</si>
  <si>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</si>
  <si>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</si>
  <si>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</si>
  <si>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</si>
  <si>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</si>
  <si>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</si>
  <si>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</si>
  <si>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</si>
  <si>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</si>
  <si>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</si>
  <si>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</si>
  <si>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</si>
  <si>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</si>
  <si>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</si>
  <si>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</si>
  <si>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</si>
  <si>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</si>
  <si>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</si>
  <si>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</si>
  <si>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</si>
  <si>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</si>
  <si>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</si>
  <si>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</si>
  <si>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</si>
  <si>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</si>
  <si>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</si>
  <si>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</si>
  <si>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</si>
  <si>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</si>
  <si>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</si>
  <si>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</si>
  <si>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</si>
  <si>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</si>
  <si>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</si>
  <si>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</si>
  <si>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</si>
  <si>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</si>
  <si>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</si>
  <si>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</si>
  <si>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</si>
  <si>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</si>
  <si>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</si>
  <si>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</si>
  <si>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</si>
  <si>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</si>
  <si>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</si>
  <si>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</si>
  <si>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</si>
  <si>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</si>
  <si>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</si>
  <si>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</si>
  <si>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</si>
  <si>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</si>
  <si>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</si>
  <si>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</si>
  <si>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</si>
  <si>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</si>
  <si>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</si>
  <si>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</si>
  <si>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</si>
  <si>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</si>
  <si>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</si>
  <si>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</si>
  <si>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</si>
  <si>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</si>
  <si>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</si>
  <si>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</si>
  <si>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</si>
  <si>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</si>
  <si>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</si>
  <si>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</si>
  <si>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</si>
  <si>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</si>
  <si>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</si>
  <si>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</si>
  <si>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</si>
  <si>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</si>
  <si>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</si>
  <si>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</si>
  <si>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</si>
  <si>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</si>
  <si>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</si>
  <si>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</si>
  <si>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</si>
  <si>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</si>
  <si>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</si>
  <si>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</si>
  <si>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</si>
  <si>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</si>
  <si>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</si>
  <si>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</si>
  <si>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</si>
  <si>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</si>
  <si>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</si>
  <si>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</si>
  <si>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</si>
  <si>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</si>
  <si>
    <t>AVE</t>
  </si>
  <si>
    <t>RUNS-S</t>
  </si>
  <si>
    <t>RUNS-C</t>
  </si>
  <si>
    <t>WKTS</t>
  </si>
  <si>
    <t>AVE-BL</t>
  </si>
  <si>
    <t>ECON</t>
  </si>
  <si>
    <t>COUNTRY</t>
  </si>
  <si>
    <t>TEAM</t>
  </si>
  <si>
    <t>AUCTION YEAR</t>
  </si>
  <si>
    <t>BASE PRICE</t>
  </si>
  <si>
    <t>SOLD PRICE</t>
  </si>
  <si>
    <t>W. Keeper</t>
  </si>
  <si>
    <t>Van der Merwe</t>
  </si>
  <si>
    <t>SR -B</t>
  </si>
  <si>
    <t>SR-BL</t>
  </si>
  <si>
    <t>Data Code</t>
  </si>
  <si>
    <t>Description</t>
  </si>
  <si>
    <t>Country of origin of the player (AUS: Australia; IND: India; PAK: Pakistan; SA: South Africa; SL: Sri Lanka; NZ: New Zealand; WI: West Indies; OTH: Other countries)</t>
  </si>
  <si>
    <t xml:space="preserve">Team(s) for which the player had played in the IPL (CSK: Chennai Super Kings; DC: Deccan Chargers; DD: Delhi Daredevils; KXI: Kings XI Punjab; KKR: Kolkata Knight Riders; MI: Mumbai Indians; PWI: Pune Warriors India; RR: Rajasthan Royals; RCB: Royal Challengers Bangalore). A + sign was used to indicate that the player had played for more than one team. For example, CSK+ would mean that the player had played for CSK as well as for one or more other teams. </t>
  </si>
  <si>
    <t>Batting strike rate in One Day Internationals</t>
  </si>
  <si>
    <t>Wickets taken in One Day Internationals</t>
  </si>
  <si>
    <t>HS</t>
  </si>
  <si>
    <t>Highest score by a batsman in IPL</t>
  </si>
  <si>
    <t>SR-B</t>
  </si>
  <si>
    <t>SIXERS</t>
  </si>
  <si>
    <t>Number of runs scored by a player</t>
  </si>
  <si>
    <t>Number of runs conceded by a player</t>
  </si>
  <si>
    <t>AVE-B</t>
  </si>
  <si>
    <t>Average runs scored by a batsman in IPL</t>
  </si>
  <si>
    <t>Bowling average (Number of runs conceded / number of wickets taken) in IPL.</t>
  </si>
  <si>
    <t>Batting strike rate (ratio of the number of runs scored to the number of balls faced) in IPL</t>
  </si>
  <si>
    <t>Bowling strike rate (ratio of the number of balls bowled to the number of wickets taken) in IPL</t>
  </si>
  <si>
    <t xml:space="preserve">Number of six runs scored by a player in IPL </t>
  </si>
  <si>
    <t>Number of wickets taken by a player in IPL</t>
  </si>
  <si>
    <t>Economy rate of a bowler (number of runs conceded by the bowler per over) in IPL</t>
  </si>
  <si>
    <t>Captained either an T20 team or a national team</t>
  </si>
  <si>
    <t>Bowling strike rate in One Day Internationals</t>
  </si>
  <si>
    <t>ODI-RUNS-S</t>
  </si>
  <si>
    <t>Runs scored in One Day Internationals</t>
  </si>
  <si>
    <t>T-RUNS-S</t>
  </si>
  <si>
    <t>Runs scored in Test matches</t>
  </si>
  <si>
    <t>Wickets taken in Test matches</t>
  </si>
  <si>
    <t>PLAYER-SKILL</t>
  </si>
  <si>
    <t>Player’s primary skill (batsman, bowler, or all-rounder)</t>
  </si>
  <si>
    <t>YEAR-A</t>
  </si>
  <si>
    <t>Year of Auction in IPL</t>
  </si>
  <si>
    <t>IPL TEAM</t>
  </si>
  <si>
    <r>
      <t>Age of the player at the time of auction classified into 3 categories.  Category 1 (L25) means the player is less than 25 years old, 2 means that the age is between 25 and 35 years (B</t>
    </r>
    <r>
      <rPr>
        <vertAlign val="subscript"/>
        <sz val="12"/>
        <color indexed="8"/>
        <rFont val="Times New Roman"/>
        <family val="1"/>
      </rPr>
      <t>25-35</t>
    </r>
    <r>
      <rPr>
        <sz val="12"/>
        <color indexed="8"/>
        <rFont val="Times New Roman"/>
        <family val="1"/>
      </rPr>
      <t>)and category 3 means that the age is more than 35 (A</t>
    </r>
    <r>
      <rPr>
        <vertAlign val="subscript"/>
        <sz val="12"/>
        <color indexed="8"/>
        <rFont val="Times New Roman"/>
        <family val="1"/>
      </rPr>
      <t>35</t>
    </r>
    <r>
      <rPr>
        <sz val="12"/>
        <color indexed="8"/>
        <rFont val="Times New Roman"/>
        <family val="1"/>
      </rPr>
      <t xml:space="preserve">). </t>
    </r>
  </si>
  <si>
    <t>IS_GREATER_THAN_$1000000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</si>
  <si>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</si>
  <si>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</si>
  <si>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</si>
  <si>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</si>
  <si>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</si>
  <si>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</si>
  <si>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</si>
  <si>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</si>
  <si>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</si>
  <si>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</si>
  <si>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</si>
  <si>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</si>
  <si>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</si>
  <si>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</si>
  <si>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</si>
  <si>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</si>
  <si>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</si>
  <si>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</si>
  <si>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</si>
  <si>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</si>
  <si>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</si>
  <si>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</si>
  <si>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</si>
  <si>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</si>
  <si>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IS_CAPTAINCY EXP</t>
  </si>
  <si>
    <t>SUMMARY OUTPUT-AGE</t>
  </si>
  <si>
    <t>SUMMARY OUTPUT-CAPTAINCY EXP</t>
  </si>
  <si>
    <t>Row Labels</t>
  </si>
  <si>
    <t>Grand Total</t>
  </si>
  <si>
    <t>Count of Sl.NO.</t>
  </si>
  <si>
    <t>BIN_SIZE</t>
  </si>
  <si>
    <t>BIN_RANGE</t>
  </si>
  <si>
    <t>COUNTRY_BINS</t>
  </si>
  <si>
    <t>TEAM_BINS</t>
  </si>
  <si>
    <t>PLAYING ROLE_BINS</t>
  </si>
  <si>
    <t>SL. NO</t>
  </si>
  <si>
    <t>SUMMARY OUTPUT-AUCTION YEAR</t>
  </si>
  <si>
    <t>SUMMARY OUTPUT-BASE PRICE</t>
  </si>
  <si>
    <t>IS_ENG</t>
  </si>
  <si>
    <t>IS_IND</t>
  </si>
  <si>
    <t>IS_PAK</t>
  </si>
  <si>
    <t>IS_NZ</t>
  </si>
  <si>
    <t>IS_SA</t>
  </si>
  <si>
    <t>IS_AUS</t>
  </si>
  <si>
    <t>IS_BAN</t>
  </si>
  <si>
    <t>IS_SL</t>
  </si>
  <si>
    <t>IS_WI</t>
  </si>
  <si>
    <t>IS_ZIM</t>
  </si>
  <si>
    <t>RANK_1</t>
  </si>
  <si>
    <t>RANK_2</t>
  </si>
  <si>
    <t>RANK_3</t>
  </si>
  <si>
    <t>IS_SALARY&gt;$1000000</t>
  </si>
  <si>
    <t>LOGIT</t>
  </si>
  <si>
    <t>ODDS</t>
  </si>
  <si>
    <t>PROBABILITY</t>
  </si>
  <si>
    <t>CORRECT MATCH PROBABILITY</t>
  </si>
  <si>
    <t>INTERCEPT</t>
  </si>
  <si>
    <t>X1</t>
  </si>
  <si>
    <t>X2</t>
  </si>
  <si>
    <t>X3</t>
  </si>
  <si>
    <t>X4</t>
  </si>
  <si>
    <t>X5</t>
  </si>
  <si>
    <t>X6</t>
  </si>
  <si>
    <t>LOG</t>
  </si>
  <si>
    <t>PREDICTED</t>
  </si>
  <si>
    <t>SUM</t>
  </si>
  <si>
    <t>MEDIAN</t>
  </si>
  <si>
    <t>ACTUAL</t>
  </si>
  <si>
    <t>Accuracy</t>
  </si>
  <si>
    <t>Precision</t>
  </si>
  <si>
    <t>Recall</t>
  </si>
  <si>
    <t>CutOff</t>
  </si>
  <si>
    <t>TP RATE</t>
  </si>
  <si>
    <t>Cut Off</t>
  </si>
  <si>
    <t>TP</t>
  </si>
  <si>
    <t>FP</t>
  </si>
  <si>
    <t>FR RATE</t>
  </si>
  <si>
    <t>logit</t>
  </si>
  <si>
    <t>odds</t>
  </si>
  <si>
    <t>probable</t>
  </si>
  <si>
    <t>correct probable</t>
  </si>
  <si>
    <t>log</t>
  </si>
  <si>
    <t>predict</t>
  </si>
  <si>
    <t>Actual</t>
  </si>
  <si>
    <t>Predict</t>
  </si>
  <si>
    <t>BASE_PRICE_1</t>
  </si>
  <si>
    <t>BASE_PRICE_2</t>
  </si>
  <si>
    <t>BASE_PRICE_3</t>
  </si>
  <si>
    <t>SALARY_DUMMY</t>
  </si>
  <si>
    <t>SQRT.WKTS</t>
  </si>
  <si>
    <t>SQUARE OF RUNS-S</t>
  </si>
  <si>
    <t>EXPONENTIAL OF AGE</t>
  </si>
  <si>
    <t>SQUARE OF hs</t>
  </si>
  <si>
    <t>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</si>
</sst>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0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left" wrapText="1"/>
    </xf>
    <xf numFmtId="0" fontId="3" fillId="0" borderId="0" xfId="0" applyFont="1"/>
    <xf numFmtId="2" fontId="3" fillId="0" borderId="0" xfId="0" applyNumberFormat="1" applyFont="1"/>
    <xf numFmtId="2" fontId="0" fillId="0" borderId="1" xfId="0" applyNumberFormat="1" applyBorder="1"/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2" fontId="3" fillId="0" borderId="9" xfId="0" applyNumberFormat="1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2" fontId="3" fillId="0" borderId="12" xfId="0" applyNumberFormat="1" applyFont="1" applyBorder="1" applyAlignment="1">
      <alignment horizontal="left" wrapText="1"/>
    </xf>
    <xf numFmtId="2" fontId="0" fillId="0" borderId="12" xfId="0" applyNumberFormat="1" applyBorder="1"/>
    <xf numFmtId="0" fontId="3" fillId="0" borderId="13" xfId="0" applyFont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2" fillId="0" borderId="9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wrapText="1"/>
    </xf>
    <xf numFmtId="0" fontId="3" fillId="0" borderId="16" xfId="0" applyFont="1" applyFill="1" applyBorder="1" applyAlignment="1">
      <alignment horizontal="left" wrapText="1"/>
    </xf>
    <xf numFmtId="0" fontId="14" fillId="0" borderId="9" xfId="0" applyFont="1" applyFill="1" applyBorder="1" applyAlignment="1">
      <alignment horizontal="left" wrapText="1"/>
    </xf>
    <xf numFmtId="2" fontId="14" fillId="0" borderId="9" xfId="0" applyNumberFormat="1" applyFont="1" applyFill="1" applyBorder="1" applyAlignment="1">
      <alignment horizontal="left" wrapText="1"/>
    </xf>
    <xf numFmtId="0" fontId="14" fillId="0" borderId="10" xfId="0" applyFont="1" applyFill="1" applyBorder="1" applyAlignment="1">
      <alignment horizontal="left" wrapText="1"/>
    </xf>
    <xf numFmtId="0" fontId="14" fillId="0" borderId="16" xfId="0" applyFont="1" applyFill="1" applyBorder="1" applyAlignment="1">
      <alignment horizontal="left" wrapText="1"/>
    </xf>
    <xf numFmtId="0" fontId="0" fillId="0" borderId="0" xfId="0" applyFill="1" applyBorder="1" applyAlignment="1"/>
    <xf numFmtId="0" fontId="0" fillId="0" borderId="20" xfId="0" applyFill="1" applyBorder="1" applyAlignment="1"/>
    <xf numFmtId="0" fontId="15" fillId="0" borderId="21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Continuous"/>
    </xf>
    <xf numFmtId="0" fontId="0" fillId="0" borderId="0" xfId="0" applyBorder="1"/>
    <xf numFmtId="0" fontId="15" fillId="0" borderId="0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20" xfId="1" applyFont="1" applyFill="1" applyBorder="1" applyAlignment="1"/>
    <xf numFmtId="10" fontId="0" fillId="0" borderId="0" xfId="0" applyNumberFormat="1" applyFill="1" applyBorder="1" applyAlignment="1"/>
    <xf numFmtId="0" fontId="9" fillId="2" borderId="14" xfId="0" applyFont="1" applyFill="1" applyBorder="1" applyAlignment="1">
      <alignment horizontal="left" wrapText="1"/>
    </xf>
    <xf numFmtId="2" fontId="9" fillId="2" borderId="14" xfId="0" applyNumberFormat="1" applyFont="1" applyFill="1" applyBorder="1" applyAlignment="1">
      <alignment horizontal="left" wrapText="1"/>
    </xf>
    <xf numFmtId="0" fontId="9" fillId="2" borderId="17" xfId="0" applyFont="1" applyFill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2" fontId="3" fillId="0" borderId="15" xfId="0" applyNumberFormat="1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15" fillId="0" borderId="16" xfId="0" applyFont="1" applyFill="1" applyBorder="1" applyAlignment="1">
      <alignment horizontal="center"/>
    </xf>
    <xf numFmtId="43" fontId="0" fillId="0" borderId="0" xfId="1" applyFont="1"/>
    <xf numFmtId="43" fontId="0" fillId="0" borderId="0" xfId="1" applyFont="1" applyBorder="1"/>
    <xf numFmtId="0" fontId="13" fillId="2" borderId="14" xfId="0" applyFont="1" applyFill="1" applyBorder="1" applyAlignment="1">
      <alignment horizontal="left" wrapText="1"/>
    </xf>
    <xf numFmtId="2" fontId="0" fillId="0" borderId="1" xfId="0" applyNumberFormat="1" applyFont="1" applyBorder="1"/>
    <xf numFmtId="2" fontId="0" fillId="0" borderId="15" xfId="0" applyNumberFormat="1" applyFont="1" applyBorder="1"/>
    <xf numFmtId="9" fontId="0" fillId="0" borderId="0" xfId="2" applyFont="1" applyFill="1" applyBorder="1" applyAlignment="1"/>
    <xf numFmtId="0" fontId="9" fillId="2" borderId="7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 wrapText="1"/>
    </xf>
    <xf numFmtId="0" fontId="9" fillId="2" borderId="9" xfId="0" applyFont="1" applyFill="1" applyBorder="1" applyAlignment="1">
      <alignment horizontal="left" wrapText="1"/>
    </xf>
    <xf numFmtId="0" fontId="9" fillId="2" borderId="10" xfId="0" applyFont="1" applyFill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2" xfId="0" applyFont="1" applyBorder="1"/>
    <xf numFmtId="0" fontId="0" fillId="0" borderId="23" xfId="0" applyFont="1" applyBorder="1"/>
    <xf numFmtId="0" fontId="7" fillId="2" borderId="22" xfId="0" applyFont="1" applyFill="1" applyBorder="1"/>
    <xf numFmtId="0" fontId="7" fillId="2" borderId="23" xfId="0" applyFont="1" applyFill="1" applyBorder="1"/>
    <xf numFmtId="0" fontId="0" fillId="0" borderId="26" xfId="0" applyFont="1" applyBorder="1"/>
    <xf numFmtId="0" fontId="0" fillId="0" borderId="27" xfId="0" applyFont="1" applyBorder="1"/>
    <xf numFmtId="0" fontId="0" fillId="0" borderId="24" xfId="0" applyFont="1" applyBorder="1"/>
    <xf numFmtId="0" fontId="0" fillId="0" borderId="25" xfId="0" applyFont="1" applyBorder="1"/>
    <xf numFmtId="10" fontId="0" fillId="0" borderId="0" xfId="1" applyNumberFormat="1" applyFont="1" applyFill="1" applyBorder="1" applyAlignment="1"/>
    <xf numFmtId="10" fontId="0" fillId="0" borderId="20" xfId="1" applyNumberFormat="1" applyFont="1" applyFill="1" applyBorder="1" applyAlignment="1"/>
    <xf numFmtId="2" fontId="9" fillId="2" borderId="1" xfId="0" applyNumberFormat="1" applyFont="1" applyFill="1" applyBorder="1" applyAlignment="1">
      <alignment horizontal="left" wrapText="1"/>
    </xf>
    <xf numFmtId="1" fontId="0" fillId="0" borderId="0" xfId="0" applyNumberFormat="1"/>
    <xf numFmtId="43" fontId="15" fillId="0" borderId="21" xfId="1" applyFont="1" applyFill="1" applyBorder="1" applyAlignment="1">
      <alignment horizontal="center"/>
    </xf>
    <xf numFmtId="2" fontId="9" fillId="2" borderId="9" xfId="0" applyNumberFormat="1" applyFont="1" applyFill="1" applyBorder="1" applyAlignment="1">
      <alignment horizontal="left" wrapText="1"/>
    </xf>
    <xf numFmtId="10" fontId="0" fillId="0" borderId="0" xfId="0" applyNumberFormat="1"/>
    <xf numFmtId="10" fontId="8" fillId="0" borderId="0" xfId="0" applyNumberFormat="1" applyFont="1"/>
    <xf numFmtId="0" fontId="0" fillId="0" borderId="0" xfId="0" applyFont="1"/>
    <xf numFmtId="0" fontId="9" fillId="2" borderId="28" xfId="0" applyFont="1" applyFill="1" applyBorder="1" applyAlignment="1">
      <alignment horizontal="left" wrapText="1"/>
    </xf>
    <xf numFmtId="0" fontId="9" fillId="2" borderId="29" xfId="0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'CLEAN DATA'!$AK$13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'CLEAN DATA'!$AJ$14:$AJ$25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'CLEAN DATA'!$AK$14:$AK$25</c:f>
              <c:numCache>
                <c:formatCode>General</c:formatCode>
                <c:ptCount val="12"/>
                <c:pt idx="0" formatCode="0.00%">
                  <c:v>0.86923076923076925</c:v>
                </c:pt>
                <c:pt idx="1">
                  <c:v>7.6923076923076927E-2</c:v>
                </c:pt>
                <c:pt idx="2">
                  <c:v>0.86923076923076925</c:v>
                </c:pt>
                <c:pt idx="3">
                  <c:v>0.86923076923076925</c:v>
                </c:pt>
                <c:pt idx="4">
                  <c:v>0.86923076923076925</c:v>
                </c:pt>
                <c:pt idx="5">
                  <c:v>0.86923076923076925</c:v>
                </c:pt>
                <c:pt idx="6">
                  <c:v>0.86923076923076925</c:v>
                </c:pt>
                <c:pt idx="7">
                  <c:v>0.86923076923076925</c:v>
                </c:pt>
                <c:pt idx="8">
                  <c:v>0.86923076923076925</c:v>
                </c:pt>
                <c:pt idx="9">
                  <c:v>0.86923076923076925</c:v>
                </c:pt>
                <c:pt idx="10">
                  <c:v>0.86923076923076925</c:v>
                </c:pt>
                <c:pt idx="11">
                  <c:v>0.92307692307692313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EA-406B-9CEE-A2588BD0BDFF}"/>
            </c:ext>
          </c:extLst>
        </c:ser>
        <c:ser>
          <c:idx val="1"/>
          <c:order val="1"/>
          <c:tx>
            <c:strRef>
              <c:f>'CLEAN DATA'!$AL$13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'CLEAN DATA'!$AJ$14:$AJ$25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'CLEAN DATA'!$AL$14:$AL$25</c:f>
              <c:numCache>
                <c:formatCode>General</c:formatCode>
                <c:ptCount val="12"/>
                <c:pt idx="0" formatCode="0.00%">
                  <c:v>0.1111111111111111</c:v>
                </c:pt>
                <c:pt idx="1">
                  <c:v>7.6923076923076927E-2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0.1111111111111111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EA-406B-9CEE-A2588BD0BDFF}"/>
            </c:ext>
          </c:extLst>
        </c:ser>
        <c:ser>
          <c:idx val="2"/>
          <c:order val="2"/>
          <c:tx>
            <c:strRef>
              <c:f>'CLEAN DATA'!$AM$13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'CLEAN DATA'!$AJ$14:$AJ$25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'CLEAN DATA'!$AM$14:$AM$25</c:f>
              <c:numCache>
                <c:formatCode>General</c:formatCode>
                <c:ptCount val="12"/>
                <c:pt idx="0" formatCode="0.00%">
                  <c:v>0.1</c:v>
                </c:pt>
                <c:pt idx="1">
                  <c:v>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EA-406B-9CEE-A2588BD0B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555456"/>
        <c:axId val="1634556288"/>
      </c:scatterChart>
      <c:valAx>
        <c:axId val="163455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556288"/>
        <c:crosses val="autoZero"/>
        <c:crossBetween val="midCat"/>
      </c:valAx>
      <c:valAx>
        <c:axId val="16345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55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'CLEAN DATA'!$AM$28</c:f>
              <c:strCache>
                <c:ptCount val="1"/>
                <c:pt idx="0">
                  <c:v>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'CLEAN DATA'!$AL$29:$AL$40</c:f>
              <c:numCache>
                <c:formatCode>General</c:formatCode>
                <c:ptCount val="12"/>
                <c:pt idx="0" formatCode="0.00%">
                  <c:v>0.1</c:v>
                </c:pt>
                <c:pt idx="1">
                  <c:v>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</c:v>
                </c:pt>
              </c:numCache>
            </c:numRef>
          </c:xVal>
          <c:yVal>
            <c:numRef>
              <c:f>'CLEAN DATA'!$AM$29:$AM$40</c:f>
              <c:numCache>
                <c:formatCode>General</c:formatCode>
                <c:ptCount val="12"/>
                <c:pt idx="0" formatCode="0.00%">
                  <c:v>6.6666666666666666E-2</c:v>
                </c:pt>
                <c:pt idx="1">
                  <c:v>1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6.6666666666666666E-2</c:v>
                </c:pt>
                <c:pt idx="6">
                  <c:v>6.6666666666666666E-2</c:v>
                </c:pt>
                <c:pt idx="7">
                  <c:v>6.6666666666666666E-2</c:v>
                </c:pt>
                <c:pt idx="8">
                  <c:v>6.6666666666666666E-2</c:v>
                </c:pt>
                <c:pt idx="9">
                  <c:v>6.6666666666666666E-2</c:v>
                </c:pt>
                <c:pt idx="10">
                  <c:v>6.6666666666666666E-2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AB-40D3-80DC-55DC228C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019648"/>
        <c:axId val="1505020896"/>
      </c:scatterChart>
      <c:valAx>
        <c:axId val="150501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20896"/>
        <c:crosses val="autoZero"/>
        <c:crossBetween val="midCat"/>
      </c:valAx>
      <c:valAx>
        <c:axId val="15050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1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206375</xdr:colOff>
      <xdr:row>16</xdr:row>
      <xdr:rowOff>136525</xdr:rowOff>
    </xdr:from>
    <xdr:to>
      <xdr:col>46</xdr:col>
      <xdr:colOff>511175</xdr:colOff>
      <xdr:row>25</xdr:row>
      <xdr:rowOff>307975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00C39-CC48-4F69-84C0-2F7FCE64F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606425</xdr:colOff>
      <xdr:row>27</xdr:row>
      <xdr:rowOff>174625</xdr:rowOff>
    </xdr:from>
    <xdr:to>
      <xdr:col>47</xdr:col>
      <xdr:colOff>301625</xdr:colOff>
      <xdr:row>38</xdr:row>
      <xdr:rowOff>130175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B3D89-D723-4BAD-A6A0-A756E7DC8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ha R" refreshedDate="44515.193221990739" createdVersion="7" refreshedVersion="7" minRefreshableVersion="3" recordCount="130" xr:uid="{6FF0A7C5-85FF-46E1-878E-DB9B2410AA6F}">
  <cacheSource type="worksheet">
    <worksheetSource name="Table14"/>
  </cacheSource>
  <cacheFields count="5">
    <cacheField name="Sl.NO." numFmtId="0">
      <sharedItems containsSemiMixedTypes="0" containsString="0" containsNumber="1" containsInteger="1" minValue="1" maxValue="130"/>
    </cacheField>
    <cacheField name="PLAYER NAME" numFmtId="0">
      <sharedItems/>
    </cacheField>
    <cacheField name="COUNTRY" numFmtId="0">
      <sharedItems count="10">
        <s v="SA"/>
        <s v="BAN"/>
        <s v="IND"/>
        <s v="AUS"/>
        <s v="WI"/>
        <s v="SL"/>
        <s v="NZ"/>
        <s v="ENG"/>
        <s v="PAK"/>
        <s v="ZIM"/>
      </sharedItems>
    </cacheField>
    <cacheField name="TEAM" numFmtId="0">
      <sharedItems count="16">
        <s v="KXIP"/>
        <s v="RCB"/>
        <s v="KKR"/>
        <s v="CSK"/>
        <s v="CSK+"/>
        <s v="RR"/>
        <s v="RCB+"/>
        <s v="MI+"/>
        <s v="DD+"/>
        <s v="KKR+"/>
        <s v="DC"/>
        <s v="MI"/>
        <s v="DC+"/>
        <s v="RR+"/>
        <s v="KXIP+"/>
        <s v="DD"/>
      </sharedItems>
    </cacheField>
    <cacheField name="PLAYING ROLE" numFmtId="0">
      <sharedItems count="4">
        <s v="Allrounder"/>
        <s v="Bowler"/>
        <s v="Batsman"/>
        <s v="W. Keep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n v="1"/>
    <s v="Abdulla, YA"/>
    <x v="0"/>
    <x v="0"/>
    <x v="0"/>
  </r>
  <r>
    <n v="2"/>
    <s v="Abdur Razzak"/>
    <x v="1"/>
    <x v="1"/>
    <x v="1"/>
  </r>
  <r>
    <n v="3"/>
    <s v="Agarkar, AB"/>
    <x v="2"/>
    <x v="2"/>
    <x v="1"/>
  </r>
  <r>
    <n v="4"/>
    <s v="Ashwin, R"/>
    <x v="2"/>
    <x v="3"/>
    <x v="1"/>
  </r>
  <r>
    <n v="5"/>
    <s v="Badrinath, S"/>
    <x v="2"/>
    <x v="3"/>
    <x v="2"/>
  </r>
  <r>
    <n v="6"/>
    <s v="Bailey, GJ"/>
    <x v="3"/>
    <x v="3"/>
    <x v="2"/>
  </r>
  <r>
    <n v="7"/>
    <s v="Balaji, L"/>
    <x v="2"/>
    <x v="4"/>
    <x v="1"/>
  </r>
  <r>
    <n v="8"/>
    <s v="Bollinger, DE"/>
    <x v="3"/>
    <x v="3"/>
    <x v="1"/>
  </r>
  <r>
    <n v="9"/>
    <s v="Botha, J"/>
    <x v="0"/>
    <x v="5"/>
    <x v="0"/>
  </r>
  <r>
    <n v="10"/>
    <s v="Boucher, MV"/>
    <x v="0"/>
    <x v="6"/>
    <x v="3"/>
  </r>
  <r>
    <n v="11"/>
    <s v="Bravo, DJ"/>
    <x v="4"/>
    <x v="7"/>
    <x v="0"/>
  </r>
  <r>
    <n v="12"/>
    <s v="Chanderpaul, S"/>
    <x v="4"/>
    <x v="1"/>
    <x v="2"/>
  </r>
  <r>
    <n v="13"/>
    <s v="Chawla, PP"/>
    <x v="2"/>
    <x v="0"/>
    <x v="0"/>
  </r>
  <r>
    <n v="14"/>
    <s v="de Villiers, AB"/>
    <x v="0"/>
    <x v="8"/>
    <x v="3"/>
  </r>
  <r>
    <n v="15"/>
    <s v="Dhawan, S"/>
    <x v="2"/>
    <x v="7"/>
    <x v="2"/>
  </r>
  <r>
    <n v="16"/>
    <s v="Dhoni, MS"/>
    <x v="2"/>
    <x v="3"/>
    <x v="3"/>
  </r>
  <r>
    <n v="17"/>
    <s v="Dilshan, TM"/>
    <x v="5"/>
    <x v="8"/>
    <x v="0"/>
  </r>
  <r>
    <n v="18"/>
    <s v="Dinda, AB"/>
    <x v="2"/>
    <x v="9"/>
    <x v="1"/>
  </r>
  <r>
    <n v="19"/>
    <s v="Dravid, RS"/>
    <x v="2"/>
    <x v="6"/>
    <x v="2"/>
  </r>
  <r>
    <n v="20"/>
    <s v="Duminy, J-P"/>
    <x v="0"/>
    <x v="7"/>
    <x v="2"/>
  </r>
  <r>
    <n v="21"/>
    <s v="Edwards, FH"/>
    <x v="4"/>
    <x v="10"/>
    <x v="1"/>
  </r>
  <r>
    <n v="22"/>
    <s v="Fernando, CRD"/>
    <x v="5"/>
    <x v="11"/>
    <x v="1"/>
  </r>
  <r>
    <n v="23"/>
    <s v="Fleming, SP"/>
    <x v="6"/>
    <x v="3"/>
    <x v="2"/>
  </r>
  <r>
    <n v="24"/>
    <s v="Flintoff, A"/>
    <x v="7"/>
    <x v="3"/>
    <x v="0"/>
  </r>
  <r>
    <n v="25"/>
    <s v="Gambhir, G"/>
    <x v="2"/>
    <x v="8"/>
    <x v="2"/>
  </r>
  <r>
    <n v="26"/>
    <s v="Ganguly, SC"/>
    <x v="2"/>
    <x v="9"/>
    <x v="2"/>
  </r>
  <r>
    <n v="27"/>
    <s v="Gayle, CH"/>
    <x v="4"/>
    <x v="9"/>
    <x v="0"/>
  </r>
  <r>
    <n v="28"/>
    <s v="Gibbs, HH"/>
    <x v="0"/>
    <x v="10"/>
    <x v="2"/>
  </r>
  <r>
    <n v="29"/>
    <s v="Gilchrist, AC"/>
    <x v="3"/>
    <x v="12"/>
    <x v="3"/>
  </r>
  <r>
    <n v="30"/>
    <s v="Gony, MS"/>
    <x v="2"/>
    <x v="4"/>
    <x v="1"/>
  </r>
  <r>
    <n v="31"/>
    <s v="Harbhajan Singh"/>
    <x v="2"/>
    <x v="11"/>
    <x v="1"/>
  </r>
  <r>
    <n v="32"/>
    <s v="Harris, RJ"/>
    <x v="3"/>
    <x v="12"/>
    <x v="1"/>
  </r>
  <r>
    <n v="33"/>
    <s v="Hayden, ML"/>
    <x v="3"/>
    <x v="3"/>
    <x v="2"/>
  </r>
  <r>
    <n v="34"/>
    <s v="Henderson, T"/>
    <x v="0"/>
    <x v="5"/>
    <x v="0"/>
  </r>
  <r>
    <n v="35"/>
    <s v="Henriques, MC"/>
    <x v="3"/>
    <x v="9"/>
    <x v="0"/>
  </r>
  <r>
    <n v="36"/>
    <s v="Hodge, BJ"/>
    <x v="3"/>
    <x v="9"/>
    <x v="2"/>
  </r>
  <r>
    <n v="37"/>
    <s v="Hopes, JR"/>
    <x v="3"/>
    <x v="0"/>
    <x v="0"/>
  </r>
  <r>
    <n v="38"/>
    <s v="Hussey, DJ"/>
    <x v="3"/>
    <x v="9"/>
    <x v="0"/>
  </r>
  <r>
    <n v="39"/>
    <s v="Hussey, MEK"/>
    <x v="3"/>
    <x v="3"/>
    <x v="2"/>
  </r>
  <r>
    <n v="40"/>
    <s v="Jadeja, RA"/>
    <x v="2"/>
    <x v="13"/>
    <x v="0"/>
  </r>
  <r>
    <n v="41"/>
    <s v="Jaffer, W"/>
    <x v="2"/>
    <x v="1"/>
    <x v="0"/>
  </r>
  <r>
    <n v="42"/>
    <s v="Jayasuriya, ST"/>
    <x v="5"/>
    <x v="11"/>
    <x v="0"/>
  </r>
  <r>
    <n v="43"/>
    <s v="Jayawardena, DPMD"/>
    <x v="5"/>
    <x v="14"/>
    <x v="2"/>
  </r>
  <r>
    <n v="44"/>
    <s v="Kaif, M"/>
    <x v="2"/>
    <x v="13"/>
    <x v="2"/>
  </r>
  <r>
    <n v="45"/>
    <s v="Kallis, JH"/>
    <x v="0"/>
    <x v="1"/>
    <x v="0"/>
  </r>
  <r>
    <n v="46"/>
    <s v="Kamran Akmal"/>
    <x v="8"/>
    <x v="5"/>
    <x v="3"/>
  </r>
  <r>
    <n v="47"/>
    <s v="Kamran Khan"/>
    <x v="2"/>
    <x v="13"/>
    <x v="1"/>
  </r>
  <r>
    <n v="48"/>
    <s v="Karthik, KD"/>
    <x v="2"/>
    <x v="8"/>
    <x v="3"/>
  </r>
  <r>
    <n v="49"/>
    <s v="Kartik, M"/>
    <x v="2"/>
    <x v="9"/>
    <x v="1"/>
  </r>
  <r>
    <n v="50"/>
    <s v="Katich, SM"/>
    <x v="3"/>
    <x v="0"/>
    <x v="2"/>
  </r>
  <r>
    <n v="51"/>
    <s v="Kohli, V"/>
    <x v="2"/>
    <x v="1"/>
    <x v="2"/>
  </r>
  <r>
    <n v="52"/>
    <s v="Kumar, P"/>
    <x v="2"/>
    <x v="6"/>
    <x v="1"/>
  </r>
  <r>
    <n v="53"/>
    <s v="Kumble, A"/>
    <x v="2"/>
    <x v="1"/>
    <x v="1"/>
  </r>
  <r>
    <n v="54"/>
    <s v="Langeveldt, CK"/>
    <x v="0"/>
    <x v="9"/>
    <x v="1"/>
  </r>
  <r>
    <n v="55"/>
    <s v="Laxman, VVS"/>
    <x v="2"/>
    <x v="12"/>
    <x v="2"/>
  </r>
  <r>
    <n v="56"/>
    <s v="Lee, B"/>
    <x v="3"/>
    <x v="14"/>
    <x v="1"/>
  </r>
  <r>
    <n v="57"/>
    <s v="Maharoof, MF"/>
    <x v="5"/>
    <x v="15"/>
    <x v="0"/>
  </r>
  <r>
    <n v="58"/>
    <s v="Malinga, SL"/>
    <x v="5"/>
    <x v="11"/>
    <x v="1"/>
  </r>
  <r>
    <n v="59"/>
    <s v="Mascarenhas, AD"/>
    <x v="7"/>
    <x v="13"/>
    <x v="0"/>
  </r>
  <r>
    <n v="60"/>
    <s v="Mathews, AD"/>
    <x v="5"/>
    <x v="9"/>
    <x v="0"/>
  </r>
  <r>
    <n v="61"/>
    <s v="McCullum, BB"/>
    <x v="6"/>
    <x v="9"/>
    <x v="3"/>
  </r>
  <r>
    <n v="62"/>
    <s v="McDonald, AB"/>
    <x v="3"/>
    <x v="8"/>
    <x v="0"/>
  </r>
  <r>
    <n v="63"/>
    <s v="McGrath, GD"/>
    <x v="3"/>
    <x v="15"/>
    <x v="1"/>
  </r>
  <r>
    <n v="64"/>
    <s v="Misbah-ul-Haq"/>
    <x v="8"/>
    <x v="1"/>
    <x v="2"/>
  </r>
  <r>
    <n v="65"/>
    <s v="Mishra, A"/>
    <x v="2"/>
    <x v="8"/>
    <x v="1"/>
  </r>
  <r>
    <n v="66"/>
    <s v="Mithun, A"/>
    <x v="2"/>
    <x v="1"/>
    <x v="1"/>
  </r>
  <r>
    <n v="67"/>
    <s v="Mohammad Asif"/>
    <x v="8"/>
    <x v="15"/>
    <x v="1"/>
  </r>
  <r>
    <n v="68"/>
    <s v="Morkel, JA"/>
    <x v="0"/>
    <x v="3"/>
    <x v="0"/>
  </r>
  <r>
    <n v="69"/>
    <s v="Morkel, M"/>
    <x v="0"/>
    <x v="13"/>
    <x v="1"/>
  </r>
  <r>
    <n v="70"/>
    <s v="Muralitharan, M"/>
    <x v="5"/>
    <x v="4"/>
    <x v="1"/>
  </r>
  <r>
    <n v="71"/>
    <s v="Nannes, DP"/>
    <x v="3"/>
    <x v="8"/>
    <x v="1"/>
  </r>
  <r>
    <n v="72"/>
    <s v="Nayar, AM"/>
    <x v="2"/>
    <x v="7"/>
    <x v="0"/>
  </r>
  <r>
    <n v="73"/>
    <s v="Nehra, A"/>
    <x v="2"/>
    <x v="8"/>
    <x v="1"/>
  </r>
  <r>
    <n v="74"/>
    <s v="Noffke, AA"/>
    <x v="3"/>
    <x v="1"/>
    <x v="0"/>
  </r>
  <r>
    <n v="75"/>
    <s v="Ntini, M"/>
    <x v="0"/>
    <x v="3"/>
    <x v="1"/>
  </r>
  <r>
    <n v="76"/>
    <s v="Ojha, NV"/>
    <x v="2"/>
    <x v="13"/>
    <x v="3"/>
  </r>
  <r>
    <n v="77"/>
    <s v="Ojha, PP"/>
    <x v="2"/>
    <x v="12"/>
    <x v="1"/>
  </r>
  <r>
    <n v="78"/>
    <s v="Oram, JDP"/>
    <x v="6"/>
    <x v="4"/>
    <x v="0"/>
  </r>
  <r>
    <n v="79"/>
    <s v="Pankaj Singh"/>
    <x v="2"/>
    <x v="6"/>
    <x v="1"/>
  </r>
  <r>
    <n v="80"/>
    <s v="Patel, MM"/>
    <x v="2"/>
    <x v="13"/>
    <x v="1"/>
  </r>
  <r>
    <n v="81"/>
    <s v="Patel, PA"/>
    <x v="2"/>
    <x v="4"/>
    <x v="3"/>
  </r>
  <r>
    <n v="82"/>
    <s v="Pathan, IK"/>
    <x v="2"/>
    <x v="14"/>
    <x v="0"/>
  </r>
  <r>
    <n v="83"/>
    <s v="Pathan, YK"/>
    <x v="2"/>
    <x v="13"/>
    <x v="0"/>
  </r>
  <r>
    <n v="84"/>
    <s v="Pietersen, KP"/>
    <x v="7"/>
    <x v="6"/>
    <x v="2"/>
  </r>
  <r>
    <n v="85"/>
    <s v="Pollock, SM"/>
    <x v="0"/>
    <x v="11"/>
    <x v="0"/>
  </r>
  <r>
    <n v="86"/>
    <s v="Pomersbach, LA"/>
    <x v="3"/>
    <x v="14"/>
    <x v="2"/>
  </r>
  <r>
    <n v="87"/>
    <s v="Ponting, RT"/>
    <x v="3"/>
    <x v="2"/>
    <x v="2"/>
  </r>
  <r>
    <n v="88"/>
    <s v="Powar, RR"/>
    <x v="2"/>
    <x v="14"/>
    <x v="1"/>
  </r>
  <r>
    <n v="89"/>
    <s v="Raina, SK"/>
    <x v="2"/>
    <x v="3"/>
    <x v="2"/>
  </r>
  <r>
    <n v="90"/>
    <s v="Ryder, JD"/>
    <x v="6"/>
    <x v="6"/>
    <x v="0"/>
  </r>
  <r>
    <n v="91"/>
    <s v="Saha, WP"/>
    <x v="2"/>
    <x v="9"/>
    <x v="3"/>
  </r>
  <r>
    <n v="92"/>
    <s v="Sangakkara, KC"/>
    <x v="5"/>
    <x v="14"/>
    <x v="3"/>
  </r>
  <r>
    <n v="93"/>
    <s v="Sarwan, RR"/>
    <x v="4"/>
    <x v="0"/>
    <x v="2"/>
  </r>
  <r>
    <n v="94"/>
    <s v="Sehwag, V"/>
    <x v="2"/>
    <x v="15"/>
    <x v="2"/>
  </r>
  <r>
    <n v="95"/>
    <s v="Shahid Afridi"/>
    <x v="8"/>
    <x v="10"/>
    <x v="0"/>
  </r>
  <r>
    <n v="96"/>
    <s v="Sharma, I"/>
    <x v="2"/>
    <x v="9"/>
    <x v="1"/>
  </r>
  <r>
    <n v="97"/>
    <s v="Sharma, J"/>
    <x v="2"/>
    <x v="3"/>
    <x v="0"/>
  </r>
  <r>
    <n v="98"/>
    <s v="Sharma, RG"/>
    <x v="2"/>
    <x v="12"/>
    <x v="2"/>
  </r>
  <r>
    <n v="99"/>
    <s v="Shoaib Akhtar"/>
    <x v="8"/>
    <x v="2"/>
    <x v="1"/>
  </r>
  <r>
    <n v="100"/>
    <s v="Shoaib Malik"/>
    <x v="8"/>
    <x v="15"/>
    <x v="0"/>
  </r>
  <r>
    <n v="101"/>
    <s v="Silva, LPC"/>
    <x v="5"/>
    <x v="10"/>
    <x v="2"/>
  </r>
  <r>
    <n v="102"/>
    <s v="Singh, RP"/>
    <x v="2"/>
    <x v="12"/>
    <x v="1"/>
  </r>
  <r>
    <n v="103"/>
    <s v="Smith, DR"/>
    <x v="4"/>
    <x v="12"/>
    <x v="0"/>
  </r>
  <r>
    <n v="104"/>
    <s v="Smith, GC"/>
    <x v="0"/>
    <x v="13"/>
    <x v="2"/>
  </r>
  <r>
    <n v="105"/>
    <s v="Sohail Tanvir"/>
    <x v="8"/>
    <x v="5"/>
    <x v="1"/>
  </r>
  <r>
    <n v="106"/>
    <s v="Sreesanth, S"/>
    <x v="2"/>
    <x v="14"/>
    <x v="1"/>
  </r>
  <r>
    <n v="107"/>
    <s v="Steyn, DW"/>
    <x v="0"/>
    <x v="6"/>
    <x v="1"/>
  </r>
  <r>
    <n v="108"/>
    <s v="Styris, SB"/>
    <x v="6"/>
    <x v="12"/>
    <x v="0"/>
  </r>
  <r>
    <n v="109"/>
    <s v="Symonds, A"/>
    <x v="3"/>
    <x v="12"/>
    <x v="0"/>
  </r>
  <r>
    <n v="110"/>
    <s v="Taibu, T"/>
    <x v="9"/>
    <x v="2"/>
    <x v="3"/>
  </r>
  <r>
    <n v="111"/>
    <s v="Taylor, LRPL"/>
    <x v="6"/>
    <x v="6"/>
    <x v="2"/>
  </r>
  <r>
    <n v="112"/>
    <s v="Tendulkar, SR"/>
    <x v="2"/>
    <x v="11"/>
    <x v="2"/>
  </r>
  <r>
    <n v="113"/>
    <s v="Tiwary, MK"/>
    <x v="2"/>
    <x v="8"/>
    <x v="2"/>
  </r>
  <r>
    <n v="114"/>
    <s v="Tiwary, SS"/>
    <x v="2"/>
    <x v="7"/>
    <x v="2"/>
  </r>
  <r>
    <n v="115"/>
    <s v="Tyagi, S"/>
    <x v="2"/>
    <x v="3"/>
    <x v="1"/>
  </r>
  <r>
    <n v="116"/>
    <s v="Umar Gul"/>
    <x v="8"/>
    <x v="2"/>
    <x v="1"/>
  </r>
  <r>
    <n v="117"/>
    <s v="Uthappa, RV"/>
    <x v="2"/>
    <x v="6"/>
    <x v="2"/>
  </r>
  <r>
    <n v="118"/>
    <s v="Vaas, WPUJC"/>
    <x v="5"/>
    <x v="10"/>
    <x v="1"/>
  </r>
  <r>
    <n v="119"/>
    <s v="Van der Merwe"/>
    <x v="0"/>
    <x v="6"/>
    <x v="0"/>
  </r>
  <r>
    <n v="120"/>
    <s v="Venugopal Rao, Y"/>
    <x v="2"/>
    <x v="12"/>
    <x v="2"/>
  </r>
  <r>
    <n v="121"/>
    <s v="Vettori, DL"/>
    <x v="6"/>
    <x v="8"/>
    <x v="0"/>
  </r>
  <r>
    <n v="122"/>
    <s v="Vinay Kumar, R"/>
    <x v="2"/>
    <x v="6"/>
    <x v="1"/>
  </r>
  <r>
    <n v="123"/>
    <s v="Warne, SK"/>
    <x v="3"/>
    <x v="5"/>
    <x v="1"/>
  </r>
  <r>
    <n v="124"/>
    <s v="Warner, DA"/>
    <x v="3"/>
    <x v="15"/>
    <x v="2"/>
  </r>
  <r>
    <n v="125"/>
    <s v="White, CL"/>
    <x v="3"/>
    <x v="6"/>
    <x v="2"/>
  </r>
  <r>
    <n v="126"/>
    <s v="Yadav, AS"/>
    <x v="2"/>
    <x v="10"/>
    <x v="2"/>
  </r>
  <r>
    <n v="127"/>
    <s v="Younis Khan"/>
    <x v="8"/>
    <x v="5"/>
    <x v="2"/>
  </r>
  <r>
    <n v="128"/>
    <s v="Yuvraj Singh"/>
    <x v="2"/>
    <x v="14"/>
    <x v="2"/>
  </r>
  <r>
    <n v="129"/>
    <s v="Zaheer Khan"/>
    <x v="2"/>
    <x v="7"/>
    <x v="1"/>
  </r>
  <r>
    <n v="130"/>
    <s v="Zoysa, DNT"/>
    <x v="5"/>
    <x v="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8801D-0FDF-482D-9EFD-7A6C5548E120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3:I38" firstHeaderRow="1" firstDataRow="1" firstDataCol="1"/>
  <pivotFields count="5">
    <pivotField dataField="1" showAll="0"/>
    <pivotField showAll="0"/>
    <pivotField showAll="0">
      <items count="11">
        <item x="3"/>
        <item x="1"/>
        <item x="7"/>
        <item x="2"/>
        <item x="6"/>
        <item x="8"/>
        <item x="0"/>
        <item x="5"/>
        <item x="4"/>
        <item x="9"/>
        <item t="default"/>
      </items>
    </pivotField>
    <pivotField showAll="0">
      <items count="17">
        <item x="3"/>
        <item x="4"/>
        <item x="10"/>
        <item x="12"/>
        <item x="15"/>
        <item x="8"/>
        <item x="2"/>
        <item x="9"/>
        <item x="0"/>
        <item x="14"/>
        <item x="11"/>
        <item x="7"/>
        <item x="1"/>
        <item x="6"/>
        <item x="5"/>
        <item x="13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l.NO.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75531C-A7F4-4ACA-8D06-2E4708427C26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4:I31" firstHeaderRow="1" firstDataRow="1" firstDataCol="1"/>
  <pivotFields count="5">
    <pivotField dataField="1" showAll="0"/>
    <pivotField showAll="0"/>
    <pivotField showAll="0">
      <items count="11">
        <item x="3"/>
        <item x="1"/>
        <item x="7"/>
        <item x="2"/>
        <item x="6"/>
        <item x="8"/>
        <item x="0"/>
        <item x="5"/>
        <item x="4"/>
        <item x="9"/>
        <item t="default"/>
      </items>
    </pivotField>
    <pivotField axis="axisRow" showAll="0">
      <items count="17">
        <item x="3"/>
        <item x="4"/>
        <item x="10"/>
        <item x="12"/>
        <item x="15"/>
        <item x="8"/>
        <item x="2"/>
        <item x="9"/>
        <item x="0"/>
        <item x="14"/>
        <item x="11"/>
        <item x="7"/>
        <item x="1"/>
        <item x="6"/>
        <item x="5"/>
        <item x="13"/>
        <item t="default"/>
      </items>
    </pivotField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Sl.NO.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1DA38-79FF-4BD9-A092-B747B6FDF0F6}" name="PivotTable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:I12" firstHeaderRow="1" firstDataRow="1" firstDataCol="1"/>
  <pivotFields count="5">
    <pivotField dataField="1" showAll="0"/>
    <pivotField showAll="0"/>
    <pivotField axis="axisRow" showAll="0">
      <items count="11">
        <item x="3"/>
        <item x="1"/>
        <item x="7"/>
        <item x="2"/>
        <item x="6"/>
        <item x="8"/>
        <item x="0"/>
        <item x="5"/>
        <item x="4"/>
        <item x="9"/>
        <item t="default"/>
      </items>
    </pivotField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l.NO.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27A-BA34-438A-AC80-064D3BB228D2}" name="Table1" displayName="Table1" ref="A1:Z131" totalsRowShown="0" headerRowDxfId="230" headerRowBorderDxfId="258" tableBorderDxfId="259" totalsRowBorderDxfId="257">
  <autoFilter ref="A1:Z131" xr:uid="{2947D27A-BA34-438A-AC80-064D3BB228D2}"/>
  <sortState xmlns:xlrd2="http://schemas.microsoft.com/office/spreadsheetml/2017/richdata2" ref="A2:Z131">
    <sortCondition descending="1" ref="Z1:Z131"/>
  </sortState>
  <tableColumns count="26">
    <tableColumn id="1" xr3:uid="{F1664BDB-112A-4301-B5A6-9C6CD0621C0F}" name="Sl.NO." dataDxfId="256"/>
    <tableColumn id="2" xr3:uid="{AAAE2940-FF52-4191-A4C4-4DB5E7E4508E}" name="PLAYER NAME" dataDxfId="255"/>
    <tableColumn id="3" xr3:uid="{5E04C182-8D40-428E-B001-70E812821D57}" name="AGE" dataDxfId="254"/>
    <tableColumn id="4" xr3:uid="{73BC3DB2-3D53-420D-A830-16FBDA335F1B}" name="COUNTRY" dataDxfId="253"/>
    <tableColumn id="5" xr3:uid="{716402D3-BAA9-4999-A934-BD596BE8BC06}" name="TEAM" dataDxfId="252"/>
    <tableColumn id="6" xr3:uid="{E25D0FC3-D743-455A-8211-F5781302D427}" name="PLAYING ROLE" dataDxfId="251"/>
    <tableColumn id="7" xr3:uid="{3382ED39-4E2F-49A4-9430-7430449A6A73}" name="T-RUNS" dataDxfId="250"/>
    <tableColumn id="8" xr3:uid="{2549D1AC-E819-4FD1-B0C1-9355737F685F}" name="T-WKTS" dataDxfId="249"/>
    <tableColumn id="9" xr3:uid="{02D14822-AA0F-4AEB-9325-BFDCA88DA8D1}" name="ODI-RUNS-S" dataDxfId="248"/>
    <tableColumn id="10" xr3:uid="{9142F07C-3EDC-41C2-B902-A272129F013A}" name="ODI-SR-B" dataDxfId="247"/>
    <tableColumn id="11" xr3:uid="{E83982C6-4590-471E-9587-DD52B53738A7}" name="ODI-WKTS" dataDxfId="246"/>
    <tableColumn id="12" xr3:uid="{E42D3C22-C1B5-4BD5-8F76-0B77CD2E51EF}" name="ODI-SR-BL" dataDxfId="245"/>
    <tableColumn id="13" xr3:uid="{893A469D-BBAF-421F-9190-D4EF1315955C}" name="CAPTAINCY EXP" dataDxfId="244"/>
    <tableColumn id="14" xr3:uid="{EE05E110-04D7-4C9A-9A78-6CA664F11AED}" name="RUNS-S" dataDxfId="243"/>
    <tableColumn id="15" xr3:uid="{A3283E00-E3A7-4ABB-8CE2-8BEA1E93374D}" name="HS " dataDxfId="242"/>
    <tableColumn id="16" xr3:uid="{92BD3E37-5D46-463D-A241-1C23B082B96E}" name="AVE" dataDxfId="241"/>
    <tableColumn id="17" xr3:uid="{A7AA7647-521D-41C5-8492-20A03051C823}" name="SR -B" dataDxfId="240"/>
    <tableColumn id="18" xr3:uid="{E05C1BAA-C523-4CC0-8411-0E834CF981DA}" name="SIXERS" dataDxfId="239"/>
    <tableColumn id="19" xr3:uid="{E45AD531-CC59-467C-8B51-A085F96F49E1}" name="RUNS-C" dataDxfId="238"/>
    <tableColumn id="20" xr3:uid="{AD190479-2A4C-44A0-AE60-19E63D145321}" name="WKTS" dataDxfId="237"/>
    <tableColumn id="21" xr3:uid="{2C6A452A-2B54-43C2-8882-59D276FEB4A4}" name="AVE-BL" dataDxfId="236"/>
    <tableColumn id="22" xr3:uid="{C360E623-1B7D-4821-876A-7B8FAAD8684B}" name="ECON" dataDxfId="235"/>
    <tableColumn id="23" xr3:uid="{732FC371-91FF-454C-A50E-ECD17C842236}" name="SR-BL" dataDxfId="234"/>
    <tableColumn id="24" xr3:uid="{197F2070-FF07-4C17-B9A0-1580D0C1C69B}" name="AUCTION YEAR" dataDxfId="233"/>
    <tableColumn id="25" xr3:uid="{E04C87DD-AE8E-4081-B5A5-1214A6732EDA}" name="BASE PRICE" dataDxfId="232"/>
    <tableColumn id="26" xr3:uid="{3F08A606-CFD1-4E33-B0D5-A2D5EDE60456}" name="SOLD PRICE" dataDxfId="2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D6420A8-C3ED-4205-A4E1-E46B9A3B953D}" name="Table119" displayName="Table119" ref="A1:Z131" totalsRowShown="0" headerRowDxfId="58" headerRowBorderDxfId="56" tableBorderDxfId="57" totalsRowBorderDxfId="55">
  <autoFilter ref="A1:Z131" xr:uid="{1D6420A8-C3ED-4205-A4E1-E46B9A3B953D}"/>
  <sortState xmlns:xlrd2="http://schemas.microsoft.com/office/spreadsheetml/2017/richdata2" ref="A2:Z131">
    <sortCondition ref="Y1:Y131"/>
  </sortState>
  <tableColumns count="26">
    <tableColumn id="1" xr3:uid="{6DC32F95-670C-4806-8AD3-AAD8C2FAC094}" name="Sl.NO." dataDxfId="54"/>
    <tableColumn id="2" xr3:uid="{65A415AB-A05E-4B6A-97F6-7168C6A24554}" name="PLAYER NAME" dataDxfId="53"/>
    <tableColumn id="3" xr3:uid="{ACB8DEBD-E83E-4231-9116-2DDB2549A39C}" name="AGE" dataDxfId="52"/>
    <tableColumn id="4" xr3:uid="{6ED14984-9B53-4AB8-B576-05F377D5C076}" name="COUNTRY" dataDxfId="51"/>
    <tableColumn id="5" xr3:uid="{CD76A665-326A-43AA-BC3E-C6CA84A96FAC}" name="TEAM" dataDxfId="50"/>
    <tableColumn id="6" xr3:uid="{A538A9BA-8154-462E-BCF6-9E167779D124}" name="PLAYING ROLE" dataDxfId="49"/>
    <tableColumn id="7" xr3:uid="{9D36D630-90AD-4CF9-8A6D-0D8F8BA025E0}" name="T-RUNS" dataDxfId="48"/>
    <tableColumn id="8" xr3:uid="{57D62A72-7027-41EC-8E9D-482375501A58}" name="T-WKTS" dataDxfId="47"/>
    <tableColumn id="9" xr3:uid="{2465C8D8-5649-422B-B875-44C4BDDC9F27}" name="ODI-RUNS-S" dataDxfId="46"/>
    <tableColumn id="10" xr3:uid="{D1F713B6-6FC1-47DE-B4CD-734BEB0BAD00}" name="ODI-SR-B" dataDxfId="45"/>
    <tableColumn id="11" xr3:uid="{18A10C8C-6555-4B1B-BBE8-C7C71993CE6A}" name="ODI-WKTS" dataDxfId="44"/>
    <tableColumn id="12" xr3:uid="{CF4091CE-39B6-4D2B-BB5A-ED9D97FE29AF}" name="ODI-SR-BL" dataDxfId="43"/>
    <tableColumn id="13" xr3:uid="{A9D3AACB-5129-4EA0-985D-01450BDB49D5}" name="CAPTAINCY EXP" dataDxfId="42"/>
    <tableColumn id="14" xr3:uid="{A8B8A765-24B9-4F62-A822-02F13DA7B5BB}" name="RUNS-S" dataDxfId="41"/>
    <tableColumn id="15" xr3:uid="{C7991F28-4095-4837-9DC6-6B2AAA5DD92A}" name="HS " dataDxfId="40"/>
    <tableColumn id="16" xr3:uid="{8C35B770-160B-464B-8532-62B0F61D3A64}" name="AVE" dataDxfId="39"/>
    <tableColumn id="17" xr3:uid="{D7B53354-019D-433A-91BF-2865845C8FE7}" name="SR -B" dataDxfId="38"/>
    <tableColumn id="18" xr3:uid="{C3AE0934-2049-4A98-9888-E5EC70201BBB}" name="SIXERS" dataDxfId="37"/>
    <tableColumn id="19" xr3:uid="{A2FDC960-385C-48BA-9720-3672A853946A}" name="RUNS-C" dataDxfId="36"/>
    <tableColumn id="20" xr3:uid="{D1CB8947-E4D2-444C-8346-112411377E1A}" name="WKTS" dataDxfId="35"/>
    <tableColumn id="21" xr3:uid="{6A6EE363-B43B-4421-8717-2E4B7BC18B7C}" name="AVE-BL" dataDxfId="34"/>
    <tableColumn id="22" xr3:uid="{F246081C-7597-433D-82FF-6C92CAD996F3}" name="ECON" dataDxfId="33"/>
    <tableColumn id="23" xr3:uid="{5531C36E-356E-4751-A20B-44B3E3D631B4}" name="SR-BL" dataDxfId="32"/>
    <tableColumn id="24" xr3:uid="{266E3674-5D56-4407-8D7C-F31A0CC82BB6}" name="AUCTION YEAR" dataDxfId="31"/>
    <tableColumn id="25" xr3:uid="{FC61F3FB-4E74-456E-B5FC-A6760D58F7C2}" name="BASE PRICE" dataDxfId="30"/>
    <tableColumn id="26" xr3:uid="{620CBFB7-1DA6-48FE-AF70-634C8644A62F}" name="SOLD PRICE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833535-4D53-4B7E-BA0E-7ACEB7CE6B36}" name="Table3" displayName="Table3" ref="A1:M131" totalsRowShown="0" headerRowBorderDxfId="228" tableBorderDxfId="229" totalsRowBorderDxfId="227">
  <autoFilter ref="A1:M131" xr:uid="{6D833535-4D53-4B7E-BA0E-7ACEB7CE6B36}"/>
  <tableColumns count="13">
    <tableColumn id="1" xr3:uid="{9164745E-E913-447F-80B3-FAEEA3147A88}" name="Sl.NO." dataDxfId="226"/>
    <tableColumn id="2" xr3:uid="{C0A1750F-A7E9-447C-A3A6-D45BC7369B38}" name="PLAYER NAME" dataDxfId="225"/>
    <tableColumn id="3" xr3:uid="{59C7C94D-C3A4-4D66-BEA3-10A124A833BE}" name="AGE" dataDxfId="224"/>
    <tableColumn id="4" xr3:uid="{1D997242-186A-4B31-9864-827EC112BF1C}" name="T-RUNS" dataDxfId="223"/>
    <tableColumn id="5" xr3:uid="{7F26E5D7-2EF5-4175-B347-ED6EB2789DE9}" name="ODI-RUNS-S" dataDxfId="222"/>
    <tableColumn id="6" xr3:uid="{5A32964A-B75D-408D-B009-87B4AAE4A30D}" name="ODI-SR-B" dataDxfId="221"/>
    <tableColumn id="7" xr3:uid="{D350B490-2C0E-4131-8646-E954CC6DF3D2}" name="RUNS-S" dataDxfId="220"/>
    <tableColumn id="8" xr3:uid="{0AB7D859-63A2-4B66-8B28-5B2B5227D034}" name="HS " dataDxfId="219"/>
    <tableColumn id="9" xr3:uid="{9CEFE8F1-6949-4AE6-9C64-51D2D9F679AF}" name="AVE" dataDxfId="218"/>
    <tableColumn id="10" xr3:uid="{3D3A3E50-22F1-4B02-9F88-3F4D81EB39B1}" name="SR -B" dataDxfId="217"/>
    <tableColumn id="11" xr3:uid="{39AE396F-48D2-45EF-A2EF-AF2EB7E001C3}" name="SIXERS" dataDxfId="216"/>
    <tableColumn id="13" xr3:uid="{3FFA3B88-2B0C-46D9-8BBA-A4117DA4DEFB}" name="IS_GREATER_THAN_$1000000" dataDxfId="214">
      <calculatedColumnFormula>IF(Table3[[#This Row],[SOLD PRICE]]&gt;=1000000,1,0)</calculatedColumnFormula>
    </tableColumn>
    <tableColumn id="12" xr3:uid="{93A85B2A-DABC-4DD8-877A-1BDD62103B64}" name="SOLD PRICE" dataDxfId="2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F89F2-5A62-4672-B97E-68D09781E9F0}" name="Table5" displayName="Table5" ref="A1:M131" totalsRowShown="0" headerRowBorderDxfId="195" tableBorderDxfId="196" totalsRowBorderDxfId="194">
  <autoFilter ref="A1:M131" xr:uid="{924F89F2-5A62-4672-B97E-68D09781E9F0}"/>
  <tableColumns count="13">
    <tableColumn id="1" xr3:uid="{8056636E-53FC-4128-8DCA-29C60B7628D6}" name="Sl.NO." dataDxfId="193"/>
    <tableColumn id="2" xr3:uid="{4BC3BB78-7627-4818-83D2-54285B85B35D}" name="PLAYER NAME" dataDxfId="192"/>
    <tableColumn id="3" xr3:uid="{11E58A40-8F5F-438F-8A3E-39F4033C7767}" name="AGE" dataDxfId="191"/>
    <tableColumn id="4" xr3:uid="{4CE20891-2AFB-4F88-87B6-E44B7E6FAE8B}" name="T-RUNS" dataDxfId="190"/>
    <tableColumn id="5" xr3:uid="{76D948C9-55A3-4B39-A186-210499668658}" name="ODI-RUNS-S" dataDxfId="189"/>
    <tableColumn id="6" xr3:uid="{7D461CC5-AD75-49C6-BAAD-0BFB4F45271E}" name="ODI-SR-B" dataDxfId="188"/>
    <tableColumn id="7" xr3:uid="{82918380-D127-4115-91E1-4DE119C49053}" name="RUNS-S" dataDxfId="187"/>
    <tableColumn id="8" xr3:uid="{6D8F29FF-B8F2-44A3-84B2-247348D71930}" name="HS " dataDxfId="186"/>
    <tableColumn id="9" xr3:uid="{FCA4A055-C31E-436D-9C5D-E19D90CC767E}" name="AVE" dataDxfId="185"/>
    <tableColumn id="10" xr3:uid="{81C0149C-FA2A-4CC5-929D-E15F4A2C63F1}" name="SR -B" dataDxfId="184"/>
    <tableColumn id="11" xr3:uid="{7CF16734-532B-4333-8375-7516B9BDBA54}" name="SIXERS" dataDxfId="183"/>
    <tableColumn id="12" xr3:uid="{7352F3F2-C817-4F53-9C9A-16137E101039}" name="IS_CAPTAINCY EXP" dataDxfId="182"/>
    <tableColumn id="13" xr3:uid="{32AD46A0-2152-4D34-B1E5-819AC4CD0D1A}" name="SOLD PRICE" dataDxfId="18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CCD8EA-28A6-4CB5-956C-422BD7F7BA15}" name="Table58" displayName="Table58" ref="A1:L131" totalsRowShown="0" headerRowBorderDxfId="162" tableBorderDxfId="163" totalsRowBorderDxfId="161">
  <autoFilter ref="A1:L131" xr:uid="{20CCD8EA-28A6-4CB5-956C-422BD7F7BA15}"/>
  <tableColumns count="12">
    <tableColumn id="1" xr3:uid="{1EA94ACA-FF45-40A7-AE97-6E45678BAC77}" name="Sl.NO." dataDxfId="160"/>
    <tableColumn id="2" xr3:uid="{8889C8BE-C071-479C-A9BD-5F7C7F547079}" name="PLAYER NAME" dataDxfId="159"/>
    <tableColumn id="3" xr3:uid="{9BE24F8E-1DEB-47C6-8D26-DE3701D2B3CF}" name="AGE" dataDxfId="158"/>
    <tableColumn id="4" xr3:uid="{5090EB95-FB85-4A65-B488-0D1DE885F8C8}" name="T-RUNS" dataDxfId="157"/>
    <tableColumn id="5" xr3:uid="{2C5E9793-A9DA-4EF8-9F9E-C329BF6CFF92}" name="ODI-RUNS-S" dataDxfId="156"/>
    <tableColumn id="7" xr3:uid="{C1A23820-203D-4622-805A-929CC9B3C692}" name="RUNS-S" dataDxfId="155"/>
    <tableColumn id="8" xr3:uid="{81AAA44A-3109-484C-B86A-42E357E8EE34}" name="HS " dataDxfId="154"/>
    <tableColumn id="9" xr3:uid="{7FCAF7EF-6FCE-4B30-88B5-89312457755D}" name="AVE" dataDxfId="153"/>
    <tableColumn id="10" xr3:uid="{BDBEA30C-735A-468C-B7C1-26377101E956}" name="SR -B" dataDxfId="152"/>
    <tableColumn id="11" xr3:uid="{0AB6B1FD-345A-4FFF-8048-F0770CDB20D7}" name="SIXERS" dataDxfId="151"/>
    <tableColumn id="12" xr3:uid="{B6B49D4B-39A9-4907-B83F-B0CCCFE44C30}" name="IS_CAPTAINCY EXP" dataDxfId="150"/>
    <tableColumn id="13" xr3:uid="{26366A6A-09BC-4374-A0BE-FDACBB54D2B7}" name="SOLD PRICE" dataDxfId="14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39E6D3-A4FD-4901-B68F-D884EF2DE933}" name="Table5812" displayName="Table5812" ref="A1:I131" totalsRowShown="0" headerRowBorderDxfId="120" tableBorderDxfId="121" totalsRowBorderDxfId="119">
  <autoFilter ref="A1:I131" xr:uid="{D539E6D3-A4FD-4901-B68F-D884EF2DE933}"/>
  <tableColumns count="9">
    <tableColumn id="1" xr3:uid="{6ECD7A20-BD70-4DAF-93DC-776900C468A9}" name="Sl.NO." dataDxfId="118"/>
    <tableColumn id="2" xr3:uid="{3B4DC553-1FD8-4B49-9EA8-735EC3A2A25A}" name="PLAYER NAME" dataDxfId="117"/>
    <tableColumn id="3" xr3:uid="{B93BF8C2-7036-4B19-A850-2BFEEF79B54A}" name="AGE" dataDxfId="116"/>
    <tableColumn id="5" xr3:uid="{4888261E-829A-412B-B539-8E37129F0F55}" name="ODI-RUNS-S" dataDxfId="115"/>
    <tableColumn id="7" xr3:uid="{E94FF7D9-9FB1-44CF-86CA-A537DD6E6323}" name="RUNS-S" dataDxfId="114"/>
    <tableColumn id="8" xr3:uid="{D6DBDB0D-8EE5-463B-8523-702CA28B46A3}" name="HS " dataDxfId="113"/>
    <tableColumn id="9" xr3:uid="{06BDCFB7-E7B1-4545-B214-1DE15DE1D1C0}" name="AVE" dataDxfId="112"/>
    <tableColumn id="12" xr3:uid="{8AA12386-AC1C-4CD9-B286-1FC8CD0C121E}" name="IS_CAPTAINCY EXP" dataDxfId="111"/>
    <tableColumn id="13" xr3:uid="{20BE16B7-EA73-4FED-83E0-F9F5ABE1152F}" name="SOLD PRICE" dataDxfId="11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42437D-8C9A-46B0-A7B3-B906F0325A4A}" name="Table4" displayName="Table4" ref="A1:M131" totalsRowShown="0" headerRowDxfId="197" headerRowBorderDxfId="212" tableBorderDxfId="213" totalsRowBorderDxfId="211">
  <autoFilter ref="A1:M131" xr:uid="{5342437D-8C9A-46B0-A7B3-B906F0325A4A}"/>
  <tableColumns count="13">
    <tableColumn id="1" xr3:uid="{F084F746-B3D8-41E3-948A-AEF3DF7317AC}" name="Sl.NO." dataDxfId="210"/>
    <tableColumn id="2" xr3:uid="{152370B5-88E9-419C-98C0-3841A433747D}" name="PLAYER NAME" dataDxfId="209"/>
    <tableColumn id="3" xr3:uid="{B24F741E-B0DB-47CB-82EF-6F945F9F47A3}" name="AGE" dataDxfId="208"/>
    <tableColumn id="4" xr3:uid="{5681AF28-ADC3-4FF7-A949-4946CCC50119}" name="T-WKTS" dataDxfId="207"/>
    <tableColumn id="5" xr3:uid="{66D83E64-159A-4EAF-B968-F09933FBC984}" name="ODI-WKTS" dataDxfId="206"/>
    <tableColumn id="6" xr3:uid="{EFF248B9-FC4A-41EC-A711-7EAEC1617B37}" name="ODI-SR-BL" dataDxfId="205"/>
    <tableColumn id="7" xr3:uid="{8223794A-3EF9-4FB3-83D4-06B178C79D99}" name="RUNS-C" dataDxfId="204"/>
    <tableColumn id="8" xr3:uid="{778F1D29-E038-40BD-B2CF-79B299110A44}" name="WKTS" dataDxfId="203"/>
    <tableColumn id="9" xr3:uid="{187673B2-4974-4094-9D43-FCE51CD19EC4}" name="AVE-BL" dataDxfId="202"/>
    <tableColumn id="10" xr3:uid="{63CA5F70-6D02-435F-AA05-DCEEA5C79FFE}" name="ECON" dataDxfId="201"/>
    <tableColumn id="11" xr3:uid="{27555CBB-0B13-4AC0-BDE6-C926992F2F6E}" name="SR-BL" dataDxfId="200"/>
    <tableColumn id="12" xr3:uid="{843C4634-36D3-405E-A211-339BC8E2EAAC}" name="IS_GREATER_THAN_$1000000" dataDxfId="199">
      <calculatedColumnFormula>IF(Table3[[#This Row],[SOLD PRICE]]&gt;=1000000,1,0)</calculatedColumnFormula>
    </tableColumn>
    <tableColumn id="13" xr3:uid="{4A4027C5-AC85-416E-B12E-AAE2C84E0563}" name="SOLD PRICE" dataDxfId="198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51B0C2-AF55-4827-8491-EB0B4293D937}" name="Table6" displayName="Table6" ref="A1:M131" totalsRowShown="0" headerRowDxfId="164" headerRowBorderDxfId="179" tableBorderDxfId="180" totalsRowBorderDxfId="178">
  <autoFilter ref="A1:M131" xr:uid="{3B51B0C2-AF55-4827-8491-EB0B4293D937}"/>
  <tableColumns count="13">
    <tableColumn id="1" xr3:uid="{3D531922-E59B-4239-A08C-84A9D7829A8D}" name="Sl.NO." dataDxfId="177"/>
    <tableColumn id="2" xr3:uid="{0F4B3419-08B7-41B1-B476-3ADDCA533176}" name="PLAYER NAME" dataDxfId="176"/>
    <tableColumn id="3" xr3:uid="{0C990556-2A12-4E48-B1CA-D3E688DA78C5}" name="AGE" dataDxfId="175"/>
    <tableColumn id="4" xr3:uid="{6CBA9E63-E73B-4D4D-A0E3-0ED5DFE65910}" name="T-WKTS" dataDxfId="174"/>
    <tableColumn id="5" xr3:uid="{4B24F6EF-1A05-441A-A349-DDE41E530134}" name="ODI-WKTS" dataDxfId="173"/>
    <tableColumn id="6" xr3:uid="{D2B33B2D-6F62-4039-8A40-7307F70BEAE2}" name="ODI-SR-BL" dataDxfId="172"/>
    <tableColumn id="7" xr3:uid="{D7FF341C-725E-4946-95EF-5A27352375EA}" name="RUNS-C" dataDxfId="171"/>
    <tableColumn id="8" xr3:uid="{392BC635-CA8E-4CF4-BB8D-5549B378A057}" name="WKTS" dataDxfId="170"/>
    <tableColumn id="9" xr3:uid="{0F7B6B48-A8A7-4105-A5F5-1D4348243E3A}" name="AVE-BL" dataDxfId="169"/>
    <tableColumn id="10" xr3:uid="{3A76085D-A5C5-4A2E-A2E1-C0F9D1199EC4}" name="ECON" dataDxfId="168"/>
    <tableColumn id="11" xr3:uid="{20AB5342-2D96-46AD-9F2B-08AE22EF0ED3}" name="SR-BL" dataDxfId="167"/>
    <tableColumn id="12" xr3:uid="{BC185C80-E4D1-4D1A-A094-6FD7F7A47CAA}" name="IS_CAPTAINCY EXP" dataDxfId="166"/>
    <tableColumn id="13" xr3:uid="{F8B50B30-44C4-448A-BB46-2A1506F15A6C}" name="SOLD PRICE" dataDxfId="16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3FC131-2915-4F86-A455-E463238ACCC9}" name="Table69" displayName="Table69" ref="A1:K131" totalsRowShown="0" headerRowDxfId="148" headerRowBorderDxfId="146" tableBorderDxfId="147" totalsRowBorderDxfId="145">
  <autoFilter ref="A1:K131" xr:uid="{563FC131-2915-4F86-A455-E463238ACCC9}"/>
  <tableColumns count="11">
    <tableColumn id="1" xr3:uid="{0C2F8DE0-9B71-4A6D-A74C-04C80BFAACC6}" name="Sl.NO." dataDxfId="144"/>
    <tableColumn id="2" xr3:uid="{C18578DC-749D-4FAB-98DE-D7577D21F83E}" name="PLAYER NAME" dataDxfId="143"/>
    <tableColumn id="3" xr3:uid="{331162C4-21D2-40CC-B313-423653005E9B}" name="AGE" dataDxfId="142"/>
    <tableColumn id="4" xr3:uid="{DE9D2E20-3932-471E-9486-AF8BF41AD43E}" name="T-WKTS" dataDxfId="141"/>
    <tableColumn id="5" xr3:uid="{2D0F4AA9-0E52-452E-89EF-C40AE367640F}" name="ODI-WKTS" dataDxfId="140"/>
    <tableColumn id="8" xr3:uid="{99A23612-5BED-423F-A95C-6580FFE5B4C2}" name="WKTS" dataDxfId="139"/>
    <tableColumn id="9" xr3:uid="{7FB57335-5AC3-478A-A837-21BB12A78143}" name="AVE-BL" dataDxfId="138"/>
    <tableColumn id="10" xr3:uid="{8F4D2A46-48AA-43F9-BBAF-D03D926C7B79}" name="ECON" dataDxfId="137"/>
    <tableColumn id="11" xr3:uid="{AE3B29F5-3BDA-4346-B95E-AE13CDE32CA3}" name="SR-BL" dataDxfId="136"/>
    <tableColumn id="12" xr3:uid="{168D6A3B-8A87-4954-90D7-405AF05D2805}" name="IS_CAPTAINCY EXP" dataDxfId="135"/>
    <tableColumn id="13" xr3:uid="{8EF01655-48C4-4EED-B1D9-72CF587E7185}" name="SOLD PRICE" dataDxfId="13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35D363-25B3-46DE-9A80-CBDB57AA14EF}" name="Table6911" displayName="Table6911" ref="A1:H131" totalsRowShown="0" headerRowDxfId="133" headerRowBorderDxfId="131" tableBorderDxfId="132" totalsRowBorderDxfId="130">
  <autoFilter ref="A1:H131" xr:uid="{E835D363-25B3-46DE-9A80-CBDB57AA14EF}"/>
  <tableColumns count="8">
    <tableColumn id="1" xr3:uid="{821E0D62-0F3B-433E-8483-6BCB26F55E64}" name="Sl.NO." dataDxfId="129"/>
    <tableColumn id="2" xr3:uid="{3D882D06-743F-423B-BE43-7999D6C90893}" name="PLAYER NAME" dataDxfId="128"/>
    <tableColumn id="3" xr3:uid="{64C2BE7C-3A48-4B5C-9EB7-93424F848374}" name="AGE" dataDxfId="127"/>
    <tableColumn id="4" xr3:uid="{74EAB03D-2EC5-4C4F-9239-7A6A40DB8C44}" name="T-WKTS" dataDxfId="126"/>
    <tableColumn id="5" xr3:uid="{B7977DF2-D9DA-42A5-A100-86ACA305BC80}" name="ODI-WKTS" dataDxfId="125"/>
    <tableColumn id="8" xr3:uid="{E94A2313-520B-4A0D-AB96-8B3135522EB9}" name="WKTS" dataDxfId="124"/>
    <tableColumn id="12" xr3:uid="{540782F3-D360-477C-8544-B0185CA57730}" name="IS_CAPTAINCY EXP" dataDxfId="123"/>
    <tableColumn id="13" xr3:uid="{854054E0-206E-459F-82F5-2342BDAD2881}" name="SOLD PRICE" dataDxfId="12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E5A580-00AB-40EC-804B-AAEDBA98E1DC}" name="Table12" displayName="Table12" ref="A1:N131" totalsRowShown="0" headerRowDxfId="91" dataDxfId="92" headerRowBorderDxfId="108" tableBorderDxfId="109" totalsRowBorderDxfId="107">
  <autoFilter ref="A1:N131" xr:uid="{54E5A580-00AB-40EC-804B-AAEDBA98E1DC}"/>
  <tableColumns count="14">
    <tableColumn id="1" xr3:uid="{8D33A8B0-4B26-4473-8CFF-DE12B2AFBB70}" name="Sl.NO." dataDxfId="106"/>
    <tableColumn id="2" xr3:uid="{F90C8ECB-70A9-44F6-A86D-561F7CE896FB}" name="PLAYER NAME" dataDxfId="105"/>
    <tableColumn id="3" xr3:uid="{80D7C97A-F2B7-4F69-BC48-FF4649BD20D1}" name="AGE" dataDxfId="104"/>
    <tableColumn id="4" xr3:uid="{33DD1328-F418-4D1A-83C9-4EF5AA387667}" name="T-RUNS" dataDxfId="103"/>
    <tableColumn id="5" xr3:uid="{92D8AFE0-69E1-469B-9059-C3726D095D54}" name="ODI-RUNS-S" dataDxfId="102"/>
    <tableColumn id="6" xr3:uid="{78CAA18E-CB00-4FEF-92E4-8D2EB05BCE0B}" name="RUNS-S" dataDxfId="101"/>
    <tableColumn id="7" xr3:uid="{B3F7DBDB-B39D-49FC-95FF-407D95844EA1}" name="HS " dataDxfId="100"/>
    <tableColumn id="8" xr3:uid="{1DB88729-9990-4382-A04E-CACCD2C1C653}" name="AVE" dataDxfId="99"/>
    <tableColumn id="9" xr3:uid="{1C80A874-8152-4D30-BA7F-F72F2AF143BF}" name="SIXERS" dataDxfId="98"/>
    <tableColumn id="10" xr3:uid="{64F7114B-8F19-4B17-A0FB-8B4C22B4F8BF}" name="T-WKTS" dataDxfId="97"/>
    <tableColumn id="11" xr3:uid="{F2CEAF6D-4593-4D7C-B39C-6BD51BC3B25E}" name="ODI-WKTS" dataDxfId="96"/>
    <tableColumn id="12" xr3:uid="{8F8476BB-D201-4BE7-A214-0A4E12D2212D}" name="WKTS" dataDxfId="95"/>
    <tableColumn id="13" xr3:uid="{63348D1D-62BC-43DE-8786-FDB66CAA9BF2}" name="IS_CAPTAINCY EXP" dataDxfId="94"/>
    <tableColumn id="14" xr3:uid="{3943F2CF-C5EA-45A6-A34D-8953F188ECE9}" name="SOLD PRICE" dataDxfId="93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544FD2-F994-4254-973C-5A8AEA9B8507}" name="Table1214" displayName="Table1214" ref="A1:L131" totalsRowShown="0" headerRowDxfId="90" dataDxfId="89" headerRowBorderDxfId="87" tableBorderDxfId="88" totalsRowBorderDxfId="86">
  <autoFilter ref="A1:L131" xr:uid="{36544FD2-F994-4254-973C-5A8AEA9B8507}"/>
  <tableColumns count="12">
    <tableColumn id="1" xr3:uid="{EC386766-E039-4C00-A22B-54C9862454CD}" name="Sl.NO." dataDxfId="85"/>
    <tableColumn id="2" xr3:uid="{6DD24BCF-7A92-4CE5-BCC2-AC9A036A7F4B}" name="PLAYER NAME" dataDxfId="84"/>
    <tableColumn id="3" xr3:uid="{EDC05423-3738-482E-838C-DCDCB28016D4}" name="AGE" dataDxfId="83"/>
    <tableColumn id="5" xr3:uid="{51AD3C63-E03F-4886-89C6-572E27AEF096}" name="ODI-RUNS-S" dataDxfId="82"/>
    <tableColumn id="6" xr3:uid="{9958D708-2BBE-4893-B90A-3D0F1AF69C49}" name="RUNS-S" dataDxfId="81"/>
    <tableColumn id="7" xr3:uid="{BB98FB03-4311-4F7E-A392-A969A3D58E42}" name="HS " dataDxfId="80"/>
    <tableColumn id="8" xr3:uid="{49BD12E8-B1CC-4C8B-9356-799044B6FF77}" name="AVE" dataDxfId="79"/>
    <tableColumn id="9" xr3:uid="{FB85BE82-8D4D-48DF-A5E8-9D16837FBB26}" name="SIXERS" dataDxfId="78"/>
    <tableColumn id="11" xr3:uid="{1C7ADAA9-352C-4AB1-99BD-C9369AA3F099}" name="ODI-WKTS" dataDxfId="77"/>
    <tableColumn id="12" xr3:uid="{CF3CC811-81E7-42B6-8B26-087450C4FAF4}" name="WKTS" dataDxfId="76"/>
    <tableColumn id="13" xr3:uid="{04D9D52E-2A9A-497D-A8DC-B822CA190DE7}" name="IS_CAPTAINCY EXP" dataDxfId="75"/>
    <tableColumn id="14" xr3:uid="{E0BDEF87-888F-4C08-8207-D4847ADD17F0}" name="SOLD PRICE" dataDxfId="74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EB3C41-8E05-4889-941C-89D9D9771BB7}" name="Table14" displayName="Table14" ref="A1:E131" totalsRowShown="0" headerRowDxfId="64" dataDxfId="65" headerRowBorderDxfId="72" tableBorderDxfId="73" totalsRowBorderDxfId="71">
  <autoFilter ref="A1:E131" xr:uid="{62EB3C41-8E05-4889-941C-89D9D9771BB7}"/>
  <tableColumns count="5">
    <tableColumn id="1" xr3:uid="{E037169E-8677-4B26-866A-C92557A640CF}" name="Sl.NO." dataDxfId="70"/>
    <tableColumn id="2" xr3:uid="{2DC03108-9322-41C6-A67E-9FBB4226A28F}" name="PLAYER NAME" dataDxfId="69"/>
    <tableColumn id="3" xr3:uid="{7DD72FB1-58E5-4C5A-BAFA-7732B94B9E73}" name="COUNTRY" dataDxfId="68"/>
    <tableColumn id="4" xr3:uid="{0BA1BC68-2B51-4517-A30A-C1DF6DF917F3}" name="TEAM" dataDxfId="67"/>
    <tableColumn id="5" xr3:uid="{09DAD280-969A-4E85-9551-4FDB62D8052E}" name="PLAYING ROLE" dataDxfId="66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9BB9A3-4CBD-44C2-93F7-F3249EE74AB4}" name="Table15" displayName="Table15" ref="A1:E131" totalsRowShown="0" headerRowDxfId="59" headerRowBorderDxfId="62" tableBorderDxfId="63">
  <autoFilter ref="A1:E131" xr:uid="{9E9BB9A3-4CBD-44C2-93F7-F3249EE74AB4}"/>
  <tableColumns count="5">
    <tableColumn id="1" xr3:uid="{5681DB13-C1B5-4D8E-B8E3-414B90E8D80A}" name="Sl.NO." dataDxfId="61"/>
    <tableColumn id="2" xr3:uid="{8ED38BF2-64ED-4377-B737-4E3ED40333A2}" name="PLAYER NAME" dataDxfId="60"/>
    <tableColumn id="3" xr3:uid="{359AAC0D-8101-4AE5-BCA0-28242F550357}" name="COUNTRY_BINS">
      <calculatedColumnFormula>_xlfn.XLOOKUP(Table14[[#This Row],[COUNTRY]],CATEGORICAL_BINS_STEP_1!$L$2:$L$11,CATEGORICAL_BINS_STEP_1!$K$2:$K$11,,-1)</calculatedColumnFormula>
    </tableColumn>
    <tableColumn id="4" xr3:uid="{0DCC47C3-D605-4E9B-BFDC-2E6092886C91}" name="TEAM_BINS">
      <calculatedColumnFormula>_xlfn.XLOOKUP(Table14[[#This Row],[TEAM]],CATEGORICAL_BINS_STEP_1!$L$14:$L$29,CATEGORICAL_BINS_STEP_1!$K$14:$K$29,,-1)</calculatedColumnFormula>
    </tableColumn>
    <tableColumn id="5" xr3:uid="{AB80A407-1C21-4EE3-9747-912553923E95}" name="PLAYING ROLE_BINS">
      <calculatedColumnFormula>_xlfn.XLOOKUP(Table14[[#This Row],[PLAYING ROLE]],CATEGORICAL_BINS_STEP_1!$L$34:$L$37,CATEGORICAL_BINS_STEP_1!$K$34:$K$37,,-1)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3B5B2-A774-4AFA-8316-3A176C91C890}" name="Table17" displayName="Table17" ref="A1:F131" totalsRowShown="0">
  <autoFilter ref="A1:F131" xr:uid="{C7A3B5B2-A774-4AFA-8316-3A176C91C890}"/>
  <tableColumns count="6">
    <tableColumn id="1" xr3:uid="{C998F6EB-533F-48C0-B53F-0702A6D8B0B6}" name="Sl.NO."/>
    <tableColumn id="2" xr3:uid="{FF767EDE-9E2D-491C-9FAF-45A5D9A957C5}" name="PLAYER NAME"/>
    <tableColumn id="3" xr3:uid="{768278D2-C5EF-44BA-9B5A-872DE8A52F71}" name="COUNTRY_BINS"/>
    <tableColumn id="4" xr3:uid="{08FE6D51-B71F-44BA-A901-5701DA352404}" name="TEAM_BINS"/>
    <tableColumn id="5" xr3:uid="{CA100AB3-3668-4FB8-8758-EEF5A6E9382A}" name="PLAYING ROLE_BINS"/>
    <tableColumn id="6" xr3:uid="{BE1C7465-36DF-4EFD-9210-2B7001D7EB0C}" name="SOLD PRIC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F177EE-8280-4FA0-B37A-C0AF98EB8654}" name="Table19" displayName="Table19" ref="A1:X131" totalsRowShown="0" headerRowDxfId="26">
  <autoFilter ref="A1:X131" xr:uid="{F6F177EE-8280-4FA0-B37A-C0AF98EB8654}"/>
  <tableColumns count="24">
    <tableColumn id="1" xr3:uid="{D4536C6B-6ECB-4F1F-B89C-3061703BC888}" name="SL. NO" dataDxfId="28"/>
    <tableColumn id="2" xr3:uid="{A9956535-7D13-4F29-8C17-1C5369AAAA88}" name="AGE" dataDxfId="27"/>
    <tableColumn id="3" xr3:uid="{849F6BA3-449E-46B6-88DE-79569E7802D0}" name="T-RUNS">
      <calculatedColumnFormula>_xlfn.XLOOKUP(Table119[[#This Row],[T-RUNS]],NUMERICAL_BINS_STEP_1!$C$2:$C$5,NUMERICAL_BINS_STEP_1!$A$2:$A$5,,-1)</calculatedColumnFormula>
    </tableColumn>
    <tableColumn id="4" xr3:uid="{D69530B5-D826-49CD-A168-347C1B5ADC95}" name="T-WKTS">
      <calculatedColumnFormula>_xlfn.XLOOKUP(Table119[[#This Row],[T-WKTS]],NUMERICAL_BINS_STEP_1!$D$2:$D$5,NUMERICAL_BINS_STEP_1!$A$2:$A$5,,-1)</calculatedColumnFormula>
    </tableColumn>
    <tableColumn id="5" xr3:uid="{B38217C0-9501-4B83-AAF9-55F76207BC91}" name="ODI-RUNS-S">
      <calculatedColumnFormula>_xlfn.XLOOKUP(Table119[[#This Row],[ODI-RUNS-S]],NUMERICAL_BINS_STEP_1!$E$2:$E$5,NUMERICAL_BINS_STEP_1!$A$2:$A$5,,-1)</calculatedColumnFormula>
    </tableColumn>
    <tableColumn id="6" xr3:uid="{A1A37B55-0266-4E3C-B397-CCA6D27BAE40}" name="ODI-SR-B">
      <calculatedColumnFormula>_xlfn.XLOOKUP(Table119[[#This Row],[ODI-SR-B]],NUMERICAL_BINS_STEP_1!$F$2:$F$5,NUMERICAL_BINS_STEP_1!$A$2:$A$5,,-1)</calculatedColumnFormula>
    </tableColumn>
    <tableColumn id="7" xr3:uid="{84033099-13D9-40A9-9663-3D115CAFA1E7}" name="ODI-WKTS">
      <calculatedColumnFormula>_xlfn.XLOOKUP(Table119[[#This Row],[ODI-WKTS]],NUMERICAL_BINS_STEP_1!$G$2:$G$5,NUMERICAL_BINS_STEP_1!$A$2:$A$5,,-1)</calculatedColumnFormula>
    </tableColumn>
    <tableColumn id="8" xr3:uid="{83B2FC23-65F0-4E4D-8EA8-C4E9B191A783}" name="ODI-SR-BL">
      <calculatedColumnFormula>_xlfn.XLOOKUP(Table119[[#This Row],[ODI-SR-BL]],NUMERICAL_BINS_STEP_1!$H$2:$H$5,NUMERICAL_BINS_STEP_1!$A$2:$A$5,,-1)</calculatedColumnFormula>
    </tableColumn>
    <tableColumn id="9" xr3:uid="{261B4CE2-88F3-4E64-82E6-A5FE3127E6B7}" name="RUNS-S">
      <calculatedColumnFormula>_xlfn.XLOOKUP(Table119[[#This Row],[RUNS-S]],NUMERICAL_BINS_STEP_1!$I$2:$I$5,NUMERICAL_BINS_STEP_1!$A$2:$A$5,,-1)</calculatedColumnFormula>
    </tableColumn>
    <tableColumn id="10" xr3:uid="{AC4DBA57-0B62-46AA-99D9-FFAD4C50585D}" name="HS ">
      <calculatedColumnFormula>_xlfn.XLOOKUP(Table119[[#This Row],[HS ]],NUMERICAL_BINS_STEP_1!$J$2:$J$5,NUMERICAL_BINS_STEP_1!$A$2:$A$5,,-1)</calculatedColumnFormula>
    </tableColumn>
    <tableColumn id="11" xr3:uid="{B305DE0B-19DB-4F89-A011-9183E41E0E9F}" name="AVE">
      <calculatedColumnFormula>_xlfn.XLOOKUP(Table119[[#This Row],[AVE]],NUMERICAL_BINS_STEP_1!$K$2:$K$5,NUMERICAL_BINS_STEP_1!$A$2:$A$5,,-1)</calculatedColumnFormula>
    </tableColumn>
    <tableColumn id="12" xr3:uid="{C32ADBDD-B785-4235-9B9E-F0CB89668FDC}" name="SR -B">
      <calculatedColumnFormula>_xlfn.XLOOKUP(Table119[[#This Row],[SR -B]],NUMERICAL_BINS_STEP_1!$L$2:$L$5,NUMERICAL_BINS_STEP_1!$A$2:$A$5,,-1)</calculatedColumnFormula>
    </tableColumn>
    <tableColumn id="13" xr3:uid="{D5496D22-731E-4164-A1FC-0D5D5360DFAC}" name="SIXERS">
      <calculatedColumnFormula>_xlfn.XLOOKUP(Table119[[#This Row],[SIXERS]],NUMERICAL_BINS_STEP_1!$M$2:$M$5,NUMERICAL_BINS_STEP_1!$A$2:$A$5,,-1)</calculatedColumnFormula>
    </tableColumn>
    <tableColumn id="14" xr3:uid="{1B19E790-E1CF-4BE4-917B-6E842EE9F28C}" name="RUNS-C">
      <calculatedColumnFormula>_xlfn.XLOOKUP(Table119[[#This Row],[RUNS-C]],NUMERICAL_BINS_STEP_1!$N$2:$N$5,NUMERICAL_BINS_STEP_1!$A$2:$A$5,,-1)</calculatedColumnFormula>
    </tableColumn>
    <tableColumn id="15" xr3:uid="{503A3BF4-C8ED-42C5-8BEB-3C213D79899B}" name="WKTS">
      <calculatedColumnFormula>_xlfn.XLOOKUP(Table119[[#This Row],[WKTS]],NUMERICAL_BINS_STEP_1!$O$2:$O$5,NUMERICAL_BINS_STEP_1!$A$2:$A$5,,-1)</calculatedColumnFormula>
    </tableColumn>
    <tableColumn id="16" xr3:uid="{E6E5D3E9-90E2-4FC2-93FB-36AEB12FED48}" name="AVE-BL">
      <calculatedColumnFormula>_xlfn.XLOOKUP(Table119[[#This Row],[AVE-BL]],NUMERICAL_BINS_STEP_1!$P$2:$P$5,NUMERICAL_BINS_STEP_1!$A$2:$A$5,,-1)</calculatedColumnFormula>
    </tableColumn>
    <tableColumn id="17" xr3:uid="{0F483E34-F05A-4F05-92FE-340216838059}" name="ECON">
      <calculatedColumnFormula>_xlfn.XLOOKUP(Table119[[#This Row],[ECON]],NUMERICAL_BINS_STEP_1!$Q$2:$Q$5,NUMERICAL_BINS_STEP_1!$A$2:$A$5,,-1)</calculatedColumnFormula>
    </tableColumn>
    <tableColumn id="18" xr3:uid="{85358ADC-9BE8-41A4-A0D4-218FBE8D5D3A}" name="SR-BL">
      <calculatedColumnFormula>_xlfn.XLOOKUP(Table119[[#This Row],[SR-BL]],NUMERICAL_BINS_STEP_1!$R$2:$R$5,NUMERICAL_BINS_STEP_1!$A$2:$A$5,,-1)</calculatedColumnFormula>
    </tableColumn>
    <tableColumn id="19" xr3:uid="{C395F805-0F6B-488D-9011-823EFBCE1189}" name="AUCTION YEAR">
      <calculatedColumnFormula>_xlfn.XLOOKUP(Table119[[#This Row],[AUCTION YEAR]],NUMERICAL_BINS_STEP_1!$S$2:$S$5,NUMERICAL_BINS_STEP_1!$A$2:$A$5,,-1)</calculatedColumnFormula>
    </tableColumn>
    <tableColumn id="20" xr3:uid="{0DEAF615-1592-4309-B2BB-A17BADF4B141}" name="BASE PRICE">
      <calculatedColumnFormula>_xlfn.XLOOKUP(Table119[[#This Row],[BASE PRICE]],NUMERICAL_BINS_STEP_1!$T$2:$T$5,NUMERICAL_BINS_STEP_1!$A$2:$A$5,,-1)</calculatedColumnFormula>
    </tableColumn>
    <tableColumn id="21" xr3:uid="{05CD5C8B-CF0A-45A4-8655-60C564E92E40}" name="SOLD PRICE">
      <calculatedColumnFormula>_xlfn.XLOOKUP(Table119[[#This Row],[SOLD PRICE]],NUMERICAL_BINS_STEP_1!$U$2:$U$5,NUMERICAL_BINS_STEP_1!$A$2:$A$5,,-1)</calculatedColumnFormula>
    </tableColumn>
    <tableColumn id="22" xr3:uid="{FB0E1EC9-0C19-4DE4-99BC-099E3EBDC85B}" name="COUNTRY_BINS">
      <calculatedColumnFormula>_xlfn.XLOOKUP(Table14[[#This Row],[COUNTRY]],CATEGORICAL_BINS_STEP_1!$L$2:$L$11,CATEGORICAL_BINS_STEP_1!$K$2:$K$11,,-1)</calculatedColumnFormula>
    </tableColumn>
    <tableColumn id="23" xr3:uid="{28E01619-6FE3-42F4-9846-E59E8EB06F03}" name="TEAM_BINS">
      <calculatedColumnFormula>_xlfn.XLOOKUP(Table14[[#This Row],[TEAM]],CATEGORICAL_BINS_STEP_1!$L$14:$L$29,CATEGORICAL_BINS_STEP_1!$K$14:$K$29,,-1)</calculatedColumnFormula>
    </tableColumn>
    <tableColumn id="24" xr3:uid="{52282DA5-CF24-4495-941E-550A6704730E}" name="PLAYING ROLE_BINS">
      <calculatedColumnFormula>_xlfn.XLOOKUP(Table14[[#This Row],[PLAYING ROLE]],CATEGORICAL_BINS_STEP_1!$L$34:$L$37,CATEGORICAL_BINS_STEP_1!$K$34:$K$37,,-1)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D9E725E-C19C-46AE-8704-4F1CE2AC51E7}" name="Table1924" displayName="Table1924" ref="A1:W131" totalsRowShown="0" headerRowDxfId="2">
  <autoFilter ref="A1:W131" xr:uid="{6D9E725E-C19C-46AE-8704-4F1CE2AC51E7}"/>
  <tableColumns count="23">
    <tableColumn id="1" xr3:uid="{2F93101A-E003-4581-849B-479CD8FEFF09}" name="SL. NO" dataDxfId="1"/>
    <tableColumn id="2" xr3:uid="{F3188FF3-2352-4F4E-A83F-D1EC295A79CB}" name="AGE" dataDxfId="0"/>
    <tableColumn id="3" xr3:uid="{8654D5A2-1080-4F06-B33B-74457E67B37B}" name="T-RUNS">
      <calculatedColumnFormula>_xlfn.XLOOKUP(Table119[[#This Row],[T-RUNS]],NUMERICAL_BINS_STEP_1!$C$2:$C$5,NUMERICAL_BINS_STEP_1!$A$2:$A$5,,-1)</calculatedColumnFormula>
    </tableColumn>
    <tableColumn id="4" xr3:uid="{FEE495BD-1CA0-4C9E-8D98-BFA9D0EA78D3}" name="T-WKTS">
      <calculatedColumnFormula>_xlfn.XLOOKUP(Table119[[#This Row],[T-WKTS]],NUMERICAL_BINS_STEP_1!$D$2:$D$5,NUMERICAL_BINS_STEP_1!$A$2:$A$5,,-1)</calculatedColumnFormula>
    </tableColumn>
    <tableColumn id="5" xr3:uid="{B04C9C7B-9C2B-44F2-A6D5-801BDAA30952}" name="ODI-RUNS-S">
      <calculatedColumnFormula>_xlfn.XLOOKUP(Table119[[#This Row],[ODI-RUNS-S]],NUMERICAL_BINS_STEP_1!$E$2:$E$5,NUMERICAL_BINS_STEP_1!$A$2:$A$5,,-1)</calculatedColumnFormula>
    </tableColumn>
    <tableColumn id="6" xr3:uid="{DF06838B-3BF5-430F-8A88-93558A80CD63}" name="ODI-SR-B">
      <calculatedColumnFormula>_xlfn.XLOOKUP(Table119[[#This Row],[ODI-SR-B]],NUMERICAL_BINS_STEP_1!$F$2:$F$5,NUMERICAL_BINS_STEP_1!$A$2:$A$5,,-1)</calculatedColumnFormula>
    </tableColumn>
    <tableColumn id="7" xr3:uid="{5B1117E8-E12E-48D6-9979-FB94D79BD363}" name="ODI-WKTS">
      <calculatedColumnFormula>_xlfn.XLOOKUP(Table119[[#This Row],[ODI-WKTS]],NUMERICAL_BINS_STEP_1!$G$2:$G$5,NUMERICAL_BINS_STEP_1!$A$2:$A$5,,-1)</calculatedColumnFormula>
    </tableColumn>
    <tableColumn id="8" xr3:uid="{4B8186F2-9B8A-4CC3-A360-66F0E4C1ABB8}" name="ODI-SR-BL">
      <calculatedColumnFormula>_xlfn.XLOOKUP(Table119[[#This Row],[ODI-SR-BL]],NUMERICAL_BINS_STEP_1!$H$2:$H$5,NUMERICAL_BINS_STEP_1!$A$2:$A$5,,-1)</calculatedColumnFormula>
    </tableColumn>
    <tableColumn id="9" xr3:uid="{C33272E6-057C-4ADE-88DA-656DB24C3BC1}" name="RUNS-S">
      <calculatedColumnFormula>_xlfn.XLOOKUP(Table119[[#This Row],[RUNS-S]],NUMERICAL_BINS_STEP_1!$I$2:$I$5,NUMERICAL_BINS_STEP_1!$A$2:$A$5,,-1)</calculatedColumnFormula>
    </tableColumn>
    <tableColumn id="10" xr3:uid="{6B17337C-D1DC-4943-9A3B-874CA3D95DC5}" name="HS ">
      <calculatedColumnFormula>_xlfn.XLOOKUP(Table119[[#This Row],[HS ]],NUMERICAL_BINS_STEP_1!$J$2:$J$5,NUMERICAL_BINS_STEP_1!$A$2:$A$5,,-1)</calculatedColumnFormula>
    </tableColumn>
    <tableColumn id="11" xr3:uid="{0DBD9B28-BF5A-4D51-9047-82E5B2234B3D}" name="AVE">
      <calculatedColumnFormula>_xlfn.XLOOKUP(Table119[[#This Row],[AVE]],NUMERICAL_BINS_STEP_1!$K$2:$K$5,NUMERICAL_BINS_STEP_1!$A$2:$A$5,,-1)</calculatedColumnFormula>
    </tableColumn>
    <tableColumn id="12" xr3:uid="{06ED3E72-0967-48C2-9478-D8BCADC265F2}" name="SR -B">
      <calculatedColumnFormula>_xlfn.XLOOKUP(Table119[[#This Row],[SR -B]],NUMERICAL_BINS_STEP_1!$L$2:$L$5,NUMERICAL_BINS_STEP_1!$A$2:$A$5,,-1)</calculatedColumnFormula>
    </tableColumn>
    <tableColumn id="13" xr3:uid="{953CC69D-49B7-40AD-8F35-36729EEB1842}" name="SIXERS">
      <calculatedColumnFormula>_xlfn.XLOOKUP(Table119[[#This Row],[SIXERS]],NUMERICAL_BINS_STEP_1!$M$2:$M$5,NUMERICAL_BINS_STEP_1!$A$2:$A$5,,-1)</calculatedColumnFormula>
    </tableColumn>
    <tableColumn id="14" xr3:uid="{1B2B581F-FBC4-4FBD-9E82-B156192F8D27}" name="RUNS-C">
      <calculatedColumnFormula>_xlfn.XLOOKUP(Table119[[#This Row],[RUNS-C]],NUMERICAL_BINS_STEP_1!$N$2:$N$5,NUMERICAL_BINS_STEP_1!$A$2:$A$5,,-1)</calculatedColumnFormula>
    </tableColumn>
    <tableColumn id="15" xr3:uid="{1CA05821-CF54-4C83-B0E6-45343EF11B86}" name="WKTS">
      <calculatedColumnFormula>_xlfn.XLOOKUP(Table119[[#This Row],[WKTS]],NUMERICAL_BINS_STEP_1!$O$2:$O$5,NUMERICAL_BINS_STEP_1!$A$2:$A$5,,-1)</calculatedColumnFormula>
    </tableColumn>
    <tableColumn id="16" xr3:uid="{1260AEAE-7CFA-4871-828A-0B6562BB71AA}" name="AVE-BL">
      <calculatedColumnFormula>_xlfn.XLOOKUP(Table119[[#This Row],[AVE-BL]],NUMERICAL_BINS_STEP_1!$P$2:$P$5,NUMERICAL_BINS_STEP_1!$A$2:$A$5,,-1)</calculatedColumnFormula>
    </tableColumn>
    <tableColumn id="17" xr3:uid="{0EA50493-1A84-42A8-AF28-4C264691D7CA}" name="ECON">
      <calculatedColumnFormula>_xlfn.XLOOKUP(Table119[[#This Row],[ECON]],NUMERICAL_BINS_STEP_1!$Q$2:$Q$5,NUMERICAL_BINS_STEP_1!$A$2:$A$5,,-1)</calculatedColumnFormula>
    </tableColumn>
    <tableColumn id="18" xr3:uid="{1334AD20-6C5D-4117-A215-CEC97FE52754}" name="SR-BL">
      <calculatedColumnFormula>_xlfn.XLOOKUP(Table119[[#This Row],[SR-BL]],NUMERICAL_BINS_STEP_1!$R$2:$R$5,NUMERICAL_BINS_STEP_1!$A$2:$A$5,,-1)</calculatedColumnFormula>
    </tableColumn>
    <tableColumn id="19" xr3:uid="{EAE65B7C-AE79-492B-8EB8-11D4684521F9}" name="AUCTION YEAR">
      <calculatedColumnFormula>_xlfn.XLOOKUP(Table119[[#This Row],[AUCTION YEAR]],NUMERICAL_BINS_STEP_1!$S$2:$S$5,NUMERICAL_BINS_STEP_1!$A$2:$A$5,,-1)</calculatedColumnFormula>
    </tableColumn>
    <tableColumn id="20" xr3:uid="{2E73AF34-8CA2-4C03-BAEE-6E076D8275D0}" name="BASE PRICE">
      <calculatedColumnFormula>_xlfn.XLOOKUP(Table119[[#This Row],[BASE PRICE]],NUMERICAL_BINS_STEP_1!$T$2:$T$5,NUMERICAL_BINS_STEP_1!$A$2:$A$5,,-1)</calculatedColumnFormula>
    </tableColumn>
    <tableColumn id="22" xr3:uid="{574F6468-8067-41F6-AECD-1646D97251CF}" name="COUNTRY_BINS">
      <calculatedColumnFormula>_xlfn.XLOOKUP(Table14[[#This Row],[COUNTRY]],CATEGORICAL_BINS_STEP_1!$L$2:$L$11,CATEGORICAL_BINS_STEP_1!$K$2:$K$11,,-1)</calculatedColumnFormula>
    </tableColumn>
    <tableColumn id="23" xr3:uid="{B3AB4263-7BC0-470C-B556-8F4EA812FA1A}" name="TEAM_BINS">
      <calculatedColumnFormula>_xlfn.XLOOKUP(Table14[[#This Row],[TEAM]],CATEGORICAL_BINS_STEP_1!$L$14:$L$29,CATEGORICAL_BINS_STEP_1!$K$14:$K$29,,-1)</calculatedColumnFormula>
    </tableColumn>
    <tableColumn id="24" xr3:uid="{AC5D29DD-D79C-4252-BA8F-55B899BAD9DC}" name="PLAYING ROLE_BINS">
      <calculatedColumnFormula>_xlfn.XLOOKUP(Table14[[#This Row],[PLAYING ROLE]],CATEGORICAL_BINS_STEP_1!$L$34:$L$37,CATEGORICAL_BINS_STEP_1!$K$34:$K$37,,-1)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6B1310-17E0-4042-935F-3AEF1B83D2C2}" name="Table1523" displayName="Table1523" ref="A1:Z131" totalsRowShown="0" headerRowDxfId="9" headerRowBorderDxfId="7" tableBorderDxfId="8">
  <autoFilter ref="A1:Z131" xr:uid="{486B1310-17E0-4042-935F-3AEF1B83D2C2}"/>
  <tableColumns count="26">
    <tableColumn id="1" xr3:uid="{711F2EAC-FBFE-4F03-9513-1B4FA7A0DE25}" name="Sl.NO." dataDxfId="6"/>
    <tableColumn id="2" xr3:uid="{FA0DE193-22F0-4C8F-BD0F-1F0D74099D4F}" name="PLAYER NAME" dataDxfId="5"/>
    <tableColumn id="3" xr3:uid="{6241EA98-FE06-404A-B383-4DDDA075B3C3}" name="COUNTRY_BINS">
      <calculatedColumnFormula>_xlfn.XLOOKUP(Table14[[#This Row],[COUNTRY]],CATEGORICAL_BINS_STEP_1!$L$2:$L$11,CATEGORICAL_BINS_STEP_1!$K$2:$K$11,,-1)</calculatedColumnFormula>
    </tableColumn>
    <tableColumn id="4" xr3:uid="{198093DE-2E79-4D6D-8C7F-FD38B3CCBF6F}" name="TEAM_BINS">
      <calculatedColumnFormula>_xlfn.XLOOKUP(Table14[[#This Row],[TEAM]],CATEGORICAL_BINS_STEP_1!$L$14:$L$29,CATEGORICAL_BINS_STEP_1!$K$14:$K$29,,-1)</calculatedColumnFormula>
    </tableColumn>
    <tableColumn id="5" xr3:uid="{FF0FBCE1-91E4-42C2-A2CC-072042D585A4}" name="PLAYING ROLE_BINS">
      <calculatedColumnFormula>_xlfn.XLOOKUP(Table14[[#This Row],[PLAYING ROLE]],CATEGORICAL_BINS_STEP_1!$L$34:$L$37,CATEGORICAL_BINS_STEP_1!$K$34:$K$37,,-1)</calculatedColumnFormula>
    </tableColumn>
    <tableColumn id="6" xr3:uid="{BC43D465-3153-456A-A7C7-7367A2D88A7B}" name="AGE" dataDxfId="4"/>
    <tableColumn id="7" xr3:uid="{E39CC4CB-B874-46A2-9A09-58B89FCC3781}" name="T-RUNS">
      <calculatedColumnFormula>_xlfn.XLOOKUP(Table119[[#This Row],[T-RUNS]],NUMERICAL_BINS_STEP_1!$C$2:$C$5,NUMERICAL_BINS_STEP_1!$A$2:$A$5,,-1)</calculatedColumnFormula>
    </tableColumn>
    <tableColumn id="8" xr3:uid="{68A40A05-BE4E-48A5-83E9-B4C6CAC99695}" name="T-WKTS">
      <calculatedColumnFormula>_xlfn.XLOOKUP(Table119[[#This Row],[T-WKTS]],NUMERICAL_BINS_STEP_1!$D$2:$D$5,NUMERICAL_BINS_STEP_1!$A$2:$A$5,,-1)</calculatedColumnFormula>
    </tableColumn>
    <tableColumn id="9" xr3:uid="{BAF23EB1-D09E-41BC-BBA6-3C22F8AB7AFF}" name="ODI-RUNS-S">
      <calculatedColumnFormula>_xlfn.XLOOKUP(Table119[[#This Row],[ODI-RUNS-S]],NUMERICAL_BINS_STEP_1!$E$2:$E$5,NUMERICAL_BINS_STEP_1!$A$2:$A$5,,-1)</calculatedColumnFormula>
    </tableColumn>
    <tableColumn id="10" xr3:uid="{9EC968C8-EA2B-464D-8D00-676593902E9F}" name="ODI-SR-B">
      <calculatedColumnFormula>_xlfn.XLOOKUP(Table119[[#This Row],[ODI-SR-B]],NUMERICAL_BINS_STEP_1!$F$2:$F$5,NUMERICAL_BINS_STEP_1!$A$2:$A$5,,-1)</calculatedColumnFormula>
    </tableColumn>
    <tableColumn id="11" xr3:uid="{71C112EB-6A1D-4E8D-80D6-3756CD080E72}" name="ODI-WKTS">
      <calculatedColumnFormula>_xlfn.XLOOKUP(Table119[[#This Row],[ODI-WKTS]],NUMERICAL_BINS_STEP_1!$G$2:$G$5,NUMERICAL_BINS_STEP_1!$A$2:$A$5,,-1)</calculatedColumnFormula>
    </tableColumn>
    <tableColumn id="12" xr3:uid="{261EDAC9-8154-4A24-870F-3234C756157C}" name="ODI-SR-BL">
      <calculatedColumnFormula>_xlfn.XLOOKUP(Table119[[#This Row],[ODI-SR-BL]],NUMERICAL_BINS_STEP_1!$H$2:$H$5,NUMERICAL_BINS_STEP_1!$A$2:$A$5,,-1)</calculatedColumnFormula>
    </tableColumn>
    <tableColumn id="13" xr3:uid="{12D2EF29-3658-45A3-8DD3-FEDEDCB7E8A0}" name="RUNS-S">
      <calculatedColumnFormula>_xlfn.XLOOKUP(Table119[[#This Row],[RUNS-S]],NUMERICAL_BINS_STEP_1!$I$2:$I$5,NUMERICAL_BINS_STEP_1!$A$2:$A$5,,-1)</calculatedColumnFormula>
    </tableColumn>
    <tableColumn id="14" xr3:uid="{01FADDDD-E053-4813-B77B-3FD4CC1C75D5}" name="HS ">
      <calculatedColumnFormula>_xlfn.XLOOKUP(Table119[[#This Row],[HS ]],NUMERICAL_BINS_STEP_1!$J$2:$J$5,NUMERICAL_BINS_STEP_1!$A$2:$A$5,,-1)</calculatedColumnFormula>
    </tableColumn>
    <tableColumn id="15" xr3:uid="{417A06CC-24AD-4C1B-8AF7-583BF5151A7E}" name="AVE">
      <calculatedColumnFormula>_xlfn.XLOOKUP(Table119[[#This Row],[AVE]],NUMERICAL_BINS_STEP_1!$K$2:$K$5,NUMERICAL_BINS_STEP_1!$A$2:$A$5,,-1)</calculatedColumnFormula>
    </tableColumn>
    <tableColumn id="16" xr3:uid="{88FE5295-AF53-4932-AF33-AA7BDBB1AFAB}" name="SR -B">
      <calculatedColumnFormula>_xlfn.XLOOKUP(Table119[[#This Row],[SR -B]],NUMERICAL_BINS_STEP_1!$L$2:$L$5,NUMERICAL_BINS_STEP_1!$A$2:$A$5,,-1)</calculatedColumnFormula>
    </tableColumn>
    <tableColumn id="17" xr3:uid="{350F39C1-0C5B-4D49-B7EC-3CC1303ABF65}" name="SIXERS">
      <calculatedColumnFormula>_xlfn.XLOOKUP(Table119[[#This Row],[SIXERS]],NUMERICAL_BINS_STEP_1!$M$2:$M$5,NUMERICAL_BINS_STEP_1!$A$2:$A$5,,-1)</calculatedColumnFormula>
    </tableColumn>
    <tableColumn id="18" xr3:uid="{D2DF1F95-6DBB-4BA5-AE7C-1F370E9182EF}" name="RUNS-C">
      <calculatedColumnFormula>_xlfn.XLOOKUP(Table119[[#This Row],[RUNS-C]],NUMERICAL_BINS_STEP_1!$N$2:$N$5,NUMERICAL_BINS_STEP_1!$A$2:$A$5,,-1)</calculatedColumnFormula>
    </tableColumn>
    <tableColumn id="19" xr3:uid="{3451D4EA-DD2A-4A66-BEC7-2D77F20497C1}" name="WKTS">
      <calculatedColumnFormula>_xlfn.XLOOKUP(Table119[[#This Row],[WKTS]],NUMERICAL_BINS_STEP_1!$O$2:$O$5,NUMERICAL_BINS_STEP_1!$A$2:$A$5,,-1)</calculatedColumnFormula>
    </tableColumn>
    <tableColumn id="20" xr3:uid="{DC689F4C-390C-4846-8CA5-FC5E78761834}" name="AVE-BL">
      <calculatedColumnFormula>_xlfn.XLOOKUP(Table119[[#This Row],[AVE-BL]],NUMERICAL_BINS_STEP_1!$P$2:$P$5,NUMERICAL_BINS_STEP_1!$A$2:$A$5,,-1)</calculatedColumnFormula>
    </tableColumn>
    <tableColumn id="21" xr3:uid="{7F401A57-8283-48B8-9662-C227A74B2558}" name="ECON">
      <calculatedColumnFormula>_xlfn.XLOOKUP(Table119[[#This Row],[ECON]],NUMERICAL_BINS_STEP_1!$Q$2:$Q$5,NUMERICAL_BINS_STEP_1!$A$2:$A$5,,-1)</calculatedColumnFormula>
    </tableColumn>
    <tableColumn id="22" xr3:uid="{60F2B23E-AA9E-4243-8F69-AA1E734FE8A4}" name="SR-BL">
      <calculatedColumnFormula>_xlfn.XLOOKUP(Table119[[#This Row],[SR-BL]],NUMERICAL_BINS_STEP_1!$R$2:$R$5,NUMERICAL_BINS_STEP_1!$A$2:$A$5,,-1)</calculatedColumnFormula>
    </tableColumn>
    <tableColumn id="23" xr3:uid="{0AE32A75-1784-48C7-8B9B-0E7C14713B75}" name="AUCTION YEAR">
      <calculatedColumnFormula>_xlfn.XLOOKUP(Table119[[#This Row],[AUCTION YEAR]],NUMERICAL_BINS_STEP_1!$S$2:$S$5,NUMERICAL_BINS_STEP_1!$A$2:$A$5,,-1)</calculatedColumnFormula>
    </tableColumn>
    <tableColumn id="24" xr3:uid="{4AF812E2-FF22-4F75-A428-A0F2C7712346}" name="BASE PRICE">
      <calculatedColumnFormula>_xlfn.XLOOKUP(Table119[[#This Row],[BASE PRICE]],NUMERICAL_BINS_STEP_1!$T$2:$T$5,NUMERICAL_BINS_STEP_1!$A$2:$A$5,,-1)</calculatedColumnFormula>
    </tableColumn>
    <tableColumn id="25" xr3:uid="{E7CC8C1B-A37F-4AE3-9B66-A741BB6C1153}" name="SOLD PRICE">
      <calculatedColumnFormula>_xlfn.XLOOKUP(Table119[[#This Row],[SOLD PRICE]],NUMERICAL_BINS_STEP_1!$U$2:$U$5,NUMERICAL_BINS_STEP_1!$A$2:$A$5,,-1)</calculatedColumnFormula>
    </tableColumn>
    <tableColumn id="26" xr3:uid="{12BB5209-2ADA-487F-8FF9-0E13453EA94D}" name="CAPTAINCY EXP" dataDxfId="3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D751D60-544A-44A2-BCDE-645D13D345DF}" name="Table20" displayName="Table20" ref="A1:L131" totalsRowShown="0">
  <autoFilter ref="A1:L131" xr:uid="{2D751D60-544A-44A2-BCDE-645D13D345DF}"/>
  <tableColumns count="12">
    <tableColumn id="1" xr3:uid="{CA436AD6-C416-43CA-91E0-19C9BC79314B}" name="SL. NO" dataDxfId="25"/>
    <tableColumn id="2" xr3:uid="{C20BAEF1-252B-4D41-B8DA-931D984B4D48}" name="IS_ENG">
      <calculatedColumnFormula>IF(Table119[[#This Row],[COUNTRY]]=CATEGORICAL_BINS_STEP_1!$L$2,1,0)</calculatedColumnFormula>
    </tableColumn>
    <tableColumn id="3" xr3:uid="{54566985-3A0E-4A08-A897-547ADC1CC323}" name="IS_IND">
      <calculatedColumnFormula>IF(Table119[[#This Row],[COUNTRY]]=CATEGORICAL_BINS_STEP_1!$L$3,1,0)</calculatedColumnFormula>
    </tableColumn>
    <tableColumn id="4" xr3:uid="{CC703FA8-09B2-412D-8C35-A983710A8344}" name="IS_PAK">
      <calculatedColumnFormula>IF(Table119[[#This Row],[COUNTRY]]=CATEGORICAL_BINS_STEP_1!$L$4,1,0)</calculatedColumnFormula>
    </tableColumn>
    <tableColumn id="5" xr3:uid="{995ABEF2-2CBE-4CD0-80E6-9CE40427CD11}" name="IS_NZ">
      <calculatedColumnFormula>IF(Table119[[#This Row],[COUNTRY]]=CATEGORICAL_BINS_STEP_1!$L$5,1,0)</calculatedColumnFormula>
    </tableColumn>
    <tableColumn id="6" xr3:uid="{15394EED-233B-457A-9CC7-88F26D952720}" name="IS_SA">
      <calculatedColumnFormula>IF(Table119[[#This Row],[COUNTRY]]=CATEGORICAL_BINS_STEP_1!L6,1,0)</calculatedColumnFormula>
    </tableColumn>
    <tableColumn id="7" xr3:uid="{FA60A5ED-3944-4EF8-BEEE-0C4C34D4D2E4}" name="IS_AUS">
      <calculatedColumnFormula>IF(Table119[[#This Row],[COUNTRY]]=CATEGORICAL_BINS_STEP_1!$L$7,1,0)</calculatedColumnFormula>
    </tableColumn>
    <tableColumn id="8" xr3:uid="{21C8B6FB-18D7-41A8-9E93-86A94CEC166A}" name="IS_BAN">
      <calculatedColumnFormula>IF(Table119[[#This Row],[COUNTRY]]=CATEGORICAL_BINS_STEP_1!$L$8,1,0)</calculatedColumnFormula>
    </tableColumn>
    <tableColumn id="9" xr3:uid="{78D1A050-0E2A-42FD-81B8-85F6406E8767}" name="IS_SL">
      <calculatedColumnFormula>IF(Table119[[#This Row],[COUNTRY]]=CATEGORICAL_BINS_STEP_1!$L$9,1,0)</calculatedColumnFormula>
    </tableColumn>
    <tableColumn id="10" xr3:uid="{BF183138-1AE6-486F-B3F9-33F56D42F22E}" name="IS_WI">
      <calculatedColumnFormula>IF(Table119[[#This Row],[COUNTRY]]=CATEGORICAL_BINS_STEP_1!$L$10,1,0)</calculatedColumnFormula>
    </tableColumn>
    <tableColumn id="11" xr3:uid="{4B99B74D-7DB1-49D0-90BB-8F4B21CA7D66}" name="IS_ZIM">
      <calculatedColumnFormula>IF(Table119[[#This Row],[COUNTRY]]=CATEGORICAL_BINS_STEP_1!$L$11,1,0)</calculatedColumnFormula>
    </tableColumn>
    <tableColumn id="12" xr3:uid="{95053D43-3ED7-4A7B-AC44-101FE850E503}" name="IS_SALARY&gt;$1000000">
      <calculatedColumnFormula>IF(Table119[[#This Row],[SOLD PRICE]]&gt;=1000000,1,0)</calculatedColumnFormula>
    </tableColumn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F87E0CF-D45A-400E-8F41-ACC226FEA239}" name="Table21" displayName="Table21" ref="A1:L131" totalsRowShown="0" headerRowDxfId="10" dataDxfId="11" tableBorderDxfId="24">
  <autoFilter ref="A1:L131" xr:uid="{2F87E0CF-D45A-400E-8F41-ACC226FEA239}"/>
  <tableColumns count="12">
    <tableColumn id="1" xr3:uid="{75AF9E14-CA48-49E7-B96E-648FA51A31FE}" name="SL. NO" dataDxfId="23"/>
    <tableColumn id="2" xr3:uid="{1048280A-1172-4E19-81ED-EABE16A68ECE}" name="IS_ENG" dataDxfId="22">
      <calculatedColumnFormula>IF(Table119[[#This Row],[COUNTRY]]=CATEGORICAL_BINS_STEP_1!$L$2,1,0)</calculatedColumnFormula>
    </tableColumn>
    <tableColumn id="3" xr3:uid="{A1680749-94D0-4F93-8207-5246D6C38BD3}" name="IS_IND" dataDxfId="21">
      <calculatedColumnFormula>IF(Table119[[#This Row],[COUNTRY]]=CATEGORICAL_BINS_STEP_1!$L$3,1,0)</calculatedColumnFormula>
    </tableColumn>
    <tableColumn id="4" xr3:uid="{27CF6574-90D6-4130-89B5-A31A7C028342}" name="IS_PAK" dataDxfId="20">
      <calculatedColumnFormula>IF(Table119[[#This Row],[COUNTRY]]=CATEGORICAL_BINS_STEP_1!$L$4,1,0)</calculatedColumnFormula>
    </tableColumn>
    <tableColumn id="5" xr3:uid="{5BFDE39F-92CA-43C9-925D-3D1A18B41DD4}" name="IS_NZ" dataDxfId="19">
      <calculatedColumnFormula>IF(Table119[[#This Row],[COUNTRY]]=CATEGORICAL_BINS_STEP_1!$L$5,1,0)</calculatedColumnFormula>
    </tableColumn>
    <tableColumn id="6" xr3:uid="{F9EC59AC-C86A-4B28-A7D1-35656D597D8F}" name="IS_SA" dataDxfId="18">
      <calculatedColumnFormula>IF(Table119[[#This Row],[COUNTRY]]=CATEGORICAL_BINS_STEP_1!L6,1,0)</calculatedColumnFormula>
    </tableColumn>
    <tableColumn id="7" xr3:uid="{F744D39A-C1D3-4DDF-8D29-E3A2C18A37D2}" name="IS_AUS" dataDxfId="17">
      <calculatedColumnFormula>IF(Table119[[#This Row],[COUNTRY]]=CATEGORICAL_BINS_STEP_1!$L$7,1,0)</calculatedColumnFormula>
    </tableColumn>
    <tableColumn id="8" xr3:uid="{8AD80909-4948-419E-922D-9FB1D4637616}" name="IS_BAN" dataDxfId="16">
      <calculatedColumnFormula>IF(Table119[[#This Row],[COUNTRY]]=CATEGORICAL_BINS_STEP_1!$L$8,1,0)</calculatedColumnFormula>
    </tableColumn>
    <tableColumn id="9" xr3:uid="{6DD303EB-FD7C-4016-A9ED-8A6F7C61A0DE}" name="IS_SL" dataDxfId="15">
      <calculatedColumnFormula>IF(Table119[[#This Row],[COUNTRY]]=CATEGORICAL_BINS_STEP_1!$L$9,1,0)</calculatedColumnFormula>
    </tableColumn>
    <tableColumn id="10" xr3:uid="{E7D4169F-A7A5-409E-B5BC-E55E5E664117}" name="IS_WI" dataDxfId="14">
      <calculatedColumnFormula>IF(Table119[[#This Row],[COUNTRY]]=CATEGORICAL_BINS_STEP_1!$L$10,1,0)</calculatedColumnFormula>
    </tableColumn>
    <tableColumn id="11" xr3:uid="{7F86112C-AA65-47FE-9A12-915498EB5162}" name="IS_ZIM" dataDxfId="13">
      <calculatedColumnFormula>IF(Table119[[#This Row],[COUNTRY]]=CATEGORICAL_BINS_STEP_1!$L$11,1,0)</calculatedColumnFormula>
    </tableColumn>
    <tableColumn id="12" xr3:uid="{1F18A5D8-E717-4902-B4F9-AD9FCEF8C23C}" name="SOLD PRICE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3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topLeftCell="W1" workbookViewId="0">
      <selection activeCell="AC11" sqref="AC11"/>
    </sheetView>
  </sheetViews>
  <sheetFormatPr defaultColWidth="9.08984375" defaultRowHeight="14.5" x14ac:dyDescent="0.35"/>
  <cols>
    <col min="1" max="1" width="7.81640625" style="6" customWidth="1"/>
    <col min="2" max="2" width="19.54296875" style="6" customWidth="1"/>
    <col min="3" max="3" width="6.453125" style="6" customWidth="1"/>
    <col min="4" max="4" width="11.26953125" style="6" customWidth="1"/>
    <col min="5" max="5" width="7.81640625" style="6" customWidth="1"/>
    <col min="6" max="6" width="15.453125" style="6" customWidth="1"/>
    <col min="7" max="7" width="9.1796875" style="6" customWidth="1"/>
    <col min="8" max="8" width="9.54296875" style="6" customWidth="1"/>
    <col min="9" max="9" width="12.81640625" style="6" customWidth="1"/>
    <col min="10" max="10" width="10.54296875" style="6" customWidth="1"/>
    <col min="11" max="12" width="11.54296875" style="6" customWidth="1"/>
    <col min="13" max="13" width="16.7265625" style="6" customWidth="1"/>
    <col min="14" max="14" width="9.08984375" style="6" customWidth="1"/>
    <col min="15" max="15" width="12" style="6" customWidth="1"/>
    <col min="16" max="16" width="10.26953125" style="7" customWidth="1"/>
    <col min="17" max="17" width="12.1796875" style="7" customWidth="1"/>
    <col min="18" max="18" width="14.90625" style="6" customWidth="1"/>
    <col min="19" max="19" width="14.36328125" style="6" customWidth="1"/>
    <col min="20" max="20" width="9.7265625" style="6" customWidth="1"/>
    <col min="21" max="21" width="10.6328125" style="7" customWidth="1"/>
    <col min="22" max="22" width="11.453125" style="7" customWidth="1"/>
    <col min="23" max="23" width="9.7265625" style="7" customWidth="1"/>
    <col min="24" max="24" width="15.90625" style="6" customWidth="1"/>
    <col min="25" max="26" width="12.81640625" style="6" customWidth="1"/>
    <col min="27" max="27" width="11.54296875" style="1" bestFit="1" customWidth="1"/>
    <col min="28" max="16384" width="9.08984375" style="1"/>
  </cols>
  <sheetData>
    <row r="1" spans="1:26" s="3" customFormat="1" ht="26" x14ac:dyDescent="0.3">
      <c r="A1" s="15" t="s">
        <v>0</v>
      </c>
      <c r="B1" s="16" t="s">
        <v>1</v>
      </c>
      <c r="C1" s="16" t="s">
        <v>2</v>
      </c>
      <c r="D1" s="16" t="s">
        <v>176</v>
      </c>
      <c r="E1" s="16" t="s">
        <v>177</v>
      </c>
      <c r="F1" s="16" t="s">
        <v>3</v>
      </c>
      <c r="G1" s="16" t="s">
        <v>4</v>
      </c>
      <c r="H1" s="16" t="s">
        <v>5</v>
      </c>
      <c r="I1" s="16" t="s">
        <v>207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171</v>
      </c>
      <c r="O1" s="16" t="s">
        <v>10</v>
      </c>
      <c r="P1" s="17" t="s">
        <v>170</v>
      </c>
      <c r="Q1" s="17" t="s">
        <v>183</v>
      </c>
      <c r="R1" s="16" t="s">
        <v>194</v>
      </c>
      <c r="S1" s="16" t="s">
        <v>172</v>
      </c>
      <c r="T1" s="16" t="s">
        <v>173</v>
      </c>
      <c r="U1" s="17" t="s">
        <v>174</v>
      </c>
      <c r="V1" s="17" t="s">
        <v>175</v>
      </c>
      <c r="W1" s="17" t="s">
        <v>184</v>
      </c>
      <c r="X1" s="16" t="s">
        <v>178</v>
      </c>
      <c r="Y1" s="16" t="s">
        <v>179</v>
      </c>
      <c r="Z1" s="18" t="s">
        <v>180</v>
      </c>
    </row>
    <row r="2" spans="1:26" s="2" customFormat="1" x14ac:dyDescent="0.35">
      <c r="A2" s="13">
        <v>51</v>
      </c>
      <c r="B2" s="4" t="s">
        <v>88</v>
      </c>
      <c r="C2" s="4">
        <v>1</v>
      </c>
      <c r="D2" s="4" t="s">
        <v>20</v>
      </c>
      <c r="E2" s="4" t="s">
        <v>17</v>
      </c>
      <c r="F2" s="4" t="s">
        <v>25</v>
      </c>
      <c r="G2" s="4">
        <v>491</v>
      </c>
      <c r="H2" s="4">
        <v>0</v>
      </c>
      <c r="I2" s="4">
        <v>3590</v>
      </c>
      <c r="J2" s="4">
        <v>86.31</v>
      </c>
      <c r="K2" s="4">
        <v>2</v>
      </c>
      <c r="L2" s="4">
        <v>137</v>
      </c>
      <c r="M2" s="4">
        <v>1</v>
      </c>
      <c r="N2" s="4">
        <v>1639</v>
      </c>
      <c r="O2" s="4">
        <v>73</v>
      </c>
      <c r="P2" s="5">
        <v>28.258620689655171</v>
      </c>
      <c r="Q2" s="5">
        <v>119.2867540029112</v>
      </c>
      <c r="R2" s="4">
        <v>49</v>
      </c>
      <c r="S2" s="4">
        <v>234</v>
      </c>
      <c r="T2" s="4">
        <v>345</v>
      </c>
      <c r="U2" s="5">
        <v>86.25</v>
      </c>
      <c r="V2" s="5">
        <v>1.4743589743589745</v>
      </c>
      <c r="W2" s="8">
        <v>58.5</v>
      </c>
      <c r="X2" s="4">
        <v>2010</v>
      </c>
      <c r="Y2" s="4">
        <v>150000</v>
      </c>
      <c r="Z2" s="14">
        <v>1800000</v>
      </c>
    </row>
    <row r="3" spans="1:26" s="2" customFormat="1" x14ac:dyDescent="0.35">
      <c r="A3" s="13">
        <v>94</v>
      </c>
      <c r="B3" s="4" t="s">
        <v>133</v>
      </c>
      <c r="C3" s="4">
        <v>2</v>
      </c>
      <c r="D3" s="4" t="s">
        <v>20</v>
      </c>
      <c r="E3" s="4" t="s">
        <v>96</v>
      </c>
      <c r="F3" s="4" t="s">
        <v>25</v>
      </c>
      <c r="G3" s="4">
        <v>8178</v>
      </c>
      <c r="H3" s="4">
        <v>40</v>
      </c>
      <c r="I3" s="4">
        <v>8090</v>
      </c>
      <c r="J3" s="4">
        <v>104.68</v>
      </c>
      <c r="K3" s="4">
        <v>95</v>
      </c>
      <c r="L3" s="4">
        <v>45.4</v>
      </c>
      <c r="M3" s="4">
        <v>1</v>
      </c>
      <c r="N3" s="4">
        <v>1879</v>
      </c>
      <c r="O3" s="4">
        <v>119</v>
      </c>
      <c r="P3" s="5">
        <v>30.306451612903224</v>
      </c>
      <c r="Q3" s="5">
        <v>167.31967943009795</v>
      </c>
      <c r="R3" s="4">
        <v>79</v>
      </c>
      <c r="S3" s="4">
        <v>226</v>
      </c>
      <c r="T3" s="4">
        <v>6</v>
      </c>
      <c r="U3" s="5">
        <v>37.666666666666664</v>
      </c>
      <c r="V3" s="5">
        <v>10.560747663551403</v>
      </c>
      <c r="W3" s="8">
        <v>21.666666666666668</v>
      </c>
      <c r="X3" s="4">
        <v>2011</v>
      </c>
      <c r="Y3" s="4">
        <v>400000</v>
      </c>
      <c r="Z3" s="14">
        <v>1800000</v>
      </c>
    </row>
    <row r="4" spans="1:26" s="2" customFormat="1" x14ac:dyDescent="0.35">
      <c r="A4" s="13">
        <v>112</v>
      </c>
      <c r="B4" s="4" t="s">
        <v>152</v>
      </c>
      <c r="C4" s="4">
        <v>3</v>
      </c>
      <c r="D4" s="4" t="s">
        <v>20</v>
      </c>
      <c r="E4" s="4" t="s">
        <v>53</v>
      </c>
      <c r="F4" s="4" t="s">
        <v>25</v>
      </c>
      <c r="G4" s="4">
        <v>15470</v>
      </c>
      <c r="H4" s="4">
        <v>45</v>
      </c>
      <c r="I4" s="4">
        <v>18426</v>
      </c>
      <c r="J4" s="4">
        <v>86.23</v>
      </c>
      <c r="K4" s="4">
        <v>154</v>
      </c>
      <c r="L4" s="4">
        <v>52.2</v>
      </c>
      <c r="M4" s="4">
        <v>1</v>
      </c>
      <c r="N4" s="4">
        <v>2047</v>
      </c>
      <c r="O4" s="4">
        <v>100</v>
      </c>
      <c r="P4" s="5">
        <v>37.907407407407405</v>
      </c>
      <c r="Q4" s="5">
        <v>119.2195690157251</v>
      </c>
      <c r="R4" s="4">
        <v>24</v>
      </c>
      <c r="S4" s="4">
        <v>58</v>
      </c>
      <c r="T4" s="4">
        <v>0</v>
      </c>
      <c r="U4" s="5">
        <v>0</v>
      </c>
      <c r="V4" s="5">
        <v>9.6666666666666661</v>
      </c>
      <c r="W4" s="8">
        <v>0</v>
      </c>
      <c r="X4" s="4">
        <v>2011</v>
      </c>
      <c r="Y4" s="4">
        <v>400000</v>
      </c>
      <c r="Z4" s="14">
        <v>1800000</v>
      </c>
    </row>
    <row r="5" spans="1:26" s="2" customFormat="1" x14ac:dyDescent="0.35">
      <c r="A5" s="13">
        <v>128</v>
      </c>
      <c r="B5" s="4" t="s">
        <v>167</v>
      </c>
      <c r="C5" s="4">
        <v>2</v>
      </c>
      <c r="D5" s="4" t="s">
        <v>20</v>
      </c>
      <c r="E5" s="4" t="s">
        <v>79</v>
      </c>
      <c r="F5" s="4" t="s">
        <v>25</v>
      </c>
      <c r="G5" s="4">
        <v>1775</v>
      </c>
      <c r="H5" s="4">
        <v>9</v>
      </c>
      <c r="I5" s="4">
        <v>8051</v>
      </c>
      <c r="J5" s="4">
        <v>87.58</v>
      </c>
      <c r="K5" s="4">
        <v>109</v>
      </c>
      <c r="L5" s="4">
        <v>44.3</v>
      </c>
      <c r="M5" s="4">
        <v>1</v>
      </c>
      <c r="N5" s="4">
        <v>1237</v>
      </c>
      <c r="O5" s="4">
        <v>66</v>
      </c>
      <c r="P5" s="5">
        <v>26.319148936170212</v>
      </c>
      <c r="Q5" s="5">
        <v>131.87633262260127</v>
      </c>
      <c r="R5" s="4">
        <v>67</v>
      </c>
      <c r="S5" s="4">
        <v>569</v>
      </c>
      <c r="T5" s="4">
        <v>23</v>
      </c>
      <c r="U5" s="5">
        <v>24.739130434782609</v>
      </c>
      <c r="V5" s="5">
        <v>7.0246913580246915</v>
      </c>
      <c r="W5" s="8">
        <v>21.130434782608695</v>
      </c>
      <c r="X5" s="4">
        <v>2011</v>
      </c>
      <c r="Y5" s="4">
        <v>400000</v>
      </c>
      <c r="Z5" s="14">
        <v>1800000</v>
      </c>
    </row>
    <row r="6" spans="1:26" s="2" customFormat="1" x14ac:dyDescent="0.35">
      <c r="A6" s="13">
        <v>114</v>
      </c>
      <c r="B6" s="4" t="s">
        <v>154</v>
      </c>
      <c r="C6" s="4">
        <v>1</v>
      </c>
      <c r="D6" s="4" t="s">
        <v>20</v>
      </c>
      <c r="E6" s="4" t="s">
        <v>37</v>
      </c>
      <c r="F6" s="4" t="s">
        <v>25</v>
      </c>
      <c r="G6" s="4">
        <v>0</v>
      </c>
      <c r="H6" s="4">
        <v>0</v>
      </c>
      <c r="I6" s="4">
        <v>49</v>
      </c>
      <c r="J6" s="4">
        <v>87.5</v>
      </c>
      <c r="K6" s="4">
        <v>0</v>
      </c>
      <c r="L6" s="4">
        <v>0</v>
      </c>
      <c r="M6" s="4">
        <v>0</v>
      </c>
      <c r="N6" s="4">
        <v>836</v>
      </c>
      <c r="O6" s="4">
        <v>42</v>
      </c>
      <c r="P6" s="5">
        <v>25.333333333333332</v>
      </c>
      <c r="Q6" s="5">
        <v>119.59942775393419</v>
      </c>
      <c r="R6" s="4">
        <v>32</v>
      </c>
      <c r="S6" s="4">
        <v>0</v>
      </c>
      <c r="T6" s="4">
        <v>0</v>
      </c>
      <c r="U6" s="5">
        <v>0</v>
      </c>
      <c r="V6" s="5">
        <v>0</v>
      </c>
      <c r="W6" s="8">
        <v>0</v>
      </c>
      <c r="X6" s="4">
        <v>2011</v>
      </c>
      <c r="Y6" s="4">
        <v>100000</v>
      </c>
      <c r="Z6" s="14">
        <v>1600000</v>
      </c>
    </row>
    <row r="7" spans="1:26" s="2" customFormat="1" x14ac:dyDescent="0.35">
      <c r="A7" s="13">
        <v>24</v>
      </c>
      <c r="B7" s="4" t="s">
        <v>56</v>
      </c>
      <c r="C7" s="4">
        <v>2</v>
      </c>
      <c r="D7" s="4" t="s">
        <v>57</v>
      </c>
      <c r="E7" s="4" t="s">
        <v>23</v>
      </c>
      <c r="F7" s="4" t="s">
        <v>14</v>
      </c>
      <c r="G7" s="4">
        <v>3845</v>
      </c>
      <c r="H7" s="4">
        <v>226</v>
      </c>
      <c r="I7" s="4">
        <v>3394</v>
      </c>
      <c r="J7" s="4">
        <v>88.82</v>
      </c>
      <c r="K7" s="4">
        <v>169</v>
      </c>
      <c r="L7" s="4">
        <v>33.200000000000003</v>
      </c>
      <c r="M7" s="4">
        <v>1</v>
      </c>
      <c r="N7" s="4">
        <v>62</v>
      </c>
      <c r="O7" s="4">
        <v>24</v>
      </c>
      <c r="P7" s="5">
        <v>31</v>
      </c>
      <c r="Q7" s="5">
        <v>116.98</v>
      </c>
      <c r="R7" s="4">
        <v>2</v>
      </c>
      <c r="S7" s="4">
        <v>105</v>
      </c>
      <c r="T7" s="4">
        <v>2</v>
      </c>
      <c r="U7" s="5">
        <v>52.5</v>
      </c>
      <c r="V7" s="5">
        <v>9.545454545454545</v>
      </c>
      <c r="W7" s="8">
        <v>33</v>
      </c>
      <c r="X7" s="4">
        <v>2009</v>
      </c>
      <c r="Y7" s="4">
        <v>950000</v>
      </c>
      <c r="Z7" s="14">
        <v>1550000</v>
      </c>
    </row>
    <row r="8" spans="1:26" s="2" customFormat="1" x14ac:dyDescent="0.35">
      <c r="A8" s="13">
        <v>84</v>
      </c>
      <c r="B8" s="4" t="s">
        <v>123</v>
      </c>
      <c r="C8" s="4">
        <v>2</v>
      </c>
      <c r="D8" s="4" t="s">
        <v>57</v>
      </c>
      <c r="E8" s="4" t="s">
        <v>34</v>
      </c>
      <c r="F8" s="4" t="s">
        <v>25</v>
      </c>
      <c r="G8" s="4">
        <v>6654</v>
      </c>
      <c r="H8" s="4">
        <v>5</v>
      </c>
      <c r="I8" s="4">
        <v>4184</v>
      </c>
      <c r="J8" s="4">
        <v>86.76</v>
      </c>
      <c r="K8" s="4">
        <v>7</v>
      </c>
      <c r="L8" s="4">
        <v>57.1</v>
      </c>
      <c r="M8" s="4">
        <v>1</v>
      </c>
      <c r="N8" s="4">
        <v>634</v>
      </c>
      <c r="O8" s="4">
        <v>103</v>
      </c>
      <c r="P8" s="5">
        <v>42.266666666666666</v>
      </c>
      <c r="Q8" s="5">
        <v>141.20267260579064</v>
      </c>
      <c r="R8" s="4">
        <v>30</v>
      </c>
      <c r="S8" s="4">
        <v>215</v>
      </c>
      <c r="T8" s="4">
        <v>7</v>
      </c>
      <c r="U8" s="5">
        <v>30.714285714285715</v>
      </c>
      <c r="V8" s="5">
        <v>7.4137931034482758</v>
      </c>
      <c r="W8" s="8">
        <v>24.857142857142858</v>
      </c>
      <c r="X8" s="4">
        <v>2009</v>
      </c>
      <c r="Y8" s="4">
        <v>1350000</v>
      </c>
      <c r="Z8" s="14">
        <v>1550000</v>
      </c>
    </row>
    <row r="9" spans="1:26" s="2" customFormat="1" x14ac:dyDescent="0.35">
      <c r="A9" s="13">
        <v>16</v>
      </c>
      <c r="B9" s="4" t="s">
        <v>43</v>
      </c>
      <c r="C9" s="4">
        <v>2</v>
      </c>
      <c r="D9" s="4" t="s">
        <v>20</v>
      </c>
      <c r="E9" s="4" t="s">
        <v>23</v>
      </c>
      <c r="F9" s="4" t="s">
        <v>181</v>
      </c>
      <c r="G9" s="4">
        <v>3509</v>
      </c>
      <c r="H9" s="4">
        <v>0</v>
      </c>
      <c r="I9" s="4">
        <v>6773</v>
      </c>
      <c r="J9" s="4">
        <v>88.19</v>
      </c>
      <c r="K9" s="4">
        <v>1</v>
      </c>
      <c r="L9" s="4">
        <v>12</v>
      </c>
      <c r="M9" s="4">
        <v>1</v>
      </c>
      <c r="N9" s="4">
        <v>1782</v>
      </c>
      <c r="O9" s="4">
        <v>70</v>
      </c>
      <c r="P9" s="5">
        <v>37.125</v>
      </c>
      <c r="Q9" s="5">
        <v>136.44716692189894</v>
      </c>
      <c r="R9" s="4">
        <v>64</v>
      </c>
      <c r="S9" s="4">
        <v>0</v>
      </c>
      <c r="T9" s="4">
        <v>0</v>
      </c>
      <c r="U9" s="5">
        <v>0</v>
      </c>
      <c r="V9" s="5">
        <v>0</v>
      </c>
      <c r="W9" s="8">
        <v>0</v>
      </c>
      <c r="X9" s="4">
        <v>2008</v>
      </c>
      <c r="Y9" s="4">
        <v>400000</v>
      </c>
      <c r="Z9" s="14">
        <v>1500000</v>
      </c>
    </row>
    <row r="10" spans="1:26" s="2" customFormat="1" x14ac:dyDescent="0.35">
      <c r="A10" s="13">
        <v>109</v>
      </c>
      <c r="B10" s="4" t="s">
        <v>148</v>
      </c>
      <c r="C10" s="4">
        <v>3</v>
      </c>
      <c r="D10" s="4" t="s">
        <v>27</v>
      </c>
      <c r="E10" s="4" t="s">
        <v>63</v>
      </c>
      <c r="F10" s="4" t="s">
        <v>14</v>
      </c>
      <c r="G10" s="4">
        <v>1462</v>
      </c>
      <c r="H10" s="4">
        <v>24</v>
      </c>
      <c r="I10" s="4">
        <v>5088</v>
      </c>
      <c r="J10" s="4">
        <v>92.44</v>
      </c>
      <c r="K10" s="4">
        <v>133</v>
      </c>
      <c r="L10" s="4">
        <v>44.6</v>
      </c>
      <c r="M10" s="4">
        <v>0</v>
      </c>
      <c r="N10" s="4">
        <v>974</v>
      </c>
      <c r="O10" s="4">
        <v>117</v>
      </c>
      <c r="P10" s="5">
        <v>36.074074074074076</v>
      </c>
      <c r="Q10" s="5">
        <v>129.86666666666667</v>
      </c>
      <c r="R10" s="4">
        <v>41</v>
      </c>
      <c r="S10" s="4">
        <v>674</v>
      </c>
      <c r="T10" s="4">
        <v>20</v>
      </c>
      <c r="U10" s="5">
        <v>33.700000000000003</v>
      </c>
      <c r="V10" s="5">
        <v>7.7028571428571428</v>
      </c>
      <c r="W10" s="8">
        <v>26.35</v>
      </c>
      <c r="X10" s="4">
        <v>2008</v>
      </c>
      <c r="Y10" s="4">
        <v>250000</v>
      </c>
      <c r="Z10" s="14">
        <v>1350000</v>
      </c>
    </row>
    <row r="11" spans="1:26" s="2" customFormat="1" x14ac:dyDescent="0.35">
      <c r="A11" s="13">
        <v>111</v>
      </c>
      <c r="B11" s="4" t="s">
        <v>151</v>
      </c>
      <c r="C11" s="4">
        <v>2</v>
      </c>
      <c r="D11" s="4" t="s">
        <v>55</v>
      </c>
      <c r="E11" s="4" t="s">
        <v>34</v>
      </c>
      <c r="F11" s="4" t="s">
        <v>25</v>
      </c>
      <c r="G11" s="4">
        <v>2742</v>
      </c>
      <c r="H11" s="4">
        <v>2</v>
      </c>
      <c r="I11" s="4">
        <v>3185</v>
      </c>
      <c r="J11" s="4">
        <v>81.77</v>
      </c>
      <c r="K11" s="4">
        <v>0</v>
      </c>
      <c r="L11" s="4">
        <v>0</v>
      </c>
      <c r="M11" s="4">
        <v>1</v>
      </c>
      <c r="N11" s="4">
        <v>895</v>
      </c>
      <c r="O11" s="4">
        <v>81</v>
      </c>
      <c r="P11" s="5">
        <v>27.96875</v>
      </c>
      <c r="Q11" s="5">
        <v>130.27656477438137</v>
      </c>
      <c r="R11" s="4">
        <v>45</v>
      </c>
      <c r="S11" s="4">
        <v>24</v>
      </c>
      <c r="T11" s="4">
        <v>0</v>
      </c>
      <c r="U11" s="5">
        <v>0</v>
      </c>
      <c r="V11" s="5">
        <v>12</v>
      </c>
      <c r="W11" s="8">
        <v>0</v>
      </c>
      <c r="X11" s="4">
        <v>2008</v>
      </c>
      <c r="Y11" s="4">
        <v>400000</v>
      </c>
      <c r="Z11" s="14">
        <v>1000000</v>
      </c>
    </row>
    <row r="12" spans="1:26" s="2" customFormat="1" x14ac:dyDescent="0.35">
      <c r="A12" s="13">
        <v>42</v>
      </c>
      <c r="B12" s="4" t="s">
        <v>77</v>
      </c>
      <c r="C12" s="4">
        <v>3</v>
      </c>
      <c r="D12" s="4" t="s">
        <v>45</v>
      </c>
      <c r="E12" s="4" t="s">
        <v>53</v>
      </c>
      <c r="F12" s="4" t="s">
        <v>14</v>
      </c>
      <c r="G12" s="4">
        <v>6973</v>
      </c>
      <c r="H12" s="4">
        <v>98</v>
      </c>
      <c r="I12" s="4">
        <v>13430</v>
      </c>
      <c r="J12" s="4">
        <v>91.21</v>
      </c>
      <c r="K12" s="4">
        <v>323</v>
      </c>
      <c r="L12" s="4">
        <v>46</v>
      </c>
      <c r="M12" s="4">
        <v>1</v>
      </c>
      <c r="N12" s="4">
        <v>768</v>
      </c>
      <c r="O12" s="4">
        <v>114</v>
      </c>
      <c r="P12" s="5">
        <v>27.428571428571427</v>
      </c>
      <c r="Q12" s="5">
        <v>144.36090225563908</v>
      </c>
      <c r="R12" s="4">
        <v>39</v>
      </c>
      <c r="S12" s="4">
        <v>390</v>
      </c>
      <c r="T12" s="4">
        <v>13</v>
      </c>
      <c r="U12" s="5">
        <v>30</v>
      </c>
      <c r="V12" s="5">
        <v>7.9591836734693882</v>
      </c>
      <c r="W12" s="8">
        <v>22.615384615384617</v>
      </c>
      <c r="X12" s="4">
        <v>2008</v>
      </c>
      <c r="Y12" s="4">
        <v>250000</v>
      </c>
      <c r="Z12" s="14">
        <v>975000</v>
      </c>
    </row>
    <row r="13" spans="1:26" s="2" customFormat="1" x14ac:dyDescent="0.35">
      <c r="A13" s="13">
        <v>9</v>
      </c>
      <c r="B13" s="4" t="s">
        <v>31</v>
      </c>
      <c r="C13" s="4">
        <v>2</v>
      </c>
      <c r="D13" s="4" t="s">
        <v>12</v>
      </c>
      <c r="E13" s="4" t="s">
        <v>32</v>
      </c>
      <c r="F13" s="4" t="s">
        <v>14</v>
      </c>
      <c r="G13" s="4">
        <v>83</v>
      </c>
      <c r="H13" s="4">
        <v>17</v>
      </c>
      <c r="I13" s="4">
        <v>609</v>
      </c>
      <c r="J13" s="4">
        <v>85.77</v>
      </c>
      <c r="K13" s="4">
        <v>72</v>
      </c>
      <c r="L13" s="4">
        <v>53</v>
      </c>
      <c r="M13" s="4">
        <v>1</v>
      </c>
      <c r="N13" s="4">
        <v>335</v>
      </c>
      <c r="O13" s="4">
        <v>67</v>
      </c>
      <c r="P13" s="5">
        <v>30.454545454545453</v>
      </c>
      <c r="Q13" s="5">
        <v>114.72602739726028</v>
      </c>
      <c r="R13" s="4">
        <v>3</v>
      </c>
      <c r="S13" s="4">
        <v>610</v>
      </c>
      <c r="T13" s="4">
        <v>19</v>
      </c>
      <c r="U13" s="5">
        <v>32.10526315789474</v>
      </c>
      <c r="V13" s="5">
        <v>6.8539325842696632</v>
      </c>
      <c r="W13" s="8">
        <v>28.105263157894736</v>
      </c>
      <c r="X13" s="4">
        <v>2011</v>
      </c>
      <c r="Y13" s="4">
        <v>200000</v>
      </c>
      <c r="Z13" s="14">
        <v>950000</v>
      </c>
    </row>
    <row r="14" spans="1:26" s="2" customFormat="1" x14ac:dyDescent="0.35">
      <c r="A14" s="13">
        <v>40</v>
      </c>
      <c r="B14" s="4" t="s">
        <v>74</v>
      </c>
      <c r="C14" s="4">
        <v>1</v>
      </c>
      <c r="D14" s="4" t="s">
        <v>20</v>
      </c>
      <c r="E14" s="4" t="s">
        <v>75</v>
      </c>
      <c r="F14" s="4" t="s">
        <v>14</v>
      </c>
      <c r="G14" s="4">
        <v>0</v>
      </c>
      <c r="H14" s="4">
        <v>0</v>
      </c>
      <c r="I14" s="4">
        <v>860</v>
      </c>
      <c r="J14" s="4">
        <v>78.61</v>
      </c>
      <c r="K14" s="4">
        <v>57</v>
      </c>
      <c r="L14" s="4">
        <v>46.2</v>
      </c>
      <c r="M14" s="4">
        <v>0</v>
      </c>
      <c r="N14" s="4">
        <v>904</v>
      </c>
      <c r="O14" s="4">
        <v>48</v>
      </c>
      <c r="P14" s="5">
        <v>23.179487179487179</v>
      </c>
      <c r="Q14" s="5">
        <v>120.85561497326202</v>
      </c>
      <c r="R14" s="4">
        <v>35</v>
      </c>
      <c r="S14" s="4">
        <v>750</v>
      </c>
      <c r="T14" s="4">
        <v>26</v>
      </c>
      <c r="U14" s="5">
        <v>28.846153846153847</v>
      </c>
      <c r="V14" s="5">
        <v>7.3313782991202352</v>
      </c>
      <c r="W14" s="8">
        <v>23.653846153846153</v>
      </c>
      <c r="X14" s="4">
        <v>2011</v>
      </c>
      <c r="Y14" s="4">
        <v>100000</v>
      </c>
      <c r="Z14" s="14">
        <v>950000</v>
      </c>
    </row>
    <row r="15" spans="1:26" s="2" customFormat="1" x14ac:dyDescent="0.35">
      <c r="A15" s="13">
        <v>60</v>
      </c>
      <c r="B15" s="4" t="s">
        <v>99</v>
      </c>
      <c r="C15" s="4">
        <v>1</v>
      </c>
      <c r="D15" s="4" t="s">
        <v>45</v>
      </c>
      <c r="E15" s="4" t="s">
        <v>47</v>
      </c>
      <c r="F15" s="4" t="s">
        <v>14</v>
      </c>
      <c r="G15" s="4">
        <v>1219</v>
      </c>
      <c r="H15" s="4">
        <v>7</v>
      </c>
      <c r="I15" s="4">
        <v>1447</v>
      </c>
      <c r="J15" s="4">
        <v>82.59</v>
      </c>
      <c r="K15" s="4">
        <v>42</v>
      </c>
      <c r="L15" s="4">
        <v>43</v>
      </c>
      <c r="M15" s="4">
        <v>0</v>
      </c>
      <c r="N15" s="4">
        <v>376</v>
      </c>
      <c r="O15" s="4">
        <v>65</v>
      </c>
      <c r="P15" s="5">
        <v>25.066666666666666</v>
      </c>
      <c r="Q15" s="5">
        <v>123.27868852459017</v>
      </c>
      <c r="R15" s="4">
        <v>12</v>
      </c>
      <c r="S15" s="4">
        <v>537</v>
      </c>
      <c r="T15" s="4">
        <v>15</v>
      </c>
      <c r="U15" s="5">
        <v>35.799999999999997</v>
      </c>
      <c r="V15" s="5">
        <v>8.1984732824427482</v>
      </c>
      <c r="W15" s="8">
        <v>26.333333333333332</v>
      </c>
      <c r="X15" s="4">
        <v>2011</v>
      </c>
      <c r="Y15" s="4">
        <v>300000</v>
      </c>
      <c r="Z15" s="14">
        <v>950000</v>
      </c>
    </row>
    <row r="16" spans="1:26" s="2" customFormat="1" x14ac:dyDescent="0.35">
      <c r="A16" s="13">
        <v>96</v>
      </c>
      <c r="B16" s="4" t="s">
        <v>135</v>
      </c>
      <c r="C16" s="4">
        <v>1</v>
      </c>
      <c r="D16" s="4" t="s">
        <v>20</v>
      </c>
      <c r="E16" s="4" t="s">
        <v>47</v>
      </c>
      <c r="F16" s="4" t="s">
        <v>18</v>
      </c>
      <c r="G16" s="4">
        <v>432</v>
      </c>
      <c r="H16" s="4">
        <v>133</v>
      </c>
      <c r="I16" s="4">
        <v>47</v>
      </c>
      <c r="J16" s="4">
        <v>34.049999999999997</v>
      </c>
      <c r="K16" s="4">
        <v>64</v>
      </c>
      <c r="L16" s="4">
        <v>33.6</v>
      </c>
      <c r="M16" s="4">
        <v>0</v>
      </c>
      <c r="N16" s="4">
        <v>37</v>
      </c>
      <c r="O16" s="4">
        <v>9</v>
      </c>
      <c r="P16" s="5">
        <v>9.25</v>
      </c>
      <c r="Q16" s="5">
        <v>80.434782608695656</v>
      </c>
      <c r="R16" s="4">
        <v>1</v>
      </c>
      <c r="S16" s="4">
        <v>1176</v>
      </c>
      <c r="T16" s="4">
        <v>36</v>
      </c>
      <c r="U16" s="5">
        <v>32.666666666666664</v>
      </c>
      <c r="V16" s="5">
        <v>7.6314081765087609</v>
      </c>
      <c r="W16" s="8">
        <v>23.611111111111111</v>
      </c>
      <c r="X16" s="4">
        <v>2008</v>
      </c>
      <c r="Y16" s="4">
        <v>150000</v>
      </c>
      <c r="Z16" s="14">
        <v>950000</v>
      </c>
    </row>
    <row r="17" spans="1:26" s="2" customFormat="1" x14ac:dyDescent="0.35">
      <c r="A17" s="13">
        <v>82</v>
      </c>
      <c r="B17" s="4" t="s">
        <v>121</v>
      </c>
      <c r="C17" s="4">
        <v>2</v>
      </c>
      <c r="D17" s="4" t="s">
        <v>20</v>
      </c>
      <c r="E17" s="4" t="s">
        <v>79</v>
      </c>
      <c r="F17" s="4" t="s">
        <v>14</v>
      </c>
      <c r="G17" s="4">
        <v>1105</v>
      </c>
      <c r="H17" s="4">
        <v>100</v>
      </c>
      <c r="I17" s="4">
        <v>1468</v>
      </c>
      <c r="J17" s="4">
        <v>78.959999999999994</v>
      </c>
      <c r="K17" s="4">
        <v>165</v>
      </c>
      <c r="L17" s="4">
        <v>34</v>
      </c>
      <c r="M17" s="4">
        <v>0</v>
      </c>
      <c r="N17" s="4">
        <v>929</v>
      </c>
      <c r="O17" s="4">
        <v>60</v>
      </c>
      <c r="P17" s="5">
        <v>23.820512820512821</v>
      </c>
      <c r="Q17" s="5">
        <v>128.31491712707182</v>
      </c>
      <c r="R17" s="4">
        <v>34</v>
      </c>
      <c r="S17" s="4">
        <v>1975</v>
      </c>
      <c r="T17" s="4">
        <v>66</v>
      </c>
      <c r="U17" s="5">
        <v>29.924242424242426</v>
      </c>
      <c r="V17" s="5">
        <v>7.7359968664316483</v>
      </c>
      <c r="W17" s="8">
        <v>23.227272727272727</v>
      </c>
      <c r="X17" s="4">
        <v>2008</v>
      </c>
      <c r="Y17" s="4">
        <v>200000</v>
      </c>
      <c r="Z17" s="14">
        <v>925000</v>
      </c>
    </row>
    <row r="18" spans="1:26" s="2" customFormat="1" x14ac:dyDescent="0.35">
      <c r="A18" s="13">
        <v>45</v>
      </c>
      <c r="B18" s="4" t="s">
        <v>81</v>
      </c>
      <c r="C18" s="4">
        <v>3</v>
      </c>
      <c r="D18" s="4" t="s">
        <v>12</v>
      </c>
      <c r="E18" s="4" t="s">
        <v>17</v>
      </c>
      <c r="F18" s="4" t="s">
        <v>14</v>
      </c>
      <c r="G18" s="4">
        <v>12379</v>
      </c>
      <c r="H18" s="4">
        <v>276</v>
      </c>
      <c r="I18" s="4">
        <v>11498</v>
      </c>
      <c r="J18" s="4">
        <v>72.97</v>
      </c>
      <c r="K18" s="4">
        <v>270</v>
      </c>
      <c r="L18" s="4">
        <v>39.299999999999997</v>
      </c>
      <c r="M18" s="4">
        <v>1</v>
      </c>
      <c r="N18" s="4">
        <v>1965</v>
      </c>
      <c r="O18" s="4">
        <v>89</v>
      </c>
      <c r="P18" s="5">
        <v>30.703125</v>
      </c>
      <c r="Q18" s="5">
        <v>110.95426312817618</v>
      </c>
      <c r="R18" s="4">
        <v>37</v>
      </c>
      <c r="S18" s="4">
        <v>1713</v>
      </c>
      <c r="T18" s="4">
        <v>45</v>
      </c>
      <c r="U18" s="5">
        <v>38.06666666666667</v>
      </c>
      <c r="V18" s="5">
        <v>7.9600371747211902</v>
      </c>
      <c r="W18" s="8">
        <v>28.711111111111112</v>
      </c>
      <c r="X18" s="4">
        <v>2008</v>
      </c>
      <c r="Y18" s="4">
        <v>225000</v>
      </c>
      <c r="Z18" s="14">
        <v>900000</v>
      </c>
    </row>
    <row r="19" spans="1:26" s="2" customFormat="1" x14ac:dyDescent="0.35">
      <c r="A19" s="13">
        <v>56</v>
      </c>
      <c r="B19" s="4" t="s">
        <v>93</v>
      </c>
      <c r="C19" s="4">
        <v>2</v>
      </c>
      <c r="D19" s="4" t="s">
        <v>27</v>
      </c>
      <c r="E19" s="4" t="s">
        <v>94</v>
      </c>
      <c r="F19" s="4" t="s">
        <v>18</v>
      </c>
      <c r="G19" s="4">
        <v>1451</v>
      </c>
      <c r="H19" s="4">
        <v>310</v>
      </c>
      <c r="I19" s="4">
        <v>1100</v>
      </c>
      <c r="J19" s="4">
        <v>82.45</v>
      </c>
      <c r="K19" s="4">
        <v>377</v>
      </c>
      <c r="L19" s="4">
        <v>29.2</v>
      </c>
      <c r="M19" s="4">
        <v>0</v>
      </c>
      <c r="N19" s="4">
        <v>103</v>
      </c>
      <c r="O19" s="4">
        <v>25</v>
      </c>
      <c r="P19" s="5">
        <v>11.444444444444445</v>
      </c>
      <c r="Q19" s="5">
        <v>121.17647058823529</v>
      </c>
      <c r="R19" s="4">
        <v>6</v>
      </c>
      <c r="S19" s="4">
        <v>1009</v>
      </c>
      <c r="T19" s="4">
        <v>21</v>
      </c>
      <c r="U19" s="5">
        <v>48.047619047619051</v>
      </c>
      <c r="V19" s="5">
        <v>7.5580524344569291</v>
      </c>
      <c r="W19" s="8">
        <v>38.238095238095241</v>
      </c>
      <c r="X19" s="4">
        <v>2008</v>
      </c>
      <c r="Y19" s="4">
        <v>300000</v>
      </c>
      <c r="Z19" s="14">
        <v>900000</v>
      </c>
    </row>
    <row r="20" spans="1:26" s="2" customFormat="1" x14ac:dyDescent="0.35">
      <c r="A20" s="13">
        <v>102</v>
      </c>
      <c r="B20" s="4" t="s">
        <v>141</v>
      </c>
      <c r="C20" s="4">
        <v>2</v>
      </c>
      <c r="D20" s="4" t="s">
        <v>20</v>
      </c>
      <c r="E20" s="4" t="s">
        <v>63</v>
      </c>
      <c r="F20" s="4" t="s">
        <v>18</v>
      </c>
      <c r="G20" s="4">
        <v>116</v>
      </c>
      <c r="H20" s="4">
        <v>40</v>
      </c>
      <c r="I20" s="4">
        <v>104</v>
      </c>
      <c r="J20" s="4">
        <v>42.97</v>
      </c>
      <c r="K20" s="4">
        <v>69</v>
      </c>
      <c r="L20" s="4">
        <v>37.1</v>
      </c>
      <c r="M20" s="4">
        <v>0</v>
      </c>
      <c r="N20" s="4">
        <v>52</v>
      </c>
      <c r="O20" s="4">
        <v>10</v>
      </c>
      <c r="P20" s="5">
        <v>3.4666666666666668</v>
      </c>
      <c r="Q20" s="5">
        <v>68.421052631578945</v>
      </c>
      <c r="R20" s="4">
        <v>1</v>
      </c>
      <c r="S20" s="4">
        <v>1892</v>
      </c>
      <c r="T20" s="4">
        <v>74</v>
      </c>
      <c r="U20" s="5">
        <v>25.567567567567568</v>
      </c>
      <c r="V20" s="5">
        <v>7.7540983606557381</v>
      </c>
      <c r="W20" s="8">
        <v>19.783783783783782</v>
      </c>
      <c r="X20" s="4">
        <v>2008</v>
      </c>
      <c r="Y20" s="4">
        <v>200000</v>
      </c>
      <c r="Z20" s="14">
        <v>875000</v>
      </c>
    </row>
    <row r="21" spans="1:26" s="2" customFormat="1" x14ac:dyDescent="0.35">
      <c r="A21" s="13">
        <v>4</v>
      </c>
      <c r="B21" s="4" t="s">
        <v>22</v>
      </c>
      <c r="C21" s="4">
        <v>1</v>
      </c>
      <c r="D21" s="4" t="s">
        <v>20</v>
      </c>
      <c r="E21" s="4" t="s">
        <v>23</v>
      </c>
      <c r="F21" s="4" t="s">
        <v>18</v>
      </c>
      <c r="G21" s="4">
        <v>284</v>
      </c>
      <c r="H21" s="4">
        <v>31</v>
      </c>
      <c r="I21" s="4">
        <v>241</v>
      </c>
      <c r="J21" s="4">
        <v>84.56</v>
      </c>
      <c r="K21" s="4">
        <v>51</v>
      </c>
      <c r="L21" s="4">
        <v>36.799999999999997</v>
      </c>
      <c r="M21" s="4">
        <v>0</v>
      </c>
      <c r="N21" s="4">
        <v>58</v>
      </c>
      <c r="O21" s="4">
        <v>11</v>
      </c>
      <c r="P21" s="5">
        <v>5.8</v>
      </c>
      <c r="Q21" s="5">
        <v>76.31578947368422</v>
      </c>
      <c r="R21" s="4">
        <v>0</v>
      </c>
      <c r="S21" s="4">
        <v>1125</v>
      </c>
      <c r="T21" s="4">
        <v>49</v>
      </c>
      <c r="U21" s="5">
        <v>22.959183673469386</v>
      </c>
      <c r="V21" s="5">
        <v>6.2326869806094187</v>
      </c>
      <c r="W21" s="8">
        <v>22.142857142857142</v>
      </c>
      <c r="X21" s="4">
        <v>2011</v>
      </c>
      <c r="Y21" s="4">
        <v>100000</v>
      </c>
      <c r="Z21" s="14">
        <v>850000</v>
      </c>
    </row>
    <row r="22" spans="1:26" s="2" customFormat="1" x14ac:dyDescent="0.35">
      <c r="A22" s="13">
        <v>31</v>
      </c>
      <c r="B22" s="4" t="s">
        <v>65</v>
      </c>
      <c r="C22" s="4">
        <v>2</v>
      </c>
      <c r="D22" s="4" t="s">
        <v>20</v>
      </c>
      <c r="E22" s="4" t="s">
        <v>53</v>
      </c>
      <c r="F22" s="4" t="s">
        <v>18</v>
      </c>
      <c r="G22" s="4">
        <v>2164</v>
      </c>
      <c r="H22" s="4">
        <v>406</v>
      </c>
      <c r="I22" s="4">
        <v>1190</v>
      </c>
      <c r="J22" s="4">
        <v>80.510000000000005</v>
      </c>
      <c r="K22" s="4">
        <v>259</v>
      </c>
      <c r="L22" s="4">
        <v>46.5</v>
      </c>
      <c r="M22" s="4">
        <v>1</v>
      </c>
      <c r="N22" s="4">
        <v>430</v>
      </c>
      <c r="O22" s="4">
        <v>49</v>
      </c>
      <c r="P22" s="5">
        <v>16.53846153846154</v>
      </c>
      <c r="Q22" s="5">
        <v>151.40845070422534</v>
      </c>
      <c r="R22" s="4">
        <v>22</v>
      </c>
      <c r="S22" s="4">
        <v>1469</v>
      </c>
      <c r="T22" s="4">
        <v>54</v>
      </c>
      <c r="U22" s="5">
        <v>27.203703703703702</v>
      </c>
      <c r="V22" s="5">
        <v>6.8548763415772278</v>
      </c>
      <c r="W22" s="8">
        <v>23.833333333333332</v>
      </c>
      <c r="X22" s="4">
        <v>2008</v>
      </c>
      <c r="Y22" s="4">
        <v>250000</v>
      </c>
      <c r="Z22" s="14">
        <v>850000</v>
      </c>
    </row>
    <row r="23" spans="1:26" s="2" customFormat="1" x14ac:dyDescent="0.35">
      <c r="A23" s="13">
        <v>73</v>
      </c>
      <c r="B23" s="4" t="s">
        <v>112</v>
      </c>
      <c r="C23" s="4">
        <v>2</v>
      </c>
      <c r="D23" s="4" t="s">
        <v>20</v>
      </c>
      <c r="E23" s="4" t="s">
        <v>41</v>
      </c>
      <c r="F23" s="4" t="s">
        <v>18</v>
      </c>
      <c r="G23" s="4">
        <v>77</v>
      </c>
      <c r="H23" s="4">
        <v>44</v>
      </c>
      <c r="I23" s="4">
        <v>141</v>
      </c>
      <c r="J23" s="4">
        <v>57.31</v>
      </c>
      <c r="K23" s="4">
        <v>157</v>
      </c>
      <c r="L23" s="4">
        <v>36.6</v>
      </c>
      <c r="M23" s="4">
        <v>0</v>
      </c>
      <c r="N23" s="4">
        <v>38</v>
      </c>
      <c r="O23" s="4">
        <v>22</v>
      </c>
      <c r="P23" s="5">
        <v>19</v>
      </c>
      <c r="Q23" s="5">
        <v>82.608695652173907</v>
      </c>
      <c r="R23" s="4">
        <v>1</v>
      </c>
      <c r="S23" s="4">
        <v>1192</v>
      </c>
      <c r="T23" s="4">
        <v>48</v>
      </c>
      <c r="U23" s="5">
        <v>24.833333333333332</v>
      </c>
      <c r="V23" s="5">
        <v>7.568253968253968</v>
      </c>
      <c r="W23" s="8">
        <v>19.729166666666668</v>
      </c>
      <c r="X23" s="4">
        <v>2011</v>
      </c>
      <c r="Y23" s="4">
        <v>200000</v>
      </c>
      <c r="Z23" s="14">
        <v>850000</v>
      </c>
    </row>
    <row r="24" spans="1:26" s="2" customFormat="1" x14ac:dyDescent="0.35">
      <c r="A24" s="13">
        <v>5</v>
      </c>
      <c r="B24" s="4" t="s">
        <v>24</v>
      </c>
      <c r="C24" s="4">
        <v>2</v>
      </c>
      <c r="D24" s="4" t="s">
        <v>20</v>
      </c>
      <c r="E24" s="4" t="s">
        <v>23</v>
      </c>
      <c r="F24" s="4" t="s">
        <v>25</v>
      </c>
      <c r="G24" s="4">
        <v>63</v>
      </c>
      <c r="H24" s="4">
        <v>0</v>
      </c>
      <c r="I24" s="4">
        <v>79</v>
      </c>
      <c r="J24" s="4">
        <v>45.93</v>
      </c>
      <c r="K24" s="4">
        <v>0</v>
      </c>
      <c r="L24" s="4">
        <v>0</v>
      </c>
      <c r="M24" s="4">
        <v>0</v>
      </c>
      <c r="N24" s="4">
        <v>1317</v>
      </c>
      <c r="O24" s="4">
        <v>71</v>
      </c>
      <c r="P24" s="5">
        <v>32.924999999999997</v>
      </c>
      <c r="Q24" s="5">
        <v>120.71494042163154</v>
      </c>
      <c r="R24" s="4">
        <v>28</v>
      </c>
      <c r="S24" s="4">
        <v>0</v>
      </c>
      <c r="T24" s="4">
        <v>0</v>
      </c>
      <c r="U24" s="5">
        <v>0</v>
      </c>
      <c r="V24" s="5">
        <v>0</v>
      </c>
      <c r="W24" s="8">
        <v>0</v>
      </c>
      <c r="X24" s="4">
        <v>2011</v>
      </c>
      <c r="Y24" s="4">
        <v>100000</v>
      </c>
      <c r="Z24" s="14">
        <v>800000</v>
      </c>
    </row>
    <row r="25" spans="1:26" s="2" customFormat="1" x14ac:dyDescent="0.35">
      <c r="A25" s="13">
        <v>27</v>
      </c>
      <c r="B25" s="4" t="s">
        <v>60</v>
      </c>
      <c r="C25" s="4">
        <v>2</v>
      </c>
      <c r="D25" s="4" t="s">
        <v>36</v>
      </c>
      <c r="E25" s="4" t="s">
        <v>47</v>
      </c>
      <c r="F25" s="4" t="s">
        <v>14</v>
      </c>
      <c r="G25" s="4">
        <v>6373</v>
      </c>
      <c r="H25" s="4">
        <v>72</v>
      </c>
      <c r="I25" s="4">
        <v>8087</v>
      </c>
      <c r="J25" s="4">
        <v>83.95</v>
      </c>
      <c r="K25" s="4">
        <v>156</v>
      </c>
      <c r="L25" s="4">
        <v>44.4</v>
      </c>
      <c r="M25" s="4">
        <v>1</v>
      </c>
      <c r="N25" s="4">
        <v>1804</v>
      </c>
      <c r="O25" s="4">
        <v>128</v>
      </c>
      <c r="P25" s="5">
        <v>50.111111111111114</v>
      </c>
      <c r="Q25" s="5">
        <v>161.79372197309416</v>
      </c>
      <c r="R25" s="4">
        <v>129</v>
      </c>
      <c r="S25" s="4">
        <v>606</v>
      </c>
      <c r="T25" s="4">
        <v>13</v>
      </c>
      <c r="U25" s="5">
        <v>46.615384615384613</v>
      </c>
      <c r="V25" s="5">
        <v>8.047808764940239</v>
      </c>
      <c r="W25" s="8">
        <v>34.846153846153847</v>
      </c>
      <c r="X25" s="4">
        <v>2008</v>
      </c>
      <c r="Y25" s="4">
        <v>250000</v>
      </c>
      <c r="Z25" s="14">
        <v>800000</v>
      </c>
    </row>
    <row r="26" spans="1:26" s="2" customFormat="1" x14ac:dyDescent="0.35">
      <c r="A26" s="13">
        <v>52</v>
      </c>
      <c r="B26" s="4" t="s">
        <v>89</v>
      </c>
      <c r="C26" s="4">
        <v>1</v>
      </c>
      <c r="D26" s="4" t="s">
        <v>20</v>
      </c>
      <c r="E26" s="4" t="s">
        <v>34</v>
      </c>
      <c r="F26" s="4" t="s">
        <v>18</v>
      </c>
      <c r="G26" s="4">
        <v>149</v>
      </c>
      <c r="H26" s="4">
        <v>27</v>
      </c>
      <c r="I26" s="4">
        <v>292</v>
      </c>
      <c r="J26" s="4">
        <v>88.21</v>
      </c>
      <c r="K26" s="4">
        <v>77</v>
      </c>
      <c r="L26" s="4">
        <v>42.1</v>
      </c>
      <c r="M26" s="4">
        <v>0</v>
      </c>
      <c r="N26" s="4">
        <v>243</v>
      </c>
      <c r="O26" s="4">
        <v>34</v>
      </c>
      <c r="P26" s="5">
        <v>10.565217391304348</v>
      </c>
      <c r="Q26" s="5">
        <v>114.08450704225352</v>
      </c>
      <c r="R26" s="4">
        <v>14</v>
      </c>
      <c r="S26" s="4">
        <v>1919</v>
      </c>
      <c r="T26" s="4">
        <v>53</v>
      </c>
      <c r="U26" s="5">
        <v>36.20754716981132</v>
      </c>
      <c r="V26" s="5">
        <v>7.7316680096696215</v>
      </c>
      <c r="W26" s="8">
        <v>28.113207547169811</v>
      </c>
      <c r="X26" s="4">
        <v>2011</v>
      </c>
      <c r="Y26" s="4">
        <v>200000</v>
      </c>
      <c r="Z26" s="14">
        <v>800000</v>
      </c>
    </row>
    <row r="27" spans="1:26" s="2" customFormat="1" x14ac:dyDescent="0.35">
      <c r="A27" s="13">
        <v>72</v>
      </c>
      <c r="B27" s="4" t="s">
        <v>111</v>
      </c>
      <c r="C27" s="4">
        <v>2</v>
      </c>
      <c r="D27" s="4" t="s">
        <v>20</v>
      </c>
      <c r="E27" s="4" t="s">
        <v>37</v>
      </c>
      <c r="F27" s="4" t="s">
        <v>14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563</v>
      </c>
      <c r="O27" s="4">
        <v>35</v>
      </c>
      <c r="P27" s="5">
        <v>19.413793103448278</v>
      </c>
      <c r="Q27" s="5">
        <v>123.19474835886214</v>
      </c>
      <c r="R27" s="4">
        <v>19</v>
      </c>
      <c r="S27" s="4">
        <v>263</v>
      </c>
      <c r="T27" s="4">
        <v>7</v>
      </c>
      <c r="U27" s="5">
        <v>37.571428571428569</v>
      </c>
      <c r="V27" s="5">
        <v>8.7375415282392019</v>
      </c>
      <c r="W27" s="8">
        <v>25.857142857142858</v>
      </c>
      <c r="X27" s="4">
        <v>2011</v>
      </c>
      <c r="Y27" s="4">
        <v>50000</v>
      </c>
      <c r="Z27" s="14">
        <v>800000</v>
      </c>
    </row>
    <row r="28" spans="1:26" s="2" customFormat="1" x14ac:dyDescent="0.35">
      <c r="A28" s="13">
        <v>117</v>
      </c>
      <c r="B28" s="4" t="s">
        <v>157</v>
      </c>
      <c r="C28" s="4">
        <v>2</v>
      </c>
      <c r="D28" s="4" t="s">
        <v>20</v>
      </c>
      <c r="E28" s="4" t="s">
        <v>34</v>
      </c>
      <c r="F28" s="4" t="s">
        <v>25</v>
      </c>
      <c r="G28" s="4">
        <v>0</v>
      </c>
      <c r="H28" s="4">
        <v>0</v>
      </c>
      <c r="I28" s="4">
        <v>786</v>
      </c>
      <c r="J28" s="4">
        <v>91.92</v>
      </c>
      <c r="K28" s="4">
        <v>0</v>
      </c>
      <c r="L28" s="4">
        <v>0</v>
      </c>
      <c r="M28" s="4">
        <v>0</v>
      </c>
      <c r="N28" s="4">
        <v>1538</v>
      </c>
      <c r="O28" s="4">
        <v>69</v>
      </c>
      <c r="P28" s="5">
        <v>26.982456140350877</v>
      </c>
      <c r="Q28" s="5">
        <v>126.16899097621001</v>
      </c>
      <c r="R28" s="4">
        <v>59</v>
      </c>
      <c r="S28" s="4">
        <v>0</v>
      </c>
      <c r="T28" s="4">
        <v>0</v>
      </c>
      <c r="U28" s="5">
        <v>0</v>
      </c>
      <c r="V28" s="5">
        <v>0</v>
      </c>
      <c r="W28" s="8">
        <v>0</v>
      </c>
      <c r="X28" s="4">
        <v>2008</v>
      </c>
      <c r="Y28" s="4">
        <v>200000</v>
      </c>
      <c r="Z28" s="14">
        <v>800000</v>
      </c>
    </row>
    <row r="29" spans="1:26" s="2" customFormat="1" x14ac:dyDescent="0.35">
      <c r="A29" s="13">
        <v>98</v>
      </c>
      <c r="B29" s="4" t="s">
        <v>137</v>
      </c>
      <c r="C29" s="4">
        <v>1</v>
      </c>
      <c r="D29" s="4" t="s">
        <v>20</v>
      </c>
      <c r="E29" s="4" t="s">
        <v>63</v>
      </c>
      <c r="F29" s="4" t="s">
        <v>25</v>
      </c>
      <c r="G29" s="4">
        <v>0</v>
      </c>
      <c r="H29" s="4">
        <v>0</v>
      </c>
      <c r="I29" s="4">
        <v>1961</v>
      </c>
      <c r="J29" s="4">
        <v>78.849999999999994</v>
      </c>
      <c r="K29" s="4">
        <v>8</v>
      </c>
      <c r="L29" s="4">
        <v>59.1</v>
      </c>
      <c r="M29" s="4">
        <v>0</v>
      </c>
      <c r="N29" s="4">
        <v>1975</v>
      </c>
      <c r="O29" s="4">
        <v>109</v>
      </c>
      <c r="P29" s="5">
        <v>31.349206349206348</v>
      </c>
      <c r="Q29" s="5">
        <v>129.16939175931981</v>
      </c>
      <c r="R29" s="4">
        <v>82</v>
      </c>
      <c r="S29" s="4">
        <v>408</v>
      </c>
      <c r="T29" s="4">
        <v>14</v>
      </c>
      <c r="U29" s="5">
        <v>29.142857142857142</v>
      </c>
      <c r="V29" s="5">
        <v>8</v>
      </c>
      <c r="W29" s="8">
        <v>21.857142857142858</v>
      </c>
      <c r="X29" s="4">
        <v>2008</v>
      </c>
      <c r="Y29" s="4">
        <v>150000</v>
      </c>
      <c r="Z29" s="14">
        <v>750000</v>
      </c>
    </row>
    <row r="30" spans="1:26" s="2" customFormat="1" x14ac:dyDescent="0.35">
      <c r="A30" s="13">
        <v>124</v>
      </c>
      <c r="B30" s="4" t="s">
        <v>163</v>
      </c>
      <c r="C30" s="4">
        <v>1</v>
      </c>
      <c r="D30" s="4" t="s">
        <v>27</v>
      </c>
      <c r="E30" s="4" t="s">
        <v>96</v>
      </c>
      <c r="F30" s="4" t="s">
        <v>25</v>
      </c>
      <c r="G30" s="4">
        <v>483</v>
      </c>
      <c r="H30" s="4">
        <v>2</v>
      </c>
      <c r="I30" s="4">
        <v>876</v>
      </c>
      <c r="J30" s="4">
        <v>85.79</v>
      </c>
      <c r="K30" s="4">
        <v>0</v>
      </c>
      <c r="L30" s="4">
        <v>0</v>
      </c>
      <c r="M30" s="4">
        <v>0</v>
      </c>
      <c r="N30" s="4">
        <v>1025</v>
      </c>
      <c r="O30" s="4">
        <v>109</v>
      </c>
      <c r="P30" s="5">
        <v>27.702702702702702</v>
      </c>
      <c r="Q30" s="5">
        <v>135.76158940397352</v>
      </c>
      <c r="R30" s="4">
        <v>44</v>
      </c>
      <c r="S30" s="4">
        <v>0</v>
      </c>
      <c r="T30" s="4">
        <v>0</v>
      </c>
      <c r="U30" s="5">
        <v>0</v>
      </c>
      <c r="V30" s="5">
        <v>0</v>
      </c>
      <c r="W30" s="8">
        <v>0</v>
      </c>
      <c r="X30" s="4">
        <v>2011</v>
      </c>
      <c r="Y30" s="4">
        <v>200000</v>
      </c>
      <c r="Z30" s="14">
        <v>750000</v>
      </c>
    </row>
    <row r="31" spans="1:26" s="2" customFormat="1" x14ac:dyDescent="0.35">
      <c r="A31" s="13">
        <v>126</v>
      </c>
      <c r="B31" s="4" t="s">
        <v>165</v>
      </c>
      <c r="C31" s="4">
        <v>2</v>
      </c>
      <c r="D31" s="4" t="s">
        <v>20</v>
      </c>
      <c r="E31" s="4" t="s">
        <v>51</v>
      </c>
      <c r="F31" s="4" t="s">
        <v>25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49</v>
      </c>
      <c r="O31" s="4">
        <v>16</v>
      </c>
      <c r="P31" s="5">
        <v>9.8000000000000007</v>
      </c>
      <c r="Q31" s="5">
        <v>125.64</v>
      </c>
      <c r="R31" s="4">
        <v>2</v>
      </c>
      <c r="S31" s="4">
        <v>0</v>
      </c>
      <c r="T31" s="4">
        <v>0</v>
      </c>
      <c r="U31" s="5">
        <v>0</v>
      </c>
      <c r="V31" s="5">
        <v>0</v>
      </c>
      <c r="W31" s="8">
        <v>0</v>
      </c>
      <c r="X31" s="4">
        <v>2010</v>
      </c>
      <c r="Y31" s="4">
        <v>50000</v>
      </c>
      <c r="Z31" s="14">
        <v>750000</v>
      </c>
    </row>
    <row r="32" spans="1:26" s="2" customFormat="1" ht="16.5" customHeight="1" x14ac:dyDescent="0.35">
      <c r="A32" s="13">
        <v>25</v>
      </c>
      <c r="B32" s="4" t="s">
        <v>58</v>
      </c>
      <c r="C32" s="4">
        <v>2</v>
      </c>
      <c r="D32" s="4" t="s">
        <v>20</v>
      </c>
      <c r="E32" s="4" t="s">
        <v>41</v>
      </c>
      <c r="F32" s="4" t="s">
        <v>25</v>
      </c>
      <c r="G32" s="4">
        <v>3712</v>
      </c>
      <c r="H32" s="4">
        <v>0</v>
      </c>
      <c r="I32" s="4">
        <v>4819</v>
      </c>
      <c r="J32" s="4">
        <v>86.17</v>
      </c>
      <c r="K32" s="4">
        <v>0</v>
      </c>
      <c r="L32" s="4">
        <v>0</v>
      </c>
      <c r="M32" s="4">
        <v>1</v>
      </c>
      <c r="N32" s="4">
        <v>2065</v>
      </c>
      <c r="O32" s="4">
        <v>93</v>
      </c>
      <c r="P32" s="5">
        <v>33.306451612903224</v>
      </c>
      <c r="Q32" s="5">
        <v>128.90137328339574</v>
      </c>
      <c r="R32" s="4">
        <v>32</v>
      </c>
      <c r="S32" s="4">
        <v>0</v>
      </c>
      <c r="T32" s="4">
        <v>0</v>
      </c>
      <c r="U32" s="5">
        <v>0</v>
      </c>
      <c r="V32" s="5">
        <v>0</v>
      </c>
      <c r="W32" s="8">
        <v>0</v>
      </c>
      <c r="X32" s="4">
        <v>2008</v>
      </c>
      <c r="Y32" s="4">
        <v>220000</v>
      </c>
      <c r="Z32" s="14">
        <v>725000</v>
      </c>
    </row>
    <row r="33" spans="1:26" s="2" customFormat="1" x14ac:dyDescent="0.35">
      <c r="A33" s="13">
        <v>8</v>
      </c>
      <c r="B33" s="4" t="s">
        <v>30</v>
      </c>
      <c r="C33" s="4">
        <v>2</v>
      </c>
      <c r="D33" s="4" t="s">
        <v>27</v>
      </c>
      <c r="E33" s="4" t="s">
        <v>23</v>
      </c>
      <c r="F33" s="4" t="s">
        <v>18</v>
      </c>
      <c r="G33" s="4">
        <v>54</v>
      </c>
      <c r="H33" s="4">
        <v>50</v>
      </c>
      <c r="I33" s="4">
        <v>50</v>
      </c>
      <c r="J33" s="4">
        <v>92.59</v>
      </c>
      <c r="K33" s="4">
        <v>62</v>
      </c>
      <c r="L33" s="4">
        <v>31.3</v>
      </c>
      <c r="M33" s="4">
        <v>0</v>
      </c>
      <c r="N33" s="4">
        <v>21</v>
      </c>
      <c r="O33" s="4">
        <v>16</v>
      </c>
      <c r="P33" s="5">
        <v>21</v>
      </c>
      <c r="Q33" s="5">
        <v>165.88</v>
      </c>
      <c r="R33" s="4">
        <v>1</v>
      </c>
      <c r="S33" s="4">
        <v>693</v>
      </c>
      <c r="T33" s="4">
        <v>37</v>
      </c>
      <c r="U33" s="5">
        <v>18.72972972972973</v>
      </c>
      <c r="V33" s="5">
        <v>7.21875</v>
      </c>
      <c r="W33" s="8">
        <v>15.567567567567568</v>
      </c>
      <c r="X33" s="4">
        <v>2011</v>
      </c>
      <c r="Y33" s="4">
        <v>200000</v>
      </c>
      <c r="Z33" s="14">
        <v>700000</v>
      </c>
    </row>
    <row r="34" spans="1:26" s="2" customFormat="1" x14ac:dyDescent="0.35">
      <c r="A34" s="13">
        <v>29</v>
      </c>
      <c r="B34" s="4" t="s">
        <v>62</v>
      </c>
      <c r="C34" s="4">
        <v>3</v>
      </c>
      <c r="D34" s="4" t="s">
        <v>27</v>
      </c>
      <c r="E34" s="4" t="s">
        <v>63</v>
      </c>
      <c r="F34" s="4" t="s">
        <v>181</v>
      </c>
      <c r="G34" s="4">
        <v>5570</v>
      </c>
      <c r="H34" s="4">
        <v>0</v>
      </c>
      <c r="I34" s="4">
        <v>9619</v>
      </c>
      <c r="J34" s="4">
        <v>96.94</v>
      </c>
      <c r="K34" s="4">
        <v>0</v>
      </c>
      <c r="L34" s="4">
        <v>0</v>
      </c>
      <c r="M34" s="4">
        <v>1</v>
      </c>
      <c r="N34" s="4">
        <v>1775</v>
      </c>
      <c r="O34" s="4">
        <v>109</v>
      </c>
      <c r="P34" s="5">
        <v>27.734375</v>
      </c>
      <c r="Q34" s="5">
        <v>140.20537124802527</v>
      </c>
      <c r="R34" s="4">
        <v>86</v>
      </c>
      <c r="S34" s="4">
        <v>0</v>
      </c>
      <c r="T34" s="4">
        <v>0</v>
      </c>
      <c r="U34" s="5">
        <v>0</v>
      </c>
      <c r="V34" s="5">
        <v>0</v>
      </c>
      <c r="W34" s="8">
        <v>0</v>
      </c>
      <c r="X34" s="4">
        <v>2008</v>
      </c>
      <c r="Y34" s="4">
        <v>300000</v>
      </c>
      <c r="Z34" s="14">
        <v>700000</v>
      </c>
    </row>
    <row r="35" spans="1:26" s="2" customFormat="1" x14ac:dyDescent="0.35">
      <c r="A35" s="13">
        <v>61</v>
      </c>
      <c r="B35" s="4" t="s">
        <v>100</v>
      </c>
      <c r="C35" s="4">
        <v>2</v>
      </c>
      <c r="D35" s="4" t="s">
        <v>55</v>
      </c>
      <c r="E35" s="4" t="s">
        <v>47</v>
      </c>
      <c r="F35" s="4" t="s">
        <v>181</v>
      </c>
      <c r="G35" s="4">
        <v>3763</v>
      </c>
      <c r="H35" s="4">
        <v>0</v>
      </c>
      <c r="I35" s="4">
        <v>4511</v>
      </c>
      <c r="J35" s="4">
        <v>89.62</v>
      </c>
      <c r="K35" s="4">
        <v>0</v>
      </c>
      <c r="L35" s="4">
        <v>0</v>
      </c>
      <c r="M35" s="4">
        <v>1</v>
      </c>
      <c r="N35" s="4">
        <v>1233</v>
      </c>
      <c r="O35" s="4">
        <v>158</v>
      </c>
      <c r="P35" s="5">
        <v>28.022727272727273</v>
      </c>
      <c r="Q35" s="5">
        <v>123.42342342342343</v>
      </c>
      <c r="R35" s="4">
        <v>48</v>
      </c>
      <c r="S35" s="4">
        <v>0</v>
      </c>
      <c r="T35" s="4">
        <v>0</v>
      </c>
      <c r="U35" s="5">
        <v>0</v>
      </c>
      <c r="V35" s="5">
        <v>0</v>
      </c>
      <c r="W35" s="8">
        <v>0</v>
      </c>
      <c r="X35" s="4">
        <v>2008</v>
      </c>
      <c r="Y35" s="4">
        <v>175000</v>
      </c>
      <c r="Z35" s="14">
        <v>700000</v>
      </c>
    </row>
    <row r="36" spans="1:26" s="2" customFormat="1" x14ac:dyDescent="0.35">
      <c r="A36" s="13">
        <v>92</v>
      </c>
      <c r="B36" s="4" t="s">
        <v>131</v>
      </c>
      <c r="C36" s="4">
        <v>2</v>
      </c>
      <c r="D36" s="4" t="s">
        <v>45</v>
      </c>
      <c r="E36" s="4" t="s">
        <v>79</v>
      </c>
      <c r="F36" s="4" t="s">
        <v>181</v>
      </c>
      <c r="G36" s="4">
        <v>9382</v>
      </c>
      <c r="H36" s="4">
        <v>0</v>
      </c>
      <c r="I36" s="4">
        <v>10472</v>
      </c>
      <c r="J36" s="4">
        <v>75.75</v>
      </c>
      <c r="K36" s="4">
        <v>0</v>
      </c>
      <c r="L36" s="4">
        <v>0</v>
      </c>
      <c r="M36" s="4">
        <v>1</v>
      </c>
      <c r="N36" s="4">
        <v>1567</v>
      </c>
      <c r="O36" s="4">
        <v>94</v>
      </c>
      <c r="P36" s="5">
        <v>27.982142857142858</v>
      </c>
      <c r="Q36" s="5">
        <v>124.76114649681529</v>
      </c>
      <c r="R36" s="4">
        <v>27</v>
      </c>
      <c r="S36" s="4">
        <v>0</v>
      </c>
      <c r="T36" s="4">
        <v>0</v>
      </c>
      <c r="U36" s="5">
        <v>0</v>
      </c>
      <c r="V36" s="5">
        <v>0</v>
      </c>
      <c r="W36" s="8">
        <v>0</v>
      </c>
      <c r="X36" s="4">
        <v>2008</v>
      </c>
      <c r="Y36" s="4">
        <v>250000</v>
      </c>
      <c r="Z36" s="14">
        <v>700000</v>
      </c>
    </row>
    <row r="37" spans="1:26" s="2" customFormat="1" x14ac:dyDescent="0.35">
      <c r="A37" s="13">
        <v>120</v>
      </c>
      <c r="B37" s="4" t="s">
        <v>159</v>
      </c>
      <c r="C37" s="4">
        <v>2</v>
      </c>
      <c r="D37" s="4" t="s">
        <v>20</v>
      </c>
      <c r="E37" s="4" t="s">
        <v>63</v>
      </c>
      <c r="F37" s="4" t="s">
        <v>25</v>
      </c>
      <c r="G37" s="4">
        <v>0</v>
      </c>
      <c r="H37" s="4">
        <v>0</v>
      </c>
      <c r="I37" s="4">
        <v>218</v>
      </c>
      <c r="J37" s="4">
        <v>60.05</v>
      </c>
      <c r="K37" s="4">
        <v>0</v>
      </c>
      <c r="L37" s="4">
        <v>0</v>
      </c>
      <c r="M37" s="4">
        <v>0</v>
      </c>
      <c r="N37" s="4">
        <v>914</v>
      </c>
      <c r="O37" s="4">
        <v>71</v>
      </c>
      <c r="P37" s="5">
        <v>22.292682926829269</v>
      </c>
      <c r="Q37" s="5">
        <v>118.24062095730919</v>
      </c>
      <c r="R37" s="4">
        <v>37</v>
      </c>
      <c r="S37" s="4">
        <v>321</v>
      </c>
      <c r="T37" s="4">
        <v>6</v>
      </c>
      <c r="U37" s="5">
        <v>53.5</v>
      </c>
      <c r="V37" s="5">
        <v>9.4411764705882355</v>
      </c>
      <c r="W37" s="8">
        <v>34</v>
      </c>
      <c r="X37" s="4">
        <v>2011</v>
      </c>
      <c r="Y37" s="4">
        <v>100000</v>
      </c>
      <c r="Z37" s="14">
        <v>700000</v>
      </c>
    </row>
    <row r="38" spans="1:26" s="2" customFormat="1" x14ac:dyDescent="0.35">
      <c r="A38" s="13">
        <v>44</v>
      </c>
      <c r="B38" s="4" t="s">
        <v>80</v>
      </c>
      <c r="C38" s="4">
        <v>2</v>
      </c>
      <c r="D38" s="4" t="s">
        <v>20</v>
      </c>
      <c r="E38" s="4" t="s">
        <v>75</v>
      </c>
      <c r="F38" s="4" t="s">
        <v>25</v>
      </c>
      <c r="G38" s="4">
        <v>624</v>
      </c>
      <c r="H38" s="4">
        <v>0</v>
      </c>
      <c r="I38" s="4">
        <v>2753</v>
      </c>
      <c r="J38" s="4">
        <v>72.03</v>
      </c>
      <c r="K38" s="4">
        <v>0</v>
      </c>
      <c r="L38" s="4">
        <v>0</v>
      </c>
      <c r="M38" s="4">
        <v>0</v>
      </c>
      <c r="N38" s="4">
        <v>259</v>
      </c>
      <c r="O38" s="4">
        <v>34</v>
      </c>
      <c r="P38" s="5">
        <v>14.388888888888889</v>
      </c>
      <c r="Q38" s="5">
        <v>103.60000000000001</v>
      </c>
      <c r="R38" s="4">
        <v>6</v>
      </c>
      <c r="S38" s="4">
        <v>0</v>
      </c>
      <c r="T38" s="4">
        <v>0</v>
      </c>
      <c r="U38" s="5">
        <v>0</v>
      </c>
      <c r="V38" s="5">
        <v>0</v>
      </c>
      <c r="W38" s="8">
        <v>0</v>
      </c>
      <c r="X38" s="4">
        <v>2008</v>
      </c>
      <c r="Y38" s="4">
        <v>125000</v>
      </c>
      <c r="Z38" s="14">
        <v>675000</v>
      </c>
    </row>
    <row r="39" spans="1:26" s="2" customFormat="1" x14ac:dyDescent="0.35">
      <c r="A39" s="13">
        <v>68</v>
      </c>
      <c r="B39" s="4" t="s">
        <v>107</v>
      </c>
      <c r="C39" s="4">
        <v>2</v>
      </c>
      <c r="D39" s="4" t="s">
        <v>12</v>
      </c>
      <c r="E39" s="4" t="s">
        <v>23</v>
      </c>
      <c r="F39" s="4" t="s">
        <v>14</v>
      </c>
      <c r="G39" s="4">
        <v>58</v>
      </c>
      <c r="H39" s="4">
        <v>1</v>
      </c>
      <c r="I39" s="4">
        <v>782</v>
      </c>
      <c r="J39" s="4">
        <v>100.25</v>
      </c>
      <c r="K39" s="4">
        <v>50</v>
      </c>
      <c r="L39" s="4">
        <v>41.4</v>
      </c>
      <c r="M39" s="4">
        <v>0</v>
      </c>
      <c r="N39" s="4">
        <v>781</v>
      </c>
      <c r="O39" s="4">
        <v>71</v>
      </c>
      <c r="P39" s="5">
        <v>24.40625</v>
      </c>
      <c r="Q39" s="5">
        <v>146.25468164794006</v>
      </c>
      <c r="R39" s="4">
        <v>45</v>
      </c>
      <c r="S39" s="4">
        <v>1899</v>
      </c>
      <c r="T39" s="4">
        <v>69</v>
      </c>
      <c r="U39" s="5">
        <v>27.521739130434781</v>
      </c>
      <c r="V39" s="5">
        <v>8.2529335071707948</v>
      </c>
      <c r="W39" s="8">
        <v>20.014492753623188</v>
      </c>
      <c r="X39" s="4">
        <v>2008</v>
      </c>
      <c r="Y39" s="4">
        <v>225000</v>
      </c>
      <c r="Z39" s="14">
        <v>675000</v>
      </c>
    </row>
    <row r="40" spans="1:26" s="2" customFormat="1" x14ac:dyDescent="0.35">
      <c r="A40" s="13">
        <v>78</v>
      </c>
      <c r="B40" s="4" t="s">
        <v>117</v>
      </c>
      <c r="C40" s="4">
        <v>2</v>
      </c>
      <c r="D40" s="4" t="s">
        <v>55</v>
      </c>
      <c r="E40" s="4" t="s">
        <v>29</v>
      </c>
      <c r="F40" s="4" t="s">
        <v>14</v>
      </c>
      <c r="G40" s="4">
        <v>1780</v>
      </c>
      <c r="H40" s="4">
        <v>60</v>
      </c>
      <c r="I40" s="4">
        <v>2377</v>
      </c>
      <c r="J40" s="4">
        <v>87.16</v>
      </c>
      <c r="K40" s="4">
        <v>168</v>
      </c>
      <c r="L40" s="4">
        <v>39.700000000000003</v>
      </c>
      <c r="M40" s="4">
        <v>0</v>
      </c>
      <c r="N40" s="4">
        <v>106</v>
      </c>
      <c r="O40" s="4">
        <v>41</v>
      </c>
      <c r="P40" s="5">
        <v>13.25</v>
      </c>
      <c r="Q40" s="5">
        <v>98.148148148148152</v>
      </c>
      <c r="R40" s="4">
        <v>5</v>
      </c>
      <c r="S40" s="4">
        <v>327</v>
      </c>
      <c r="T40" s="4">
        <v>9</v>
      </c>
      <c r="U40" s="5">
        <v>36.333333333333336</v>
      </c>
      <c r="V40" s="5">
        <v>9.2634560906515588</v>
      </c>
      <c r="W40" s="8">
        <v>23.666666666666668</v>
      </c>
      <c r="X40" s="4">
        <v>2008</v>
      </c>
      <c r="Y40" s="4">
        <v>200000</v>
      </c>
      <c r="Z40" s="14">
        <v>675000</v>
      </c>
    </row>
    <row r="41" spans="1:26" s="2" customFormat="1" x14ac:dyDescent="0.35">
      <c r="A41" s="13">
        <v>95</v>
      </c>
      <c r="B41" s="4" t="s">
        <v>134</v>
      </c>
      <c r="C41" s="4">
        <v>2</v>
      </c>
      <c r="D41" s="4" t="s">
        <v>83</v>
      </c>
      <c r="E41" s="4" t="s">
        <v>51</v>
      </c>
      <c r="F41" s="4" t="s">
        <v>14</v>
      </c>
      <c r="G41" s="4">
        <v>1716</v>
      </c>
      <c r="H41" s="4">
        <v>48</v>
      </c>
      <c r="I41" s="4">
        <v>7040</v>
      </c>
      <c r="J41" s="4">
        <v>113.87</v>
      </c>
      <c r="K41" s="4">
        <v>344</v>
      </c>
      <c r="L41" s="4">
        <v>43.4</v>
      </c>
      <c r="M41" s="4">
        <v>1</v>
      </c>
      <c r="N41" s="4">
        <v>81</v>
      </c>
      <c r="O41" s="4">
        <v>33</v>
      </c>
      <c r="P41" s="5">
        <v>10.119999999999999</v>
      </c>
      <c r="Q41" s="5">
        <v>176.08</v>
      </c>
      <c r="R41" s="4">
        <v>6</v>
      </c>
      <c r="S41" s="4">
        <v>225</v>
      </c>
      <c r="T41" s="4">
        <v>9</v>
      </c>
      <c r="U41" s="5">
        <v>25</v>
      </c>
      <c r="V41" s="5">
        <v>7.5</v>
      </c>
      <c r="W41" s="8">
        <v>20</v>
      </c>
      <c r="X41" s="4">
        <v>2008</v>
      </c>
      <c r="Y41" s="4">
        <v>225000</v>
      </c>
      <c r="Z41" s="14">
        <v>675000</v>
      </c>
    </row>
    <row r="42" spans="1:26" s="2" customFormat="1" x14ac:dyDescent="0.35">
      <c r="A42" s="13">
        <v>113</v>
      </c>
      <c r="B42" s="4" t="s">
        <v>153</v>
      </c>
      <c r="C42" s="4">
        <v>2</v>
      </c>
      <c r="D42" s="4" t="s">
        <v>20</v>
      </c>
      <c r="E42" s="4" t="s">
        <v>41</v>
      </c>
      <c r="F42" s="4" t="s">
        <v>25</v>
      </c>
      <c r="G42" s="4">
        <v>0</v>
      </c>
      <c r="H42" s="4">
        <v>0</v>
      </c>
      <c r="I42" s="4">
        <v>165</v>
      </c>
      <c r="J42" s="4">
        <v>75.680000000000007</v>
      </c>
      <c r="K42" s="4">
        <v>1</v>
      </c>
      <c r="L42" s="4">
        <v>60</v>
      </c>
      <c r="M42" s="4">
        <v>0</v>
      </c>
      <c r="N42" s="4">
        <v>969</v>
      </c>
      <c r="O42" s="4">
        <v>75</v>
      </c>
      <c r="P42" s="5">
        <v>31.258064516129032</v>
      </c>
      <c r="Q42" s="5">
        <v>113.33333333333333</v>
      </c>
      <c r="R42" s="4">
        <v>22</v>
      </c>
      <c r="S42" s="4">
        <v>45</v>
      </c>
      <c r="T42" s="4">
        <v>1</v>
      </c>
      <c r="U42" s="5">
        <v>45</v>
      </c>
      <c r="V42" s="5">
        <v>11.25</v>
      </c>
      <c r="W42" s="8">
        <v>24</v>
      </c>
      <c r="X42" s="4">
        <v>2008</v>
      </c>
      <c r="Y42" s="4">
        <v>100000</v>
      </c>
      <c r="Z42" s="14">
        <v>675000</v>
      </c>
    </row>
    <row r="43" spans="1:26" s="2" customFormat="1" x14ac:dyDescent="0.35">
      <c r="A43" s="13">
        <v>34</v>
      </c>
      <c r="B43" s="4" t="s">
        <v>68</v>
      </c>
      <c r="C43" s="4">
        <v>3</v>
      </c>
      <c r="D43" s="4" t="s">
        <v>12</v>
      </c>
      <c r="E43" s="4" t="s">
        <v>32</v>
      </c>
      <c r="F43" s="4" t="s">
        <v>14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11</v>
      </c>
      <c r="O43" s="4">
        <v>11</v>
      </c>
      <c r="P43" s="5">
        <v>5.5</v>
      </c>
      <c r="Q43" s="5">
        <v>68.75</v>
      </c>
      <c r="R43" s="4">
        <v>1</v>
      </c>
      <c r="S43" s="4">
        <v>40</v>
      </c>
      <c r="T43" s="4">
        <v>1</v>
      </c>
      <c r="U43" s="5">
        <v>40</v>
      </c>
      <c r="V43" s="5">
        <v>6.66</v>
      </c>
      <c r="W43" s="8">
        <v>36</v>
      </c>
      <c r="X43" s="4">
        <v>2009</v>
      </c>
      <c r="Y43" s="4">
        <v>100000</v>
      </c>
      <c r="Z43" s="14">
        <v>650000</v>
      </c>
    </row>
    <row r="44" spans="1:26" s="2" customFormat="1" x14ac:dyDescent="0.35">
      <c r="A44" s="13">
        <v>67</v>
      </c>
      <c r="B44" s="4" t="s">
        <v>106</v>
      </c>
      <c r="C44" s="4">
        <v>2</v>
      </c>
      <c r="D44" s="4" t="s">
        <v>83</v>
      </c>
      <c r="E44" s="4" t="s">
        <v>96</v>
      </c>
      <c r="F44" s="4" t="s">
        <v>18</v>
      </c>
      <c r="G44" s="4">
        <v>141</v>
      </c>
      <c r="H44" s="4">
        <v>106</v>
      </c>
      <c r="I44" s="4">
        <v>34</v>
      </c>
      <c r="J44" s="4">
        <v>34</v>
      </c>
      <c r="K44" s="4">
        <v>46</v>
      </c>
      <c r="L44" s="4">
        <v>42.1</v>
      </c>
      <c r="M44" s="4">
        <v>0</v>
      </c>
      <c r="N44" s="4">
        <v>3</v>
      </c>
      <c r="O44" s="4">
        <v>3</v>
      </c>
      <c r="P44" s="5">
        <v>1.5</v>
      </c>
      <c r="Q44" s="5">
        <v>50</v>
      </c>
      <c r="R44" s="4">
        <v>0</v>
      </c>
      <c r="S44" s="4">
        <v>296</v>
      </c>
      <c r="T44" s="4">
        <v>8</v>
      </c>
      <c r="U44" s="5">
        <v>37</v>
      </c>
      <c r="V44" s="5">
        <v>9.25</v>
      </c>
      <c r="W44" s="8">
        <v>24</v>
      </c>
      <c r="X44" s="4">
        <v>2008</v>
      </c>
      <c r="Y44" s="4">
        <v>225000</v>
      </c>
      <c r="Z44" s="14">
        <v>650000</v>
      </c>
    </row>
    <row r="45" spans="1:26" s="2" customFormat="1" x14ac:dyDescent="0.35">
      <c r="A45" s="13">
        <v>71</v>
      </c>
      <c r="B45" s="4" t="s">
        <v>110</v>
      </c>
      <c r="C45" s="4">
        <v>3</v>
      </c>
      <c r="D45" s="4" t="s">
        <v>27</v>
      </c>
      <c r="E45" s="4" t="s">
        <v>41</v>
      </c>
      <c r="F45" s="4" t="s">
        <v>18</v>
      </c>
      <c r="G45" s="4">
        <v>0</v>
      </c>
      <c r="H45" s="4">
        <v>0</v>
      </c>
      <c r="I45" s="4">
        <v>1</v>
      </c>
      <c r="J45" s="4">
        <v>50</v>
      </c>
      <c r="K45" s="4">
        <v>1</v>
      </c>
      <c r="L45" s="4">
        <v>42</v>
      </c>
      <c r="M45" s="4">
        <v>0</v>
      </c>
      <c r="N45" s="4">
        <v>4</v>
      </c>
      <c r="O45" s="4">
        <v>3</v>
      </c>
      <c r="P45" s="5">
        <v>4</v>
      </c>
      <c r="Q45" s="5">
        <v>30.76923076923077</v>
      </c>
      <c r="R45" s="4">
        <v>0</v>
      </c>
      <c r="S45" s="4">
        <v>627</v>
      </c>
      <c r="T45" s="4">
        <v>24</v>
      </c>
      <c r="U45" s="5">
        <v>26.125</v>
      </c>
      <c r="V45" s="5">
        <v>7.1739130434782608</v>
      </c>
      <c r="W45" s="8">
        <v>21.916666666666668</v>
      </c>
      <c r="X45" s="4">
        <v>2011</v>
      </c>
      <c r="Y45" s="4">
        <v>200000</v>
      </c>
      <c r="Z45" s="14">
        <v>650000</v>
      </c>
    </row>
    <row r="46" spans="1:26" s="2" customFormat="1" x14ac:dyDescent="0.35">
      <c r="A46" s="13">
        <v>89</v>
      </c>
      <c r="B46" s="4" t="s">
        <v>128</v>
      </c>
      <c r="C46" s="4">
        <v>1</v>
      </c>
      <c r="D46" s="4" t="s">
        <v>20</v>
      </c>
      <c r="E46" s="4" t="s">
        <v>23</v>
      </c>
      <c r="F46" s="4" t="s">
        <v>25</v>
      </c>
      <c r="G46" s="4">
        <v>710</v>
      </c>
      <c r="H46" s="4">
        <v>13</v>
      </c>
      <c r="I46" s="4">
        <v>3525</v>
      </c>
      <c r="J46" s="4">
        <v>92.71</v>
      </c>
      <c r="K46" s="4">
        <v>16</v>
      </c>
      <c r="L46" s="4">
        <v>61.9</v>
      </c>
      <c r="M46" s="4">
        <v>0</v>
      </c>
      <c r="N46" s="4">
        <v>2254</v>
      </c>
      <c r="O46" s="4">
        <v>98</v>
      </c>
      <c r="P46" s="5">
        <v>33.64179104477612</v>
      </c>
      <c r="Q46" s="5">
        <v>139.39393939393941</v>
      </c>
      <c r="R46" s="4">
        <v>97</v>
      </c>
      <c r="S46" s="4">
        <v>678</v>
      </c>
      <c r="T46" s="4">
        <v>20</v>
      </c>
      <c r="U46" s="5">
        <v>33.9</v>
      </c>
      <c r="V46" s="5">
        <v>7.0478170478170474</v>
      </c>
      <c r="W46" s="8">
        <v>28.9</v>
      </c>
      <c r="X46" s="4">
        <v>2008</v>
      </c>
      <c r="Y46" s="4">
        <v>125000</v>
      </c>
      <c r="Z46" s="14">
        <v>650000</v>
      </c>
    </row>
    <row r="47" spans="1:26" s="2" customFormat="1" x14ac:dyDescent="0.35">
      <c r="A47" s="13">
        <v>38</v>
      </c>
      <c r="B47" s="4" t="s">
        <v>72</v>
      </c>
      <c r="C47" s="4">
        <v>2</v>
      </c>
      <c r="D47" s="4" t="s">
        <v>27</v>
      </c>
      <c r="E47" s="4" t="s">
        <v>47</v>
      </c>
      <c r="F47" s="4" t="s">
        <v>14</v>
      </c>
      <c r="G47" s="4">
        <v>0</v>
      </c>
      <c r="H47" s="4">
        <v>0</v>
      </c>
      <c r="I47" s="4">
        <v>1488</v>
      </c>
      <c r="J47" s="4">
        <v>91.4</v>
      </c>
      <c r="K47" s="4">
        <v>18</v>
      </c>
      <c r="L47" s="4">
        <v>36.200000000000003</v>
      </c>
      <c r="M47" s="4">
        <v>0</v>
      </c>
      <c r="N47" s="4">
        <v>971</v>
      </c>
      <c r="O47" s="4">
        <v>71</v>
      </c>
      <c r="P47" s="5">
        <v>26.243243243243242</v>
      </c>
      <c r="Q47" s="5">
        <v>125.77720207253887</v>
      </c>
      <c r="R47" s="4">
        <v>48</v>
      </c>
      <c r="S47" s="4">
        <v>345</v>
      </c>
      <c r="T47" s="4">
        <v>6</v>
      </c>
      <c r="U47" s="5">
        <v>57.5</v>
      </c>
      <c r="V47" s="5">
        <v>8.8461538461538467</v>
      </c>
      <c r="W47" s="8">
        <v>39</v>
      </c>
      <c r="X47" s="4">
        <v>2008</v>
      </c>
      <c r="Y47" s="4">
        <v>100000</v>
      </c>
      <c r="Z47" s="14">
        <v>625000</v>
      </c>
    </row>
    <row r="48" spans="1:26" s="2" customFormat="1" x14ac:dyDescent="0.35">
      <c r="A48" s="13">
        <v>106</v>
      </c>
      <c r="B48" s="4" t="s">
        <v>145</v>
      </c>
      <c r="C48" s="4">
        <v>2</v>
      </c>
      <c r="D48" s="4" t="s">
        <v>20</v>
      </c>
      <c r="E48" s="4" t="s">
        <v>79</v>
      </c>
      <c r="F48" s="4" t="s">
        <v>18</v>
      </c>
      <c r="G48" s="4">
        <v>281</v>
      </c>
      <c r="H48" s="4">
        <v>87</v>
      </c>
      <c r="I48" s="4">
        <v>44</v>
      </c>
      <c r="J48" s="4">
        <v>36.36</v>
      </c>
      <c r="K48" s="4">
        <v>75</v>
      </c>
      <c r="L48" s="4">
        <v>33</v>
      </c>
      <c r="M48" s="4">
        <v>0</v>
      </c>
      <c r="N48" s="4">
        <v>33</v>
      </c>
      <c r="O48" s="4">
        <v>15</v>
      </c>
      <c r="P48" s="5">
        <v>11</v>
      </c>
      <c r="Q48" s="5">
        <v>64.705882352941174</v>
      </c>
      <c r="R48" s="4">
        <v>0</v>
      </c>
      <c r="S48" s="4">
        <v>1031</v>
      </c>
      <c r="T48" s="4">
        <v>35</v>
      </c>
      <c r="U48" s="5">
        <v>29.457142857142856</v>
      </c>
      <c r="V48" s="5">
        <v>8.2479999999999993</v>
      </c>
      <c r="W48" s="8">
        <v>21.428571428571427</v>
      </c>
      <c r="X48" s="4">
        <v>2008</v>
      </c>
      <c r="Y48" s="4">
        <v>200000</v>
      </c>
      <c r="Z48" s="14">
        <v>625000</v>
      </c>
    </row>
    <row r="49" spans="1:26" s="2" customFormat="1" x14ac:dyDescent="0.35">
      <c r="A49" s="13">
        <v>121</v>
      </c>
      <c r="B49" s="4" t="s">
        <v>160</v>
      </c>
      <c r="C49" s="4">
        <v>2</v>
      </c>
      <c r="D49" s="4" t="s">
        <v>55</v>
      </c>
      <c r="E49" s="4" t="s">
        <v>41</v>
      </c>
      <c r="F49" s="4" t="s">
        <v>14</v>
      </c>
      <c r="G49" s="4">
        <v>4486</v>
      </c>
      <c r="H49" s="4">
        <v>359</v>
      </c>
      <c r="I49" s="4">
        <v>2105</v>
      </c>
      <c r="J49" s="4">
        <v>81.93</v>
      </c>
      <c r="K49" s="4">
        <v>282</v>
      </c>
      <c r="L49" s="4">
        <v>45.7</v>
      </c>
      <c r="M49" s="4">
        <v>1</v>
      </c>
      <c r="N49" s="4">
        <v>121</v>
      </c>
      <c r="O49" s="4">
        <v>29</v>
      </c>
      <c r="P49" s="5">
        <v>15.125</v>
      </c>
      <c r="Q49" s="5">
        <v>107.07964601769913</v>
      </c>
      <c r="R49" s="4">
        <v>2</v>
      </c>
      <c r="S49" s="4">
        <v>878</v>
      </c>
      <c r="T49" s="4">
        <v>28</v>
      </c>
      <c r="U49" s="5">
        <v>31.357142857142858</v>
      </c>
      <c r="V49" s="5">
        <v>6.8114817688130334</v>
      </c>
      <c r="W49" s="8">
        <v>27.75</v>
      </c>
      <c r="X49" s="4">
        <v>2008</v>
      </c>
      <c r="Y49" s="4">
        <v>250000</v>
      </c>
      <c r="Z49" s="14">
        <v>625000</v>
      </c>
    </row>
    <row r="50" spans="1:26" s="2" customFormat="1" x14ac:dyDescent="0.35">
      <c r="A50" s="13">
        <v>70</v>
      </c>
      <c r="B50" s="4" t="s">
        <v>109</v>
      </c>
      <c r="C50" s="4">
        <v>3</v>
      </c>
      <c r="D50" s="4" t="s">
        <v>45</v>
      </c>
      <c r="E50" s="4" t="s">
        <v>29</v>
      </c>
      <c r="F50" s="4" t="s">
        <v>18</v>
      </c>
      <c r="G50" s="4">
        <v>1261</v>
      </c>
      <c r="H50" s="4">
        <v>800</v>
      </c>
      <c r="I50" s="4">
        <v>674</v>
      </c>
      <c r="J50" s="4">
        <v>77.56</v>
      </c>
      <c r="K50" s="4">
        <v>534</v>
      </c>
      <c r="L50" s="4">
        <v>35.200000000000003</v>
      </c>
      <c r="M50" s="4">
        <v>0</v>
      </c>
      <c r="N50" s="4">
        <v>20</v>
      </c>
      <c r="O50" s="4">
        <v>6</v>
      </c>
      <c r="P50" s="5">
        <v>3.3333333333333335</v>
      </c>
      <c r="Q50" s="5">
        <v>66.666666666666657</v>
      </c>
      <c r="R50" s="4">
        <v>0</v>
      </c>
      <c r="S50" s="4">
        <v>1395</v>
      </c>
      <c r="T50" s="4">
        <v>57</v>
      </c>
      <c r="U50" s="5">
        <v>24.473684210526315</v>
      </c>
      <c r="V50" s="5">
        <v>6.4883720930232558</v>
      </c>
      <c r="W50" s="8">
        <v>22.631578947368421</v>
      </c>
      <c r="X50" s="4">
        <v>2008</v>
      </c>
      <c r="Y50" s="4">
        <v>250000</v>
      </c>
      <c r="Z50" s="14">
        <v>600000</v>
      </c>
    </row>
    <row r="51" spans="1:26" s="2" customFormat="1" x14ac:dyDescent="0.35">
      <c r="A51" s="13">
        <v>28</v>
      </c>
      <c r="B51" s="4" t="s">
        <v>61</v>
      </c>
      <c r="C51" s="4">
        <v>3</v>
      </c>
      <c r="D51" s="4" t="s">
        <v>12</v>
      </c>
      <c r="E51" s="4" t="s">
        <v>51</v>
      </c>
      <c r="F51" s="4" t="s">
        <v>25</v>
      </c>
      <c r="G51" s="4">
        <v>6167</v>
      </c>
      <c r="H51" s="4">
        <v>0</v>
      </c>
      <c r="I51" s="4">
        <v>8094</v>
      </c>
      <c r="J51" s="4">
        <v>83.26</v>
      </c>
      <c r="K51" s="4">
        <v>0</v>
      </c>
      <c r="L51" s="4">
        <v>0</v>
      </c>
      <c r="M51" s="4">
        <v>1</v>
      </c>
      <c r="N51" s="4">
        <v>886</v>
      </c>
      <c r="O51" s="4">
        <v>69</v>
      </c>
      <c r="P51" s="5">
        <v>27.6875</v>
      </c>
      <c r="Q51" s="5">
        <v>109.78934324659231</v>
      </c>
      <c r="R51" s="4">
        <v>31</v>
      </c>
      <c r="S51" s="4">
        <v>0</v>
      </c>
      <c r="T51" s="4">
        <v>0</v>
      </c>
      <c r="U51" s="5">
        <v>0</v>
      </c>
      <c r="V51" s="5">
        <v>0</v>
      </c>
      <c r="W51" s="8">
        <v>0</v>
      </c>
      <c r="X51" s="4">
        <v>2008</v>
      </c>
      <c r="Y51" s="4">
        <v>250000</v>
      </c>
      <c r="Z51" s="14">
        <v>575000</v>
      </c>
    </row>
    <row r="52" spans="1:26" s="2" customFormat="1" x14ac:dyDescent="0.35">
      <c r="A52" s="13">
        <v>85</v>
      </c>
      <c r="B52" s="4" t="s">
        <v>124</v>
      </c>
      <c r="C52" s="4">
        <v>3</v>
      </c>
      <c r="D52" s="4" t="s">
        <v>12</v>
      </c>
      <c r="E52" s="4" t="s">
        <v>53</v>
      </c>
      <c r="F52" s="4" t="s">
        <v>14</v>
      </c>
      <c r="G52" s="4">
        <v>3781</v>
      </c>
      <c r="H52" s="4">
        <v>421</v>
      </c>
      <c r="I52" s="4">
        <v>3519</v>
      </c>
      <c r="J52" s="4">
        <v>86.69</v>
      </c>
      <c r="K52" s="4">
        <v>393</v>
      </c>
      <c r="L52" s="4">
        <v>39.9</v>
      </c>
      <c r="M52" s="4">
        <v>1</v>
      </c>
      <c r="N52" s="4">
        <v>147</v>
      </c>
      <c r="O52" s="4">
        <v>33</v>
      </c>
      <c r="P52" s="5">
        <v>18.37</v>
      </c>
      <c r="Q52" s="5">
        <v>132.43</v>
      </c>
      <c r="R52" s="4">
        <v>8</v>
      </c>
      <c r="S52" s="4">
        <v>301</v>
      </c>
      <c r="T52" s="4">
        <v>11</v>
      </c>
      <c r="U52" s="5">
        <v>27.36</v>
      </c>
      <c r="V52" s="5">
        <v>6.54</v>
      </c>
      <c r="W52" s="8">
        <v>25</v>
      </c>
      <c r="X52" s="4">
        <v>2008</v>
      </c>
      <c r="Y52" s="4">
        <v>200000</v>
      </c>
      <c r="Z52" s="14">
        <v>550000</v>
      </c>
    </row>
    <row r="53" spans="1:26" s="2" customFormat="1" x14ac:dyDescent="0.35">
      <c r="A53" s="13">
        <v>48</v>
      </c>
      <c r="B53" s="4" t="s">
        <v>85</v>
      </c>
      <c r="C53" s="4">
        <v>2</v>
      </c>
      <c r="D53" s="4" t="s">
        <v>20</v>
      </c>
      <c r="E53" s="4" t="s">
        <v>41</v>
      </c>
      <c r="F53" s="4" t="s">
        <v>181</v>
      </c>
      <c r="G53" s="4">
        <v>1000</v>
      </c>
      <c r="H53" s="4">
        <v>0</v>
      </c>
      <c r="I53" s="4">
        <v>1008</v>
      </c>
      <c r="J53" s="4">
        <v>74.5</v>
      </c>
      <c r="K53" s="4">
        <v>0</v>
      </c>
      <c r="L53" s="4">
        <v>0</v>
      </c>
      <c r="M53" s="4">
        <v>0</v>
      </c>
      <c r="N53" s="4">
        <v>1231</v>
      </c>
      <c r="O53" s="4">
        <v>69</v>
      </c>
      <c r="P53" s="5">
        <v>24.137254901960784</v>
      </c>
      <c r="Q53" s="5">
        <v>123.84305835010061</v>
      </c>
      <c r="R53" s="4">
        <v>28</v>
      </c>
      <c r="S53" s="4">
        <v>0</v>
      </c>
      <c r="T53" s="4">
        <v>0</v>
      </c>
      <c r="U53" s="5">
        <v>0</v>
      </c>
      <c r="V53" s="5">
        <v>0</v>
      </c>
      <c r="W53" s="8">
        <v>0</v>
      </c>
      <c r="X53" s="4">
        <v>2008</v>
      </c>
      <c r="Y53" s="4">
        <v>200000</v>
      </c>
      <c r="Z53" s="14">
        <v>525000</v>
      </c>
    </row>
    <row r="54" spans="1:26" s="2" customFormat="1" x14ac:dyDescent="0.35">
      <c r="A54" s="13">
        <v>7</v>
      </c>
      <c r="B54" s="4" t="s">
        <v>28</v>
      </c>
      <c r="C54" s="4">
        <v>2</v>
      </c>
      <c r="D54" s="4" t="s">
        <v>20</v>
      </c>
      <c r="E54" s="4" t="s">
        <v>29</v>
      </c>
      <c r="F54" s="4" t="s">
        <v>18</v>
      </c>
      <c r="G54" s="4">
        <v>51</v>
      </c>
      <c r="H54" s="4">
        <v>27</v>
      </c>
      <c r="I54" s="4">
        <v>120</v>
      </c>
      <c r="J54" s="4">
        <v>78.94</v>
      </c>
      <c r="K54" s="4">
        <v>34</v>
      </c>
      <c r="L54" s="4">
        <v>42.5</v>
      </c>
      <c r="M54" s="4">
        <v>0</v>
      </c>
      <c r="N54" s="4">
        <v>26</v>
      </c>
      <c r="O54" s="4">
        <v>15</v>
      </c>
      <c r="P54" s="5">
        <v>4.333333333333333</v>
      </c>
      <c r="Q54" s="5">
        <v>72.222222222222214</v>
      </c>
      <c r="R54" s="4">
        <v>1</v>
      </c>
      <c r="S54" s="4">
        <v>1342</v>
      </c>
      <c r="T54" s="4">
        <v>52</v>
      </c>
      <c r="U54" s="5">
        <v>25.807692307692307</v>
      </c>
      <c r="V54" s="5">
        <v>7.9833432480666273</v>
      </c>
      <c r="W54" s="8">
        <v>19.403846153846153</v>
      </c>
      <c r="X54" s="4">
        <v>2011</v>
      </c>
      <c r="Y54" s="4">
        <v>100000</v>
      </c>
      <c r="Z54" s="14">
        <v>500000</v>
      </c>
    </row>
    <row r="55" spans="1:26" s="2" customFormat="1" x14ac:dyDescent="0.35">
      <c r="A55" s="13">
        <v>19</v>
      </c>
      <c r="B55" s="4" t="s">
        <v>48</v>
      </c>
      <c r="C55" s="4">
        <v>3</v>
      </c>
      <c r="D55" s="4" t="s">
        <v>20</v>
      </c>
      <c r="E55" s="4" t="s">
        <v>34</v>
      </c>
      <c r="F55" s="4" t="s">
        <v>25</v>
      </c>
      <c r="G55" s="4">
        <v>13288</v>
      </c>
      <c r="H55" s="4">
        <v>1</v>
      </c>
      <c r="I55" s="4">
        <v>10889</v>
      </c>
      <c r="J55" s="4">
        <v>71.239999999999995</v>
      </c>
      <c r="K55" s="4">
        <v>4</v>
      </c>
      <c r="L55" s="4">
        <v>46.5</v>
      </c>
      <c r="M55" s="4">
        <v>1</v>
      </c>
      <c r="N55" s="4">
        <v>1703</v>
      </c>
      <c r="O55" s="4">
        <v>75</v>
      </c>
      <c r="P55" s="5">
        <v>27.918032786885245</v>
      </c>
      <c r="Q55" s="5">
        <v>116.88400823610159</v>
      </c>
      <c r="R55" s="4">
        <v>23</v>
      </c>
      <c r="S55" s="4">
        <v>0</v>
      </c>
      <c r="T55" s="4">
        <v>0</v>
      </c>
      <c r="U55" s="5">
        <v>0</v>
      </c>
      <c r="V55" s="5">
        <v>0</v>
      </c>
      <c r="W55" s="8">
        <v>0</v>
      </c>
      <c r="X55" s="4">
        <v>2011</v>
      </c>
      <c r="Y55" s="4">
        <v>400000</v>
      </c>
      <c r="Z55" s="14">
        <v>500000</v>
      </c>
    </row>
    <row r="56" spans="1:26" s="2" customFormat="1" x14ac:dyDescent="0.35">
      <c r="A56" s="13">
        <v>53</v>
      </c>
      <c r="B56" s="4" t="s">
        <v>90</v>
      </c>
      <c r="C56" s="4">
        <v>3</v>
      </c>
      <c r="D56" s="4" t="s">
        <v>20</v>
      </c>
      <c r="E56" s="4" t="s">
        <v>17</v>
      </c>
      <c r="F56" s="4" t="s">
        <v>18</v>
      </c>
      <c r="G56" s="4">
        <v>2506</v>
      </c>
      <c r="H56" s="4">
        <v>619</v>
      </c>
      <c r="I56" s="4">
        <v>938</v>
      </c>
      <c r="J56" s="4">
        <v>61.06</v>
      </c>
      <c r="K56" s="4">
        <v>337</v>
      </c>
      <c r="L56" s="4">
        <v>43</v>
      </c>
      <c r="M56" s="4">
        <v>1</v>
      </c>
      <c r="N56" s="4">
        <v>35</v>
      </c>
      <c r="O56" s="4">
        <v>8</v>
      </c>
      <c r="P56" s="5">
        <v>11.666666666666666</v>
      </c>
      <c r="Q56" s="5">
        <v>74.468085106382972</v>
      </c>
      <c r="R56" s="4">
        <v>0</v>
      </c>
      <c r="S56" s="4">
        <v>105</v>
      </c>
      <c r="T56" s="4">
        <v>2</v>
      </c>
      <c r="U56" s="5">
        <v>52.5</v>
      </c>
      <c r="V56" s="5">
        <v>9.545454545454545</v>
      </c>
      <c r="W56" s="8">
        <v>33</v>
      </c>
      <c r="X56" s="4">
        <v>2008</v>
      </c>
      <c r="Y56" s="4">
        <v>250000</v>
      </c>
      <c r="Z56" s="14">
        <v>500000</v>
      </c>
    </row>
    <row r="57" spans="1:26" s="2" customFormat="1" x14ac:dyDescent="0.35">
      <c r="A57" s="13">
        <v>77</v>
      </c>
      <c r="B57" s="4" t="s">
        <v>116</v>
      </c>
      <c r="C57" s="4">
        <v>1</v>
      </c>
      <c r="D57" s="4" t="s">
        <v>20</v>
      </c>
      <c r="E57" s="4" t="s">
        <v>63</v>
      </c>
      <c r="F57" s="4" t="s">
        <v>18</v>
      </c>
      <c r="G57" s="4">
        <v>70</v>
      </c>
      <c r="H57" s="4">
        <v>62</v>
      </c>
      <c r="I57" s="4">
        <v>41</v>
      </c>
      <c r="J57" s="4">
        <v>43.61</v>
      </c>
      <c r="K57" s="4">
        <v>20</v>
      </c>
      <c r="L57" s="4">
        <v>41.7</v>
      </c>
      <c r="M57" s="4">
        <v>0</v>
      </c>
      <c r="N57" s="4">
        <v>10</v>
      </c>
      <c r="O57" s="4">
        <v>3</v>
      </c>
      <c r="P57" s="5">
        <v>1</v>
      </c>
      <c r="Q57" s="5">
        <v>30.303030303030305</v>
      </c>
      <c r="R57" s="4">
        <v>0</v>
      </c>
      <c r="S57" s="4">
        <v>1548</v>
      </c>
      <c r="T57" s="4">
        <v>69</v>
      </c>
      <c r="U57" s="5">
        <v>22.434782608695652</v>
      </c>
      <c r="V57" s="5">
        <v>7.1633503007866732</v>
      </c>
      <c r="W57" s="8">
        <v>18.797101449275363</v>
      </c>
      <c r="X57" s="4">
        <v>2011</v>
      </c>
      <c r="Y57" s="4">
        <v>200000</v>
      </c>
      <c r="Z57" s="14">
        <v>500000</v>
      </c>
    </row>
    <row r="58" spans="1:26" s="2" customFormat="1" x14ac:dyDescent="0.35">
      <c r="A58" s="13">
        <v>100</v>
      </c>
      <c r="B58" s="4" t="s">
        <v>139</v>
      </c>
      <c r="C58" s="4">
        <v>2</v>
      </c>
      <c r="D58" s="4" t="s">
        <v>83</v>
      </c>
      <c r="E58" s="4" t="s">
        <v>96</v>
      </c>
      <c r="F58" s="4" t="s">
        <v>14</v>
      </c>
      <c r="G58" s="4">
        <v>1606</v>
      </c>
      <c r="H58" s="4">
        <v>21</v>
      </c>
      <c r="I58" s="4">
        <v>5253</v>
      </c>
      <c r="J58" s="4">
        <v>78.37</v>
      </c>
      <c r="K58" s="4">
        <v>139</v>
      </c>
      <c r="L58" s="4">
        <v>47.6</v>
      </c>
      <c r="M58" s="4">
        <v>1</v>
      </c>
      <c r="N58" s="4">
        <v>52</v>
      </c>
      <c r="O58" s="4">
        <v>24</v>
      </c>
      <c r="P58" s="5">
        <v>13</v>
      </c>
      <c r="Q58" s="5">
        <v>110.63</v>
      </c>
      <c r="R58" s="4">
        <v>0</v>
      </c>
      <c r="S58" s="4">
        <v>85</v>
      </c>
      <c r="T58" s="4">
        <v>2</v>
      </c>
      <c r="U58" s="5">
        <v>42.5</v>
      </c>
      <c r="V58" s="5">
        <v>10</v>
      </c>
      <c r="W58" s="8">
        <v>25.5</v>
      </c>
      <c r="X58" s="4">
        <v>2008</v>
      </c>
      <c r="Y58" s="4">
        <v>300000</v>
      </c>
      <c r="Z58" s="14">
        <v>500000</v>
      </c>
    </row>
    <row r="59" spans="1:26" s="2" customFormat="1" x14ac:dyDescent="0.35">
      <c r="A59" s="13">
        <v>125</v>
      </c>
      <c r="B59" s="4" t="s">
        <v>164</v>
      </c>
      <c r="C59" s="4">
        <v>2</v>
      </c>
      <c r="D59" s="4" t="s">
        <v>27</v>
      </c>
      <c r="E59" s="4" t="s">
        <v>34</v>
      </c>
      <c r="F59" s="4" t="s">
        <v>25</v>
      </c>
      <c r="G59" s="4">
        <v>146</v>
      </c>
      <c r="H59" s="4">
        <v>5</v>
      </c>
      <c r="I59" s="4">
        <v>2037</v>
      </c>
      <c r="J59" s="4">
        <v>80.48</v>
      </c>
      <c r="K59" s="4">
        <v>12</v>
      </c>
      <c r="L59" s="4">
        <v>27.5</v>
      </c>
      <c r="M59" s="4">
        <v>1</v>
      </c>
      <c r="N59" s="4">
        <v>745</v>
      </c>
      <c r="O59" s="4">
        <v>78</v>
      </c>
      <c r="P59" s="5">
        <v>31.041666666666668</v>
      </c>
      <c r="Q59" s="5">
        <v>132.0921985815603</v>
      </c>
      <c r="R59" s="4">
        <v>29</v>
      </c>
      <c r="S59" s="4">
        <v>70</v>
      </c>
      <c r="T59" s="4">
        <v>0</v>
      </c>
      <c r="U59" s="5">
        <v>0</v>
      </c>
      <c r="V59" s="5">
        <v>14</v>
      </c>
      <c r="W59" s="8">
        <v>0</v>
      </c>
      <c r="X59" s="4">
        <v>2008</v>
      </c>
      <c r="Y59" s="4">
        <v>100000</v>
      </c>
      <c r="Z59" s="14">
        <v>500000</v>
      </c>
    </row>
    <row r="60" spans="1:26" s="2" customFormat="1" ht="18.75" customHeight="1" x14ac:dyDescent="0.35">
      <c r="A60" s="13">
        <v>43</v>
      </c>
      <c r="B60" s="4" t="s">
        <v>78</v>
      </c>
      <c r="C60" s="4">
        <v>2</v>
      </c>
      <c r="D60" s="4" t="s">
        <v>45</v>
      </c>
      <c r="E60" s="4" t="s">
        <v>79</v>
      </c>
      <c r="F60" s="4" t="s">
        <v>25</v>
      </c>
      <c r="G60" s="4">
        <v>10440</v>
      </c>
      <c r="H60" s="4">
        <v>6</v>
      </c>
      <c r="I60" s="4">
        <v>10596</v>
      </c>
      <c r="J60" s="4">
        <v>78.08</v>
      </c>
      <c r="K60" s="4">
        <v>7</v>
      </c>
      <c r="L60" s="4">
        <v>83.1</v>
      </c>
      <c r="M60" s="4">
        <v>1</v>
      </c>
      <c r="N60" s="4">
        <v>1471</v>
      </c>
      <c r="O60" s="4">
        <v>110</v>
      </c>
      <c r="P60" s="5">
        <v>30.645833333333332</v>
      </c>
      <c r="Q60" s="5">
        <v>128.0243690165361</v>
      </c>
      <c r="R60" s="4">
        <v>33</v>
      </c>
      <c r="S60" s="4">
        <v>0</v>
      </c>
      <c r="T60" s="4">
        <v>0</v>
      </c>
      <c r="U60" s="5">
        <v>0</v>
      </c>
      <c r="V60" s="5">
        <v>0</v>
      </c>
      <c r="W60" s="8">
        <v>0</v>
      </c>
      <c r="X60" s="4">
        <v>2008</v>
      </c>
      <c r="Y60" s="4">
        <v>250000</v>
      </c>
      <c r="Z60" s="14">
        <v>475000</v>
      </c>
    </row>
    <row r="61" spans="1:26" s="2" customFormat="1" x14ac:dyDescent="0.35">
      <c r="A61" s="13">
        <v>69</v>
      </c>
      <c r="B61" s="4" t="s">
        <v>108</v>
      </c>
      <c r="C61" s="4">
        <v>2</v>
      </c>
      <c r="D61" s="4" t="s">
        <v>12</v>
      </c>
      <c r="E61" s="4" t="s">
        <v>75</v>
      </c>
      <c r="F61" s="4" t="s">
        <v>18</v>
      </c>
      <c r="G61" s="4">
        <v>555</v>
      </c>
      <c r="H61" s="4">
        <v>139</v>
      </c>
      <c r="I61" s="4">
        <v>117</v>
      </c>
      <c r="J61" s="4">
        <v>75.97</v>
      </c>
      <c r="K61" s="4">
        <v>94</v>
      </c>
      <c r="L61" s="4">
        <v>28.5</v>
      </c>
      <c r="M61" s="4">
        <v>0</v>
      </c>
      <c r="N61" s="4">
        <v>60</v>
      </c>
      <c r="O61" s="4">
        <v>16</v>
      </c>
      <c r="P61" s="5">
        <v>10</v>
      </c>
      <c r="Q61" s="5">
        <v>111.11111111111111</v>
      </c>
      <c r="R61" s="4">
        <v>2</v>
      </c>
      <c r="S61" s="4">
        <v>884</v>
      </c>
      <c r="T61" s="4">
        <v>38</v>
      </c>
      <c r="U61" s="5">
        <v>23.263157894736842</v>
      </c>
      <c r="V61" s="5">
        <v>7.3666666666666663</v>
      </c>
      <c r="W61" s="8">
        <v>18.94736842105263</v>
      </c>
      <c r="X61" s="4">
        <v>2011</v>
      </c>
      <c r="Y61" s="4">
        <v>100000</v>
      </c>
      <c r="Z61" s="14">
        <v>475000</v>
      </c>
    </row>
    <row r="62" spans="1:26" s="2" customFormat="1" x14ac:dyDescent="0.35">
      <c r="A62" s="13">
        <v>83</v>
      </c>
      <c r="B62" s="4" t="s">
        <v>122</v>
      </c>
      <c r="C62" s="4">
        <v>2</v>
      </c>
      <c r="D62" s="4" t="s">
        <v>20</v>
      </c>
      <c r="E62" s="4" t="s">
        <v>75</v>
      </c>
      <c r="F62" s="4" t="s">
        <v>14</v>
      </c>
      <c r="G62" s="4">
        <v>0</v>
      </c>
      <c r="H62" s="4">
        <v>0</v>
      </c>
      <c r="I62" s="4">
        <v>810</v>
      </c>
      <c r="J62" s="4">
        <v>113.6</v>
      </c>
      <c r="K62" s="4">
        <v>33</v>
      </c>
      <c r="L62" s="4">
        <v>45.1</v>
      </c>
      <c r="M62" s="4">
        <v>0</v>
      </c>
      <c r="N62" s="4">
        <v>1488</v>
      </c>
      <c r="O62" s="4">
        <v>100</v>
      </c>
      <c r="P62" s="5">
        <v>25.655172413793103</v>
      </c>
      <c r="Q62" s="5">
        <v>149.24774322968909</v>
      </c>
      <c r="R62" s="4">
        <v>81</v>
      </c>
      <c r="S62" s="4">
        <v>1139</v>
      </c>
      <c r="T62" s="4">
        <v>36</v>
      </c>
      <c r="U62" s="5">
        <v>31.638888888888889</v>
      </c>
      <c r="V62" s="5">
        <v>7.204301075268817</v>
      </c>
      <c r="W62" s="8">
        <v>26.361111111111111</v>
      </c>
      <c r="X62" s="4">
        <v>2008</v>
      </c>
      <c r="Y62" s="4">
        <v>100000</v>
      </c>
      <c r="Z62" s="14">
        <v>475000</v>
      </c>
    </row>
    <row r="63" spans="1:26" s="2" customFormat="1" x14ac:dyDescent="0.35">
      <c r="A63" s="13">
        <v>122</v>
      </c>
      <c r="B63" s="4" t="s">
        <v>161</v>
      </c>
      <c r="C63" s="4">
        <v>2</v>
      </c>
      <c r="D63" s="4" t="s">
        <v>20</v>
      </c>
      <c r="E63" s="4" t="s">
        <v>34</v>
      </c>
      <c r="F63" s="4" t="s">
        <v>18</v>
      </c>
      <c r="G63" s="4">
        <v>11</v>
      </c>
      <c r="H63" s="4">
        <v>1</v>
      </c>
      <c r="I63" s="4">
        <v>43</v>
      </c>
      <c r="J63" s="4">
        <v>43.87</v>
      </c>
      <c r="K63" s="4">
        <v>28</v>
      </c>
      <c r="L63" s="4">
        <v>35.299999999999997</v>
      </c>
      <c r="M63" s="4">
        <v>0</v>
      </c>
      <c r="N63" s="4">
        <v>217</v>
      </c>
      <c r="O63" s="4">
        <v>25</v>
      </c>
      <c r="P63" s="5">
        <v>9.4347826086956523</v>
      </c>
      <c r="Q63" s="5">
        <v>104.83091787439614</v>
      </c>
      <c r="R63" s="4">
        <v>5</v>
      </c>
      <c r="S63" s="4">
        <v>1664</v>
      </c>
      <c r="T63" s="4">
        <v>61</v>
      </c>
      <c r="U63" s="5">
        <v>27.278688524590162</v>
      </c>
      <c r="V63" s="5">
        <v>8.2376237623762378</v>
      </c>
      <c r="W63" s="8">
        <v>19.868852459016395</v>
      </c>
      <c r="X63" s="4">
        <v>2011</v>
      </c>
      <c r="Y63" s="4">
        <v>100000</v>
      </c>
      <c r="Z63" s="14">
        <v>475000</v>
      </c>
    </row>
    <row r="64" spans="1:26" s="2" customFormat="1" x14ac:dyDescent="0.35">
      <c r="A64" s="13">
        <v>10</v>
      </c>
      <c r="B64" s="4" t="s">
        <v>33</v>
      </c>
      <c r="C64" s="4">
        <v>2</v>
      </c>
      <c r="D64" s="4" t="s">
        <v>12</v>
      </c>
      <c r="E64" s="4" t="s">
        <v>34</v>
      </c>
      <c r="F64" s="4" t="s">
        <v>181</v>
      </c>
      <c r="G64" s="4">
        <v>5515</v>
      </c>
      <c r="H64" s="4">
        <v>1</v>
      </c>
      <c r="I64" s="4">
        <v>4686</v>
      </c>
      <c r="J64" s="4">
        <v>84.76</v>
      </c>
      <c r="K64" s="4">
        <v>0</v>
      </c>
      <c r="L64" s="4">
        <v>0</v>
      </c>
      <c r="M64" s="4">
        <v>1</v>
      </c>
      <c r="N64" s="4">
        <v>394</v>
      </c>
      <c r="O64" s="4">
        <v>50</v>
      </c>
      <c r="P64" s="5">
        <v>28.142857142857142</v>
      </c>
      <c r="Q64" s="5">
        <v>127.50809061488673</v>
      </c>
      <c r="R64" s="4">
        <v>13</v>
      </c>
      <c r="S64" s="4">
        <v>0</v>
      </c>
      <c r="T64" s="4">
        <v>0</v>
      </c>
      <c r="U64" s="5">
        <v>0</v>
      </c>
      <c r="V64" s="5">
        <v>0</v>
      </c>
      <c r="W64" s="8">
        <v>0</v>
      </c>
      <c r="X64" s="4">
        <v>2008</v>
      </c>
      <c r="Y64" s="4">
        <v>200000</v>
      </c>
      <c r="Z64" s="14">
        <v>450000</v>
      </c>
    </row>
    <row r="65" spans="1:26" s="2" customFormat="1" x14ac:dyDescent="0.35">
      <c r="A65" s="13">
        <v>123</v>
      </c>
      <c r="B65" s="4" t="s">
        <v>162</v>
      </c>
      <c r="C65" s="4">
        <v>3</v>
      </c>
      <c r="D65" s="4" t="s">
        <v>27</v>
      </c>
      <c r="E65" s="4" t="s">
        <v>32</v>
      </c>
      <c r="F65" s="4" t="s">
        <v>18</v>
      </c>
      <c r="G65" s="4">
        <v>3154</v>
      </c>
      <c r="H65" s="4">
        <v>708</v>
      </c>
      <c r="I65" s="4">
        <v>1018</v>
      </c>
      <c r="J65" s="4">
        <v>72.040000000000006</v>
      </c>
      <c r="K65" s="4">
        <v>293</v>
      </c>
      <c r="L65" s="4">
        <v>36.299999999999997</v>
      </c>
      <c r="M65" s="4">
        <v>1</v>
      </c>
      <c r="N65" s="4">
        <v>198</v>
      </c>
      <c r="O65" s="4">
        <v>34</v>
      </c>
      <c r="P65" s="5">
        <v>9.9</v>
      </c>
      <c r="Q65" s="5">
        <v>92.523364485981304</v>
      </c>
      <c r="R65" s="4">
        <v>6</v>
      </c>
      <c r="S65" s="4">
        <v>1447</v>
      </c>
      <c r="T65" s="4">
        <v>57</v>
      </c>
      <c r="U65" s="5">
        <v>25.385964912280702</v>
      </c>
      <c r="V65" s="5">
        <v>7.2713567839195976</v>
      </c>
      <c r="W65" s="8">
        <v>20.94736842105263</v>
      </c>
      <c r="X65" s="4">
        <v>2008</v>
      </c>
      <c r="Y65" s="4">
        <v>450000</v>
      </c>
      <c r="Z65" s="14">
        <v>450000</v>
      </c>
    </row>
    <row r="66" spans="1:26" s="2" customFormat="1" x14ac:dyDescent="0.35">
      <c r="A66" s="13">
        <v>129</v>
      </c>
      <c r="B66" s="4" t="s">
        <v>168</v>
      </c>
      <c r="C66" s="4">
        <v>2</v>
      </c>
      <c r="D66" s="4" t="s">
        <v>20</v>
      </c>
      <c r="E66" s="4" t="s">
        <v>37</v>
      </c>
      <c r="F66" s="4" t="s">
        <v>18</v>
      </c>
      <c r="G66" s="4">
        <v>1114</v>
      </c>
      <c r="H66" s="4">
        <v>288</v>
      </c>
      <c r="I66" s="4">
        <v>790</v>
      </c>
      <c r="J66" s="4">
        <v>73.55</v>
      </c>
      <c r="K66" s="4">
        <v>278</v>
      </c>
      <c r="L66" s="4">
        <v>35.4</v>
      </c>
      <c r="M66" s="4">
        <v>0</v>
      </c>
      <c r="N66" s="4">
        <v>99</v>
      </c>
      <c r="O66" s="4">
        <v>23</v>
      </c>
      <c r="P66" s="5">
        <v>9.9</v>
      </c>
      <c r="Q66" s="5">
        <v>91.666666666666657</v>
      </c>
      <c r="R66" s="4">
        <v>1</v>
      </c>
      <c r="S66" s="4">
        <v>1783</v>
      </c>
      <c r="T66" s="4">
        <v>65</v>
      </c>
      <c r="U66" s="5">
        <v>27.430769230769229</v>
      </c>
      <c r="V66" s="5">
        <v>7.7454387489139886</v>
      </c>
      <c r="W66" s="8">
        <v>21.261538461538461</v>
      </c>
      <c r="X66" s="4">
        <v>2008</v>
      </c>
      <c r="Y66" s="4">
        <v>200000</v>
      </c>
      <c r="Z66" s="14">
        <v>450000</v>
      </c>
    </row>
    <row r="67" spans="1:26" s="2" customFormat="1" x14ac:dyDescent="0.35">
      <c r="A67" s="13">
        <v>36</v>
      </c>
      <c r="B67" s="4" t="s">
        <v>70</v>
      </c>
      <c r="C67" s="4">
        <v>3</v>
      </c>
      <c r="D67" s="4" t="s">
        <v>27</v>
      </c>
      <c r="E67" s="4" t="s">
        <v>47</v>
      </c>
      <c r="F67" s="4" t="s">
        <v>25</v>
      </c>
      <c r="G67" s="4">
        <v>503</v>
      </c>
      <c r="H67" s="4">
        <v>0</v>
      </c>
      <c r="I67" s="4">
        <v>575</v>
      </c>
      <c r="J67" s="4">
        <v>87.51</v>
      </c>
      <c r="K67" s="4">
        <v>1</v>
      </c>
      <c r="L67" s="4">
        <v>66</v>
      </c>
      <c r="M67" s="4">
        <v>0</v>
      </c>
      <c r="N67" s="4">
        <v>1006</v>
      </c>
      <c r="O67" s="4">
        <v>73</v>
      </c>
      <c r="P67" s="5">
        <v>31.4375</v>
      </c>
      <c r="Q67" s="5">
        <v>121.49758454106281</v>
      </c>
      <c r="R67" s="4">
        <v>28</v>
      </c>
      <c r="S67" s="4">
        <v>300</v>
      </c>
      <c r="T67" s="4">
        <v>17</v>
      </c>
      <c r="U67" s="5">
        <v>17.647058823529413</v>
      </c>
      <c r="V67" s="5">
        <v>7.8947368421052628</v>
      </c>
      <c r="W67" s="8">
        <v>13.411764705882353</v>
      </c>
      <c r="X67" s="4">
        <v>2011</v>
      </c>
      <c r="Y67" s="4">
        <v>200000</v>
      </c>
      <c r="Z67" s="14">
        <v>425000</v>
      </c>
    </row>
    <row r="68" spans="1:26" s="2" customFormat="1" ht="18" customHeight="1" x14ac:dyDescent="0.35">
      <c r="A68" s="13">
        <v>49</v>
      </c>
      <c r="B68" s="4" t="s">
        <v>86</v>
      </c>
      <c r="C68" s="4">
        <v>2</v>
      </c>
      <c r="D68" s="4" t="s">
        <v>20</v>
      </c>
      <c r="E68" s="4" t="s">
        <v>47</v>
      </c>
      <c r="F68" s="4" t="s">
        <v>18</v>
      </c>
      <c r="G68" s="4">
        <v>88</v>
      </c>
      <c r="H68" s="4">
        <v>24</v>
      </c>
      <c r="I68" s="4">
        <v>126</v>
      </c>
      <c r="J68" s="4">
        <v>70.78</v>
      </c>
      <c r="K68" s="4">
        <v>37</v>
      </c>
      <c r="L68" s="4">
        <v>51.5</v>
      </c>
      <c r="M68" s="4">
        <v>0</v>
      </c>
      <c r="N68" s="4">
        <v>111</v>
      </c>
      <c r="O68" s="4">
        <v>21</v>
      </c>
      <c r="P68" s="5">
        <v>18.5</v>
      </c>
      <c r="Q68" s="5">
        <v>105.71428571428572</v>
      </c>
      <c r="R68" s="4">
        <v>1</v>
      </c>
      <c r="S68" s="4">
        <v>1013</v>
      </c>
      <c r="T68" s="4">
        <v>21</v>
      </c>
      <c r="U68" s="5">
        <v>48.238095238095241</v>
      </c>
      <c r="V68" s="5">
        <v>7.0152354570637119</v>
      </c>
      <c r="W68" s="8">
        <v>41.333333333333336</v>
      </c>
      <c r="X68" s="4">
        <v>2008</v>
      </c>
      <c r="Y68" s="4">
        <v>200000</v>
      </c>
      <c r="Z68" s="14">
        <v>425000</v>
      </c>
    </row>
    <row r="69" spans="1:26" s="2" customFormat="1" x14ac:dyDescent="0.35">
      <c r="A69" s="13">
        <v>99</v>
      </c>
      <c r="B69" s="4" t="s">
        <v>138</v>
      </c>
      <c r="C69" s="4">
        <v>3</v>
      </c>
      <c r="D69" s="4" t="s">
        <v>83</v>
      </c>
      <c r="E69" s="4" t="s">
        <v>21</v>
      </c>
      <c r="F69" s="4" t="s">
        <v>18</v>
      </c>
      <c r="G69" s="4">
        <v>544</v>
      </c>
      <c r="H69" s="4">
        <v>178</v>
      </c>
      <c r="I69" s="4">
        <v>394</v>
      </c>
      <c r="J69" s="4">
        <v>73.23</v>
      </c>
      <c r="K69" s="4">
        <v>247</v>
      </c>
      <c r="L69" s="4">
        <v>31.4</v>
      </c>
      <c r="M69" s="4">
        <v>0</v>
      </c>
      <c r="N69" s="4">
        <v>2</v>
      </c>
      <c r="O69" s="4">
        <v>2</v>
      </c>
      <c r="P69" s="5">
        <v>2</v>
      </c>
      <c r="Q69" s="5">
        <v>28.57</v>
      </c>
      <c r="R69" s="4">
        <v>0</v>
      </c>
      <c r="S69" s="4">
        <v>54</v>
      </c>
      <c r="T69" s="4">
        <v>5</v>
      </c>
      <c r="U69" s="5">
        <v>10.8</v>
      </c>
      <c r="V69" s="5">
        <v>7.71</v>
      </c>
      <c r="W69" s="8">
        <v>8.4</v>
      </c>
      <c r="X69" s="4">
        <v>2008</v>
      </c>
      <c r="Y69" s="4">
        <v>250000</v>
      </c>
      <c r="Z69" s="14">
        <v>425000</v>
      </c>
    </row>
    <row r="70" spans="1:26" s="2" customFormat="1" x14ac:dyDescent="0.35">
      <c r="A70" s="13">
        <v>13</v>
      </c>
      <c r="B70" s="4" t="s">
        <v>39</v>
      </c>
      <c r="C70" s="4">
        <v>1</v>
      </c>
      <c r="D70" s="4" t="s">
        <v>20</v>
      </c>
      <c r="E70" s="4" t="s">
        <v>13</v>
      </c>
      <c r="F70" s="4" t="s">
        <v>14</v>
      </c>
      <c r="G70" s="4">
        <v>5</v>
      </c>
      <c r="H70" s="4">
        <v>3</v>
      </c>
      <c r="I70" s="4">
        <v>38</v>
      </c>
      <c r="J70" s="4">
        <v>65.510000000000005</v>
      </c>
      <c r="K70" s="4">
        <v>32</v>
      </c>
      <c r="L70" s="4">
        <v>41</v>
      </c>
      <c r="M70" s="4">
        <v>0</v>
      </c>
      <c r="N70" s="4">
        <v>337</v>
      </c>
      <c r="O70" s="4">
        <v>24</v>
      </c>
      <c r="P70" s="5">
        <v>13.48</v>
      </c>
      <c r="Q70" s="5">
        <v>113.08724832214764</v>
      </c>
      <c r="R70" s="4">
        <v>9</v>
      </c>
      <c r="S70" s="4">
        <v>1819</v>
      </c>
      <c r="T70" s="4">
        <v>73</v>
      </c>
      <c r="U70" s="5">
        <v>126.30000000000001</v>
      </c>
      <c r="V70" s="5">
        <v>38.11</v>
      </c>
      <c r="W70" s="8">
        <v>100.2</v>
      </c>
      <c r="X70" s="4">
        <v>2008</v>
      </c>
      <c r="Y70" s="4">
        <v>125000</v>
      </c>
      <c r="Z70" s="14">
        <v>400000</v>
      </c>
    </row>
    <row r="71" spans="1:26" s="2" customFormat="1" x14ac:dyDescent="0.35">
      <c r="A71" s="13">
        <v>26</v>
      </c>
      <c r="B71" s="4" t="s">
        <v>59</v>
      </c>
      <c r="C71" s="4">
        <v>3</v>
      </c>
      <c r="D71" s="4" t="s">
        <v>20</v>
      </c>
      <c r="E71" s="4" t="s">
        <v>47</v>
      </c>
      <c r="F71" s="4" t="s">
        <v>25</v>
      </c>
      <c r="G71" s="4">
        <v>7212</v>
      </c>
      <c r="H71" s="4">
        <v>32</v>
      </c>
      <c r="I71" s="4">
        <v>11363</v>
      </c>
      <c r="J71" s="4">
        <v>73.7</v>
      </c>
      <c r="K71" s="4">
        <v>100</v>
      </c>
      <c r="L71" s="4">
        <v>45.6</v>
      </c>
      <c r="M71" s="4">
        <v>1</v>
      </c>
      <c r="N71" s="4">
        <v>1349</v>
      </c>
      <c r="O71" s="4">
        <v>91</v>
      </c>
      <c r="P71" s="5">
        <v>25.452830188679247</v>
      </c>
      <c r="Q71" s="5">
        <v>106.80918448139352</v>
      </c>
      <c r="R71" s="4">
        <v>42</v>
      </c>
      <c r="S71" s="4">
        <v>363</v>
      </c>
      <c r="T71" s="4">
        <v>10</v>
      </c>
      <c r="U71" s="5">
        <v>36.299999999999997</v>
      </c>
      <c r="V71" s="5">
        <v>7.8913043478260869</v>
      </c>
      <c r="W71" s="8">
        <v>27.6</v>
      </c>
      <c r="X71" s="4">
        <v>2011</v>
      </c>
      <c r="Y71" s="4">
        <v>200000</v>
      </c>
      <c r="Z71" s="14">
        <v>400000</v>
      </c>
    </row>
    <row r="72" spans="1:26" s="2" customFormat="1" x14ac:dyDescent="0.35">
      <c r="A72" s="13">
        <v>87</v>
      </c>
      <c r="B72" s="4" t="s">
        <v>126</v>
      </c>
      <c r="C72" s="4">
        <v>3</v>
      </c>
      <c r="D72" s="4" t="s">
        <v>27</v>
      </c>
      <c r="E72" s="4" t="s">
        <v>21</v>
      </c>
      <c r="F72" s="4" t="s">
        <v>25</v>
      </c>
      <c r="G72" s="4">
        <v>13218</v>
      </c>
      <c r="H72" s="4">
        <v>5</v>
      </c>
      <c r="I72" s="4">
        <v>13704</v>
      </c>
      <c r="J72" s="4">
        <v>80.39</v>
      </c>
      <c r="K72" s="4">
        <v>3</v>
      </c>
      <c r="L72" s="4">
        <v>50</v>
      </c>
      <c r="M72" s="4">
        <v>1</v>
      </c>
      <c r="N72" s="4">
        <v>39</v>
      </c>
      <c r="O72" s="4">
        <v>20</v>
      </c>
      <c r="P72" s="5">
        <v>9.75</v>
      </c>
      <c r="Q72" s="5">
        <v>73.58</v>
      </c>
      <c r="R72" s="4">
        <v>1</v>
      </c>
      <c r="S72" s="4">
        <v>0</v>
      </c>
      <c r="T72" s="4">
        <v>0</v>
      </c>
      <c r="U72" s="5">
        <v>0</v>
      </c>
      <c r="V72" s="5">
        <v>0</v>
      </c>
      <c r="W72" s="8">
        <v>0</v>
      </c>
      <c r="X72" s="4">
        <v>2008</v>
      </c>
      <c r="Y72" s="4">
        <v>335000</v>
      </c>
      <c r="Z72" s="14">
        <v>400000</v>
      </c>
    </row>
    <row r="73" spans="1:26" s="2" customFormat="1" x14ac:dyDescent="0.35">
      <c r="A73" s="13">
        <v>18</v>
      </c>
      <c r="B73" s="4" t="s">
        <v>46</v>
      </c>
      <c r="C73" s="4">
        <v>2</v>
      </c>
      <c r="D73" s="4" t="s">
        <v>20</v>
      </c>
      <c r="E73" s="4" t="s">
        <v>47</v>
      </c>
      <c r="F73" s="4" t="s">
        <v>18</v>
      </c>
      <c r="G73" s="4">
        <v>0</v>
      </c>
      <c r="H73" s="4">
        <v>0</v>
      </c>
      <c r="I73" s="4">
        <v>18</v>
      </c>
      <c r="J73" s="4">
        <v>60</v>
      </c>
      <c r="K73" s="4">
        <v>5</v>
      </c>
      <c r="L73" s="4">
        <v>61.4</v>
      </c>
      <c r="M73" s="4">
        <v>0</v>
      </c>
      <c r="N73" s="4">
        <v>6</v>
      </c>
      <c r="O73" s="4">
        <v>2</v>
      </c>
      <c r="P73" s="5">
        <v>1</v>
      </c>
      <c r="Q73" s="5">
        <v>33.333333333333329</v>
      </c>
      <c r="R73" s="4">
        <v>0</v>
      </c>
      <c r="S73" s="4">
        <v>926</v>
      </c>
      <c r="T73" s="4">
        <v>36</v>
      </c>
      <c r="U73" s="5">
        <v>25.722222222222221</v>
      </c>
      <c r="V73" s="5">
        <v>7.2856018882769478</v>
      </c>
      <c r="W73" s="8">
        <v>21.194444444444443</v>
      </c>
      <c r="X73" s="4">
        <v>2011</v>
      </c>
      <c r="Y73" s="4">
        <v>100000</v>
      </c>
      <c r="Z73" s="14">
        <v>375000</v>
      </c>
    </row>
    <row r="74" spans="1:26" s="2" customFormat="1" x14ac:dyDescent="0.35">
      <c r="A74" s="13">
        <v>33</v>
      </c>
      <c r="B74" s="4" t="s">
        <v>67</v>
      </c>
      <c r="C74" s="4">
        <v>3</v>
      </c>
      <c r="D74" s="4" t="s">
        <v>27</v>
      </c>
      <c r="E74" s="4" t="s">
        <v>23</v>
      </c>
      <c r="F74" s="4" t="s">
        <v>25</v>
      </c>
      <c r="G74" s="4">
        <v>8625</v>
      </c>
      <c r="H74" s="4">
        <v>0</v>
      </c>
      <c r="I74" s="4">
        <v>6133</v>
      </c>
      <c r="J74" s="4">
        <v>78.959999999999994</v>
      </c>
      <c r="K74" s="4">
        <v>0</v>
      </c>
      <c r="L74" s="4">
        <v>0</v>
      </c>
      <c r="M74" s="4">
        <v>0</v>
      </c>
      <c r="N74" s="4">
        <v>1107</v>
      </c>
      <c r="O74" s="4">
        <v>93</v>
      </c>
      <c r="P74" s="5">
        <v>36.9</v>
      </c>
      <c r="Q74" s="5">
        <v>137.51552795031057</v>
      </c>
      <c r="R74" s="4">
        <v>44</v>
      </c>
      <c r="S74" s="4">
        <v>0</v>
      </c>
      <c r="T74" s="4">
        <v>0</v>
      </c>
      <c r="U74" s="5">
        <v>0</v>
      </c>
      <c r="V74" s="5">
        <v>0</v>
      </c>
      <c r="W74" s="8">
        <v>0</v>
      </c>
      <c r="X74" s="4">
        <v>2008</v>
      </c>
      <c r="Y74" s="4">
        <v>225000</v>
      </c>
      <c r="Z74" s="14">
        <v>375000</v>
      </c>
    </row>
    <row r="75" spans="1:26" s="2" customFormat="1" x14ac:dyDescent="0.35">
      <c r="A75" s="13">
        <v>55</v>
      </c>
      <c r="B75" s="4" t="s">
        <v>92</v>
      </c>
      <c r="C75" s="4">
        <v>3</v>
      </c>
      <c r="D75" s="4" t="s">
        <v>20</v>
      </c>
      <c r="E75" s="4" t="s">
        <v>63</v>
      </c>
      <c r="F75" s="4" t="s">
        <v>25</v>
      </c>
      <c r="G75" s="4">
        <v>8781</v>
      </c>
      <c r="H75" s="4">
        <v>2</v>
      </c>
      <c r="I75" s="4">
        <v>2338</v>
      </c>
      <c r="J75" s="4">
        <v>71.23</v>
      </c>
      <c r="K75" s="4">
        <v>0</v>
      </c>
      <c r="L75" s="4">
        <v>0</v>
      </c>
      <c r="M75" s="4">
        <v>1</v>
      </c>
      <c r="N75" s="4">
        <v>282</v>
      </c>
      <c r="O75" s="4">
        <v>52</v>
      </c>
      <c r="P75" s="5">
        <v>15.666666666666666</v>
      </c>
      <c r="Q75" s="5">
        <v>105.61797752808988</v>
      </c>
      <c r="R75" s="4">
        <v>5</v>
      </c>
      <c r="S75" s="4">
        <v>0</v>
      </c>
      <c r="T75" s="4">
        <v>0</v>
      </c>
      <c r="U75" s="5">
        <v>0</v>
      </c>
      <c r="V75" s="5">
        <v>0</v>
      </c>
      <c r="W75" s="8">
        <v>0</v>
      </c>
      <c r="X75" s="4">
        <v>2008</v>
      </c>
      <c r="Y75" s="4">
        <v>150000</v>
      </c>
      <c r="Z75" s="14">
        <v>375000</v>
      </c>
    </row>
    <row r="76" spans="1:26" s="2" customFormat="1" x14ac:dyDescent="0.35">
      <c r="A76" s="13">
        <v>3</v>
      </c>
      <c r="B76" s="4" t="s">
        <v>19</v>
      </c>
      <c r="C76" s="4">
        <v>2</v>
      </c>
      <c r="D76" s="4" t="s">
        <v>20</v>
      </c>
      <c r="E76" s="4" t="s">
        <v>21</v>
      </c>
      <c r="F76" s="4" t="s">
        <v>18</v>
      </c>
      <c r="G76" s="4">
        <v>571</v>
      </c>
      <c r="H76" s="4">
        <v>58</v>
      </c>
      <c r="I76" s="4">
        <v>1269</v>
      </c>
      <c r="J76" s="4">
        <v>80.62</v>
      </c>
      <c r="K76" s="4">
        <v>288</v>
      </c>
      <c r="L76" s="4">
        <v>32.9</v>
      </c>
      <c r="M76" s="4">
        <v>0</v>
      </c>
      <c r="N76" s="4">
        <v>167</v>
      </c>
      <c r="O76" s="4">
        <v>39</v>
      </c>
      <c r="P76" s="5">
        <v>18.555555555555557</v>
      </c>
      <c r="Q76" s="5">
        <v>121.01449275362319</v>
      </c>
      <c r="R76" s="4">
        <v>5</v>
      </c>
      <c r="S76" s="4">
        <v>1059</v>
      </c>
      <c r="T76" s="4">
        <v>29</v>
      </c>
      <c r="U76" s="5">
        <v>36.517241379310342</v>
      </c>
      <c r="V76" s="5">
        <v>8.8103161397670551</v>
      </c>
      <c r="W76" s="8">
        <v>24.896551724137932</v>
      </c>
      <c r="X76" s="4">
        <v>2008</v>
      </c>
      <c r="Y76" s="4">
        <v>200000</v>
      </c>
      <c r="Z76" s="14">
        <v>350000</v>
      </c>
    </row>
    <row r="77" spans="1:26" s="2" customFormat="1" x14ac:dyDescent="0.35">
      <c r="A77" s="13">
        <v>23</v>
      </c>
      <c r="B77" s="4" t="s">
        <v>54</v>
      </c>
      <c r="C77" s="4">
        <v>3</v>
      </c>
      <c r="D77" s="4" t="s">
        <v>55</v>
      </c>
      <c r="E77" s="4" t="s">
        <v>23</v>
      </c>
      <c r="F77" s="4" t="s">
        <v>25</v>
      </c>
      <c r="G77" s="4">
        <v>7172</v>
      </c>
      <c r="H77" s="4">
        <v>0</v>
      </c>
      <c r="I77" s="4">
        <v>8037</v>
      </c>
      <c r="J77" s="4">
        <v>71.489999999999995</v>
      </c>
      <c r="K77" s="4">
        <v>1</v>
      </c>
      <c r="L77" s="4">
        <v>29</v>
      </c>
      <c r="M77" s="4">
        <v>1</v>
      </c>
      <c r="N77" s="4">
        <v>196</v>
      </c>
      <c r="O77" s="4">
        <v>45</v>
      </c>
      <c r="P77" s="5">
        <v>21.77</v>
      </c>
      <c r="Q77" s="5">
        <v>118.78</v>
      </c>
      <c r="R77" s="4">
        <v>3</v>
      </c>
      <c r="S77" s="4">
        <v>0</v>
      </c>
      <c r="T77" s="4">
        <v>0</v>
      </c>
      <c r="U77" s="5">
        <v>0</v>
      </c>
      <c r="V77" s="5">
        <v>0</v>
      </c>
      <c r="W77" s="8">
        <v>0</v>
      </c>
      <c r="X77" s="4">
        <v>2008</v>
      </c>
      <c r="Y77" s="4">
        <v>350000</v>
      </c>
      <c r="Z77" s="14">
        <v>350000</v>
      </c>
    </row>
    <row r="78" spans="1:26" s="2" customFormat="1" x14ac:dyDescent="0.35">
      <c r="A78" s="13">
        <v>37</v>
      </c>
      <c r="B78" s="4" t="s">
        <v>71</v>
      </c>
      <c r="C78" s="4">
        <v>2</v>
      </c>
      <c r="D78" s="4" t="s">
        <v>27</v>
      </c>
      <c r="E78" s="4" t="s">
        <v>13</v>
      </c>
      <c r="F78" s="4" t="s">
        <v>14</v>
      </c>
      <c r="G78" s="4">
        <v>0</v>
      </c>
      <c r="H78" s="4">
        <v>0</v>
      </c>
      <c r="I78" s="4">
        <v>1326</v>
      </c>
      <c r="J78" s="4">
        <v>93.71</v>
      </c>
      <c r="K78" s="4">
        <v>67</v>
      </c>
      <c r="L78" s="4">
        <v>47.1</v>
      </c>
      <c r="M78" s="4">
        <v>0</v>
      </c>
      <c r="N78" s="4">
        <v>417</v>
      </c>
      <c r="O78" s="4">
        <v>71</v>
      </c>
      <c r="P78" s="5">
        <v>26.0625</v>
      </c>
      <c r="Q78" s="5">
        <v>136.27450980392157</v>
      </c>
      <c r="R78" s="4">
        <v>11</v>
      </c>
      <c r="S78" s="4">
        <v>548</v>
      </c>
      <c r="T78" s="4">
        <v>14</v>
      </c>
      <c r="U78" s="5">
        <v>39.142857142857146</v>
      </c>
      <c r="V78" s="5">
        <v>9.1333333333333329</v>
      </c>
      <c r="W78" s="8">
        <v>25.714285714285715</v>
      </c>
      <c r="X78" s="4">
        <v>2011</v>
      </c>
      <c r="Y78" s="4">
        <v>200000</v>
      </c>
      <c r="Z78" s="14">
        <v>350000</v>
      </c>
    </row>
    <row r="79" spans="1:26" s="2" customFormat="1" x14ac:dyDescent="0.35">
      <c r="A79" s="13">
        <v>58</v>
      </c>
      <c r="B79" s="4" t="s">
        <v>97</v>
      </c>
      <c r="C79" s="4">
        <v>2</v>
      </c>
      <c r="D79" s="4" t="s">
        <v>45</v>
      </c>
      <c r="E79" s="4" t="s">
        <v>53</v>
      </c>
      <c r="F79" s="4" t="s">
        <v>18</v>
      </c>
      <c r="G79" s="4">
        <v>275</v>
      </c>
      <c r="H79" s="4">
        <v>101</v>
      </c>
      <c r="I79" s="4">
        <v>327</v>
      </c>
      <c r="J79" s="4">
        <v>73.81</v>
      </c>
      <c r="K79" s="4">
        <v>185</v>
      </c>
      <c r="L79" s="4">
        <v>31.1</v>
      </c>
      <c r="M79" s="4">
        <v>0</v>
      </c>
      <c r="N79" s="4">
        <v>64</v>
      </c>
      <c r="O79" s="4">
        <v>17</v>
      </c>
      <c r="P79" s="5">
        <v>5.8181818181818183</v>
      </c>
      <c r="Q79" s="5">
        <v>100</v>
      </c>
      <c r="R79" s="4">
        <v>4</v>
      </c>
      <c r="S79" s="4">
        <v>1381</v>
      </c>
      <c r="T79" s="4">
        <v>83</v>
      </c>
      <c r="U79" s="5">
        <v>16.638554216867469</v>
      </c>
      <c r="V79" s="5">
        <v>6.3640552995391708</v>
      </c>
      <c r="W79" s="8">
        <v>15.686746987951807</v>
      </c>
      <c r="X79" s="4">
        <v>2008</v>
      </c>
      <c r="Y79" s="4">
        <v>200000</v>
      </c>
      <c r="Z79" s="14">
        <v>350000</v>
      </c>
    </row>
    <row r="80" spans="1:26" s="2" customFormat="1" x14ac:dyDescent="0.35">
      <c r="A80" s="13">
        <v>63</v>
      </c>
      <c r="B80" s="4" t="s">
        <v>102</v>
      </c>
      <c r="C80" s="4">
        <v>3</v>
      </c>
      <c r="D80" s="4" t="s">
        <v>27</v>
      </c>
      <c r="E80" s="4" t="s">
        <v>96</v>
      </c>
      <c r="F80" s="4" t="s">
        <v>18</v>
      </c>
      <c r="G80" s="4">
        <v>641</v>
      </c>
      <c r="H80" s="4">
        <v>563</v>
      </c>
      <c r="I80" s="4">
        <v>115</v>
      </c>
      <c r="J80" s="4">
        <v>48.72</v>
      </c>
      <c r="K80" s="4">
        <v>381</v>
      </c>
      <c r="L80" s="4">
        <v>34</v>
      </c>
      <c r="M80" s="4">
        <v>0</v>
      </c>
      <c r="N80" s="4">
        <v>4</v>
      </c>
      <c r="O80" s="4">
        <v>4</v>
      </c>
      <c r="P80" s="5">
        <v>4</v>
      </c>
      <c r="Q80" s="5">
        <v>80</v>
      </c>
      <c r="R80" s="4">
        <v>0</v>
      </c>
      <c r="S80" s="4">
        <v>357</v>
      </c>
      <c r="T80" s="4">
        <v>12</v>
      </c>
      <c r="U80" s="5">
        <v>29.75</v>
      </c>
      <c r="V80" s="5">
        <v>6.61</v>
      </c>
      <c r="W80" s="8">
        <v>27</v>
      </c>
      <c r="X80" s="4">
        <v>2008</v>
      </c>
      <c r="Y80" s="4">
        <v>350000</v>
      </c>
      <c r="Z80" s="14">
        <v>350000</v>
      </c>
    </row>
    <row r="81" spans="1:26" s="2" customFormat="1" x14ac:dyDescent="0.35">
      <c r="A81" s="13">
        <v>32</v>
      </c>
      <c r="B81" s="4" t="s">
        <v>66</v>
      </c>
      <c r="C81" s="4">
        <v>2</v>
      </c>
      <c r="D81" s="4" t="s">
        <v>27</v>
      </c>
      <c r="E81" s="4" t="s">
        <v>63</v>
      </c>
      <c r="F81" s="4" t="s">
        <v>18</v>
      </c>
      <c r="G81" s="4">
        <v>199</v>
      </c>
      <c r="H81" s="4">
        <v>46</v>
      </c>
      <c r="I81" s="4">
        <v>48</v>
      </c>
      <c r="J81" s="4">
        <v>100</v>
      </c>
      <c r="K81" s="4">
        <v>44</v>
      </c>
      <c r="L81" s="4">
        <v>23.4</v>
      </c>
      <c r="M81" s="4">
        <v>0</v>
      </c>
      <c r="N81" s="4">
        <v>115</v>
      </c>
      <c r="O81" s="4">
        <v>17</v>
      </c>
      <c r="P81" s="5">
        <v>10.454545454545455</v>
      </c>
      <c r="Q81" s="5">
        <v>107.4766355140187</v>
      </c>
      <c r="R81" s="4">
        <v>3</v>
      </c>
      <c r="S81" s="4">
        <v>975</v>
      </c>
      <c r="T81" s="4">
        <v>44</v>
      </c>
      <c r="U81" s="5">
        <v>22.15909090909091</v>
      </c>
      <c r="V81" s="5">
        <v>7.7136075949367084</v>
      </c>
      <c r="W81" s="8">
        <v>17.272727272727273</v>
      </c>
      <c r="X81" s="4">
        <v>2011</v>
      </c>
      <c r="Y81" s="4">
        <v>200000</v>
      </c>
      <c r="Z81" s="14">
        <v>325000</v>
      </c>
    </row>
    <row r="82" spans="1:26" s="2" customFormat="1" x14ac:dyDescent="0.35">
      <c r="A82" s="13">
        <v>81</v>
      </c>
      <c r="B82" s="4" t="s">
        <v>120</v>
      </c>
      <c r="C82" s="4">
        <v>2</v>
      </c>
      <c r="D82" s="4" t="s">
        <v>20</v>
      </c>
      <c r="E82" s="4" t="s">
        <v>29</v>
      </c>
      <c r="F82" s="4" t="s">
        <v>181</v>
      </c>
      <c r="G82" s="4">
        <v>683</v>
      </c>
      <c r="H82" s="4">
        <v>0</v>
      </c>
      <c r="I82" s="4">
        <v>736</v>
      </c>
      <c r="J82" s="4">
        <v>76.5</v>
      </c>
      <c r="K82" s="4">
        <v>0</v>
      </c>
      <c r="L82" s="4">
        <v>0</v>
      </c>
      <c r="M82" s="4">
        <v>0</v>
      </c>
      <c r="N82" s="4">
        <v>912</v>
      </c>
      <c r="O82" s="4">
        <v>57</v>
      </c>
      <c r="P82" s="5">
        <v>20.266666666666666</v>
      </c>
      <c r="Q82" s="5">
        <v>107.29411764705883</v>
      </c>
      <c r="R82" s="4">
        <v>13</v>
      </c>
      <c r="S82" s="4">
        <v>0</v>
      </c>
      <c r="T82" s="4">
        <v>0</v>
      </c>
      <c r="U82" s="5">
        <v>0</v>
      </c>
      <c r="V82" s="5">
        <v>0</v>
      </c>
      <c r="W82" s="8">
        <v>0</v>
      </c>
      <c r="X82" s="4">
        <v>2008</v>
      </c>
      <c r="Y82" s="4">
        <v>150000</v>
      </c>
      <c r="Z82" s="14">
        <v>325000</v>
      </c>
    </row>
    <row r="83" spans="1:26" s="2" customFormat="1" x14ac:dyDescent="0.35">
      <c r="A83" s="13">
        <v>107</v>
      </c>
      <c r="B83" s="4" t="s">
        <v>146</v>
      </c>
      <c r="C83" s="4">
        <v>2</v>
      </c>
      <c r="D83" s="4" t="s">
        <v>12</v>
      </c>
      <c r="E83" s="4" t="s">
        <v>34</v>
      </c>
      <c r="F83" s="4" t="s">
        <v>18</v>
      </c>
      <c r="G83" s="4">
        <v>770</v>
      </c>
      <c r="H83" s="4">
        <v>272</v>
      </c>
      <c r="I83" s="4">
        <v>142</v>
      </c>
      <c r="J83" s="4">
        <v>73.569999999999993</v>
      </c>
      <c r="K83" s="4">
        <v>91</v>
      </c>
      <c r="L83" s="4">
        <v>33.700000000000003</v>
      </c>
      <c r="M83" s="4">
        <v>0</v>
      </c>
      <c r="N83" s="4">
        <v>70</v>
      </c>
      <c r="O83" s="4">
        <v>13</v>
      </c>
      <c r="P83" s="5">
        <v>4.666666666666667</v>
      </c>
      <c r="Q83" s="5">
        <v>86.419753086419746</v>
      </c>
      <c r="R83" s="4">
        <v>1</v>
      </c>
      <c r="S83" s="4">
        <v>1304</v>
      </c>
      <c r="T83" s="4">
        <v>59</v>
      </c>
      <c r="U83" s="5">
        <v>22.101694915254239</v>
      </c>
      <c r="V83" s="5">
        <v>6.5825340737001516</v>
      </c>
      <c r="W83" s="8">
        <v>20.152542372881356</v>
      </c>
      <c r="X83" s="4">
        <v>2008</v>
      </c>
      <c r="Y83" s="4">
        <v>150000</v>
      </c>
      <c r="Z83" s="14">
        <v>325000</v>
      </c>
    </row>
    <row r="84" spans="1:26" s="2" customFormat="1" x14ac:dyDescent="0.35">
      <c r="A84" s="13">
        <v>14</v>
      </c>
      <c r="B84" s="4" t="s">
        <v>40</v>
      </c>
      <c r="C84" s="4">
        <v>2</v>
      </c>
      <c r="D84" s="4" t="s">
        <v>12</v>
      </c>
      <c r="E84" s="4" t="s">
        <v>41</v>
      </c>
      <c r="F84" s="4" t="s">
        <v>181</v>
      </c>
      <c r="G84" s="4">
        <v>5457</v>
      </c>
      <c r="H84" s="4">
        <v>2</v>
      </c>
      <c r="I84" s="4">
        <v>4998</v>
      </c>
      <c r="J84" s="4">
        <v>93.19</v>
      </c>
      <c r="K84" s="4">
        <v>0</v>
      </c>
      <c r="L84" s="4">
        <v>0</v>
      </c>
      <c r="M84" s="4">
        <v>1</v>
      </c>
      <c r="N84" s="4">
        <v>1302</v>
      </c>
      <c r="O84" s="4">
        <v>105</v>
      </c>
      <c r="P84" s="5">
        <v>34.263157894736842</v>
      </c>
      <c r="Q84" s="5">
        <v>128.52912142152024</v>
      </c>
      <c r="R84" s="4">
        <v>42</v>
      </c>
      <c r="S84" s="4">
        <v>0</v>
      </c>
      <c r="T84" s="4">
        <v>0</v>
      </c>
      <c r="U84" s="5">
        <v>0</v>
      </c>
      <c r="V84" s="5">
        <v>0</v>
      </c>
      <c r="W84" s="8">
        <v>0</v>
      </c>
      <c r="X84" s="4">
        <v>2008</v>
      </c>
      <c r="Y84" s="4">
        <v>200000</v>
      </c>
      <c r="Z84" s="14">
        <v>300000</v>
      </c>
    </row>
    <row r="85" spans="1:26" s="2" customFormat="1" x14ac:dyDescent="0.35">
      <c r="A85" s="13">
        <v>15</v>
      </c>
      <c r="B85" s="4" t="s">
        <v>42</v>
      </c>
      <c r="C85" s="4">
        <v>2</v>
      </c>
      <c r="D85" s="4" t="s">
        <v>20</v>
      </c>
      <c r="E85" s="4" t="s">
        <v>37</v>
      </c>
      <c r="F85" s="4" t="s">
        <v>25</v>
      </c>
      <c r="G85" s="4">
        <v>0</v>
      </c>
      <c r="H85" s="4">
        <v>0</v>
      </c>
      <c r="I85" s="4">
        <v>69</v>
      </c>
      <c r="J85" s="4">
        <v>56.09</v>
      </c>
      <c r="K85" s="4">
        <v>0</v>
      </c>
      <c r="L85" s="4">
        <v>0</v>
      </c>
      <c r="M85" s="4">
        <v>0</v>
      </c>
      <c r="N85" s="4">
        <v>1540</v>
      </c>
      <c r="O85" s="4">
        <v>95</v>
      </c>
      <c r="P85" s="5">
        <v>31.428571428571427</v>
      </c>
      <c r="Q85" s="5">
        <v>122.31930103256552</v>
      </c>
      <c r="R85" s="4">
        <v>36</v>
      </c>
      <c r="S85" s="4">
        <v>66</v>
      </c>
      <c r="T85" s="4">
        <v>4</v>
      </c>
      <c r="U85" s="5">
        <v>16.5</v>
      </c>
      <c r="V85" s="5">
        <v>8.25</v>
      </c>
      <c r="W85" s="8">
        <v>12</v>
      </c>
      <c r="X85" s="4">
        <v>2011</v>
      </c>
      <c r="Y85" s="4">
        <v>100000</v>
      </c>
      <c r="Z85" s="14">
        <v>300000</v>
      </c>
    </row>
    <row r="86" spans="1:26" s="2" customFormat="1" x14ac:dyDescent="0.35">
      <c r="A86" s="13">
        <v>20</v>
      </c>
      <c r="B86" s="4" t="s">
        <v>49</v>
      </c>
      <c r="C86" s="4">
        <v>2</v>
      </c>
      <c r="D86" s="4" t="s">
        <v>12</v>
      </c>
      <c r="E86" s="4" t="s">
        <v>37</v>
      </c>
      <c r="F86" s="4" t="s">
        <v>25</v>
      </c>
      <c r="G86" s="4">
        <v>654</v>
      </c>
      <c r="H86" s="4">
        <v>11</v>
      </c>
      <c r="I86" s="4">
        <v>2536</v>
      </c>
      <c r="J86" s="4">
        <v>84</v>
      </c>
      <c r="K86" s="4">
        <v>25</v>
      </c>
      <c r="L86" s="4">
        <v>47.6</v>
      </c>
      <c r="M86" s="4">
        <v>0</v>
      </c>
      <c r="N86" s="4">
        <v>978</v>
      </c>
      <c r="O86" s="4">
        <v>74</v>
      </c>
      <c r="P86" s="5">
        <v>36.222222222222221</v>
      </c>
      <c r="Q86" s="5">
        <v>119.26829268292683</v>
      </c>
      <c r="R86" s="4">
        <v>35</v>
      </c>
      <c r="S86" s="4">
        <v>377</v>
      </c>
      <c r="T86" s="4">
        <v>10</v>
      </c>
      <c r="U86" s="5">
        <v>37.700000000000003</v>
      </c>
      <c r="V86" s="5">
        <v>7.1132075471698117</v>
      </c>
      <c r="W86" s="8">
        <v>31.8</v>
      </c>
      <c r="X86" s="4">
        <v>2009</v>
      </c>
      <c r="Y86" s="4">
        <v>300000</v>
      </c>
      <c r="Z86" s="14">
        <v>300000</v>
      </c>
    </row>
    <row r="87" spans="1:26" s="2" customFormat="1" x14ac:dyDescent="0.35">
      <c r="A87" s="13">
        <v>65</v>
      </c>
      <c r="B87" s="4" t="s">
        <v>104</v>
      </c>
      <c r="C87" s="4">
        <v>2</v>
      </c>
      <c r="D87" s="4" t="s">
        <v>20</v>
      </c>
      <c r="E87" s="4" t="s">
        <v>41</v>
      </c>
      <c r="F87" s="4" t="s">
        <v>18</v>
      </c>
      <c r="G87" s="4">
        <v>392</v>
      </c>
      <c r="H87" s="4">
        <v>43</v>
      </c>
      <c r="I87" s="4">
        <v>5</v>
      </c>
      <c r="J87" s="4">
        <v>27.77</v>
      </c>
      <c r="K87" s="4">
        <v>19</v>
      </c>
      <c r="L87" s="4">
        <v>40.1</v>
      </c>
      <c r="M87" s="4">
        <v>0</v>
      </c>
      <c r="N87" s="4">
        <v>186</v>
      </c>
      <c r="O87" s="4">
        <v>31</v>
      </c>
      <c r="P87" s="5">
        <v>10.941176470588236</v>
      </c>
      <c r="Q87" s="5">
        <v>102.19780219780219</v>
      </c>
      <c r="R87" s="4">
        <v>3</v>
      </c>
      <c r="S87" s="4">
        <v>1530</v>
      </c>
      <c r="T87" s="4">
        <v>74</v>
      </c>
      <c r="U87" s="5">
        <v>20.675675675675677</v>
      </c>
      <c r="V87" s="5">
        <v>7.1096654275092943</v>
      </c>
      <c r="W87" s="8">
        <v>17.45945945945946</v>
      </c>
      <c r="X87" s="4">
        <v>2011</v>
      </c>
      <c r="Y87" s="4">
        <v>100000</v>
      </c>
      <c r="Z87" s="14">
        <v>300000</v>
      </c>
    </row>
    <row r="88" spans="1:26" s="2" customFormat="1" x14ac:dyDescent="0.35">
      <c r="A88" s="13">
        <v>30</v>
      </c>
      <c r="B88" s="4" t="s">
        <v>64</v>
      </c>
      <c r="C88" s="4">
        <v>2</v>
      </c>
      <c r="D88" s="4" t="s">
        <v>20</v>
      </c>
      <c r="E88" s="4" t="s">
        <v>29</v>
      </c>
      <c r="F88" s="4" t="s">
        <v>18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39</v>
      </c>
      <c r="M88" s="4">
        <v>0</v>
      </c>
      <c r="N88" s="4">
        <v>54</v>
      </c>
      <c r="O88" s="4">
        <v>15</v>
      </c>
      <c r="P88" s="5">
        <v>9</v>
      </c>
      <c r="Q88" s="5">
        <v>117.39130434782609</v>
      </c>
      <c r="R88" s="4">
        <v>5</v>
      </c>
      <c r="S88" s="4">
        <v>999</v>
      </c>
      <c r="T88" s="4">
        <v>30</v>
      </c>
      <c r="U88" s="5">
        <v>33.299999999999997</v>
      </c>
      <c r="V88" s="5">
        <v>8.4661016949152543</v>
      </c>
      <c r="W88" s="8">
        <v>23.6</v>
      </c>
      <c r="X88" s="4">
        <v>2011</v>
      </c>
      <c r="Y88" s="4">
        <v>50000</v>
      </c>
      <c r="Z88" s="14">
        <v>290000</v>
      </c>
    </row>
    <row r="89" spans="1:26" s="2" customFormat="1" x14ac:dyDescent="0.35">
      <c r="A89" s="13">
        <v>80</v>
      </c>
      <c r="B89" s="4" t="s">
        <v>119</v>
      </c>
      <c r="C89" s="4">
        <v>2</v>
      </c>
      <c r="D89" s="4" t="s">
        <v>20</v>
      </c>
      <c r="E89" s="4" t="s">
        <v>75</v>
      </c>
      <c r="F89" s="4" t="s">
        <v>18</v>
      </c>
      <c r="G89" s="4">
        <v>60</v>
      </c>
      <c r="H89" s="4">
        <v>35</v>
      </c>
      <c r="I89" s="4">
        <v>74</v>
      </c>
      <c r="J89" s="4">
        <v>66.069999999999993</v>
      </c>
      <c r="K89" s="4">
        <v>86</v>
      </c>
      <c r="L89" s="4">
        <v>36.6</v>
      </c>
      <c r="M89" s="4">
        <v>0</v>
      </c>
      <c r="N89" s="4">
        <v>39</v>
      </c>
      <c r="O89" s="4">
        <v>23</v>
      </c>
      <c r="P89" s="5">
        <v>7.8</v>
      </c>
      <c r="Q89" s="5">
        <v>235.49</v>
      </c>
      <c r="R89" s="4">
        <v>0</v>
      </c>
      <c r="S89" s="4">
        <v>1504</v>
      </c>
      <c r="T89" s="4">
        <v>70</v>
      </c>
      <c r="U89" s="5">
        <v>21.485714285714284</v>
      </c>
      <c r="V89" s="5">
        <v>7.3906633906633905</v>
      </c>
      <c r="W89" s="8">
        <v>17.471428571428572</v>
      </c>
      <c r="X89" s="4">
        <v>2008</v>
      </c>
      <c r="Y89" s="4">
        <v>100000</v>
      </c>
      <c r="Z89" s="14">
        <v>275000</v>
      </c>
    </row>
    <row r="90" spans="1:26" s="2" customFormat="1" x14ac:dyDescent="0.35">
      <c r="A90" s="13">
        <v>76</v>
      </c>
      <c r="B90" s="4" t="s">
        <v>115</v>
      </c>
      <c r="C90" s="4">
        <v>2</v>
      </c>
      <c r="D90" s="4" t="s">
        <v>20</v>
      </c>
      <c r="E90" s="4" t="s">
        <v>75</v>
      </c>
      <c r="F90" s="4" t="s">
        <v>181</v>
      </c>
      <c r="G90" s="4">
        <v>0</v>
      </c>
      <c r="H90" s="4">
        <v>0</v>
      </c>
      <c r="I90" s="4">
        <v>1</v>
      </c>
      <c r="J90" s="4">
        <v>14.28</v>
      </c>
      <c r="K90" s="4">
        <v>0</v>
      </c>
      <c r="L90" s="4">
        <v>0</v>
      </c>
      <c r="M90" s="4">
        <v>0</v>
      </c>
      <c r="N90" s="4">
        <v>960</v>
      </c>
      <c r="O90" s="4">
        <v>94</v>
      </c>
      <c r="P90" s="5">
        <v>22.325581395348838</v>
      </c>
      <c r="Q90" s="5">
        <v>117.93611793611794</v>
      </c>
      <c r="R90" s="4">
        <v>50</v>
      </c>
      <c r="S90" s="4">
        <v>0</v>
      </c>
      <c r="T90" s="4">
        <v>0</v>
      </c>
      <c r="U90" s="5">
        <v>0</v>
      </c>
      <c r="V90" s="5">
        <v>0</v>
      </c>
      <c r="W90" s="8">
        <v>0</v>
      </c>
      <c r="X90" s="4">
        <v>2011</v>
      </c>
      <c r="Y90" s="4">
        <v>100000</v>
      </c>
      <c r="Z90" s="14">
        <v>270000</v>
      </c>
    </row>
    <row r="91" spans="1:26" s="2" customFormat="1" x14ac:dyDescent="0.35">
      <c r="A91" s="13">
        <v>66</v>
      </c>
      <c r="B91" s="4" t="s">
        <v>105</v>
      </c>
      <c r="C91" s="4">
        <v>1</v>
      </c>
      <c r="D91" s="4" t="s">
        <v>20</v>
      </c>
      <c r="E91" s="4" t="s">
        <v>17</v>
      </c>
      <c r="F91" s="4" t="s">
        <v>18</v>
      </c>
      <c r="G91" s="4">
        <v>120</v>
      </c>
      <c r="H91" s="4">
        <v>9</v>
      </c>
      <c r="I91" s="4">
        <v>51</v>
      </c>
      <c r="J91" s="4">
        <v>92.72</v>
      </c>
      <c r="K91" s="4">
        <v>3</v>
      </c>
      <c r="L91" s="4">
        <v>60</v>
      </c>
      <c r="M91" s="4">
        <v>0</v>
      </c>
      <c r="N91" s="4">
        <v>32</v>
      </c>
      <c r="O91" s="4">
        <v>11</v>
      </c>
      <c r="P91" s="5">
        <v>8</v>
      </c>
      <c r="Q91" s="5">
        <v>133.33333333333331</v>
      </c>
      <c r="R91" s="4">
        <v>1</v>
      </c>
      <c r="S91" s="4">
        <v>435</v>
      </c>
      <c r="T91" s="4">
        <v>6</v>
      </c>
      <c r="U91" s="5">
        <v>72.5</v>
      </c>
      <c r="V91" s="5">
        <v>9.8863636363636367</v>
      </c>
      <c r="W91" s="8">
        <v>44</v>
      </c>
      <c r="X91" s="4">
        <v>2011</v>
      </c>
      <c r="Y91" s="4">
        <v>100000</v>
      </c>
      <c r="Z91" s="14">
        <v>260000</v>
      </c>
    </row>
    <row r="92" spans="1:26" s="2" customFormat="1" x14ac:dyDescent="0.35">
      <c r="A92" s="13">
        <v>17</v>
      </c>
      <c r="B92" s="4" t="s">
        <v>44</v>
      </c>
      <c r="C92" s="4">
        <v>2</v>
      </c>
      <c r="D92" s="4" t="s">
        <v>45</v>
      </c>
      <c r="E92" s="4" t="s">
        <v>41</v>
      </c>
      <c r="F92" s="4" t="s">
        <v>14</v>
      </c>
      <c r="G92" s="4">
        <v>4722</v>
      </c>
      <c r="H92" s="4">
        <v>32</v>
      </c>
      <c r="I92" s="4">
        <v>6455</v>
      </c>
      <c r="J92" s="4">
        <v>86.8</v>
      </c>
      <c r="K92" s="4">
        <v>67</v>
      </c>
      <c r="L92" s="4">
        <v>58.3</v>
      </c>
      <c r="M92" s="4">
        <v>1</v>
      </c>
      <c r="N92" s="4">
        <v>1077</v>
      </c>
      <c r="O92" s="4">
        <v>76</v>
      </c>
      <c r="P92" s="5">
        <v>28.342105263157894</v>
      </c>
      <c r="Q92" s="5">
        <v>117.83369803063457</v>
      </c>
      <c r="R92" s="4">
        <v>24</v>
      </c>
      <c r="S92" s="4">
        <v>356</v>
      </c>
      <c r="T92" s="4">
        <v>5</v>
      </c>
      <c r="U92" s="5">
        <v>71.2</v>
      </c>
      <c r="V92" s="5">
        <v>8.0725623582766435</v>
      </c>
      <c r="W92" s="8">
        <v>53</v>
      </c>
      <c r="X92" s="4">
        <v>2008</v>
      </c>
      <c r="Y92" s="4">
        <v>150000</v>
      </c>
      <c r="Z92" s="14">
        <v>250000</v>
      </c>
    </row>
    <row r="93" spans="1:26" s="2" customFormat="1" ht="18" customHeight="1" x14ac:dyDescent="0.35">
      <c r="A93" s="13">
        <v>39</v>
      </c>
      <c r="B93" s="4" t="s">
        <v>73</v>
      </c>
      <c r="C93" s="4">
        <v>3</v>
      </c>
      <c r="D93" s="4" t="s">
        <v>27</v>
      </c>
      <c r="E93" s="4" t="s">
        <v>23</v>
      </c>
      <c r="F93" s="4" t="s">
        <v>25</v>
      </c>
      <c r="G93" s="4">
        <v>5708</v>
      </c>
      <c r="H93" s="4">
        <v>7</v>
      </c>
      <c r="I93" s="4">
        <v>5262</v>
      </c>
      <c r="J93" s="4">
        <v>86.97</v>
      </c>
      <c r="K93" s="4">
        <v>2</v>
      </c>
      <c r="L93" s="4">
        <v>117</v>
      </c>
      <c r="M93" s="4">
        <v>1</v>
      </c>
      <c r="N93" s="4">
        <v>958</v>
      </c>
      <c r="O93" s="4">
        <v>116</v>
      </c>
      <c r="P93" s="5">
        <v>39.916666666666664</v>
      </c>
      <c r="Q93" s="5">
        <v>120.65491183879094</v>
      </c>
      <c r="R93" s="4">
        <v>25</v>
      </c>
      <c r="S93" s="4">
        <v>0</v>
      </c>
      <c r="T93" s="4">
        <v>0</v>
      </c>
      <c r="U93" s="5">
        <v>0</v>
      </c>
      <c r="V93" s="5">
        <v>0</v>
      </c>
      <c r="W93" s="8">
        <v>0</v>
      </c>
      <c r="X93" s="4">
        <v>2008</v>
      </c>
      <c r="Y93" s="4">
        <v>250000</v>
      </c>
      <c r="Z93" s="14">
        <v>250000</v>
      </c>
    </row>
    <row r="94" spans="1:26" s="2" customFormat="1" x14ac:dyDescent="0.35">
      <c r="A94" s="13">
        <v>104</v>
      </c>
      <c r="B94" s="4" t="s">
        <v>143</v>
      </c>
      <c r="C94" s="4">
        <v>2</v>
      </c>
      <c r="D94" s="4" t="s">
        <v>12</v>
      </c>
      <c r="E94" s="4" t="s">
        <v>75</v>
      </c>
      <c r="F94" s="4" t="s">
        <v>25</v>
      </c>
      <c r="G94" s="4">
        <v>8042</v>
      </c>
      <c r="H94" s="4">
        <v>8</v>
      </c>
      <c r="I94" s="4">
        <v>6598</v>
      </c>
      <c r="J94" s="4">
        <v>81.58</v>
      </c>
      <c r="K94" s="4">
        <v>18</v>
      </c>
      <c r="L94" s="4">
        <v>57</v>
      </c>
      <c r="M94" s="4">
        <v>1</v>
      </c>
      <c r="N94" s="4">
        <v>739</v>
      </c>
      <c r="O94" s="4">
        <v>91</v>
      </c>
      <c r="P94" s="5">
        <v>28.423076923076923</v>
      </c>
      <c r="Q94" s="5">
        <v>110.62874251497006</v>
      </c>
      <c r="R94" s="4">
        <v>9</v>
      </c>
      <c r="S94" s="4">
        <v>0</v>
      </c>
      <c r="T94" s="4">
        <v>0</v>
      </c>
      <c r="U94" s="5">
        <v>0</v>
      </c>
      <c r="V94" s="5">
        <v>0</v>
      </c>
      <c r="W94" s="8">
        <v>0</v>
      </c>
      <c r="X94" s="4">
        <v>2008</v>
      </c>
      <c r="Y94" s="4">
        <v>250000</v>
      </c>
      <c r="Z94" s="14">
        <v>250000</v>
      </c>
    </row>
    <row r="95" spans="1:26" s="2" customFormat="1" x14ac:dyDescent="0.35">
      <c r="A95" s="13">
        <v>115</v>
      </c>
      <c r="B95" s="4" t="s">
        <v>155</v>
      </c>
      <c r="C95" s="4">
        <v>1</v>
      </c>
      <c r="D95" s="4" t="s">
        <v>20</v>
      </c>
      <c r="E95" s="4" t="s">
        <v>23</v>
      </c>
      <c r="F95" s="4" t="s">
        <v>18</v>
      </c>
      <c r="G95" s="4">
        <v>0</v>
      </c>
      <c r="H95" s="4">
        <v>0</v>
      </c>
      <c r="I95" s="4">
        <v>1</v>
      </c>
      <c r="J95" s="4">
        <v>50</v>
      </c>
      <c r="K95" s="4">
        <v>3</v>
      </c>
      <c r="L95" s="4">
        <v>55</v>
      </c>
      <c r="M95" s="4">
        <v>0</v>
      </c>
      <c r="N95" s="4">
        <v>3</v>
      </c>
      <c r="O95" s="4">
        <v>3</v>
      </c>
      <c r="P95" s="5">
        <v>3</v>
      </c>
      <c r="Q95" s="5">
        <v>0.75</v>
      </c>
      <c r="R95" s="4">
        <v>0</v>
      </c>
      <c r="S95" s="4">
        <v>295</v>
      </c>
      <c r="T95" s="4">
        <v>6</v>
      </c>
      <c r="U95" s="5">
        <v>49.166666666666664</v>
      </c>
      <c r="V95" s="5">
        <v>8.5507246376811601</v>
      </c>
      <c r="W95" s="8">
        <v>34.833333333333336</v>
      </c>
      <c r="X95" s="4">
        <v>2011</v>
      </c>
      <c r="Y95" s="4">
        <v>50000</v>
      </c>
      <c r="Z95" s="14">
        <v>240000</v>
      </c>
    </row>
    <row r="96" spans="1:26" s="2" customFormat="1" x14ac:dyDescent="0.35">
      <c r="A96" s="13">
        <v>57</v>
      </c>
      <c r="B96" s="4" t="s">
        <v>95</v>
      </c>
      <c r="C96" s="4">
        <v>2</v>
      </c>
      <c r="D96" s="4" t="s">
        <v>45</v>
      </c>
      <c r="E96" s="4" t="s">
        <v>96</v>
      </c>
      <c r="F96" s="4" t="s">
        <v>14</v>
      </c>
      <c r="G96" s="4">
        <v>556</v>
      </c>
      <c r="H96" s="4">
        <v>25</v>
      </c>
      <c r="I96" s="4">
        <v>1042</v>
      </c>
      <c r="J96" s="4">
        <v>84.44</v>
      </c>
      <c r="K96" s="4">
        <v>133</v>
      </c>
      <c r="L96" s="4">
        <v>33.299999999999997</v>
      </c>
      <c r="M96" s="4">
        <v>0</v>
      </c>
      <c r="N96" s="4">
        <v>177</v>
      </c>
      <c r="O96" s="4">
        <v>39</v>
      </c>
      <c r="P96" s="5">
        <v>17.7</v>
      </c>
      <c r="Q96" s="5">
        <v>143.90243902439025</v>
      </c>
      <c r="R96" s="4">
        <v>9</v>
      </c>
      <c r="S96" s="4">
        <v>520</v>
      </c>
      <c r="T96" s="4">
        <v>27</v>
      </c>
      <c r="U96" s="5">
        <v>19.25925925925926</v>
      </c>
      <c r="V96" s="5">
        <v>7.4285714285714288</v>
      </c>
      <c r="W96" s="8">
        <v>15.555555555555555</v>
      </c>
      <c r="X96" s="4">
        <v>2008</v>
      </c>
      <c r="Y96" s="4">
        <v>150000</v>
      </c>
      <c r="Z96" s="14">
        <v>225000</v>
      </c>
    </row>
    <row r="97" spans="1:26" s="2" customFormat="1" x14ac:dyDescent="0.35">
      <c r="A97" s="13">
        <v>93</v>
      </c>
      <c r="B97" s="4" t="s">
        <v>132</v>
      </c>
      <c r="C97" s="4">
        <v>2</v>
      </c>
      <c r="D97" s="4" t="s">
        <v>36</v>
      </c>
      <c r="E97" s="4" t="s">
        <v>13</v>
      </c>
      <c r="F97" s="4" t="s">
        <v>25</v>
      </c>
      <c r="G97" s="4">
        <v>5842</v>
      </c>
      <c r="H97" s="4">
        <v>23</v>
      </c>
      <c r="I97" s="4">
        <v>5644</v>
      </c>
      <c r="J97" s="4">
        <v>75.760000000000005</v>
      </c>
      <c r="K97" s="4">
        <v>16</v>
      </c>
      <c r="L97" s="4">
        <v>36.299999999999997</v>
      </c>
      <c r="M97" s="4">
        <v>0</v>
      </c>
      <c r="N97" s="4">
        <v>73</v>
      </c>
      <c r="O97" s="4">
        <v>31</v>
      </c>
      <c r="P97" s="5">
        <v>18.25</v>
      </c>
      <c r="Q97" s="5">
        <v>97.33</v>
      </c>
      <c r="R97" s="4">
        <v>1</v>
      </c>
      <c r="S97" s="4">
        <v>0</v>
      </c>
      <c r="T97" s="4">
        <v>0</v>
      </c>
      <c r="U97" s="5">
        <v>0</v>
      </c>
      <c r="V97" s="5">
        <v>0</v>
      </c>
      <c r="W97" s="8">
        <v>0</v>
      </c>
      <c r="X97" s="4">
        <v>2008</v>
      </c>
      <c r="Y97" s="4">
        <v>225000</v>
      </c>
      <c r="Z97" s="14">
        <v>225000</v>
      </c>
    </row>
    <row r="98" spans="1:26" s="2" customFormat="1" x14ac:dyDescent="0.35">
      <c r="A98" s="13">
        <v>97</v>
      </c>
      <c r="B98" s="4" t="s">
        <v>136</v>
      </c>
      <c r="C98" s="4">
        <v>2</v>
      </c>
      <c r="D98" s="4" t="s">
        <v>20</v>
      </c>
      <c r="E98" s="4" t="s">
        <v>23</v>
      </c>
      <c r="F98" s="4" t="s">
        <v>14</v>
      </c>
      <c r="G98" s="4">
        <v>0</v>
      </c>
      <c r="H98" s="4">
        <v>0</v>
      </c>
      <c r="I98" s="4">
        <v>35</v>
      </c>
      <c r="J98" s="4">
        <v>116.66</v>
      </c>
      <c r="K98" s="4">
        <v>1</v>
      </c>
      <c r="L98" s="4">
        <v>150</v>
      </c>
      <c r="M98" s="4">
        <v>0</v>
      </c>
      <c r="N98" s="4">
        <v>36</v>
      </c>
      <c r="O98" s="4">
        <v>16</v>
      </c>
      <c r="P98" s="5">
        <v>9</v>
      </c>
      <c r="Q98" s="5">
        <v>120</v>
      </c>
      <c r="R98" s="4">
        <v>2</v>
      </c>
      <c r="S98" s="4">
        <v>419</v>
      </c>
      <c r="T98" s="4">
        <v>12</v>
      </c>
      <c r="U98" s="5">
        <v>34.916666666666664</v>
      </c>
      <c r="V98" s="5">
        <v>9.8820754716981138</v>
      </c>
      <c r="W98" s="8">
        <v>21.333333333333332</v>
      </c>
      <c r="X98" s="4">
        <v>2008</v>
      </c>
      <c r="Y98" s="4">
        <v>100000</v>
      </c>
      <c r="Z98" s="14">
        <v>225000</v>
      </c>
    </row>
    <row r="99" spans="1:26" s="2" customFormat="1" x14ac:dyDescent="0.35">
      <c r="A99" s="13">
        <v>127</v>
      </c>
      <c r="B99" s="4" t="s">
        <v>166</v>
      </c>
      <c r="C99" s="4">
        <v>2</v>
      </c>
      <c r="D99" s="4" t="s">
        <v>83</v>
      </c>
      <c r="E99" s="4" t="s">
        <v>32</v>
      </c>
      <c r="F99" s="4" t="s">
        <v>25</v>
      </c>
      <c r="G99" s="4">
        <v>6398</v>
      </c>
      <c r="H99" s="4">
        <v>7</v>
      </c>
      <c r="I99" s="4">
        <v>6814</v>
      </c>
      <c r="J99" s="4">
        <v>75.78</v>
      </c>
      <c r="K99" s="4">
        <v>3</v>
      </c>
      <c r="L99" s="4">
        <v>86.6</v>
      </c>
      <c r="M99" s="4">
        <v>1</v>
      </c>
      <c r="N99" s="4">
        <v>3</v>
      </c>
      <c r="O99" s="4">
        <v>3</v>
      </c>
      <c r="P99" s="5">
        <v>3</v>
      </c>
      <c r="Q99" s="5">
        <v>42.85</v>
      </c>
      <c r="R99" s="4">
        <v>0</v>
      </c>
      <c r="S99" s="4">
        <v>0</v>
      </c>
      <c r="T99" s="4">
        <v>0</v>
      </c>
      <c r="U99" s="5">
        <v>0</v>
      </c>
      <c r="V99" s="5">
        <v>0</v>
      </c>
      <c r="W99" s="8">
        <v>0</v>
      </c>
      <c r="X99" s="4">
        <v>2008</v>
      </c>
      <c r="Y99" s="4">
        <v>225000</v>
      </c>
      <c r="Z99" s="14">
        <v>225000</v>
      </c>
    </row>
    <row r="100" spans="1:26" s="2" customFormat="1" x14ac:dyDescent="0.35">
      <c r="A100" s="13">
        <v>11</v>
      </c>
      <c r="B100" s="4" t="s">
        <v>35</v>
      </c>
      <c r="C100" s="4">
        <v>2</v>
      </c>
      <c r="D100" s="4" t="s">
        <v>36</v>
      </c>
      <c r="E100" s="4" t="s">
        <v>37</v>
      </c>
      <c r="F100" s="4" t="s">
        <v>14</v>
      </c>
      <c r="G100" s="4">
        <v>2200</v>
      </c>
      <c r="H100" s="4">
        <v>86</v>
      </c>
      <c r="I100" s="4">
        <v>2004</v>
      </c>
      <c r="J100" s="4">
        <v>81.39</v>
      </c>
      <c r="K100" s="4">
        <v>142</v>
      </c>
      <c r="L100" s="4">
        <v>34.1</v>
      </c>
      <c r="M100" s="4">
        <v>0</v>
      </c>
      <c r="N100" s="4">
        <v>839</v>
      </c>
      <c r="O100" s="4">
        <v>70</v>
      </c>
      <c r="P100" s="5">
        <v>27.966666666666665</v>
      </c>
      <c r="Q100" s="5">
        <v>127.12121212121212</v>
      </c>
      <c r="R100" s="4">
        <v>38</v>
      </c>
      <c r="S100" s="4">
        <v>1338</v>
      </c>
      <c r="T100" s="4">
        <v>47</v>
      </c>
      <c r="U100" s="5">
        <v>28.468085106382979</v>
      </c>
      <c r="V100" s="5">
        <v>8.1189320388349504</v>
      </c>
      <c r="W100" s="8">
        <v>21.106382978723403</v>
      </c>
      <c r="X100" s="4">
        <v>2011</v>
      </c>
      <c r="Y100" s="4">
        <v>200000</v>
      </c>
      <c r="Z100" s="14">
        <v>200000</v>
      </c>
    </row>
    <row r="101" spans="1:26" s="2" customFormat="1" x14ac:dyDescent="0.35">
      <c r="A101" s="13">
        <v>12</v>
      </c>
      <c r="B101" s="4" t="s">
        <v>38</v>
      </c>
      <c r="C101" s="4">
        <v>3</v>
      </c>
      <c r="D101" s="4" t="s">
        <v>36</v>
      </c>
      <c r="E101" s="4" t="s">
        <v>17</v>
      </c>
      <c r="F101" s="4" t="s">
        <v>25</v>
      </c>
      <c r="G101" s="4">
        <v>9918</v>
      </c>
      <c r="H101" s="4">
        <v>9</v>
      </c>
      <c r="I101" s="4">
        <v>8778</v>
      </c>
      <c r="J101" s="4">
        <v>70.739999999999995</v>
      </c>
      <c r="K101" s="4">
        <v>14</v>
      </c>
      <c r="L101" s="4">
        <v>52.8</v>
      </c>
      <c r="M101" s="4">
        <v>1</v>
      </c>
      <c r="N101" s="4">
        <v>25</v>
      </c>
      <c r="O101" s="4">
        <v>16</v>
      </c>
      <c r="P101" s="5">
        <v>8.33</v>
      </c>
      <c r="Q101" s="5">
        <v>80.64</v>
      </c>
      <c r="R101" s="4">
        <v>0</v>
      </c>
      <c r="S101" s="4">
        <v>0</v>
      </c>
      <c r="T101" s="4">
        <v>0</v>
      </c>
      <c r="U101" s="5">
        <v>0</v>
      </c>
      <c r="V101" s="5">
        <v>0</v>
      </c>
      <c r="W101" s="8">
        <v>0</v>
      </c>
      <c r="X101" s="4">
        <v>2008</v>
      </c>
      <c r="Y101" s="4">
        <v>200000</v>
      </c>
      <c r="Z101" s="14">
        <v>200000</v>
      </c>
    </row>
    <row r="102" spans="1:26" s="2" customFormat="1" x14ac:dyDescent="0.35">
      <c r="A102" s="13">
        <v>50</v>
      </c>
      <c r="B102" s="4" t="s">
        <v>87</v>
      </c>
      <c r="C102" s="4">
        <v>3</v>
      </c>
      <c r="D102" s="4" t="s">
        <v>27</v>
      </c>
      <c r="E102" s="4" t="s">
        <v>13</v>
      </c>
      <c r="F102" s="4" t="s">
        <v>25</v>
      </c>
      <c r="G102" s="4">
        <v>4188</v>
      </c>
      <c r="H102" s="4">
        <v>21</v>
      </c>
      <c r="I102" s="4">
        <v>1324</v>
      </c>
      <c r="J102" s="4">
        <v>68.739999999999995</v>
      </c>
      <c r="K102" s="4">
        <v>0</v>
      </c>
      <c r="L102" s="4">
        <v>0</v>
      </c>
      <c r="M102" s="4">
        <v>0</v>
      </c>
      <c r="N102" s="4">
        <v>241</v>
      </c>
      <c r="O102" s="4">
        <v>75</v>
      </c>
      <c r="P102" s="5">
        <v>24.1</v>
      </c>
      <c r="Q102" s="5">
        <v>129.56989247311827</v>
      </c>
      <c r="R102" s="4">
        <v>8</v>
      </c>
      <c r="S102" s="4">
        <v>0</v>
      </c>
      <c r="T102" s="4">
        <v>0</v>
      </c>
      <c r="U102" s="5">
        <v>0</v>
      </c>
      <c r="V102" s="5">
        <v>0</v>
      </c>
      <c r="W102" s="8">
        <v>0</v>
      </c>
      <c r="X102" s="4">
        <v>2008</v>
      </c>
      <c r="Y102" s="4">
        <v>200000</v>
      </c>
      <c r="Z102" s="14">
        <v>200000</v>
      </c>
    </row>
    <row r="103" spans="1:26" s="2" customFormat="1" x14ac:dyDescent="0.35">
      <c r="A103" s="13">
        <v>75</v>
      </c>
      <c r="B103" s="4" t="s">
        <v>114</v>
      </c>
      <c r="C103" s="4">
        <v>2</v>
      </c>
      <c r="D103" s="4" t="s">
        <v>12</v>
      </c>
      <c r="E103" s="4" t="s">
        <v>23</v>
      </c>
      <c r="F103" s="4" t="s">
        <v>18</v>
      </c>
      <c r="G103" s="4">
        <v>699</v>
      </c>
      <c r="H103" s="4">
        <v>390</v>
      </c>
      <c r="I103" s="4">
        <v>199</v>
      </c>
      <c r="J103" s="4">
        <v>66.77</v>
      </c>
      <c r="K103" s="4">
        <v>266</v>
      </c>
      <c r="L103" s="4">
        <v>32.6</v>
      </c>
      <c r="M103" s="4">
        <v>0</v>
      </c>
      <c r="N103" s="4">
        <v>11</v>
      </c>
      <c r="O103" s="4">
        <v>11</v>
      </c>
      <c r="P103" s="5">
        <v>11</v>
      </c>
      <c r="Q103" s="5">
        <v>61.11</v>
      </c>
      <c r="R103" s="4">
        <v>0</v>
      </c>
      <c r="S103" s="4">
        <v>242</v>
      </c>
      <c r="T103" s="4">
        <v>7</v>
      </c>
      <c r="U103" s="5">
        <v>34.57</v>
      </c>
      <c r="V103" s="5">
        <v>6.91</v>
      </c>
      <c r="W103" s="8">
        <v>30</v>
      </c>
      <c r="X103" s="4">
        <v>2008</v>
      </c>
      <c r="Y103" s="4">
        <v>200000</v>
      </c>
      <c r="Z103" s="14">
        <v>200000</v>
      </c>
    </row>
    <row r="104" spans="1:26" s="2" customFormat="1" x14ac:dyDescent="0.35">
      <c r="A104" s="13">
        <v>118</v>
      </c>
      <c r="B104" s="4" t="s">
        <v>158</v>
      </c>
      <c r="C104" s="4">
        <v>3</v>
      </c>
      <c r="D104" s="4" t="s">
        <v>45</v>
      </c>
      <c r="E104" s="4" t="s">
        <v>51</v>
      </c>
      <c r="F104" s="4" t="s">
        <v>18</v>
      </c>
      <c r="G104" s="4">
        <v>3089</v>
      </c>
      <c r="H104" s="4">
        <v>355</v>
      </c>
      <c r="I104" s="4">
        <v>2025</v>
      </c>
      <c r="J104" s="4">
        <v>72.52</v>
      </c>
      <c r="K104" s="4">
        <v>400</v>
      </c>
      <c r="L104" s="4">
        <v>39.4</v>
      </c>
      <c r="M104" s="4">
        <v>0</v>
      </c>
      <c r="N104" s="4">
        <v>81</v>
      </c>
      <c r="O104" s="4">
        <v>20</v>
      </c>
      <c r="P104" s="5">
        <v>10.125</v>
      </c>
      <c r="Q104" s="5">
        <v>110.95890410958904</v>
      </c>
      <c r="R104" s="4">
        <v>3</v>
      </c>
      <c r="S104" s="4">
        <v>355</v>
      </c>
      <c r="T104" s="4">
        <v>18</v>
      </c>
      <c r="U104" s="5">
        <v>19.722222222222221</v>
      </c>
      <c r="V104" s="5">
        <v>7.5531914893617023</v>
      </c>
      <c r="W104" s="8">
        <v>15.666666666666666</v>
      </c>
      <c r="X104" s="4">
        <v>2008</v>
      </c>
      <c r="Y104" s="4">
        <v>200000</v>
      </c>
      <c r="Z104" s="14">
        <v>200000</v>
      </c>
    </row>
    <row r="105" spans="1:26" s="2" customFormat="1" x14ac:dyDescent="0.35">
      <c r="A105" s="13">
        <v>108</v>
      </c>
      <c r="B105" s="4" t="s">
        <v>147</v>
      </c>
      <c r="C105" s="4">
        <v>3</v>
      </c>
      <c r="D105" s="4" t="s">
        <v>55</v>
      </c>
      <c r="E105" s="4" t="s">
        <v>63</v>
      </c>
      <c r="F105" s="4" t="s">
        <v>14</v>
      </c>
      <c r="G105" s="4">
        <v>1586</v>
      </c>
      <c r="H105" s="4">
        <v>20</v>
      </c>
      <c r="I105" s="4">
        <v>4483</v>
      </c>
      <c r="J105" s="4">
        <v>79.41</v>
      </c>
      <c r="K105" s="4">
        <v>137</v>
      </c>
      <c r="L105" s="4">
        <v>44.6</v>
      </c>
      <c r="M105" s="4">
        <v>0</v>
      </c>
      <c r="N105" s="4">
        <v>131</v>
      </c>
      <c r="O105" s="4">
        <v>36</v>
      </c>
      <c r="P105" s="5">
        <v>18.714285714285715</v>
      </c>
      <c r="Q105" s="5">
        <v>98.496240601503757</v>
      </c>
      <c r="R105" s="4">
        <v>3</v>
      </c>
      <c r="S105" s="4">
        <v>276</v>
      </c>
      <c r="T105" s="4">
        <v>8</v>
      </c>
      <c r="U105" s="5">
        <v>34.5</v>
      </c>
      <c r="V105" s="5">
        <v>7.666666666666667</v>
      </c>
      <c r="W105" s="8">
        <v>27</v>
      </c>
      <c r="X105" s="4">
        <v>2008</v>
      </c>
      <c r="Y105" s="4">
        <v>175000</v>
      </c>
      <c r="Z105" s="14">
        <v>175000</v>
      </c>
    </row>
    <row r="106" spans="1:26" s="2" customFormat="1" x14ac:dyDescent="0.35">
      <c r="A106" s="13">
        <v>88</v>
      </c>
      <c r="B106" s="4" t="s">
        <v>127</v>
      </c>
      <c r="C106" s="4">
        <v>2</v>
      </c>
      <c r="D106" s="4" t="s">
        <v>20</v>
      </c>
      <c r="E106" s="4" t="s">
        <v>79</v>
      </c>
      <c r="F106" s="4" t="s">
        <v>18</v>
      </c>
      <c r="G106" s="4">
        <v>13</v>
      </c>
      <c r="H106" s="4">
        <v>6</v>
      </c>
      <c r="I106" s="4">
        <v>163</v>
      </c>
      <c r="J106" s="4">
        <v>62.69</v>
      </c>
      <c r="K106" s="4">
        <v>34</v>
      </c>
      <c r="L106" s="4">
        <v>45.1</v>
      </c>
      <c r="M106" s="4">
        <v>0</v>
      </c>
      <c r="N106" s="4">
        <v>67</v>
      </c>
      <c r="O106" s="4">
        <v>28</v>
      </c>
      <c r="P106" s="5">
        <v>22.333333333333332</v>
      </c>
      <c r="Q106" s="5">
        <v>104.6875</v>
      </c>
      <c r="R106" s="4">
        <v>1</v>
      </c>
      <c r="S106" s="4">
        <v>527</v>
      </c>
      <c r="T106" s="4">
        <v>13</v>
      </c>
      <c r="U106" s="5">
        <v>40.53846153846154</v>
      </c>
      <c r="V106" s="5">
        <v>7.422535211267606</v>
      </c>
      <c r="W106" s="8">
        <v>32.769230769230766</v>
      </c>
      <c r="X106" s="4">
        <v>2008</v>
      </c>
      <c r="Y106" s="4">
        <v>150000</v>
      </c>
      <c r="Z106" s="14">
        <v>170000</v>
      </c>
    </row>
    <row r="107" spans="1:26" s="2" customFormat="1" x14ac:dyDescent="0.35">
      <c r="A107" s="13">
        <v>90</v>
      </c>
      <c r="B107" s="4" t="s">
        <v>129</v>
      </c>
      <c r="C107" s="4">
        <v>2</v>
      </c>
      <c r="D107" s="4" t="s">
        <v>55</v>
      </c>
      <c r="E107" s="4" t="s">
        <v>34</v>
      </c>
      <c r="F107" s="4" t="s">
        <v>14</v>
      </c>
      <c r="G107" s="4">
        <v>1269</v>
      </c>
      <c r="H107" s="4">
        <v>5</v>
      </c>
      <c r="I107" s="4">
        <v>1100</v>
      </c>
      <c r="J107" s="4">
        <v>89.72</v>
      </c>
      <c r="K107" s="4">
        <v>11</v>
      </c>
      <c r="L107" s="4">
        <v>34.799999999999997</v>
      </c>
      <c r="M107" s="4">
        <v>0</v>
      </c>
      <c r="N107" s="4">
        <v>604</v>
      </c>
      <c r="O107" s="4">
        <v>86</v>
      </c>
      <c r="P107" s="5">
        <v>21.571428571428573</v>
      </c>
      <c r="Q107" s="5">
        <v>131.87772925764193</v>
      </c>
      <c r="R107" s="4">
        <v>19</v>
      </c>
      <c r="S107" s="4">
        <v>303</v>
      </c>
      <c r="T107" s="4">
        <v>8</v>
      </c>
      <c r="U107" s="5">
        <v>37.875</v>
      </c>
      <c r="V107" s="5">
        <v>7.7295918367346932</v>
      </c>
      <c r="W107" s="8">
        <v>29.5</v>
      </c>
      <c r="X107" s="4">
        <v>2009</v>
      </c>
      <c r="Y107" s="4">
        <v>100000</v>
      </c>
      <c r="Z107" s="14">
        <v>160000</v>
      </c>
    </row>
    <row r="108" spans="1:26" s="2" customFormat="1" x14ac:dyDescent="0.35">
      <c r="A108" s="13">
        <v>21</v>
      </c>
      <c r="B108" s="4" t="s">
        <v>50</v>
      </c>
      <c r="C108" s="4">
        <v>2</v>
      </c>
      <c r="D108" s="4" t="s">
        <v>36</v>
      </c>
      <c r="E108" s="4" t="s">
        <v>51</v>
      </c>
      <c r="F108" s="4" t="s">
        <v>18</v>
      </c>
      <c r="G108" s="4">
        <v>380</v>
      </c>
      <c r="H108" s="4">
        <v>157</v>
      </c>
      <c r="I108" s="4">
        <v>73</v>
      </c>
      <c r="J108" s="4">
        <v>45.62</v>
      </c>
      <c r="K108" s="4">
        <v>60</v>
      </c>
      <c r="L108" s="4">
        <v>35.6</v>
      </c>
      <c r="M108" s="4">
        <v>0</v>
      </c>
      <c r="N108" s="4">
        <v>4</v>
      </c>
      <c r="O108" s="4">
        <v>3</v>
      </c>
      <c r="P108" s="5">
        <v>4</v>
      </c>
      <c r="Q108" s="5">
        <v>80</v>
      </c>
      <c r="R108" s="4">
        <v>0</v>
      </c>
      <c r="S108" s="4">
        <v>154</v>
      </c>
      <c r="T108" s="4">
        <v>5</v>
      </c>
      <c r="U108" s="5">
        <v>30.8</v>
      </c>
      <c r="V108" s="5">
        <v>6.6</v>
      </c>
      <c r="W108" s="8">
        <v>28</v>
      </c>
      <c r="X108" s="4">
        <v>2009</v>
      </c>
      <c r="Y108" s="4">
        <v>150000</v>
      </c>
      <c r="Z108" s="14">
        <v>150000</v>
      </c>
    </row>
    <row r="109" spans="1:26" s="2" customFormat="1" x14ac:dyDescent="0.35">
      <c r="A109" s="13">
        <v>22</v>
      </c>
      <c r="B109" s="4" t="s">
        <v>52</v>
      </c>
      <c r="C109" s="4">
        <v>2</v>
      </c>
      <c r="D109" s="4" t="s">
        <v>45</v>
      </c>
      <c r="E109" s="4" t="s">
        <v>53</v>
      </c>
      <c r="F109" s="4" t="s">
        <v>18</v>
      </c>
      <c r="G109" s="4">
        <v>249</v>
      </c>
      <c r="H109" s="4">
        <v>97</v>
      </c>
      <c r="I109" s="4">
        <v>239</v>
      </c>
      <c r="J109" s="4">
        <v>60.96</v>
      </c>
      <c r="K109" s="4">
        <v>187</v>
      </c>
      <c r="L109" s="4">
        <v>34.700000000000003</v>
      </c>
      <c r="M109" s="4">
        <v>0</v>
      </c>
      <c r="N109" s="4">
        <v>4</v>
      </c>
      <c r="O109" s="4">
        <v>2</v>
      </c>
      <c r="P109" s="5">
        <v>0</v>
      </c>
      <c r="Q109" s="5">
        <v>133.33333333333331</v>
      </c>
      <c r="R109" s="4">
        <v>0</v>
      </c>
      <c r="S109" s="4">
        <v>298</v>
      </c>
      <c r="T109" s="4">
        <v>17</v>
      </c>
      <c r="U109" s="5">
        <v>17.529411764705884</v>
      </c>
      <c r="V109" s="5">
        <v>7.6410256410256414</v>
      </c>
      <c r="W109" s="8">
        <v>13.764705882352942</v>
      </c>
      <c r="X109" s="4">
        <v>2008</v>
      </c>
      <c r="Y109" s="4">
        <v>150000</v>
      </c>
      <c r="Z109" s="14">
        <v>150000</v>
      </c>
    </row>
    <row r="110" spans="1:26" s="2" customFormat="1" x14ac:dyDescent="0.35">
      <c r="A110" s="13">
        <v>41</v>
      </c>
      <c r="B110" s="4" t="s">
        <v>76</v>
      </c>
      <c r="C110" s="4">
        <v>2</v>
      </c>
      <c r="D110" s="4" t="s">
        <v>20</v>
      </c>
      <c r="E110" s="4" t="s">
        <v>17</v>
      </c>
      <c r="F110" s="4" t="s">
        <v>14</v>
      </c>
      <c r="G110" s="4">
        <v>1944</v>
      </c>
      <c r="H110" s="4">
        <v>2</v>
      </c>
      <c r="I110" s="4">
        <v>10</v>
      </c>
      <c r="J110" s="4">
        <v>43.47</v>
      </c>
      <c r="K110" s="4">
        <v>0</v>
      </c>
      <c r="L110" s="4">
        <v>0</v>
      </c>
      <c r="M110" s="4">
        <v>0</v>
      </c>
      <c r="N110" s="4">
        <v>130</v>
      </c>
      <c r="O110" s="4">
        <v>50</v>
      </c>
      <c r="P110" s="5">
        <v>16.25</v>
      </c>
      <c r="Q110" s="5">
        <v>107.43801652892562</v>
      </c>
      <c r="R110" s="4">
        <v>3</v>
      </c>
      <c r="S110" s="4">
        <v>0</v>
      </c>
      <c r="T110" s="4">
        <v>0</v>
      </c>
      <c r="U110" s="5">
        <v>0</v>
      </c>
      <c r="V110" s="5">
        <v>0</v>
      </c>
      <c r="W110" s="8">
        <v>0</v>
      </c>
      <c r="X110" s="4">
        <v>2008</v>
      </c>
      <c r="Y110" s="4">
        <v>150000</v>
      </c>
      <c r="Z110" s="14">
        <v>150000</v>
      </c>
    </row>
    <row r="111" spans="1:26" s="2" customFormat="1" x14ac:dyDescent="0.35">
      <c r="A111" s="13">
        <v>46</v>
      </c>
      <c r="B111" s="4" t="s">
        <v>82</v>
      </c>
      <c r="C111" s="4">
        <v>2</v>
      </c>
      <c r="D111" s="4" t="s">
        <v>83</v>
      </c>
      <c r="E111" s="4" t="s">
        <v>32</v>
      </c>
      <c r="F111" s="4" t="s">
        <v>181</v>
      </c>
      <c r="G111" s="4">
        <v>2648</v>
      </c>
      <c r="H111" s="4">
        <v>0</v>
      </c>
      <c r="I111" s="4">
        <v>2924</v>
      </c>
      <c r="J111" s="4">
        <v>84.31</v>
      </c>
      <c r="K111" s="4">
        <v>0</v>
      </c>
      <c r="L111" s="4">
        <v>0</v>
      </c>
      <c r="M111" s="4">
        <v>0</v>
      </c>
      <c r="N111" s="4">
        <v>128</v>
      </c>
      <c r="O111" s="4">
        <v>53</v>
      </c>
      <c r="P111" s="5">
        <v>25.6</v>
      </c>
      <c r="Q111" s="5">
        <v>164.1</v>
      </c>
      <c r="R111" s="4">
        <v>8</v>
      </c>
      <c r="S111" s="4">
        <v>0</v>
      </c>
      <c r="T111" s="4">
        <v>0</v>
      </c>
      <c r="U111" s="5">
        <v>0</v>
      </c>
      <c r="V111" s="5">
        <v>0</v>
      </c>
      <c r="W111" s="8">
        <v>0</v>
      </c>
      <c r="X111" s="4">
        <v>2008</v>
      </c>
      <c r="Y111" s="4">
        <v>150000</v>
      </c>
      <c r="Z111" s="14">
        <v>150000</v>
      </c>
    </row>
    <row r="112" spans="1:26" s="2" customFormat="1" x14ac:dyDescent="0.35">
      <c r="A112" s="13">
        <v>116</v>
      </c>
      <c r="B112" s="4" t="s">
        <v>156</v>
      </c>
      <c r="C112" s="4">
        <v>2</v>
      </c>
      <c r="D112" s="4" t="s">
        <v>83</v>
      </c>
      <c r="E112" s="4" t="s">
        <v>21</v>
      </c>
      <c r="F112" s="4" t="s">
        <v>18</v>
      </c>
      <c r="G112" s="4">
        <v>541</v>
      </c>
      <c r="H112" s="4">
        <v>157</v>
      </c>
      <c r="I112" s="4">
        <v>368</v>
      </c>
      <c r="J112" s="4">
        <v>69.040000000000006</v>
      </c>
      <c r="K112" s="4">
        <v>154</v>
      </c>
      <c r="L112" s="4">
        <v>32.200000000000003</v>
      </c>
      <c r="M112" s="4">
        <v>0</v>
      </c>
      <c r="N112" s="4">
        <v>39</v>
      </c>
      <c r="O112" s="4">
        <v>24</v>
      </c>
      <c r="P112" s="5">
        <v>13</v>
      </c>
      <c r="Q112" s="5">
        <v>205.26</v>
      </c>
      <c r="R112" s="4">
        <v>5</v>
      </c>
      <c r="S112" s="4">
        <v>184</v>
      </c>
      <c r="T112" s="4">
        <v>12</v>
      </c>
      <c r="U112" s="5">
        <v>15.33</v>
      </c>
      <c r="V112" s="5">
        <v>8.17</v>
      </c>
      <c r="W112" s="8">
        <v>11.2</v>
      </c>
      <c r="X112" s="4">
        <v>2008</v>
      </c>
      <c r="Y112" s="4">
        <v>150000</v>
      </c>
      <c r="Z112" s="14">
        <v>150000</v>
      </c>
    </row>
    <row r="113" spans="1:26" s="2" customFormat="1" x14ac:dyDescent="0.35">
      <c r="A113" s="13">
        <v>54</v>
      </c>
      <c r="B113" s="4" t="s">
        <v>91</v>
      </c>
      <c r="C113" s="4">
        <v>3</v>
      </c>
      <c r="D113" s="4" t="s">
        <v>12</v>
      </c>
      <c r="E113" s="4" t="s">
        <v>47</v>
      </c>
      <c r="F113" s="4" t="s">
        <v>18</v>
      </c>
      <c r="G113" s="4">
        <v>16</v>
      </c>
      <c r="H113" s="4">
        <v>16</v>
      </c>
      <c r="I113" s="4">
        <v>73</v>
      </c>
      <c r="J113" s="4">
        <v>58.87</v>
      </c>
      <c r="K113" s="4">
        <v>100</v>
      </c>
      <c r="L113" s="4">
        <v>34.799999999999997</v>
      </c>
      <c r="M113" s="4">
        <v>0</v>
      </c>
      <c r="N113" s="4">
        <v>8</v>
      </c>
      <c r="O113" s="4">
        <v>8</v>
      </c>
      <c r="P113" s="5">
        <v>4</v>
      </c>
      <c r="Q113" s="5">
        <v>88.888888888888886</v>
      </c>
      <c r="R113" s="4">
        <v>1</v>
      </c>
      <c r="S113" s="4">
        <v>187</v>
      </c>
      <c r="T113" s="4">
        <v>13</v>
      </c>
      <c r="U113" s="5">
        <v>14.384615384615385</v>
      </c>
      <c r="V113" s="5">
        <v>7.1923076923076925</v>
      </c>
      <c r="W113" s="8">
        <v>12</v>
      </c>
      <c r="X113" s="4">
        <v>2011</v>
      </c>
      <c r="Y113" s="4">
        <v>100000</v>
      </c>
      <c r="Z113" s="14">
        <v>140000</v>
      </c>
    </row>
    <row r="114" spans="1:26" s="2" customFormat="1" x14ac:dyDescent="0.35">
      <c r="A114" s="13">
        <v>110</v>
      </c>
      <c r="B114" s="4" t="s">
        <v>149</v>
      </c>
      <c r="C114" s="4">
        <v>2</v>
      </c>
      <c r="D114" s="4" t="s">
        <v>150</v>
      </c>
      <c r="E114" s="4" t="s">
        <v>21</v>
      </c>
      <c r="F114" s="4" t="s">
        <v>181</v>
      </c>
      <c r="G114" s="4">
        <v>1546</v>
      </c>
      <c r="H114" s="4">
        <v>1</v>
      </c>
      <c r="I114" s="4">
        <v>3393</v>
      </c>
      <c r="J114" s="4">
        <v>67.58</v>
      </c>
      <c r="K114" s="4">
        <v>2</v>
      </c>
      <c r="L114" s="4">
        <v>42</v>
      </c>
      <c r="M114" s="4">
        <v>1</v>
      </c>
      <c r="N114" s="4">
        <v>31</v>
      </c>
      <c r="O114" s="4">
        <v>15</v>
      </c>
      <c r="P114" s="5">
        <v>10.33</v>
      </c>
      <c r="Q114" s="5">
        <v>119.23</v>
      </c>
      <c r="R114" s="4">
        <v>0</v>
      </c>
      <c r="S114" s="4">
        <v>0</v>
      </c>
      <c r="T114" s="4">
        <v>0</v>
      </c>
      <c r="U114" s="5">
        <v>0</v>
      </c>
      <c r="V114" s="5">
        <v>0</v>
      </c>
      <c r="W114" s="8">
        <v>0</v>
      </c>
      <c r="X114" s="4">
        <v>2008</v>
      </c>
      <c r="Y114" s="4">
        <v>125000</v>
      </c>
      <c r="Z114" s="14">
        <v>125000</v>
      </c>
    </row>
    <row r="115" spans="1:26" s="2" customFormat="1" x14ac:dyDescent="0.35">
      <c r="A115" s="13">
        <v>130</v>
      </c>
      <c r="B115" s="4" t="s">
        <v>169</v>
      </c>
      <c r="C115" s="4">
        <v>2</v>
      </c>
      <c r="D115" s="4" t="s">
        <v>45</v>
      </c>
      <c r="E115" s="4" t="s">
        <v>51</v>
      </c>
      <c r="F115" s="4" t="s">
        <v>18</v>
      </c>
      <c r="G115" s="4">
        <v>288</v>
      </c>
      <c r="H115" s="4">
        <v>64</v>
      </c>
      <c r="I115" s="4">
        <v>343</v>
      </c>
      <c r="J115" s="4">
        <v>95.81</v>
      </c>
      <c r="K115" s="4">
        <v>108</v>
      </c>
      <c r="L115" s="4">
        <v>39.4</v>
      </c>
      <c r="M115" s="4">
        <v>0</v>
      </c>
      <c r="N115" s="4">
        <v>11</v>
      </c>
      <c r="O115" s="4">
        <v>10</v>
      </c>
      <c r="P115" s="5">
        <v>11</v>
      </c>
      <c r="Q115" s="5">
        <v>122.22</v>
      </c>
      <c r="R115" s="4">
        <v>0</v>
      </c>
      <c r="S115" s="4">
        <v>99</v>
      </c>
      <c r="T115" s="4">
        <v>2</v>
      </c>
      <c r="U115" s="5">
        <v>49.5</v>
      </c>
      <c r="V115" s="5">
        <v>9</v>
      </c>
      <c r="W115" s="8">
        <v>33</v>
      </c>
      <c r="X115" s="4">
        <v>2008</v>
      </c>
      <c r="Y115" s="4">
        <v>100000</v>
      </c>
      <c r="Z115" s="14">
        <v>110000</v>
      </c>
    </row>
    <row r="116" spans="1:26" s="2" customFormat="1" x14ac:dyDescent="0.35">
      <c r="A116" s="13">
        <v>59</v>
      </c>
      <c r="B116" s="4" t="s">
        <v>98</v>
      </c>
      <c r="C116" s="4">
        <v>2</v>
      </c>
      <c r="D116" s="4" t="s">
        <v>57</v>
      </c>
      <c r="E116" s="4" t="s">
        <v>75</v>
      </c>
      <c r="F116" s="4" t="s">
        <v>14</v>
      </c>
      <c r="G116" s="4">
        <v>0</v>
      </c>
      <c r="H116" s="4">
        <v>0</v>
      </c>
      <c r="I116" s="4">
        <v>245</v>
      </c>
      <c r="J116" s="4">
        <v>95.33</v>
      </c>
      <c r="K116" s="4">
        <v>13</v>
      </c>
      <c r="L116" s="4">
        <v>63.2</v>
      </c>
      <c r="M116" s="4">
        <v>0</v>
      </c>
      <c r="N116" s="4">
        <v>74</v>
      </c>
      <c r="O116" s="4">
        <v>27</v>
      </c>
      <c r="P116" s="5">
        <v>8.2222222222222214</v>
      </c>
      <c r="Q116" s="5">
        <v>101.36986301369863</v>
      </c>
      <c r="R116" s="4">
        <v>1</v>
      </c>
      <c r="S116" s="4">
        <v>331</v>
      </c>
      <c r="T116" s="4">
        <v>19</v>
      </c>
      <c r="U116" s="5">
        <v>17.421052631578949</v>
      </c>
      <c r="V116" s="5">
        <v>7.0127118644067794</v>
      </c>
      <c r="W116" s="8">
        <v>14.947368421052632</v>
      </c>
      <c r="X116" s="4">
        <v>2011</v>
      </c>
      <c r="Y116" s="4">
        <v>100000</v>
      </c>
      <c r="Z116" s="14">
        <v>100000</v>
      </c>
    </row>
    <row r="117" spans="1:26" s="2" customFormat="1" x14ac:dyDescent="0.35">
      <c r="A117" s="13">
        <v>64</v>
      </c>
      <c r="B117" s="4" t="s">
        <v>103</v>
      </c>
      <c r="C117" s="4">
        <v>3</v>
      </c>
      <c r="D117" s="4" t="s">
        <v>83</v>
      </c>
      <c r="E117" s="4" t="s">
        <v>17</v>
      </c>
      <c r="F117" s="4" t="s">
        <v>25</v>
      </c>
      <c r="G117" s="4">
        <v>2173</v>
      </c>
      <c r="H117" s="4">
        <v>0</v>
      </c>
      <c r="I117" s="4">
        <v>2763</v>
      </c>
      <c r="J117" s="4">
        <v>75.099999999999994</v>
      </c>
      <c r="K117" s="4">
        <v>0</v>
      </c>
      <c r="L117" s="4">
        <v>0</v>
      </c>
      <c r="M117" s="4">
        <v>1</v>
      </c>
      <c r="N117" s="4">
        <v>117</v>
      </c>
      <c r="O117" s="4">
        <v>47</v>
      </c>
      <c r="P117" s="5">
        <v>16.71</v>
      </c>
      <c r="Q117" s="5">
        <v>144.44</v>
      </c>
      <c r="R117" s="4">
        <v>6</v>
      </c>
      <c r="S117" s="4">
        <v>0</v>
      </c>
      <c r="T117" s="4">
        <v>0</v>
      </c>
      <c r="U117" s="5">
        <v>0</v>
      </c>
      <c r="V117" s="5">
        <v>0</v>
      </c>
      <c r="W117" s="8">
        <v>0</v>
      </c>
      <c r="X117" s="4">
        <v>2010</v>
      </c>
      <c r="Y117" s="4">
        <v>100000</v>
      </c>
      <c r="Z117" s="14">
        <v>100000</v>
      </c>
    </row>
    <row r="118" spans="1:26" s="2" customFormat="1" x14ac:dyDescent="0.35">
      <c r="A118" s="13">
        <v>91</v>
      </c>
      <c r="B118" s="4" t="s">
        <v>130</v>
      </c>
      <c r="C118" s="4">
        <v>2</v>
      </c>
      <c r="D118" s="4" t="s">
        <v>20</v>
      </c>
      <c r="E118" s="4" t="s">
        <v>47</v>
      </c>
      <c r="F118" s="4" t="s">
        <v>181</v>
      </c>
      <c r="G118" s="4">
        <v>74</v>
      </c>
      <c r="H118" s="4">
        <v>0</v>
      </c>
      <c r="I118" s="4">
        <v>4</v>
      </c>
      <c r="J118" s="4">
        <v>80</v>
      </c>
      <c r="K118" s="4">
        <v>0</v>
      </c>
      <c r="L118" s="4">
        <v>0</v>
      </c>
      <c r="M118" s="4">
        <v>0</v>
      </c>
      <c r="N118" s="4">
        <v>372</v>
      </c>
      <c r="O118" s="4">
        <v>59</v>
      </c>
      <c r="P118" s="5">
        <v>28.615384615384617</v>
      </c>
      <c r="Q118" s="5">
        <v>128.27586206896549</v>
      </c>
      <c r="R118" s="4">
        <v>16</v>
      </c>
      <c r="S118" s="4">
        <v>0</v>
      </c>
      <c r="T118" s="4">
        <v>0</v>
      </c>
      <c r="U118" s="5">
        <v>0</v>
      </c>
      <c r="V118" s="5">
        <v>0</v>
      </c>
      <c r="W118" s="8">
        <v>0</v>
      </c>
      <c r="X118" s="4">
        <v>2011</v>
      </c>
      <c r="Y118" s="4">
        <v>100000</v>
      </c>
      <c r="Z118" s="14">
        <v>100000</v>
      </c>
    </row>
    <row r="119" spans="1:26" s="2" customFormat="1" x14ac:dyDescent="0.35">
      <c r="A119" s="13">
        <v>101</v>
      </c>
      <c r="B119" s="4" t="s">
        <v>140</v>
      </c>
      <c r="C119" s="4">
        <v>2</v>
      </c>
      <c r="D119" s="4" t="s">
        <v>45</v>
      </c>
      <c r="E119" s="4" t="s">
        <v>51</v>
      </c>
      <c r="F119" s="4" t="s">
        <v>25</v>
      </c>
      <c r="G119" s="4">
        <v>537</v>
      </c>
      <c r="H119" s="4">
        <v>1</v>
      </c>
      <c r="I119" s="4">
        <v>1587</v>
      </c>
      <c r="J119" s="4">
        <v>70.400000000000006</v>
      </c>
      <c r="K119" s="4">
        <v>1</v>
      </c>
      <c r="L119" s="4">
        <v>42</v>
      </c>
      <c r="M119" s="4">
        <v>0</v>
      </c>
      <c r="N119" s="4">
        <v>40</v>
      </c>
      <c r="O119" s="4">
        <v>23</v>
      </c>
      <c r="P119" s="5">
        <v>20</v>
      </c>
      <c r="Q119" s="5">
        <v>153.84</v>
      </c>
      <c r="R119" s="4">
        <v>1</v>
      </c>
      <c r="S119" s="4">
        <v>21</v>
      </c>
      <c r="T119" s="4">
        <v>0</v>
      </c>
      <c r="U119" s="5">
        <v>0</v>
      </c>
      <c r="V119" s="5">
        <v>21</v>
      </c>
      <c r="W119" s="8">
        <v>0</v>
      </c>
      <c r="X119" s="4">
        <v>2008</v>
      </c>
      <c r="Y119" s="4">
        <v>100000</v>
      </c>
      <c r="Z119" s="14">
        <v>100000</v>
      </c>
    </row>
    <row r="120" spans="1:26" s="2" customFormat="1" x14ac:dyDescent="0.35">
      <c r="A120" s="13">
        <v>103</v>
      </c>
      <c r="B120" s="4" t="s">
        <v>142</v>
      </c>
      <c r="C120" s="4">
        <v>2</v>
      </c>
      <c r="D120" s="4" t="s">
        <v>36</v>
      </c>
      <c r="E120" s="4" t="s">
        <v>63</v>
      </c>
      <c r="F120" s="4" t="s">
        <v>14</v>
      </c>
      <c r="G120" s="4">
        <v>320</v>
      </c>
      <c r="H120" s="4">
        <v>7</v>
      </c>
      <c r="I120" s="4">
        <v>925</v>
      </c>
      <c r="J120" s="4">
        <v>97.26</v>
      </c>
      <c r="K120" s="4">
        <v>56</v>
      </c>
      <c r="L120" s="4">
        <v>44.8</v>
      </c>
      <c r="M120" s="4">
        <v>0</v>
      </c>
      <c r="N120" s="4">
        <v>439</v>
      </c>
      <c r="O120" s="4">
        <v>87</v>
      </c>
      <c r="P120" s="5">
        <v>25.823529411764707</v>
      </c>
      <c r="Q120" s="5">
        <v>148.81355932203391</v>
      </c>
      <c r="R120" s="4">
        <v>24</v>
      </c>
      <c r="S120" s="4">
        <v>338</v>
      </c>
      <c r="T120" s="4">
        <v>9</v>
      </c>
      <c r="U120" s="5">
        <v>37.555555555555557</v>
      </c>
      <c r="V120" s="5">
        <v>8.1445783132530121</v>
      </c>
      <c r="W120" s="8">
        <v>27.888888888888889</v>
      </c>
      <c r="X120" s="4">
        <v>2009</v>
      </c>
      <c r="Y120" s="4">
        <v>100000</v>
      </c>
      <c r="Z120" s="14">
        <v>100000</v>
      </c>
    </row>
    <row r="121" spans="1:26" s="2" customFormat="1" ht="17.25" customHeight="1" x14ac:dyDescent="0.35">
      <c r="A121" s="13">
        <v>105</v>
      </c>
      <c r="B121" s="4" t="s">
        <v>144</v>
      </c>
      <c r="C121" s="4">
        <v>2</v>
      </c>
      <c r="D121" s="4" t="s">
        <v>83</v>
      </c>
      <c r="E121" s="4" t="s">
        <v>32</v>
      </c>
      <c r="F121" s="4" t="s">
        <v>18</v>
      </c>
      <c r="G121" s="4">
        <v>17</v>
      </c>
      <c r="H121" s="4">
        <v>5</v>
      </c>
      <c r="I121" s="4">
        <v>268</v>
      </c>
      <c r="J121" s="4">
        <v>94.03</v>
      </c>
      <c r="K121" s="4">
        <v>55</v>
      </c>
      <c r="L121" s="4">
        <v>37.4</v>
      </c>
      <c r="M121" s="4">
        <v>0</v>
      </c>
      <c r="N121" s="4">
        <v>36</v>
      </c>
      <c r="O121" s="4">
        <v>13</v>
      </c>
      <c r="P121" s="5">
        <v>12</v>
      </c>
      <c r="Q121" s="5">
        <v>124.13</v>
      </c>
      <c r="R121" s="4">
        <v>1</v>
      </c>
      <c r="S121" s="4">
        <v>266</v>
      </c>
      <c r="T121" s="4">
        <v>22</v>
      </c>
      <c r="U121" s="5">
        <v>12.09</v>
      </c>
      <c r="V121" s="5">
        <v>6.46</v>
      </c>
      <c r="W121" s="8">
        <v>11.2</v>
      </c>
      <c r="X121" s="4">
        <v>2008</v>
      </c>
      <c r="Y121" s="4">
        <v>100000</v>
      </c>
      <c r="Z121" s="14">
        <v>100000</v>
      </c>
    </row>
    <row r="122" spans="1:26" s="2" customFormat="1" x14ac:dyDescent="0.35">
      <c r="A122" s="13">
        <v>79</v>
      </c>
      <c r="B122" s="4" t="s">
        <v>118</v>
      </c>
      <c r="C122" s="4">
        <v>2</v>
      </c>
      <c r="D122" s="4" t="s">
        <v>20</v>
      </c>
      <c r="E122" s="4" t="s">
        <v>34</v>
      </c>
      <c r="F122" s="4" t="s">
        <v>18</v>
      </c>
      <c r="G122" s="4">
        <v>0</v>
      </c>
      <c r="H122" s="4">
        <v>0</v>
      </c>
      <c r="I122" s="4">
        <v>3</v>
      </c>
      <c r="J122" s="4">
        <v>100</v>
      </c>
      <c r="K122" s="4">
        <v>0</v>
      </c>
      <c r="L122" s="4">
        <v>0</v>
      </c>
      <c r="M122" s="4">
        <v>0</v>
      </c>
      <c r="N122" s="4">
        <v>7</v>
      </c>
      <c r="O122" s="4">
        <v>4</v>
      </c>
      <c r="P122" s="5">
        <v>3.5</v>
      </c>
      <c r="Q122" s="5">
        <v>58.333333333333336</v>
      </c>
      <c r="R122" s="4">
        <v>0</v>
      </c>
      <c r="S122" s="4">
        <v>468</v>
      </c>
      <c r="T122" s="4">
        <v>11</v>
      </c>
      <c r="U122" s="5">
        <v>42.545454545454547</v>
      </c>
      <c r="V122" s="5">
        <v>9.36</v>
      </c>
      <c r="W122" s="8">
        <v>27.272727272727273</v>
      </c>
      <c r="X122" s="4">
        <v>2011</v>
      </c>
      <c r="Y122" s="4">
        <v>50000</v>
      </c>
      <c r="Z122" s="14">
        <v>95000</v>
      </c>
    </row>
    <row r="123" spans="1:26" s="2" customFormat="1" x14ac:dyDescent="0.35">
      <c r="A123" s="13">
        <v>62</v>
      </c>
      <c r="B123" s="4" t="s">
        <v>101</v>
      </c>
      <c r="C123" s="4">
        <v>2</v>
      </c>
      <c r="D123" s="4" t="s">
        <v>27</v>
      </c>
      <c r="E123" s="4" t="s">
        <v>41</v>
      </c>
      <c r="F123" s="4" t="s">
        <v>14</v>
      </c>
      <c r="G123" s="4">
        <v>107</v>
      </c>
      <c r="H123" s="4">
        <v>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123</v>
      </c>
      <c r="O123" s="4">
        <v>33</v>
      </c>
      <c r="P123" s="5">
        <v>30.75</v>
      </c>
      <c r="Q123" s="5">
        <v>125.51020408163265</v>
      </c>
      <c r="R123" s="4">
        <v>4</v>
      </c>
      <c r="S123" s="4">
        <v>244</v>
      </c>
      <c r="T123" s="4">
        <v>10</v>
      </c>
      <c r="U123" s="5">
        <v>24.4</v>
      </c>
      <c r="V123" s="5">
        <v>8.4137931034482758</v>
      </c>
      <c r="W123" s="8">
        <v>17.399999999999999</v>
      </c>
      <c r="X123" s="4">
        <v>2011</v>
      </c>
      <c r="Y123" s="4">
        <v>50000</v>
      </c>
      <c r="Z123" s="14">
        <v>80000</v>
      </c>
    </row>
    <row r="124" spans="1:26" s="2" customFormat="1" x14ac:dyDescent="0.35">
      <c r="A124" s="13">
        <v>1</v>
      </c>
      <c r="B124" s="4" t="s">
        <v>11</v>
      </c>
      <c r="C124" s="4">
        <v>2</v>
      </c>
      <c r="D124" s="4" t="s">
        <v>12</v>
      </c>
      <c r="E124" s="4" t="s">
        <v>13</v>
      </c>
      <c r="F124" s="4" t="s">
        <v>14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0</v>
      </c>
      <c r="Q124" s="5">
        <v>0</v>
      </c>
      <c r="R124" s="4">
        <v>0</v>
      </c>
      <c r="S124" s="4">
        <v>307</v>
      </c>
      <c r="T124" s="4">
        <v>15</v>
      </c>
      <c r="U124" s="5">
        <v>20.466666666666665</v>
      </c>
      <c r="V124" s="5">
        <v>8.8985507246376816</v>
      </c>
      <c r="W124" s="8">
        <v>13.933333333333334</v>
      </c>
      <c r="X124" s="4">
        <v>2009</v>
      </c>
      <c r="Y124" s="4">
        <v>50000</v>
      </c>
      <c r="Z124" s="14">
        <v>50000</v>
      </c>
    </row>
    <row r="125" spans="1:26" s="2" customFormat="1" x14ac:dyDescent="0.35">
      <c r="A125" s="13">
        <v>2</v>
      </c>
      <c r="B125" s="4" t="s">
        <v>15</v>
      </c>
      <c r="C125" s="4">
        <v>2</v>
      </c>
      <c r="D125" s="4" t="s">
        <v>16</v>
      </c>
      <c r="E125" s="4" t="s">
        <v>17</v>
      </c>
      <c r="F125" s="4" t="s">
        <v>18</v>
      </c>
      <c r="G125" s="4">
        <v>214</v>
      </c>
      <c r="H125" s="4">
        <v>18</v>
      </c>
      <c r="I125" s="4">
        <v>657</v>
      </c>
      <c r="J125" s="4">
        <v>71.41</v>
      </c>
      <c r="K125" s="4">
        <v>185</v>
      </c>
      <c r="L125" s="4">
        <v>37.6</v>
      </c>
      <c r="M125" s="4">
        <v>0</v>
      </c>
      <c r="N125" s="4">
        <v>0</v>
      </c>
      <c r="O125" s="4">
        <v>0</v>
      </c>
      <c r="P125" s="5">
        <v>0</v>
      </c>
      <c r="Q125" s="5">
        <v>0</v>
      </c>
      <c r="R125" s="4">
        <v>0</v>
      </c>
      <c r="S125" s="4">
        <v>29</v>
      </c>
      <c r="T125" s="4">
        <v>0</v>
      </c>
      <c r="U125" s="5">
        <v>0</v>
      </c>
      <c r="V125" s="5">
        <v>14.5</v>
      </c>
      <c r="W125" s="8">
        <v>0</v>
      </c>
      <c r="X125" s="4">
        <v>2008</v>
      </c>
      <c r="Y125" s="4">
        <v>50000</v>
      </c>
      <c r="Z125" s="14">
        <v>50000</v>
      </c>
    </row>
    <row r="126" spans="1:26" s="2" customFormat="1" x14ac:dyDescent="0.35">
      <c r="A126" s="13">
        <v>6</v>
      </c>
      <c r="B126" s="4" t="s">
        <v>26</v>
      </c>
      <c r="C126" s="4">
        <v>2</v>
      </c>
      <c r="D126" s="4" t="s">
        <v>27</v>
      </c>
      <c r="E126" s="4" t="s">
        <v>23</v>
      </c>
      <c r="F126" s="4" t="s">
        <v>25</v>
      </c>
      <c r="G126" s="4">
        <v>0</v>
      </c>
      <c r="H126" s="4">
        <v>0</v>
      </c>
      <c r="I126" s="4">
        <v>172</v>
      </c>
      <c r="J126" s="4">
        <v>72.260000000000005</v>
      </c>
      <c r="K126" s="4">
        <v>0</v>
      </c>
      <c r="L126" s="4">
        <v>0</v>
      </c>
      <c r="M126" s="4">
        <v>1</v>
      </c>
      <c r="N126" s="4">
        <v>63</v>
      </c>
      <c r="O126" s="4">
        <v>48</v>
      </c>
      <c r="P126" s="5">
        <v>21</v>
      </c>
      <c r="Q126" s="5">
        <v>95.454545454545453</v>
      </c>
      <c r="R126" s="4">
        <v>0</v>
      </c>
      <c r="S126" s="4">
        <v>0</v>
      </c>
      <c r="T126" s="4">
        <v>0</v>
      </c>
      <c r="U126" s="5">
        <v>0</v>
      </c>
      <c r="V126" s="5">
        <v>0</v>
      </c>
      <c r="W126" s="8">
        <v>0</v>
      </c>
      <c r="X126" s="4">
        <v>2009</v>
      </c>
      <c r="Y126" s="4">
        <v>50000</v>
      </c>
      <c r="Z126" s="14">
        <v>50000</v>
      </c>
    </row>
    <row r="127" spans="1:26" s="2" customFormat="1" x14ac:dyDescent="0.35">
      <c r="A127" s="13">
        <v>35</v>
      </c>
      <c r="B127" s="4" t="s">
        <v>69</v>
      </c>
      <c r="C127" s="4">
        <v>1</v>
      </c>
      <c r="D127" s="4" t="s">
        <v>27</v>
      </c>
      <c r="E127" s="4" t="s">
        <v>47</v>
      </c>
      <c r="F127" s="4" t="s">
        <v>14</v>
      </c>
      <c r="G127" s="4">
        <v>0</v>
      </c>
      <c r="H127" s="4">
        <v>0</v>
      </c>
      <c r="I127" s="4">
        <v>18</v>
      </c>
      <c r="J127" s="4">
        <v>60</v>
      </c>
      <c r="K127" s="4">
        <v>1</v>
      </c>
      <c r="L127" s="4">
        <v>90</v>
      </c>
      <c r="M127" s="4">
        <v>0</v>
      </c>
      <c r="N127" s="4">
        <v>49</v>
      </c>
      <c r="O127" s="4">
        <v>30</v>
      </c>
      <c r="P127" s="5">
        <v>16.333333333333332</v>
      </c>
      <c r="Q127" s="5">
        <v>108.88888888888889</v>
      </c>
      <c r="R127" s="4">
        <v>1</v>
      </c>
      <c r="S127" s="4">
        <v>142</v>
      </c>
      <c r="T127" s="4">
        <v>3</v>
      </c>
      <c r="U127" s="5">
        <v>47.333333333333336</v>
      </c>
      <c r="V127" s="5">
        <v>8.8198757763975149</v>
      </c>
      <c r="W127" s="8">
        <v>32.333333333333336</v>
      </c>
      <c r="X127" s="4">
        <v>2011</v>
      </c>
      <c r="Y127" s="4">
        <v>50000</v>
      </c>
      <c r="Z127" s="14">
        <v>50000</v>
      </c>
    </row>
    <row r="128" spans="1:26" s="2" customFormat="1" x14ac:dyDescent="0.35">
      <c r="A128" s="13">
        <v>86</v>
      </c>
      <c r="B128" s="4" t="s">
        <v>125</v>
      </c>
      <c r="C128" s="4">
        <v>2</v>
      </c>
      <c r="D128" s="4" t="s">
        <v>27</v>
      </c>
      <c r="E128" s="4" t="s">
        <v>79</v>
      </c>
      <c r="F128" s="4" t="s">
        <v>25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244</v>
      </c>
      <c r="O128" s="4">
        <v>79</v>
      </c>
      <c r="P128" s="5">
        <v>27.111111111111111</v>
      </c>
      <c r="Q128" s="5">
        <v>130.48128342245991</v>
      </c>
      <c r="R128" s="4">
        <v>12</v>
      </c>
      <c r="S128" s="4">
        <v>0</v>
      </c>
      <c r="T128" s="4">
        <v>0</v>
      </c>
      <c r="U128" s="5">
        <v>0</v>
      </c>
      <c r="V128" s="5">
        <v>0</v>
      </c>
      <c r="W128" s="8">
        <v>0</v>
      </c>
      <c r="X128" s="4">
        <v>2011</v>
      </c>
      <c r="Y128" s="4">
        <v>20000</v>
      </c>
      <c r="Z128" s="14">
        <v>50000</v>
      </c>
    </row>
    <row r="129" spans="1:26" s="2" customFormat="1" x14ac:dyDescent="0.35">
      <c r="A129" s="13">
        <v>119</v>
      </c>
      <c r="B129" s="4" t="s">
        <v>182</v>
      </c>
      <c r="C129" s="4">
        <v>2</v>
      </c>
      <c r="D129" s="4" t="s">
        <v>12</v>
      </c>
      <c r="E129" s="4" t="s">
        <v>34</v>
      </c>
      <c r="F129" s="4" t="s">
        <v>14</v>
      </c>
      <c r="G129" s="4">
        <v>0</v>
      </c>
      <c r="H129" s="4">
        <v>0</v>
      </c>
      <c r="I129" s="4">
        <v>39</v>
      </c>
      <c r="J129" s="4">
        <v>95.12</v>
      </c>
      <c r="K129" s="4">
        <v>17</v>
      </c>
      <c r="L129" s="4">
        <v>41.4</v>
      </c>
      <c r="M129" s="4">
        <v>0</v>
      </c>
      <c r="N129" s="4">
        <v>137</v>
      </c>
      <c r="O129" s="4">
        <v>35</v>
      </c>
      <c r="P129" s="5">
        <v>15.222222222222221</v>
      </c>
      <c r="Q129" s="5">
        <v>118.10344827586208</v>
      </c>
      <c r="R129" s="4">
        <v>8</v>
      </c>
      <c r="S129" s="4">
        <v>427</v>
      </c>
      <c r="T129" s="4">
        <v>18</v>
      </c>
      <c r="U129" s="5">
        <v>23.722222222222221</v>
      </c>
      <c r="V129" s="5">
        <v>6.8319999999999999</v>
      </c>
      <c r="W129" s="8">
        <v>20.944444444444443</v>
      </c>
      <c r="X129" s="4">
        <v>2011</v>
      </c>
      <c r="Y129" s="4">
        <v>50000</v>
      </c>
      <c r="Z129" s="14">
        <v>50000</v>
      </c>
    </row>
    <row r="130" spans="1:26" s="2" customFormat="1" x14ac:dyDescent="0.35">
      <c r="A130" s="13">
        <v>47</v>
      </c>
      <c r="B130" s="4" t="s">
        <v>84</v>
      </c>
      <c r="C130" s="4">
        <v>1</v>
      </c>
      <c r="D130" s="4" t="s">
        <v>20</v>
      </c>
      <c r="E130" s="4" t="s">
        <v>75</v>
      </c>
      <c r="F130" s="4" t="s">
        <v>18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3</v>
      </c>
      <c r="O130" s="4">
        <v>3</v>
      </c>
      <c r="P130" s="5">
        <v>3</v>
      </c>
      <c r="Q130" s="5">
        <v>60</v>
      </c>
      <c r="R130" s="4">
        <v>0</v>
      </c>
      <c r="S130" s="4">
        <v>224</v>
      </c>
      <c r="T130" s="4">
        <v>9</v>
      </c>
      <c r="U130" s="5">
        <v>24.888888888888889</v>
      </c>
      <c r="V130" s="5">
        <v>8.4848484848484844</v>
      </c>
      <c r="W130" s="8">
        <v>17.777777777777779</v>
      </c>
      <c r="X130" s="4">
        <v>2009</v>
      </c>
      <c r="Y130" s="4">
        <v>20000</v>
      </c>
      <c r="Z130" s="14">
        <v>24000</v>
      </c>
    </row>
    <row r="131" spans="1:26" s="2" customFormat="1" x14ac:dyDescent="0.35">
      <c r="A131" s="19">
        <v>74</v>
      </c>
      <c r="B131" s="20" t="s">
        <v>113</v>
      </c>
      <c r="C131" s="20">
        <v>2</v>
      </c>
      <c r="D131" s="20" t="s">
        <v>27</v>
      </c>
      <c r="E131" s="20" t="s">
        <v>17</v>
      </c>
      <c r="F131" s="20" t="s">
        <v>14</v>
      </c>
      <c r="G131" s="20">
        <v>0</v>
      </c>
      <c r="H131" s="20">
        <v>0</v>
      </c>
      <c r="I131" s="20">
        <v>0</v>
      </c>
      <c r="J131" s="20">
        <v>0</v>
      </c>
      <c r="K131" s="20">
        <v>1</v>
      </c>
      <c r="L131" s="20">
        <v>54</v>
      </c>
      <c r="M131" s="20">
        <v>0</v>
      </c>
      <c r="N131" s="20">
        <v>9</v>
      </c>
      <c r="O131" s="20">
        <v>9</v>
      </c>
      <c r="P131" s="21">
        <v>9</v>
      </c>
      <c r="Q131" s="21">
        <v>90</v>
      </c>
      <c r="R131" s="20">
        <v>0</v>
      </c>
      <c r="S131" s="20">
        <v>40</v>
      </c>
      <c r="T131" s="20">
        <v>1</v>
      </c>
      <c r="U131" s="21">
        <v>40</v>
      </c>
      <c r="V131" s="21">
        <v>10</v>
      </c>
      <c r="W131" s="22">
        <v>24</v>
      </c>
      <c r="X131" s="20">
        <v>2010</v>
      </c>
      <c r="Y131" s="20">
        <v>20000</v>
      </c>
      <c r="Z131" s="23">
        <v>20000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2E0-210B-4B50-B88F-9FCCEFCD548F}">
  <dimension ref="A1:C3"/>
  <sheetViews>
    <sheetView workbookViewId="0">
      <selection activeCell="C10" sqref="C10"/>
    </sheetView>
  </sheetViews>
  <sheetFormatPr defaultRowHeight="14.5" x14ac:dyDescent="0.35"/>
  <cols>
    <col min="1" max="1" width="14.26953125" customWidth="1"/>
    <col min="2" max="2" width="15.26953125" customWidth="1"/>
    <col min="3" max="3" width="10.54296875" customWidth="1"/>
  </cols>
  <sheetData>
    <row r="1" spans="1:3" x14ac:dyDescent="0.35">
      <c r="A1" s="36"/>
      <c r="B1" s="36" t="s">
        <v>179</v>
      </c>
      <c r="C1" s="36" t="s">
        <v>180</v>
      </c>
    </row>
    <row r="2" spans="1:3" x14ac:dyDescent="0.35">
      <c r="A2" s="34" t="s">
        <v>179</v>
      </c>
      <c r="B2" s="34">
        <v>1</v>
      </c>
      <c r="C2" s="34"/>
    </row>
    <row r="3" spans="1:3" ht="15" thickBot="1" x14ac:dyDescent="0.4">
      <c r="A3" s="35" t="s">
        <v>180</v>
      </c>
      <c r="B3" s="35">
        <v>0.51944781931812867</v>
      </c>
      <c r="C3" s="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A01B-3D5B-41E7-8D32-E11DD776CE4D}">
  <dimension ref="A1:Z131"/>
  <sheetViews>
    <sheetView topLeftCell="J119" workbookViewId="0">
      <selection activeCell="Z1" sqref="Z1:Z131"/>
    </sheetView>
  </sheetViews>
  <sheetFormatPr defaultRowHeight="14.5" x14ac:dyDescent="0.35"/>
  <sheetData>
    <row r="1" spans="1:26" ht="26.5" x14ac:dyDescent="0.35">
      <c r="A1" s="15" t="s">
        <v>0</v>
      </c>
      <c r="B1" s="16" t="s">
        <v>1</v>
      </c>
      <c r="C1" s="16" t="s">
        <v>2</v>
      </c>
      <c r="D1" s="16" t="s">
        <v>176</v>
      </c>
      <c r="E1" s="16" t="s">
        <v>177</v>
      </c>
      <c r="F1" s="16" t="s">
        <v>3</v>
      </c>
      <c r="G1" s="16" t="s">
        <v>4</v>
      </c>
      <c r="H1" s="16" t="s">
        <v>5</v>
      </c>
      <c r="I1" s="16" t="s">
        <v>207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171</v>
      </c>
      <c r="O1" s="16" t="s">
        <v>10</v>
      </c>
      <c r="P1" s="17" t="s">
        <v>170</v>
      </c>
      <c r="Q1" s="17" t="s">
        <v>183</v>
      </c>
      <c r="R1" s="16" t="s">
        <v>194</v>
      </c>
      <c r="S1" s="16" t="s">
        <v>172</v>
      </c>
      <c r="T1" s="16" t="s">
        <v>173</v>
      </c>
      <c r="U1" s="17" t="s">
        <v>174</v>
      </c>
      <c r="V1" s="17" t="s">
        <v>175</v>
      </c>
      <c r="W1" s="17" t="s">
        <v>184</v>
      </c>
      <c r="X1" s="16" t="s">
        <v>178</v>
      </c>
      <c r="Y1" s="16" t="s">
        <v>179</v>
      </c>
      <c r="Z1" s="18" t="s">
        <v>180</v>
      </c>
    </row>
    <row r="2" spans="1:26" ht="26.5" x14ac:dyDescent="0.35">
      <c r="A2" s="13">
        <v>47</v>
      </c>
      <c r="B2" s="4" t="s">
        <v>84</v>
      </c>
      <c r="C2" s="4">
        <v>1</v>
      </c>
      <c r="D2" s="4" t="s">
        <v>20</v>
      </c>
      <c r="E2" s="4" t="s">
        <v>75</v>
      </c>
      <c r="F2" s="4" t="s">
        <v>18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3</v>
      </c>
      <c r="O2" s="4">
        <v>3</v>
      </c>
      <c r="P2" s="5">
        <v>3</v>
      </c>
      <c r="Q2" s="5">
        <v>60</v>
      </c>
      <c r="R2" s="4">
        <v>0</v>
      </c>
      <c r="S2" s="4">
        <v>224</v>
      </c>
      <c r="T2" s="4">
        <v>9</v>
      </c>
      <c r="U2" s="5">
        <v>24.888888888888889</v>
      </c>
      <c r="V2" s="5">
        <v>8.4848484848484844</v>
      </c>
      <c r="W2" s="8">
        <v>17.777777777777779</v>
      </c>
      <c r="X2" s="4">
        <v>2009</v>
      </c>
      <c r="Y2" s="4">
        <v>20000</v>
      </c>
      <c r="Z2" s="14">
        <v>24000</v>
      </c>
    </row>
    <row r="3" spans="1:26" ht="26.5" x14ac:dyDescent="0.35">
      <c r="A3" s="13">
        <v>74</v>
      </c>
      <c r="B3" s="4" t="s">
        <v>113</v>
      </c>
      <c r="C3" s="4">
        <v>2</v>
      </c>
      <c r="D3" s="4" t="s">
        <v>27</v>
      </c>
      <c r="E3" s="4" t="s">
        <v>17</v>
      </c>
      <c r="F3" s="4" t="s">
        <v>14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54</v>
      </c>
      <c r="M3" s="4">
        <v>0</v>
      </c>
      <c r="N3" s="4">
        <v>9</v>
      </c>
      <c r="O3" s="4">
        <v>9</v>
      </c>
      <c r="P3" s="5">
        <v>9</v>
      </c>
      <c r="Q3" s="5">
        <v>90</v>
      </c>
      <c r="R3" s="4">
        <v>0</v>
      </c>
      <c r="S3" s="4">
        <v>40</v>
      </c>
      <c r="T3" s="4">
        <v>1</v>
      </c>
      <c r="U3" s="5">
        <v>40</v>
      </c>
      <c r="V3" s="5">
        <v>10</v>
      </c>
      <c r="W3" s="8">
        <v>24</v>
      </c>
      <c r="X3" s="4">
        <v>2010</v>
      </c>
      <c r="Y3" s="4">
        <v>20000</v>
      </c>
      <c r="Z3" s="14">
        <v>20000</v>
      </c>
    </row>
    <row r="4" spans="1:26" ht="26.5" x14ac:dyDescent="0.35">
      <c r="A4" s="13">
        <v>86</v>
      </c>
      <c r="B4" s="4" t="s">
        <v>125</v>
      </c>
      <c r="C4" s="4">
        <v>2</v>
      </c>
      <c r="D4" s="4" t="s">
        <v>27</v>
      </c>
      <c r="E4" s="4" t="s">
        <v>79</v>
      </c>
      <c r="F4" s="4" t="s">
        <v>25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244</v>
      </c>
      <c r="O4" s="4">
        <v>79</v>
      </c>
      <c r="P4" s="5">
        <v>27.111111111111111</v>
      </c>
      <c r="Q4" s="5">
        <v>130.48128342245991</v>
      </c>
      <c r="R4" s="4">
        <v>12</v>
      </c>
      <c r="S4" s="4">
        <v>0</v>
      </c>
      <c r="T4" s="4">
        <v>0</v>
      </c>
      <c r="U4" s="5">
        <v>0</v>
      </c>
      <c r="V4" s="5">
        <v>0</v>
      </c>
      <c r="W4" s="8">
        <v>0</v>
      </c>
      <c r="X4" s="4">
        <v>2011</v>
      </c>
      <c r="Y4" s="4">
        <v>20000</v>
      </c>
      <c r="Z4" s="14">
        <v>50000</v>
      </c>
    </row>
    <row r="5" spans="1:26" ht="26.5" x14ac:dyDescent="0.35">
      <c r="A5" s="13">
        <v>1</v>
      </c>
      <c r="B5" s="4" t="s">
        <v>11</v>
      </c>
      <c r="C5" s="4">
        <v>2</v>
      </c>
      <c r="D5" s="4" t="s">
        <v>12</v>
      </c>
      <c r="E5" s="4" t="s">
        <v>13</v>
      </c>
      <c r="F5" s="4" t="s">
        <v>14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5">
        <v>0</v>
      </c>
      <c r="R5" s="4">
        <v>0</v>
      </c>
      <c r="S5" s="4">
        <v>307</v>
      </c>
      <c r="T5" s="4">
        <v>15</v>
      </c>
      <c r="U5" s="5">
        <v>20.466666666666665</v>
      </c>
      <c r="V5" s="5">
        <v>8.8985507246376816</v>
      </c>
      <c r="W5" s="8">
        <v>13.933333333333334</v>
      </c>
      <c r="X5" s="4">
        <v>2009</v>
      </c>
      <c r="Y5" s="4">
        <v>50000</v>
      </c>
      <c r="Z5" s="14">
        <v>50000</v>
      </c>
    </row>
    <row r="6" spans="1:26" ht="26.5" x14ac:dyDescent="0.35">
      <c r="A6" s="13">
        <v>2</v>
      </c>
      <c r="B6" s="4" t="s">
        <v>15</v>
      </c>
      <c r="C6" s="4">
        <v>2</v>
      </c>
      <c r="D6" s="4" t="s">
        <v>16</v>
      </c>
      <c r="E6" s="4" t="s">
        <v>17</v>
      </c>
      <c r="F6" s="4" t="s">
        <v>18</v>
      </c>
      <c r="G6" s="4">
        <v>214</v>
      </c>
      <c r="H6" s="4">
        <v>18</v>
      </c>
      <c r="I6" s="4">
        <v>657</v>
      </c>
      <c r="J6" s="4">
        <v>71.41</v>
      </c>
      <c r="K6" s="4">
        <v>185</v>
      </c>
      <c r="L6" s="4">
        <v>37.6</v>
      </c>
      <c r="M6" s="4">
        <v>0</v>
      </c>
      <c r="N6" s="4">
        <v>0</v>
      </c>
      <c r="O6" s="4">
        <v>0</v>
      </c>
      <c r="P6" s="5">
        <v>0</v>
      </c>
      <c r="Q6" s="5">
        <v>0</v>
      </c>
      <c r="R6" s="4">
        <v>0</v>
      </c>
      <c r="S6" s="4">
        <v>29</v>
      </c>
      <c r="T6" s="4">
        <v>0</v>
      </c>
      <c r="U6" s="5">
        <v>0</v>
      </c>
      <c r="V6" s="5">
        <v>14.5</v>
      </c>
      <c r="W6" s="8">
        <v>0</v>
      </c>
      <c r="X6" s="4">
        <v>2008</v>
      </c>
      <c r="Y6" s="4">
        <v>50000</v>
      </c>
      <c r="Z6" s="14">
        <v>50000</v>
      </c>
    </row>
    <row r="7" spans="1:26" x14ac:dyDescent="0.35">
      <c r="A7" s="13">
        <v>6</v>
      </c>
      <c r="B7" s="4" t="s">
        <v>26</v>
      </c>
      <c r="C7" s="4">
        <v>2</v>
      </c>
      <c r="D7" s="4" t="s">
        <v>27</v>
      </c>
      <c r="E7" s="4" t="s">
        <v>23</v>
      </c>
      <c r="F7" s="4" t="s">
        <v>25</v>
      </c>
      <c r="G7" s="4">
        <v>0</v>
      </c>
      <c r="H7" s="4">
        <v>0</v>
      </c>
      <c r="I7" s="4">
        <v>172</v>
      </c>
      <c r="J7" s="4">
        <v>72.260000000000005</v>
      </c>
      <c r="K7" s="4">
        <v>0</v>
      </c>
      <c r="L7" s="4">
        <v>0</v>
      </c>
      <c r="M7" s="4">
        <v>1</v>
      </c>
      <c r="N7" s="4">
        <v>63</v>
      </c>
      <c r="O7" s="4">
        <v>48</v>
      </c>
      <c r="P7" s="5">
        <v>21</v>
      </c>
      <c r="Q7" s="5">
        <v>95.454545454545453</v>
      </c>
      <c r="R7" s="4">
        <v>0</v>
      </c>
      <c r="S7" s="4">
        <v>0</v>
      </c>
      <c r="T7" s="4">
        <v>0</v>
      </c>
      <c r="U7" s="5">
        <v>0</v>
      </c>
      <c r="V7" s="5">
        <v>0</v>
      </c>
      <c r="W7" s="8">
        <v>0</v>
      </c>
      <c r="X7" s="4">
        <v>2009</v>
      </c>
      <c r="Y7" s="4">
        <v>50000</v>
      </c>
      <c r="Z7" s="14">
        <v>50000</v>
      </c>
    </row>
    <row r="8" spans="1:26" x14ac:dyDescent="0.35">
      <c r="A8" s="13">
        <v>30</v>
      </c>
      <c r="B8" s="4" t="s">
        <v>64</v>
      </c>
      <c r="C8" s="4">
        <v>2</v>
      </c>
      <c r="D8" s="4" t="s">
        <v>20</v>
      </c>
      <c r="E8" s="4" t="s">
        <v>29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2</v>
      </c>
      <c r="L8" s="4">
        <v>39</v>
      </c>
      <c r="M8" s="4">
        <v>0</v>
      </c>
      <c r="N8" s="4">
        <v>54</v>
      </c>
      <c r="O8" s="4">
        <v>15</v>
      </c>
      <c r="P8" s="5">
        <v>9</v>
      </c>
      <c r="Q8" s="5">
        <v>117.39130434782609</v>
      </c>
      <c r="R8" s="4">
        <v>5</v>
      </c>
      <c r="S8" s="4">
        <v>999</v>
      </c>
      <c r="T8" s="4">
        <v>30</v>
      </c>
      <c r="U8" s="5">
        <v>33.299999999999997</v>
      </c>
      <c r="V8" s="5">
        <v>8.4661016949152543</v>
      </c>
      <c r="W8" s="8">
        <v>23.6</v>
      </c>
      <c r="X8" s="4">
        <v>2011</v>
      </c>
      <c r="Y8" s="4">
        <v>50000</v>
      </c>
      <c r="Z8" s="14">
        <v>290000</v>
      </c>
    </row>
    <row r="9" spans="1:26" ht="26.5" x14ac:dyDescent="0.35">
      <c r="A9" s="13">
        <v>35</v>
      </c>
      <c r="B9" s="4" t="s">
        <v>69</v>
      </c>
      <c r="C9" s="4">
        <v>1</v>
      </c>
      <c r="D9" s="4" t="s">
        <v>27</v>
      </c>
      <c r="E9" s="4" t="s">
        <v>47</v>
      </c>
      <c r="F9" s="4" t="s">
        <v>14</v>
      </c>
      <c r="G9" s="4">
        <v>0</v>
      </c>
      <c r="H9" s="4">
        <v>0</v>
      </c>
      <c r="I9" s="4">
        <v>18</v>
      </c>
      <c r="J9" s="4">
        <v>60</v>
      </c>
      <c r="K9" s="4">
        <v>1</v>
      </c>
      <c r="L9" s="4">
        <v>90</v>
      </c>
      <c r="M9" s="4">
        <v>0</v>
      </c>
      <c r="N9" s="4">
        <v>49</v>
      </c>
      <c r="O9" s="4">
        <v>30</v>
      </c>
      <c r="P9" s="5">
        <v>16.333333333333332</v>
      </c>
      <c r="Q9" s="5">
        <v>108.88888888888889</v>
      </c>
      <c r="R9" s="4">
        <v>1</v>
      </c>
      <c r="S9" s="4">
        <v>142</v>
      </c>
      <c r="T9" s="4">
        <v>3</v>
      </c>
      <c r="U9" s="5">
        <v>47.333333333333336</v>
      </c>
      <c r="V9" s="5">
        <v>8.8198757763975149</v>
      </c>
      <c r="W9" s="8">
        <v>32.333333333333336</v>
      </c>
      <c r="X9" s="4">
        <v>2011</v>
      </c>
      <c r="Y9" s="4">
        <v>50000</v>
      </c>
      <c r="Z9" s="14">
        <v>50000</v>
      </c>
    </row>
    <row r="10" spans="1:26" ht="26.5" x14ac:dyDescent="0.35">
      <c r="A10" s="13">
        <v>62</v>
      </c>
      <c r="B10" s="4" t="s">
        <v>101</v>
      </c>
      <c r="C10" s="4">
        <v>2</v>
      </c>
      <c r="D10" s="4" t="s">
        <v>27</v>
      </c>
      <c r="E10" s="4" t="s">
        <v>41</v>
      </c>
      <c r="F10" s="4" t="s">
        <v>14</v>
      </c>
      <c r="G10" s="4">
        <v>107</v>
      </c>
      <c r="H10" s="4">
        <v>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123</v>
      </c>
      <c r="O10" s="4">
        <v>33</v>
      </c>
      <c r="P10" s="5">
        <v>30.75</v>
      </c>
      <c r="Q10" s="5">
        <v>125.51020408163265</v>
      </c>
      <c r="R10" s="4">
        <v>4</v>
      </c>
      <c r="S10" s="4">
        <v>244</v>
      </c>
      <c r="T10" s="4">
        <v>10</v>
      </c>
      <c r="U10" s="5">
        <v>24.4</v>
      </c>
      <c r="V10" s="5">
        <v>8.4137931034482758</v>
      </c>
      <c r="W10" s="8">
        <v>17.399999999999999</v>
      </c>
      <c r="X10" s="4">
        <v>2011</v>
      </c>
      <c r="Y10" s="4">
        <v>50000</v>
      </c>
      <c r="Z10" s="14">
        <v>80000</v>
      </c>
    </row>
    <row r="11" spans="1:26" ht="26.5" x14ac:dyDescent="0.35">
      <c r="A11" s="13">
        <v>72</v>
      </c>
      <c r="B11" s="4" t="s">
        <v>111</v>
      </c>
      <c r="C11" s="4">
        <v>2</v>
      </c>
      <c r="D11" s="4" t="s">
        <v>20</v>
      </c>
      <c r="E11" s="4" t="s">
        <v>37</v>
      </c>
      <c r="F11" s="4" t="s">
        <v>14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563</v>
      </c>
      <c r="O11" s="4">
        <v>35</v>
      </c>
      <c r="P11" s="5">
        <v>19.413793103448278</v>
      </c>
      <c r="Q11" s="5">
        <v>123.19474835886214</v>
      </c>
      <c r="R11" s="4">
        <v>19</v>
      </c>
      <c r="S11" s="4">
        <v>263</v>
      </c>
      <c r="T11" s="4">
        <v>7</v>
      </c>
      <c r="U11" s="5">
        <v>37.571428571428569</v>
      </c>
      <c r="V11" s="5">
        <v>8.7375415282392019</v>
      </c>
      <c r="W11" s="8">
        <v>25.857142857142858</v>
      </c>
      <c r="X11" s="4">
        <v>2011</v>
      </c>
      <c r="Y11" s="4">
        <v>50000</v>
      </c>
      <c r="Z11" s="14">
        <v>800000</v>
      </c>
    </row>
    <row r="12" spans="1:26" ht="26.5" x14ac:dyDescent="0.35">
      <c r="A12" s="13">
        <v>79</v>
      </c>
      <c r="B12" s="4" t="s">
        <v>118</v>
      </c>
      <c r="C12" s="4">
        <v>2</v>
      </c>
      <c r="D12" s="4" t="s">
        <v>20</v>
      </c>
      <c r="E12" s="4" t="s">
        <v>34</v>
      </c>
      <c r="F12" s="4" t="s">
        <v>18</v>
      </c>
      <c r="G12" s="4">
        <v>0</v>
      </c>
      <c r="H12" s="4">
        <v>0</v>
      </c>
      <c r="I12" s="4">
        <v>3</v>
      </c>
      <c r="J12" s="4">
        <v>100</v>
      </c>
      <c r="K12" s="4">
        <v>0</v>
      </c>
      <c r="L12" s="4">
        <v>0</v>
      </c>
      <c r="M12" s="4">
        <v>0</v>
      </c>
      <c r="N12" s="4">
        <v>7</v>
      </c>
      <c r="O12" s="4">
        <v>4</v>
      </c>
      <c r="P12" s="5">
        <v>3.5</v>
      </c>
      <c r="Q12" s="5">
        <v>58.333333333333336</v>
      </c>
      <c r="R12" s="4">
        <v>0</v>
      </c>
      <c r="S12" s="4">
        <v>468</v>
      </c>
      <c r="T12" s="4">
        <v>11</v>
      </c>
      <c r="U12" s="5">
        <v>42.545454545454547</v>
      </c>
      <c r="V12" s="5">
        <v>9.36</v>
      </c>
      <c r="W12" s="8">
        <v>27.272727272727273</v>
      </c>
      <c r="X12" s="4">
        <v>2011</v>
      </c>
      <c r="Y12" s="4">
        <v>50000</v>
      </c>
      <c r="Z12" s="14">
        <v>95000</v>
      </c>
    </row>
    <row r="13" spans="1:26" x14ac:dyDescent="0.35">
      <c r="A13" s="13">
        <v>115</v>
      </c>
      <c r="B13" s="4" t="s">
        <v>155</v>
      </c>
      <c r="C13" s="4">
        <v>1</v>
      </c>
      <c r="D13" s="4" t="s">
        <v>20</v>
      </c>
      <c r="E13" s="4" t="s">
        <v>23</v>
      </c>
      <c r="F13" s="4" t="s">
        <v>18</v>
      </c>
      <c r="G13" s="4">
        <v>0</v>
      </c>
      <c r="H13" s="4">
        <v>0</v>
      </c>
      <c r="I13" s="4">
        <v>1</v>
      </c>
      <c r="J13" s="4">
        <v>50</v>
      </c>
      <c r="K13" s="4">
        <v>3</v>
      </c>
      <c r="L13" s="4">
        <v>55</v>
      </c>
      <c r="M13" s="4">
        <v>0</v>
      </c>
      <c r="N13" s="4">
        <v>3</v>
      </c>
      <c r="O13" s="4">
        <v>3</v>
      </c>
      <c r="P13" s="5">
        <v>3</v>
      </c>
      <c r="Q13" s="5">
        <v>0.75</v>
      </c>
      <c r="R13" s="4">
        <v>0</v>
      </c>
      <c r="S13" s="4">
        <v>295</v>
      </c>
      <c r="T13" s="4">
        <v>6</v>
      </c>
      <c r="U13" s="5">
        <v>49.166666666666664</v>
      </c>
      <c r="V13" s="5">
        <v>8.5507246376811601</v>
      </c>
      <c r="W13" s="8">
        <v>34.833333333333336</v>
      </c>
      <c r="X13" s="4">
        <v>2011</v>
      </c>
      <c r="Y13" s="4">
        <v>50000</v>
      </c>
      <c r="Z13" s="14">
        <v>240000</v>
      </c>
    </row>
    <row r="14" spans="1:26" ht="26.5" x14ac:dyDescent="0.35">
      <c r="A14" s="13">
        <v>119</v>
      </c>
      <c r="B14" s="4" t="s">
        <v>182</v>
      </c>
      <c r="C14" s="4">
        <v>2</v>
      </c>
      <c r="D14" s="4" t="s">
        <v>12</v>
      </c>
      <c r="E14" s="4" t="s">
        <v>34</v>
      </c>
      <c r="F14" s="4" t="s">
        <v>14</v>
      </c>
      <c r="G14" s="4">
        <v>0</v>
      </c>
      <c r="H14" s="4">
        <v>0</v>
      </c>
      <c r="I14" s="4">
        <v>39</v>
      </c>
      <c r="J14" s="4">
        <v>95.12</v>
      </c>
      <c r="K14" s="4">
        <v>17</v>
      </c>
      <c r="L14" s="4">
        <v>41.4</v>
      </c>
      <c r="M14" s="4">
        <v>0</v>
      </c>
      <c r="N14" s="4">
        <v>137</v>
      </c>
      <c r="O14" s="4">
        <v>35</v>
      </c>
      <c r="P14" s="5">
        <v>15.222222222222221</v>
      </c>
      <c r="Q14" s="5">
        <v>118.10344827586208</v>
      </c>
      <c r="R14" s="4">
        <v>8</v>
      </c>
      <c r="S14" s="4">
        <v>427</v>
      </c>
      <c r="T14" s="4">
        <v>18</v>
      </c>
      <c r="U14" s="5">
        <v>23.722222222222221</v>
      </c>
      <c r="V14" s="5">
        <v>6.8319999999999999</v>
      </c>
      <c r="W14" s="8">
        <v>20.944444444444443</v>
      </c>
      <c r="X14" s="4">
        <v>2011</v>
      </c>
      <c r="Y14" s="4">
        <v>50000</v>
      </c>
      <c r="Z14" s="14">
        <v>50000</v>
      </c>
    </row>
    <row r="15" spans="1:26" x14ac:dyDescent="0.35">
      <c r="A15" s="13">
        <v>126</v>
      </c>
      <c r="B15" s="4" t="s">
        <v>165</v>
      </c>
      <c r="C15" s="4">
        <v>2</v>
      </c>
      <c r="D15" s="4" t="s">
        <v>20</v>
      </c>
      <c r="E15" s="4" t="s">
        <v>51</v>
      </c>
      <c r="F15" s="4" t="s">
        <v>25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49</v>
      </c>
      <c r="O15" s="4">
        <v>16</v>
      </c>
      <c r="P15" s="5">
        <v>9.8000000000000007</v>
      </c>
      <c r="Q15" s="5">
        <v>125.64</v>
      </c>
      <c r="R15" s="4">
        <v>2</v>
      </c>
      <c r="S15" s="4">
        <v>0</v>
      </c>
      <c r="T15" s="4">
        <v>0</v>
      </c>
      <c r="U15" s="5">
        <v>0</v>
      </c>
      <c r="V15" s="5">
        <v>0</v>
      </c>
      <c r="W15" s="8">
        <v>0</v>
      </c>
      <c r="X15" s="4">
        <v>2010</v>
      </c>
      <c r="Y15" s="4">
        <v>50000</v>
      </c>
      <c r="Z15" s="14">
        <v>750000</v>
      </c>
    </row>
    <row r="16" spans="1:26" x14ac:dyDescent="0.35">
      <c r="A16" s="13">
        <v>4</v>
      </c>
      <c r="B16" s="4" t="s">
        <v>22</v>
      </c>
      <c r="C16" s="4">
        <v>1</v>
      </c>
      <c r="D16" s="4" t="s">
        <v>20</v>
      </c>
      <c r="E16" s="4" t="s">
        <v>23</v>
      </c>
      <c r="F16" s="4" t="s">
        <v>18</v>
      </c>
      <c r="G16" s="4">
        <v>284</v>
      </c>
      <c r="H16" s="4">
        <v>31</v>
      </c>
      <c r="I16" s="4">
        <v>241</v>
      </c>
      <c r="J16" s="4">
        <v>84.56</v>
      </c>
      <c r="K16" s="4">
        <v>51</v>
      </c>
      <c r="L16" s="4">
        <v>36.799999999999997</v>
      </c>
      <c r="M16" s="4">
        <v>0</v>
      </c>
      <c r="N16" s="4">
        <v>58</v>
      </c>
      <c r="O16" s="4">
        <v>11</v>
      </c>
      <c r="P16" s="5">
        <v>5.8</v>
      </c>
      <c r="Q16" s="5">
        <v>76.31578947368422</v>
      </c>
      <c r="R16" s="4">
        <v>0</v>
      </c>
      <c r="S16" s="4">
        <v>1125</v>
      </c>
      <c r="T16" s="4">
        <v>49</v>
      </c>
      <c r="U16" s="5">
        <v>22.959183673469386</v>
      </c>
      <c r="V16" s="5">
        <v>6.2326869806094187</v>
      </c>
      <c r="W16" s="8">
        <v>22.142857142857142</v>
      </c>
      <c r="X16" s="4">
        <v>2011</v>
      </c>
      <c r="Y16" s="4">
        <v>100000</v>
      </c>
      <c r="Z16" s="14">
        <v>850000</v>
      </c>
    </row>
    <row r="17" spans="1:26" ht="26.5" x14ac:dyDescent="0.35">
      <c r="A17" s="13">
        <v>5</v>
      </c>
      <c r="B17" s="4" t="s">
        <v>24</v>
      </c>
      <c r="C17" s="4">
        <v>2</v>
      </c>
      <c r="D17" s="4" t="s">
        <v>20</v>
      </c>
      <c r="E17" s="4" t="s">
        <v>23</v>
      </c>
      <c r="F17" s="4" t="s">
        <v>25</v>
      </c>
      <c r="G17" s="4">
        <v>63</v>
      </c>
      <c r="H17" s="4">
        <v>0</v>
      </c>
      <c r="I17" s="4">
        <v>79</v>
      </c>
      <c r="J17" s="4">
        <v>45.93</v>
      </c>
      <c r="K17" s="4">
        <v>0</v>
      </c>
      <c r="L17" s="4">
        <v>0</v>
      </c>
      <c r="M17" s="4">
        <v>0</v>
      </c>
      <c r="N17" s="4">
        <v>1317</v>
      </c>
      <c r="O17" s="4">
        <v>71</v>
      </c>
      <c r="P17" s="5">
        <v>32.924999999999997</v>
      </c>
      <c r="Q17" s="5">
        <v>120.71494042163154</v>
      </c>
      <c r="R17" s="4">
        <v>28</v>
      </c>
      <c r="S17" s="4">
        <v>0</v>
      </c>
      <c r="T17" s="4">
        <v>0</v>
      </c>
      <c r="U17" s="5">
        <v>0</v>
      </c>
      <c r="V17" s="5">
        <v>0</v>
      </c>
      <c r="W17" s="8">
        <v>0</v>
      </c>
      <c r="X17" s="4">
        <v>2011</v>
      </c>
      <c r="Y17" s="4">
        <v>100000</v>
      </c>
      <c r="Z17" s="14">
        <v>800000</v>
      </c>
    </row>
    <row r="18" spans="1:26" x14ac:dyDescent="0.35">
      <c r="A18" s="13">
        <v>7</v>
      </c>
      <c r="B18" s="4" t="s">
        <v>28</v>
      </c>
      <c r="C18" s="4">
        <v>2</v>
      </c>
      <c r="D18" s="4" t="s">
        <v>20</v>
      </c>
      <c r="E18" s="4" t="s">
        <v>29</v>
      </c>
      <c r="F18" s="4" t="s">
        <v>18</v>
      </c>
      <c r="G18" s="4">
        <v>51</v>
      </c>
      <c r="H18" s="4">
        <v>27</v>
      </c>
      <c r="I18" s="4">
        <v>120</v>
      </c>
      <c r="J18" s="4">
        <v>78.94</v>
      </c>
      <c r="K18" s="4">
        <v>34</v>
      </c>
      <c r="L18" s="4">
        <v>42.5</v>
      </c>
      <c r="M18" s="4">
        <v>0</v>
      </c>
      <c r="N18" s="4">
        <v>26</v>
      </c>
      <c r="O18" s="4">
        <v>15</v>
      </c>
      <c r="P18" s="5">
        <v>4.333333333333333</v>
      </c>
      <c r="Q18" s="5">
        <v>72.222222222222214</v>
      </c>
      <c r="R18" s="4">
        <v>1</v>
      </c>
      <c r="S18" s="4">
        <v>1342</v>
      </c>
      <c r="T18" s="4">
        <v>52</v>
      </c>
      <c r="U18" s="5">
        <v>25.807692307692307</v>
      </c>
      <c r="V18" s="5">
        <v>7.9833432480666273</v>
      </c>
      <c r="W18" s="8">
        <v>19.403846153846153</v>
      </c>
      <c r="X18" s="4">
        <v>2011</v>
      </c>
      <c r="Y18" s="4">
        <v>100000</v>
      </c>
      <c r="Z18" s="14">
        <v>500000</v>
      </c>
    </row>
    <row r="19" spans="1:26" x14ac:dyDescent="0.35">
      <c r="A19" s="13">
        <v>15</v>
      </c>
      <c r="B19" s="4" t="s">
        <v>42</v>
      </c>
      <c r="C19" s="4">
        <v>2</v>
      </c>
      <c r="D19" s="4" t="s">
        <v>20</v>
      </c>
      <c r="E19" s="4" t="s">
        <v>37</v>
      </c>
      <c r="F19" s="4" t="s">
        <v>25</v>
      </c>
      <c r="G19" s="4">
        <v>0</v>
      </c>
      <c r="H19" s="4">
        <v>0</v>
      </c>
      <c r="I19" s="4">
        <v>69</v>
      </c>
      <c r="J19" s="4">
        <v>56.09</v>
      </c>
      <c r="K19" s="4">
        <v>0</v>
      </c>
      <c r="L19" s="4">
        <v>0</v>
      </c>
      <c r="M19" s="4">
        <v>0</v>
      </c>
      <c r="N19" s="4">
        <v>1540</v>
      </c>
      <c r="O19" s="4">
        <v>95</v>
      </c>
      <c r="P19" s="5">
        <v>31.428571428571427</v>
      </c>
      <c r="Q19" s="5">
        <v>122.31930103256552</v>
      </c>
      <c r="R19" s="4">
        <v>36</v>
      </c>
      <c r="S19" s="4">
        <v>66</v>
      </c>
      <c r="T19" s="4">
        <v>4</v>
      </c>
      <c r="U19" s="5">
        <v>16.5</v>
      </c>
      <c r="V19" s="5">
        <v>8.25</v>
      </c>
      <c r="W19" s="8">
        <v>12</v>
      </c>
      <c r="X19" s="4">
        <v>2011</v>
      </c>
      <c r="Y19" s="4">
        <v>100000</v>
      </c>
      <c r="Z19" s="14">
        <v>300000</v>
      </c>
    </row>
    <row r="20" spans="1:26" x14ac:dyDescent="0.35">
      <c r="A20" s="13">
        <v>18</v>
      </c>
      <c r="B20" s="4" t="s">
        <v>46</v>
      </c>
      <c r="C20" s="4">
        <v>2</v>
      </c>
      <c r="D20" s="4" t="s">
        <v>20</v>
      </c>
      <c r="E20" s="4" t="s">
        <v>47</v>
      </c>
      <c r="F20" s="4" t="s">
        <v>18</v>
      </c>
      <c r="G20" s="4">
        <v>0</v>
      </c>
      <c r="H20" s="4">
        <v>0</v>
      </c>
      <c r="I20" s="4">
        <v>18</v>
      </c>
      <c r="J20" s="4">
        <v>60</v>
      </c>
      <c r="K20" s="4">
        <v>5</v>
      </c>
      <c r="L20" s="4">
        <v>61.4</v>
      </c>
      <c r="M20" s="4">
        <v>0</v>
      </c>
      <c r="N20" s="4">
        <v>6</v>
      </c>
      <c r="O20" s="4">
        <v>2</v>
      </c>
      <c r="P20" s="5">
        <v>1</v>
      </c>
      <c r="Q20" s="5">
        <v>33.333333333333329</v>
      </c>
      <c r="R20" s="4">
        <v>0</v>
      </c>
      <c r="S20" s="4">
        <v>926</v>
      </c>
      <c r="T20" s="4">
        <v>36</v>
      </c>
      <c r="U20" s="5">
        <v>25.722222222222221</v>
      </c>
      <c r="V20" s="5">
        <v>7.2856018882769478</v>
      </c>
      <c r="W20" s="8">
        <v>21.194444444444443</v>
      </c>
      <c r="X20" s="4">
        <v>2011</v>
      </c>
      <c r="Y20" s="4">
        <v>100000</v>
      </c>
      <c r="Z20" s="14">
        <v>375000</v>
      </c>
    </row>
    <row r="21" spans="1:26" ht="26.5" x14ac:dyDescent="0.35">
      <c r="A21" s="13">
        <v>34</v>
      </c>
      <c r="B21" s="4" t="s">
        <v>68</v>
      </c>
      <c r="C21" s="4">
        <v>3</v>
      </c>
      <c r="D21" s="4" t="s">
        <v>12</v>
      </c>
      <c r="E21" s="4" t="s">
        <v>32</v>
      </c>
      <c r="F21" s="4" t="s">
        <v>14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11</v>
      </c>
      <c r="O21" s="4">
        <v>11</v>
      </c>
      <c r="P21" s="5">
        <v>5.5</v>
      </c>
      <c r="Q21" s="5">
        <v>68.75</v>
      </c>
      <c r="R21" s="4">
        <v>1</v>
      </c>
      <c r="S21" s="4">
        <v>40</v>
      </c>
      <c r="T21" s="4">
        <v>1</v>
      </c>
      <c r="U21" s="5">
        <v>40</v>
      </c>
      <c r="V21" s="5">
        <v>6.66</v>
      </c>
      <c r="W21" s="8">
        <v>36</v>
      </c>
      <c r="X21" s="4">
        <v>2009</v>
      </c>
      <c r="Y21" s="4">
        <v>100000</v>
      </c>
      <c r="Z21" s="14">
        <v>650000</v>
      </c>
    </row>
    <row r="22" spans="1:26" ht="26.5" x14ac:dyDescent="0.35">
      <c r="A22" s="13">
        <v>38</v>
      </c>
      <c r="B22" s="4" t="s">
        <v>72</v>
      </c>
      <c r="C22" s="4">
        <v>2</v>
      </c>
      <c r="D22" s="4" t="s">
        <v>27</v>
      </c>
      <c r="E22" s="4" t="s">
        <v>47</v>
      </c>
      <c r="F22" s="4" t="s">
        <v>14</v>
      </c>
      <c r="G22" s="4">
        <v>0</v>
      </c>
      <c r="H22" s="4">
        <v>0</v>
      </c>
      <c r="I22" s="4">
        <v>1488</v>
      </c>
      <c r="J22" s="4">
        <v>91.4</v>
      </c>
      <c r="K22" s="4">
        <v>18</v>
      </c>
      <c r="L22" s="4">
        <v>36.200000000000003</v>
      </c>
      <c r="M22" s="4">
        <v>0</v>
      </c>
      <c r="N22" s="4">
        <v>971</v>
      </c>
      <c r="O22" s="4">
        <v>71</v>
      </c>
      <c r="P22" s="5">
        <v>26.243243243243242</v>
      </c>
      <c r="Q22" s="5">
        <v>125.77720207253887</v>
      </c>
      <c r="R22" s="4">
        <v>48</v>
      </c>
      <c r="S22" s="4">
        <v>345</v>
      </c>
      <c r="T22" s="4">
        <v>6</v>
      </c>
      <c r="U22" s="5">
        <v>57.5</v>
      </c>
      <c r="V22" s="5">
        <v>8.8461538461538467</v>
      </c>
      <c r="W22" s="8">
        <v>39</v>
      </c>
      <c r="X22" s="4">
        <v>2008</v>
      </c>
      <c r="Y22" s="4">
        <v>100000</v>
      </c>
      <c r="Z22" s="14">
        <v>625000</v>
      </c>
    </row>
    <row r="23" spans="1:26" ht="26.5" x14ac:dyDescent="0.35">
      <c r="A23" s="13">
        <v>40</v>
      </c>
      <c r="B23" s="4" t="s">
        <v>74</v>
      </c>
      <c r="C23" s="4">
        <v>1</v>
      </c>
      <c r="D23" s="4" t="s">
        <v>20</v>
      </c>
      <c r="E23" s="4" t="s">
        <v>75</v>
      </c>
      <c r="F23" s="4" t="s">
        <v>14</v>
      </c>
      <c r="G23" s="4">
        <v>0</v>
      </c>
      <c r="H23" s="4">
        <v>0</v>
      </c>
      <c r="I23" s="4">
        <v>860</v>
      </c>
      <c r="J23" s="4">
        <v>78.61</v>
      </c>
      <c r="K23" s="4">
        <v>57</v>
      </c>
      <c r="L23" s="4">
        <v>46.2</v>
      </c>
      <c r="M23" s="4">
        <v>0</v>
      </c>
      <c r="N23" s="4">
        <v>904</v>
      </c>
      <c r="O23" s="4">
        <v>48</v>
      </c>
      <c r="P23" s="5">
        <v>23.179487179487179</v>
      </c>
      <c r="Q23" s="5">
        <v>120.85561497326202</v>
      </c>
      <c r="R23" s="4">
        <v>35</v>
      </c>
      <c r="S23" s="4">
        <v>750</v>
      </c>
      <c r="T23" s="4">
        <v>26</v>
      </c>
      <c r="U23" s="5">
        <v>28.846153846153847</v>
      </c>
      <c r="V23" s="5">
        <v>7.3313782991202352</v>
      </c>
      <c r="W23" s="8">
        <v>23.653846153846153</v>
      </c>
      <c r="X23" s="4">
        <v>2011</v>
      </c>
      <c r="Y23" s="4">
        <v>100000</v>
      </c>
      <c r="Z23" s="14">
        <v>950000</v>
      </c>
    </row>
    <row r="24" spans="1:26" ht="26.5" x14ac:dyDescent="0.35">
      <c r="A24" s="13">
        <v>54</v>
      </c>
      <c r="B24" s="4" t="s">
        <v>91</v>
      </c>
      <c r="C24" s="4">
        <v>3</v>
      </c>
      <c r="D24" s="4" t="s">
        <v>12</v>
      </c>
      <c r="E24" s="4" t="s">
        <v>47</v>
      </c>
      <c r="F24" s="4" t="s">
        <v>18</v>
      </c>
      <c r="G24" s="4">
        <v>16</v>
      </c>
      <c r="H24" s="4">
        <v>16</v>
      </c>
      <c r="I24" s="4">
        <v>73</v>
      </c>
      <c r="J24" s="4">
        <v>58.87</v>
      </c>
      <c r="K24" s="4">
        <v>100</v>
      </c>
      <c r="L24" s="4">
        <v>34.799999999999997</v>
      </c>
      <c r="M24" s="4">
        <v>0</v>
      </c>
      <c r="N24" s="4">
        <v>8</v>
      </c>
      <c r="O24" s="4">
        <v>8</v>
      </c>
      <c r="P24" s="5">
        <v>4</v>
      </c>
      <c r="Q24" s="5">
        <v>88.888888888888886</v>
      </c>
      <c r="R24" s="4">
        <v>1</v>
      </c>
      <c r="S24" s="4">
        <v>187</v>
      </c>
      <c r="T24" s="4">
        <v>13</v>
      </c>
      <c r="U24" s="5">
        <v>14.384615384615385</v>
      </c>
      <c r="V24" s="5">
        <v>7.1923076923076925</v>
      </c>
      <c r="W24" s="8">
        <v>12</v>
      </c>
      <c r="X24" s="4">
        <v>2011</v>
      </c>
      <c r="Y24" s="4">
        <v>100000</v>
      </c>
      <c r="Z24" s="14">
        <v>140000</v>
      </c>
    </row>
    <row r="25" spans="1:26" ht="26.5" x14ac:dyDescent="0.35">
      <c r="A25" s="13">
        <v>59</v>
      </c>
      <c r="B25" s="4" t="s">
        <v>98</v>
      </c>
      <c r="C25" s="4">
        <v>2</v>
      </c>
      <c r="D25" s="4" t="s">
        <v>57</v>
      </c>
      <c r="E25" s="4" t="s">
        <v>75</v>
      </c>
      <c r="F25" s="4" t="s">
        <v>14</v>
      </c>
      <c r="G25" s="4">
        <v>0</v>
      </c>
      <c r="H25" s="4">
        <v>0</v>
      </c>
      <c r="I25" s="4">
        <v>245</v>
      </c>
      <c r="J25" s="4">
        <v>95.33</v>
      </c>
      <c r="K25" s="4">
        <v>13</v>
      </c>
      <c r="L25" s="4">
        <v>63.2</v>
      </c>
      <c r="M25" s="4">
        <v>0</v>
      </c>
      <c r="N25" s="4">
        <v>74</v>
      </c>
      <c r="O25" s="4">
        <v>27</v>
      </c>
      <c r="P25" s="5">
        <v>8.2222222222222214</v>
      </c>
      <c r="Q25" s="5">
        <v>101.36986301369863</v>
      </c>
      <c r="R25" s="4">
        <v>1</v>
      </c>
      <c r="S25" s="4">
        <v>331</v>
      </c>
      <c r="T25" s="4">
        <v>19</v>
      </c>
      <c r="U25" s="5">
        <v>17.421052631578949</v>
      </c>
      <c r="V25" s="5">
        <v>7.0127118644067794</v>
      </c>
      <c r="W25" s="8">
        <v>14.947368421052632</v>
      </c>
      <c r="X25" s="4">
        <v>2011</v>
      </c>
      <c r="Y25" s="4">
        <v>100000</v>
      </c>
      <c r="Z25" s="14">
        <v>100000</v>
      </c>
    </row>
    <row r="26" spans="1:26" ht="26.5" x14ac:dyDescent="0.35">
      <c r="A26" s="13">
        <v>64</v>
      </c>
      <c r="B26" s="4" t="s">
        <v>103</v>
      </c>
      <c r="C26" s="4">
        <v>3</v>
      </c>
      <c r="D26" s="4" t="s">
        <v>83</v>
      </c>
      <c r="E26" s="4" t="s">
        <v>17</v>
      </c>
      <c r="F26" s="4" t="s">
        <v>25</v>
      </c>
      <c r="G26" s="4">
        <v>2173</v>
      </c>
      <c r="H26" s="4">
        <v>0</v>
      </c>
      <c r="I26" s="4">
        <v>2763</v>
      </c>
      <c r="J26" s="4">
        <v>75.099999999999994</v>
      </c>
      <c r="K26" s="4">
        <v>0</v>
      </c>
      <c r="L26" s="4">
        <v>0</v>
      </c>
      <c r="M26" s="4">
        <v>1</v>
      </c>
      <c r="N26" s="4">
        <v>117</v>
      </c>
      <c r="O26" s="4">
        <v>47</v>
      </c>
      <c r="P26" s="5">
        <v>16.71</v>
      </c>
      <c r="Q26" s="5">
        <v>144.44</v>
      </c>
      <c r="R26" s="4">
        <v>6</v>
      </c>
      <c r="S26" s="4">
        <v>0</v>
      </c>
      <c r="T26" s="4">
        <v>0</v>
      </c>
      <c r="U26" s="5">
        <v>0</v>
      </c>
      <c r="V26" s="5">
        <v>0</v>
      </c>
      <c r="W26" s="8">
        <v>0</v>
      </c>
      <c r="X26" s="4">
        <v>2010</v>
      </c>
      <c r="Y26" s="4">
        <v>100000</v>
      </c>
      <c r="Z26" s="14">
        <v>100000</v>
      </c>
    </row>
    <row r="27" spans="1:26" x14ac:dyDescent="0.35">
      <c r="A27" s="13">
        <v>65</v>
      </c>
      <c r="B27" s="4" t="s">
        <v>104</v>
      </c>
      <c r="C27" s="4">
        <v>2</v>
      </c>
      <c r="D27" s="4" t="s">
        <v>20</v>
      </c>
      <c r="E27" s="4" t="s">
        <v>41</v>
      </c>
      <c r="F27" s="4" t="s">
        <v>18</v>
      </c>
      <c r="G27" s="4">
        <v>392</v>
      </c>
      <c r="H27" s="4">
        <v>43</v>
      </c>
      <c r="I27" s="4">
        <v>5</v>
      </c>
      <c r="J27" s="4">
        <v>27.77</v>
      </c>
      <c r="K27" s="4">
        <v>19</v>
      </c>
      <c r="L27" s="4">
        <v>40.1</v>
      </c>
      <c r="M27" s="4">
        <v>0</v>
      </c>
      <c r="N27" s="4">
        <v>186</v>
      </c>
      <c r="O27" s="4">
        <v>31</v>
      </c>
      <c r="P27" s="5">
        <v>10.941176470588236</v>
      </c>
      <c r="Q27" s="5">
        <v>102.19780219780219</v>
      </c>
      <c r="R27" s="4">
        <v>3</v>
      </c>
      <c r="S27" s="4">
        <v>1530</v>
      </c>
      <c r="T27" s="4">
        <v>74</v>
      </c>
      <c r="U27" s="5">
        <v>20.675675675675677</v>
      </c>
      <c r="V27" s="5">
        <v>7.1096654275092943</v>
      </c>
      <c r="W27" s="8">
        <v>17.45945945945946</v>
      </c>
      <c r="X27" s="4">
        <v>2011</v>
      </c>
      <c r="Y27" s="4">
        <v>100000</v>
      </c>
      <c r="Z27" s="14">
        <v>300000</v>
      </c>
    </row>
    <row r="28" spans="1:26" x14ac:dyDescent="0.35">
      <c r="A28" s="13">
        <v>66</v>
      </c>
      <c r="B28" s="4" t="s">
        <v>105</v>
      </c>
      <c r="C28" s="4">
        <v>1</v>
      </c>
      <c r="D28" s="4" t="s">
        <v>20</v>
      </c>
      <c r="E28" s="4" t="s">
        <v>17</v>
      </c>
      <c r="F28" s="4" t="s">
        <v>18</v>
      </c>
      <c r="G28" s="4">
        <v>120</v>
      </c>
      <c r="H28" s="4">
        <v>9</v>
      </c>
      <c r="I28" s="4">
        <v>51</v>
      </c>
      <c r="J28" s="4">
        <v>92.72</v>
      </c>
      <c r="K28" s="4">
        <v>3</v>
      </c>
      <c r="L28" s="4">
        <v>60</v>
      </c>
      <c r="M28" s="4">
        <v>0</v>
      </c>
      <c r="N28" s="4">
        <v>32</v>
      </c>
      <c r="O28" s="4">
        <v>11</v>
      </c>
      <c r="P28" s="5">
        <v>8</v>
      </c>
      <c r="Q28" s="5">
        <v>133.33333333333331</v>
      </c>
      <c r="R28" s="4">
        <v>1</v>
      </c>
      <c r="S28" s="4">
        <v>435</v>
      </c>
      <c r="T28" s="4">
        <v>6</v>
      </c>
      <c r="U28" s="5">
        <v>72.5</v>
      </c>
      <c r="V28" s="5">
        <v>9.8863636363636367</v>
      </c>
      <c r="W28" s="8">
        <v>44</v>
      </c>
      <c r="X28" s="4">
        <v>2011</v>
      </c>
      <c r="Y28" s="4">
        <v>100000</v>
      </c>
      <c r="Z28" s="14">
        <v>260000</v>
      </c>
    </row>
    <row r="29" spans="1:26" x14ac:dyDescent="0.35">
      <c r="A29" s="13">
        <v>69</v>
      </c>
      <c r="B29" s="4" t="s">
        <v>108</v>
      </c>
      <c r="C29" s="4">
        <v>2</v>
      </c>
      <c r="D29" s="4" t="s">
        <v>12</v>
      </c>
      <c r="E29" s="4" t="s">
        <v>75</v>
      </c>
      <c r="F29" s="4" t="s">
        <v>18</v>
      </c>
      <c r="G29" s="4">
        <v>555</v>
      </c>
      <c r="H29" s="4">
        <v>139</v>
      </c>
      <c r="I29" s="4">
        <v>117</v>
      </c>
      <c r="J29" s="4">
        <v>75.97</v>
      </c>
      <c r="K29" s="4">
        <v>94</v>
      </c>
      <c r="L29" s="4">
        <v>28.5</v>
      </c>
      <c r="M29" s="4">
        <v>0</v>
      </c>
      <c r="N29" s="4">
        <v>60</v>
      </c>
      <c r="O29" s="4">
        <v>16</v>
      </c>
      <c r="P29" s="5">
        <v>10</v>
      </c>
      <c r="Q29" s="5">
        <v>111.11111111111111</v>
      </c>
      <c r="R29" s="4">
        <v>2</v>
      </c>
      <c r="S29" s="4">
        <v>884</v>
      </c>
      <c r="T29" s="4">
        <v>38</v>
      </c>
      <c r="U29" s="5">
        <v>23.263157894736842</v>
      </c>
      <c r="V29" s="5">
        <v>7.3666666666666663</v>
      </c>
      <c r="W29" s="8">
        <v>18.94736842105263</v>
      </c>
      <c r="X29" s="4">
        <v>2011</v>
      </c>
      <c r="Y29" s="4">
        <v>100000</v>
      </c>
      <c r="Z29" s="14">
        <v>475000</v>
      </c>
    </row>
    <row r="30" spans="1:26" x14ac:dyDescent="0.35">
      <c r="A30" s="13">
        <v>76</v>
      </c>
      <c r="B30" s="4" t="s">
        <v>115</v>
      </c>
      <c r="C30" s="4">
        <v>2</v>
      </c>
      <c r="D30" s="4" t="s">
        <v>20</v>
      </c>
      <c r="E30" s="4" t="s">
        <v>75</v>
      </c>
      <c r="F30" s="4" t="s">
        <v>181</v>
      </c>
      <c r="G30" s="4">
        <v>0</v>
      </c>
      <c r="H30" s="4">
        <v>0</v>
      </c>
      <c r="I30" s="4">
        <v>1</v>
      </c>
      <c r="J30" s="4">
        <v>14.28</v>
      </c>
      <c r="K30" s="4">
        <v>0</v>
      </c>
      <c r="L30" s="4">
        <v>0</v>
      </c>
      <c r="M30" s="4">
        <v>0</v>
      </c>
      <c r="N30" s="4">
        <v>960</v>
      </c>
      <c r="O30" s="4">
        <v>94</v>
      </c>
      <c r="P30" s="5">
        <v>22.325581395348838</v>
      </c>
      <c r="Q30" s="5">
        <v>117.93611793611794</v>
      </c>
      <c r="R30" s="4">
        <v>50</v>
      </c>
      <c r="S30" s="4">
        <v>0</v>
      </c>
      <c r="T30" s="4">
        <v>0</v>
      </c>
      <c r="U30" s="5">
        <v>0</v>
      </c>
      <c r="V30" s="5">
        <v>0</v>
      </c>
      <c r="W30" s="8">
        <v>0</v>
      </c>
      <c r="X30" s="4">
        <v>2011</v>
      </c>
      <c r="Y30" s="4">
        <v>100000</v>
      </c>
      <c r="Z30" s="14">
        <v>270000</v>
      </c>
    </row>
    <row r="31" spans="1:26" x14ac:dyDescent="0.35">
      <c r="A31" s="13">
        <v>80</v>
      </c>
      <c r="B31" s="4" t="s">
        <v>119</v>
      </c>
      <c r="C31" s="4">
        <v>2</v>
      </c>
      <c r="D31" s="4" t="s">
        <v>20</v>
      </c>
      <c r="E31" s="4" t="s">
        <v>75</v>
      </c>
      <c r="F31" s="4" t="s">
        <v>18</v>
      </c>
      <c r="G31" s="4">
        <v>60</v>
      </c>
      <c r="H31" s="4">
        <v>35</v>
      </c>
      <c r="I31" s="4">
        <v>74</v>
      </c>
      <c r="J31" s="4">
        <v>66.069999999999993</v>
      </c>
      <c r="K31" s="4">
        <v>86</v>
      </c>
      <c r="L31" s="4">
        <v>36.6</v>
      </c>
      <c r="M31" s="4">
        <v>0</v>
      </c>
      <c r="N31" s="4">
        <v>39</v>
      </c>
      <c r="O31" s="4">
        <v>23</v>
      </c>
      <c r="P31" s="5">
        <v>7.8</v>
      </c>
      <c r="Q31" s="5">
        <v>235.49</v>
      </c>
      <c r="R31" s="4">
        <v>0</v>
      </c>
      <c r="S31" s="4">
        <v>1504</v>
      </c>
      <c r="T31" s="4">
        <v>70</v>
      </c>
      <c r="U31" s="5">
        <v>21.485714285714284</v>
      </c>
      <c r="V31" s="5">
        <v>7.3906633906633905</v>
      </c>
      <c r="W31" s="8">
        <v>17.471428571428572</v>
      </c>
      <c r="X31" s="4">
        <v>2008</v>
      </c>
      <c r="Y31" s="4">
        <v>100000</v>
      </c>
      <c r="Z31" s="14">
        <v>275000</v>
      </c>
    </row>
    <row r="32" spans="1:26" ht="26.5" x14ac:dyDescent="0.35">
      <c r="A32" s="13">
        <v>83</v>
      </c>
      <c r="B32" s="4" t="s">
        <v>122</v>
      </c>
      <c r="C32" s="4">
        <v>2</v>
      </c>
      <c r="D32" s="4" t="s">
        <v>20</v>
      </c>
      <c r="E32" s="4" t="s">
        <v>75</v>
      </c>
      <c r="F32" s="4" t="s">
        <v>14</v>
      </c>
      <c r="G32" s="4">
        <v>0</v>
      </c>
      <c r="H32" s="4">
        <v>0</v>
      </c>
      <c r="I32" s="4">
        <v>810</v>
      </c>
      <c r="J32" s="4">
        <v>113.6</v>
      </c>
      <c r="K32" s="4">
        <v>33</v>
      </c>
      <c r="L32" s="4">
        <v>45.1</v>
      </c>
      <c r="M32" s="4">
        <v>0</v>
      </c>
      <c r="N32" s="4">
        <v>1488</v>
      </c>
      <c r="O32" s="4">
        <v>100</v>
      </c>
      <c r="P32" s="5">
        <v>25.655172413793103</v>
      </c>
      <c r="Q32" s="5">
        <v>149.24774322968909</v>
      </c>
      <c r="R32" s="4">
        <v>81</v>
      </c>
      <c r="S32" s="4">
        <v>1139</v>
      </c>
      <c r="T32" s="4">
        <v>36</v>
      </c>
      <c r="U32" s="5">
        <v>31.638888888888889</v>
      </c>
      <c r="V32" s="5">
        <v>7.204301075268817</v>
      </c>
      <c r="W32" s="8">
        <v>26.361111111111111</v>
      </c>
      <c r="X32" s="4">
        <v>2008</v>
      </c>
      <c r="Y32" s="4">
        <v>100000</v>
      </c>
      <c r="Z32" s="14">
        <v>475000</v>
      </c>
    </row>
    <row r="33" spans="1:26" x14ac:dyDescent="0.35">
      <c r="A33" s="13">
        <v>90</v>
      </c>
      <c r="B33" s="4" t="s">
        <v>129</v>
      </c>
      <c r="C33" s="4">
        <v>2</v>
      </c>
      <c r="D33" s="4" t="s">
        <v>55</v>
      </c>
      <c r="E33" s="4" t="s">
        <v>34</v>
      </c>
      <c r="F33" s="4" t="s">
        <v>14</v>
      </c>
      <c r="G33" s="4">
        <v>1269</v>
      </c>
      <c r="H33" s="4">
        <v>5</v>
      </c>
      <c r="I33" s="4">
        <v>1100</v>
      </c>
      <c r="J33" s="4">
        <v>89.72</v>
      </c>
      <c r="K33" s="4">
        <v>11</v>
      </c>
      <c r="L33" s="4">
        <v>34.799999999999997</v>
      </c>
      <c r="M33" s="4">
        <v>0</v>
      </c>
      <c r="N33" s="4">
        <v>604</v>
      </c>
      <c r="O33" s="4">
        <v>86</v>
      </c>
      <c r="P33" s="5">
        <v>21.571428571428573</v>
      </c>
      <c r="Q33" s="5">
        <v>131.87772925764193</v>
      </c>
      <c r="R33" s="4">
        <v>19</v>
      </c>
      <c r="S33" s="4">
        <v>303</v>
      </c>
      <c r="T33" s="4">
        <v>8</v>
      </c>
      <c r="U33" s="5">
        <v>37.875</v>
      </c>
      <c r="V33" s="5">
        <v>7.7295918367346932</v>
      </c>
      <c r="W33" s="8">
        <v>29.5</v>
      </c>
      <c r="X33" s="4">
        <v>2009</v>
      </c>
      <c r="Y33" s="4">
        <v>100000</v>
      </c>
      <c r="Z33" s="14">
        <v>160000</v>
      </c>
    </row>
    <row r="34" spans="1:26" x14ac:dyDescent="0.35">
      <c r="A34" s="13">
        <v>91</v>
      </c>
      <c r="B34" s="4" t="s">
        <v>130</v>
      </c>
      <c r="C34" s="4">
        <v>2</v>
      </c>
      <c r="D34" s="4" t="s">
        <v>20</v>
      </c>
      <c r="E34" s="4" t="s">
        <v>47</v>
      </c>
      <c r="F34" s="4" t="s">
        <v>181</v>
      </c>
      <c r="G34" s="4">
        <v>74</v>
      </c>
      <c r="H34" s="4">
        <v>0</v>
      </c>
      <c r="I34" s="4">
        <v>4</v>
      </c>
      <c r="J34" s="4">
        <v>80</v>
      </c>
      <c r="K34" s="4">
        <v>0</v>
      </c>
      <c r="L34" s="4">
        <v>0</v>
      </c>
      <c r="M34" s="4">
        <v>0</v>
      </c>
      <c r="N34" s="4">
        <v>372</v>
      </c>
      <c r="O34" s="4">
        <v>59</v>
      </c>
      <c r="P34" s="5">
        <v>28.615384615384617</v>
      </c>
      <c r="Q34" s="5">
        <v>128.27586206896549</v>
      </c>
      <c r="R34" s="4">
        <v>16</v>
      </c>
      <c r="S34" s="4">
        <v>0</v>
      </c>
      <c r="T34" s="4">
        <v>0</v>
      </c>
      <c r="U34" s="5">
        <v>0</v>
      </c>
      <c r="V34" s="5">
        <v>0</v>
      </c>
      <c r="W34" s="8">
        <v>0</v>
      </c>
      <c r="X34" s="4">
        <v>2011</v>
      </c>
      <c r="Y34" s="4">
        <v>100000</v>
      </c>
      <c r="Z34" s="14">
        <v>100000</v>
      </c>
    </row>
    <row r="35" spans="1:26" x14ac:dyDescent="0.35">
      <c r="A35" s="13">
        <v>97</v>
      </c>
      <c r="B35" s="4" t="s">
        <v>136</v>
      </c>
      <c r="C35" s="4">
        <v>2</v>
      </c>
      <c r="D35" s="4" t="s">
        <v>20</v>
      </c>
      <c r="E35" s="4" t="s">
        <v>23</v>
      </c>
      <c r="F35" s="4" t="s">
        <v>14</v>
      </c>
      <c r="G35" s="4">
        <v>0</v>
      </c>
      <c r="H35" s="4">
        <v>0</v>
      </c>
      <c r="I35" s="4">
        <v>35</v>
      </c>
      <c r="J35" s="4">
        <v>116.66</v>
      </c>
      <c r="K35" s="4">
        <v>1</v>
      </c>
      <c r="L35" s="4">
        <v>150</v>
      </c>
      <c r="M35" s="4">
        <v>0</v>
      </c>
      <c r="N35" s="4">
        <v>36</v>
      </c>
      <c r="O35" s="4">
        <v>16</v>
      </c>
      <c r="P35" s="5">
        <v>9</v>
      </c>
      <c r="Q35" s="5">
        <v>120</v>
      </c>
      <c r="R35" s="4">
        <v>2</v>
      </c>
      <c r="S35" s="4">
        <v>419</v>
      </c>
      <c r="T35" s="4">
        <v>12</v>
      </c>
      <c r="U35" s="5">
        <v>34.916666666666664</v>
      </c>
      <c r="V35" s="5">
        <v>9.8820754716981138</v>
      </c>
      <c r="W35" s="8">
        <v>21.333333333333332</v>
      </c>
      <c r="X35" s="4">
        <v>2008</v>
      </c>
      <c r="Y35" s="4">
        <v>100000</v>
      </c>
      <c r="Z35" s="14">
        <v>225000</v>
      </c>
    </row>
    <row r="36" spans="1:26" x14ac:dyDescent="0.35">
      <c r="A36" s="13">
        <v>101</v>
      </c>
      <c r="B36" s="4" t="s">
        <v>140</v>
      </c>
      <c r="C36" s="4">
        <v>2</v>
      </c>
      <c r="D36" s="4" t="s">
        <v>45</v>
      </c>
      <c r="E36" s="4" t="s">
        <v>51</v>
      </c>
      <c r="F36" s="4" t="s">
        <v>25</v>
      </c>
      <c r="G36" s="4">
        <v>537</v>
      </c>
      <c r="H36" s="4">
        <v>1</v>
      </c>
      <c r="I36" s="4">
        <v>1587</v>
      </c>
      <c r="J36" s="4">
        <v>70.400000000000006</v>
      </c>
      <c r="K36" s="4">
        <v>1</v>
      </c>
      <c r="L36" s="4">
        <v>42</v>
      </c>
      <c r="M36" s="4">
        <v>0</v>
      </c>
      <c r="N36" s="4">
        <v>40</v>
      </c>
      <c r="O36" s="4">
        <v>23</v>
      </c>
      <c r="P36" s="5">
        <v>20</v>
      </c>
      <c r="Q36" s="5">
        <v>153.84</v>
      </c>
      <c r="R36" s="4">
        <v>1</v>
      </c>
      <c r="S36" s="4">
        <v>21</v>
      </c>
      <c r="T36" s="4">
        <v>0</v>
      </c>
      <c r="U36" s="5">
        <v>0</v>
      </c>
      <c r="V36" s="5">
        <v>21</v>
      </c>
      <c r="W36" s="8">
        <v>0</v>
      </c>
      <c r="X36" s="4">
        <v>2008</v>
      </c>
      <c r="Y36" s="4">
        <v>100000</v>
      </c>
      <c r="Z36" s="14">
        <v>100000</v>
      </c>
    </row>
    <row r="37" spans="1:26" x14ac:dyDescent="0.35">
      <c r="A37" s="13">
        <v>103</v>
      </c>
      <c r="B37" s="4" t="s">
        <v>142</v>
      </c>
      <c r="C37" s="4">
        <v>2</v>
      </c>
      <c r="D37" s="4" t="s">
        <v>36</v>
      </c>
      <c r="E37" s="4" t="s">
        <v>63</v>
      </c>
      <c r="F37" s="4" t="s">
        <v>14</v>
      </c>
      <c r="G37" s="4">
        <v>320</v>
      </c>
      <c r="H37" s="4">
        <v>7</v>
      </c>
      <c r="I37" s="4">
        <v>925</v>
      </c>
      <c r="J37" s="4">
        <v>97.26</v>
      </c>
      <c r="K37" s="4">
        <v>56</v>
      </c>
      <c r="L37" s="4">
        <v>44.8</v>
      </c>
      <c r="M37" s="4">
        <v>0</v>
      </c>
      <c r="N37" s="4">
        <v>439</v>
      </c>
      <c r="O37" s="4">
        <v>87</v>
      </c>
      <c r="P37" s="5">
        <v>25.823529411764707</v>
      </c>
      <c r="Q37" s="5">
        <v>148.81355932203391</v>
      </c>
      <c r="R37" s="4">
        <v>24</v>
      </c>
      <c r="S37" s="4">
        <v>338</v>
      </c>
      <c r="T37" s="4">
        <v>9</v>
      </c>
      <c r="U37" s="5">
        <v>37.555555555555557</v>
      </c>
      <c r="V37" s="5">
        <v>8.1445783132530121</v>
      </c>
      <c r="W37" s="8">
        <v>27.888888888888889</v>
      </c>
      <c r="X37" s="4">
        <v>2009</v>
      </c>
      <c r="Y37" s="4">
        <v>100000</v>
      </c>
      <c r="Z37" s="14">
        <v>100000</v>
      </c>
    </row>
    <row r="38" spans="1:26" ht="26.5" x14ac:dyDescent="0.35">
      <c r="A38" s="13">
        <v>105</v>
      </c>
      <c r="B38" s="4" t="s">
        <v>144</v>
      </c>
      <c r="C38" s="4">
        <v>2</v>
      </c>
      <c r="D38" s="4" t="s">
        <v>83</v>
      </c>
      <c r="E38" s="4" t="s">
        <v>32</v>
      </c>
      <c r="F38" s="4" t="s">
        <v>18</v>
      </c>
      <c r="G38" s="4">
        <v>17</v>
      </c>
      <c r="H38" s="4">
        <v>5</v>
      </c>
      <c r="I38" s="4">
        <v>268</v>
      </c>
      <c r="J38" s="4">
        <v>94.03</v>
      </c>
      <c r="K38" s="4">
        <v>55</v>
      </c>
      <c r="L38" s="4">
        <v>37.4</v>
      </c>
      <c r="M38" s="4">
        <v>0</v>
      </c>
      <c r="N38" s="4">
        <v>36</v>
      </c>
      <c r="O38" s="4">
        <v>13</v>
      </c>
      <c r="P38" s="5">
        <v>12</v>
      </c>
      <c r="Q38" s="5">
        <v>124.13</v>
      </c>
      <c r="R38" s="4">
        <v>1</v>
      </c>
      <c r="S38" s="4">
        <v>266</v>
      </c>
      <c r="T38" s="4">
        <v>22</v>
      </c>
      <c r="U38" s="5">
        <v>12.09</v>
      </c>
      <c r="V38" s="5">
        <v>6.46</v>
      </c>
      <c r="W38" s="8">
        <v>11.2</v>
      </c>
      <c r="X38" s="4">
        <v>2008</v>
      </c>
      <c r="Y38" s="4">
        <v>100000</v>
      </c>
      <c r="Z38" s="14">
        <v>100000</v>
      </c>
    </row>
    <row r="39" spans="1:26" ht="26.5" x14ac:dyDescent="0.35">
      <c r="A39" s="13">
        <v>113</v>
      </c>
      <c r="B39" s="4" t="s">
        <v>153</v>
      </c>
      <c r="C39" s="4">
        <v>2</v>
      </c>
      <c r="D39" s="4" t="s">
        <v>20</v>
      </c>
      <c r="E39" s="4" t="s">
        <v>41</v>
      </c>
      <c r="F39" s="4" t="s">
        <v>25</v>
      </c>
      <c r="G39" s="4">
        <v>0</v>
      </c>
      <c r="H39" s="4">
        <v>0</v>
      </c>
      <c r="I39" s="4">
        <v>165</v>
      </c>
      <c r="J39" s="4">
        <v>75.680000000000007</v>
      </c>
      <c r="K39" s="4">
        <v>1</v>
      </c>
      <c r="L39" s="4">
        <v>60</v>
      </c>
      <c r="M39" s="4">
        <v>0</v>
      </c>
      <c r="N39" s="4">
        <v>969</v>
      </c>
      <c r="O39" s="4">
        <v>75</v>
      </c>
      <c r="P39" s="5">
        <v>31.258064516129032</v>
      </c>
      <c r="Q39" s="5">
        <v>113.33333333333333</v>
      </c>
      <c r="R39" s="4">
        <v>22</v>
      </c>
      <c r="S39" s="4">
        <v>45</v>
      </c>
      <c r="T39" s="4">
        <v>1</v>
      </c>
      <c r="U39" s="5">
        <v>45</v>
      </c>
      <c r="V39" s="5">
        <v>11.25</v>
      </c>
      <c r="W39" s="8">
        <v>24</v>
      </c>
      <c r="X39" s="4">
        <v>2008</v>
      </c>
      <c r="Y39" s="4">
        <v>100000</v>
      </c>
      <c r="Z39" s="14">
        <v>675000</v>
      </c>
    </row>
    <row r="40" spans="1:26" ht="26.5" x14ac:dyDescent="0.35">
      <c r="A40" s="13">
        <v>114</v>
      </c>
      <c r="B40" s="4" t="s">
        <v>154</v>
      </c>
      <c r="C40" s="4">
        <v>1</v>
      </c>
      <c r="D40" s="4" t="s">
        <v>20</v>
      </c>
      <c r="E40" s="4" t="s">
        <v>37</v>
      </c>
      <c r="F40" s="4" t="s">
        <v>25</v>
      </c>
      <c r="G40" s="4">
        <v>0</v>
      </c>
      <c r="H40" s="4">
        <v>0</v>
      </c>
      <c r="I40" s="4">
        <v>49</v>
      </c>
      <c r="J40" s="4">
        <v>87.5</v>
      </c>
      <c r="K40" s="4">
        <v>0</v>
      </c>
      <c r="L40" s="4">
        <v>0</v>
      </c>
      <c r="M40" s="4">
        <v>0</v>
      </c>
      <c r="N40" s="4">
        <v>836</v>
      </c>
      <c r="O40" s="4">
        <v>42</v>
      </c>
      <c r="P40" s="5">
        <v>25.333333333333332</v>
      </c>
      <c r="Q40" s="5">
        <v>119.59942775393419</v>
      </c>
      <c r="R40" s="4">
        <v>32</v>
      </c>
      <c r="S40" s="4">
        <v>0</v>
      </c>
      <c r="T40" s="4">
        <v>0</v>
      </c>
      <c r="U40" s="5">
        <v>0</v>
      </c>
      <c r="V40" s="5">
        <v>0</v>
      </c>
      <c r="W40" s="8">
        <v>0</v>
      </c>
      <c r="X40" s="4">
        <v>2011</v>
      </c>
      <c r="Y40" s="4">
        <v>100000</v>
      </c>
      <c r="Z40" s="14">
        <v>1600000</v>
      </c>
    </row>
    <row r="41" spans="1:26" ht="26.5" x14ac:dyDescent="0.35">
      <c r="A41" s="13">
        <v>120</v>
      </c>
      <c r="B41" s="4" t="s">
        <v>159</v>
      </c>
      <c r="C41" s="4">
        <v>2</v>
      </c>
      <c r="D41" s="4" t="s">
        <v>20</v>
      </c>
      <c r="E41" s="4" t="s">
        <v>63</v>
      </c>
      <c r="F41" s="4" t="s">
        <v>25</v>
      </c>
      <c r="G41" s="4">
        <v>0</v>
      </c>
      <c r="H41" s="4">
        <v>0</v>
      </c>
      <c r="I41" s="4">
        <v>218</v>
      </c>
      <c r="J41" s="4">
        <v>60.05</v>
      </c>
      <c r="K41" s="4">
        <v>0</v>
      </c>
      <c r="L41" s="4">
        <v>0</v>
      </c>
      <c r="M41" s="4">
        <v>0</v>
      </c>
      <c r="N41" s="4">
        <v>914</v>
      </c>
      <c r="O41" s="4">
        <v>71</v>
      </c>
      <c r="P41" s="5">
        <v>22.292682926829269</v>
      </c>
      <c r="Q41" s="5">
        <v>118.24062095730919</v>
      </c>
      <c r="R41" s="4">
        <v>37</v>
      </c>
      <c r="S41" s="4">
        <v>321</v>
      </c>
      <c r="T41" s="4">
        <v>6</v>
      </c>
      <c r="U41" s="5">
        <v>53.5</v>
      </c>
      <c r="V41" s="5">
        <v>9.4411764705882355</v>
      </c>
      <c r="W41" s="8">
        <v>34</v>
      </c>
      <c r="X41" s="4">
        <v>2011</v>
      </c>
      <c r="Y41" s="4">
        <v>100000</v>
      </c>
      <c r="Z41" s="14">
        <v>700000</v>
      </c>
    </row>
    <row r="42" spans="1:26" ht="26.5" x14ac:dyDescent="0.35">
      <c r="A42" s="13">
        <v>122</v>
      </c>
      <c r="B42" s="4" t="s">
        <v>161</v>
      </c>
      <c r="C42" s="4">
        <v>2</v>
      </c>
      <c r="D42" s="4" t="s">
        <v>20</v>
      </c>
      <c r="E42" s="4" t="s">
        <v>34</v>
      </c>
      <c r="F42" s="4" t="s">
        <v>18</v>
      </c>
      <c r="G42" s="4">
        <v>11</v>
      </c>
      <c r="H42" s="4">
        <v>1</v>
      </c>
      <c r="I42" s="4">
        <v>43</v>
      </c>
      <c r="J42" s="4">
        <v>43.87</v>
      </c>
      <c r="K42" s="4">
        <v>28</v>
      </c>
      <c r="L42" s="4">
        <v>35.299999999999997</v>
      </c>
      <c r="M42" s="4">
        <v>0</v>
      </c>
      <c r="N42" s="4">
        <v>217</v>
      </c>
      <c r="O42" s="4">
        <v>25</v>
      </c>
      <c r="P42" s="5">
        <v>9.4347826086956523</v>
      </c>
      <c r="Q42" s="5">
        <v>104.83091787439614</v>
      </c>
      <c r="R42" s="4">
        <v>5</v>
      </c>
      <c r="S42" s="4">
        <v>1664</v>
      </c>
      <c r="T42" s="4">
        <v>61</v>
      </c>
      <c r="U42" s="5">
        <v>27.278688524590162</v>
      </c>
      <c r="V42" s="5">
        <v>8.2376237623762378</v>
      </c>
      <c r="W42" s="8">
        <v>19.868852459016395</v>
      </c>
      <c r="X42" s="4">
        <v>2011</v>
      </c>
      <c r="Y42" s="4">
        <v>100000</v>
      </c>
      <c r="Z42" s="14">
        <v>475000</v>
      </c>
    </row>
    <row r="43" spans="1:26" x14ac:dyDescent="0.35">
      <c r="A43" s="13">
        <v>125</v>
      </c>
      <c r="B43" s="4" t="s">
        <v>164</v>
      </c>
      <c r="C43" s="4">
        <v>2</v>
      </c>
      <c r="D43" s="4" t="s">
        <v>27</v>
      </c>
      <c r="E43" s="4" t="s">
        <v>34</v>
      </c>
      <c r="F43" s="4" t="s">
        <v>25</v>
      </c>
      <c r="G43" s="4">
        <v>146</v>
      </c>
      <c r="H43" s="4">
        <v>5</v>
      </c>
      <c r="I43" s="4">
        <v>2037</v>
      </c>
      <c r="J43" s="4">
        <v>80.48</v>
      </c>
      <c r="K43" s="4">
        <v>12</v>
      </c>
      <c r="L43" s="4">
        <v>27.5</v>
      </c>
      <c r="M43" s="4">
        <v>1</v>
      </c>
      <c r="N43" s="4">
        <v>745</v>
      </c>
      <c r="O43" s="4">
        <v>78</v>
      </c>
      <c r="P43" s="5">
        <v>31.041666666666668</v>
      </c>
      <c r="Q43" s="5">
        <v>132.0921985815603</v>
      </c>
      <c r="R43" s="4">
        <v>29</v>
      </c>
      <c r="S43" s="4">
        <v>70</v>
      </c>
      <c r="T43" s="4">
        <v>0</v>
      </c>
      <c r="U43" s="5">
        <v>0</v>
      </c>
      <c r="V43" s="5">
        <v>14</v>
      </c>
      <c r="W43" s="8">
        <v>0</v>
      </c>
      <c r="X43" s="4">
        <v>2008</v>
      </c>
      <c r="Y43" s="4">
        <v>100000</v>
      </c>
      <c r="Z43" s="14">
        <v>500000</v>
      </c>
    </row>
    <row r="44" spans="1:26" ht="26.5" x14ac:dyDescent="0.35">
      <c r="A44" s="13">
        <v>130</v>
      </c>
      <c r="B44" s="4" t="s">
        <v>169</v>
      </c>
      <c r="C44" s="4">
        <v>2</v>
      </c>
      <c r="D44" s="4" t="s">
        <v>45</v>
      </c>
      <c r="E44" s="4" t="s">
        <v>51</v>
      </c>
      <c r="F44" s="4" t="s">
        <v>18</v>
      </c>
      <c r="G44" s="4">
        <v>288</v>
      </c>
      <c r="H44" s="4">
        <v>64</v>
      </c>
      <c r="I44" s="4">
        <v>343</v>
      </c>
      <c r="J44" s="4">
        <v>95.81</v>
      </c>
      <c r="K44" s="4">
        <v>108</v>
      </c>
      <c r="L44" s="4">
        <v>39.4</v>
      </c>
      <c r="M44" s="4">
        <v>0</v>
      </c>
      <c r="N44" s="4">
        <v>11</v>
      </c>
      <c r="O44" s="4">
        <v>10</v>
      </c>
      <c r="P44" s="5">
        <v>11</v>
      </c>
      <c r="Q44" s="5">
        <v>122.22</v>
      </c>
      <c r="R44" s="4">
        <v>0</v>
      </c>
      <c r="S44" s="4">
        <v>99</v>
      </c>
      <c r="T44" s="4">
        <v>2</v>
      </c>
      <c r="U44" s="5">
        <v>49.5</v>
      </c>
      <c r="V44" s="5">
        <v>9</v>
      </c>
      <c r="W44" s="8">
        <v>33</v>
      </c>
      <c r="X44" s="4">
        <v>2008</v>
      </c>
      <c r="Y44" s="4">
        <v>100000</v>
      </c>
      <c r="Z44" s="14">
        <v>110000</v>
      </c>
    </row>
    <row r="45" spans="1:26" ht="26.5" x14ac:dyDescent="0.35">
      <c r="A45" s="13">
        <v>13</v>
      </c>
      <c r="B45" s="4" t="s">
        <v>39</v>
      </c>
      <c r="C45" s="4">
        <v>1</v>
      </c>
      <c r="D45" s="4" t="s">
        <v>20</v>
      </c>
      <c r="E45" s="4" t="s">
        <v>13</v>
      </c>
      <c r="F45" s="4" t="s">
        <v>14</v>
      </c>
      <c r="G45" s="4">
        <v>5</v>
      </c>
      <c r="H45" s="4">
        <v>3</v>
      </c>
      <c r="I45" s="4">
        <v>38</v>
      </c>
      <c r="J45" s="4">
        <v>65.510000000000005</v>
      </c>
      <c r="K45" s="4">
        <v>32</v>
      </c>
      <c r="L45" s="4">
        <v>41</v>
      </c>
      <c r="M45" s="4">
        <v>0</v>
      </c>
      <c r="N45" s="4">
        <v>337</v>
      </c>
      <c r="O45" s="4">
        <v>24</v>
      </c>
      <c r="P45" s="5">
        <v>13.48</v>
      </c>
      <c r="Q45" s="5">
        <v>113.08724832214764</v>
      </c>
      <c r="R45" s="4">
        <v>9</v>
      </c>
      <c r="S45" s="4">
        <v>1819</v>
      </c>
      <c r="T45" s="4">
        <v>73</v>
      </c>
      <c r="U45" s="5">
        <v>126.30000000000001</v>
      </c>
      <c r="V45" s="5">
        <v>38.11</v>
      </c>
      <c r="W45" s="8">
        <v>100.2</v>
      </c>
      <c r="X45" s="4">
        <v>2008</v>
      </c>
      <c r="Y45" s="4">
        <v>125000</v>
      </c>
      <c r="Z45" s="14">
        <v>400000</v>
      </c>
    </row>
    <row r="46" spans="1:26" x14ac:dyDescent="0.35">
      <c r="A46" s="13">
        <v>44</v>
      </c>
      <c r="B46" s="4" t="s">
        <v>80</v>
      </c>
      <c r="C46" s="4">
        <v>2</v>
      </c>
      <c r="D46" s="4" t="s">
        <v>20</v>
      </c>
      <c r="E46" s="4" t="s">
        <v>75</v>
      </c>
      <c r="F46" s="4" t="s">
        <v>25</v>
      </c>
      <c r="G46" s="4">
        <v>624</v>
      </c>
      <c r="H46" s="4">
        <v>0</v>
      </c>
      <c r="I46" s="4">
        <v>2753</v>
      </c>
      <c r="J46" s="4">
        <v>72.03</v>
      </c>
      <c r="K46" s="4">
        <v>0</v>
      </c>
      <c r="L46" s="4">
        <v>0</v>
      </c>
      <c r="M46" s="4">
        <v>0</v>
      </c>
      <c r="N46" s="4">
        <v>259</v>
      </c>
      <c r="O46" s="4">
        <v>34</v>
      </c>
      <c r="P46" s="5">
        <v>14.388888888888889</v>
      </c>
      <c r="Q46" s="5">
        <v>103.60000000000001</v>
      </c>
      <c r="R46" s="4">
        <v>6</v>
      </c>
      <c r="S46" s="4">
        <v>0</v>
      </c>
      <c r="T46" s="4">
        <v>0</v>
      </c>
      <c r="U46" s="5">
        <v>0</v>
      </c>
      <c r="V46" s="5">
        <v>0</v>
      </c>
      <c r="W46" s="8">
        <v>0</v>
      </c>
      <c r="X46" s="4">
        <v>2008</v>
      </c>
      <c r="Y46" s="4">
        <v>125000</v>
      </c>
      <c r="Z46" s="14">
        <v>675000</v>
      </c>
    </row>
    <row r="47" spans="1:26" x14ac:dyDescent="0.35">
      <c r="A47" s="13">
        <v>89</v>
      </c>
      <c r="B47" s="4" t="s">
        <v>128</v>
      </c>
      <c r="C47" s="4">
        <v>1</v>
      </c>
      <c r="D47" s="4" t="s">
        <v>20</v>
      </c>
      <c r="E47" s="4" t="s">
        <v>23</v>
      </c>
      <c r="F47" s="4" t="s">
        <v>25</v>
      </c>
      <c r="G47" s="4">
        <v>710</v>
      </c>
      <c r="H47" s="4">
        <v>13</v>
      </c>
      <c r="I47" s="4">
        <v>3525</v>
      </c>
      <c r="J47" s="4">
        <v>92.71</v>
      </c>
      <c r="K47" s="4">
        <v>16</v>
      </c>
      <c r="L47" s="4">
        <v>61.9</v>
      </c>
      <c r="M47" s="4">
        <v>0</v>
      </c>
      <c r="N47" s="4">
        <v>2254</v>
      </c>
      <c r="O47" s="4">
        <v>98</v>
      </c>
      <c r="P47" s="5">
        <v>33.64179104477612</v>
      </c>
      <c r="Q47" s="5">
        <v>139.39393939393941</v>
      </c>
      <c r="R47" s="4">
        <v>97</v>
      </c>
      <c r="S47" s="4">
        <v>678</v>
      </c>
      <c r="T47" s="4">
        <v>20</v>
      </c>
      <c r="U47" s="5">
        <v>33.9</v>
      </c>
      <c r="V47" s="5">
        <v>7.0478170478170474</v>
      </c>
      <c r="W47" s="8">
        <v>28.9</v>
      </c>
      <c r="X47" s="4">
        <v>2008</v>
      </c>
      <c r="Y47" s="4">
        <v>125000</v>
      </c>
      <c r="Z47" s="14">
        <v>650000</v>
      </c>
    </row>
    <row r="48" spans="1:26" x14ac:dyDescent="0.35">
      <c r="A48" s="13">
        <v>110</v>
      </c>
      <c r="B48" s="4" t="s">
        <v>149</v>
      </c>
      <c r="C48" s="4">
        <v>2</v>
      </c>
      <c r="D48" s="4" t="s">
        <v>150</v>
      </c>
      <c r="E48" s="4" t="s">
        <v>21</v>
      </c>
      <c r="F48" s="4" t="s">
        <v>181</v>
      </c>
      <c r="G48" s="4">
        <v>1546</v>
      </c>
      <c r="H48" s="4">
        <v>1</v>
      </c>
      <c r="I48" s="4">
        <v>3393</v>
      </c>
      <c r="J48" s="4">
        <v>67.58</v>
      </c>
      <c r="K48" s="4">
        <v>2</v>
      </c>
      <c r="L48" s="4">
        <v>42</v>
      </c>
      <c r="M48" s="4">
        <v>1</v>
      </c>
      <c r="N48" s="4">
        <v>31</v>
      </c>
      <c r="O48" s="4">
        <v>15</v>
      </c>
      <c r="P48" s="5">
        <v>10.33</v>
      </c>
      <c r="Q48" s="5">
        <v>119.23</v>
      </c>
      <c r="R48" s="4">
        <v>0</v>
      </c>
      <c r="S48" s="4">
        <v>0</v>
      </c>
      <c r="T48" s="4">
        <v>0</v>
      </c>
      <c r="U48" s="5">
        <v>0</v>
      </c>
      <c r="V48" s="5">
        <v>0</v>
      </c>
      <c r="W48" s="8">
        <v>0</v>
      </c>
      <c r="X48" s="4">
        <v>2008</v>
      </c>
      <c r="Y48" s="4">
        <v>125000</v>
      </c>
      <c r="Z48" s="14">
        <v>125000</v>
      </c>
    </row>
    <row r="49" spans="1:26" ht="26.5" x14ac:dyDescent="0.35">
      <c r="A49" s="13">
        <v>17</v>
      </c>
      <c r="B49" s="4" t="s">
        <v>44</v>
      </c>
      <c r="C49" s="4">
        <v>2</v>
      </c>
      <c r="D49" s="4" t="s">
        <v>45</v>
      </c>
      <c r="E49" s="4" t="s">
        <v>41</v>
      </c>
      <c r="F49" s="4" t="s">
        <v>14</v>
      </c>
      <c r="G49" s="4">
        <v>4722</v>
      </c>
      <c r="H49" s="4">
        <v>32</v>
      </c>
      <c r="I49" s="4">
        <v>6455</v>
      </c>
      <c r="J49" s="4">
        <v>86.8</v>
      </c>
      <c r="K49" s="4">
        <v>67</v>
      </c>
      <c r="L49" s="4">
        <v>58.3</v>
      </c>
      <c r="M49" s="4">
        <v>1</v>
      </c>
      <c r="N49" s="4">
        <v>1077</v>
      </c>
      <c r="O49" s="4">
        <v>76</v>
      </c>
      <c r="P49" s="5">
        <v>28.342105263157894</v>
      </c>
      <c r="Q49" s="5">
        <v>117.83369803063457</v>
      </c>
      <c r="R49" s="4">
        <v>24</v>
      </c>
      <c r="S49" s="4">
        <v>356</v>
      </c>
      <c r="T49" s="4">
        <v>5</v>
      </c>
      <c r="U49" s="5">
        <v>71.2</v>
      </c>
      <c r="V49" s="5">
        <v>8.0725623582766435</v>
      </c>
      <c r="W49" s="8">
        <v>53</v>
      </c>
      <c r="X49" s="4">
        <v>2008</v>
      </c>
      <c r="Y49" s="4">
        <v>125000</v>
      </c>
      <c r="Z49" s="14">
        <v>250000</v>
      </c>
    </row>
    <row r="50" spans="1:26" ht="26.5" x14ac:dyDescent="0.35">
      <c r="A50" s="13">
        <v>21</v>
      </c>
      <c r="B50" s="4" t="s">
        <v>50</v>
      </c>
      <c r="C50" s="4">
        <v>2</v>
      </c>
      <c r="D50" s="4" t="s">
        <v>36</v>
      </c>
      <c r="E50" s="4" t="s">
        <v>51</v>
      </c>
      <c r="F50" s="4" t="s">
        <v>18</v>
      </c>
      <c r="G50" s="4">
        <v>380</v>
      </c>
      <c r="H50" s="4">
        <v>157</v>
      </c>
      <c r="I50" s="4">
        <v>73</v>
      </c>
      <c r="J50" s="4">
        <v>45.62</v>
      </c>
      <c r="K50" s="4">
        <v>60</v>
      </c>
      <c r="L50" s="4">
        <v>35.6</v>
      </c>
      <c r="M50" s="4">
        <v>0</v>
      </c>
      <c r="N50" s="4">
        <v>4</v>
      </c>
      <c r="O50" s="4">
        <v>3</v>
      </c>
      <c r="P50" s="5">
        <v>4</v>
      </c>
      <c r="Q50" s="5">
        <v>80</v>
      </c>
      <c r="R50" s="4">
        <v>0</v>
      </c>
      <c r="S50" s="4">
        <v>154</v>
      </c>
      <c r="T50" s="4">
        <v>5</v>
      </c>
      <c r="U50" s="5">
        <v>30.8</v>
      </c>
      <c r="V50" s="5">
        <v>6.6</v>
      </c>
      <c r="W50" s="8">
        <v>28</v>
      </c>
      <c r="X50" s="4">
        <v>2009</v>
      </c>
      <c r="Y50" s="4">
        <v>125000</v>
      </c>
      <c r="Z50" s="14">
        <v>150000</v>
      </c>
    </row>
    <row r="51" spans="1:26" ht="26.5" x14ac:dyDescent="0.35">
      <c r="A51" s="13">
        <v>22</v>
      </c>
      <c r="B51" s="4" t="s">
        <v>52</v>
      </c>
      <c r="C51" s="4">
        <v>2</v>
      </c>
      <c r="D51" s="4" t="s">
        <v>45</v>
      </c>
      <c r="E51" s="4" t="s">
        <v>53</v>
      </c>
      <c r="F51" s="4" t="s">
        <v>18</v>
      </c>
      <c r="G51" s="4">
        <v>249</v>
      </c>
      <c r="H51" s="4">
        <v>97</v>
      </c>
      <c r="I51" s="4">
        <v>239</v>
      </c>
      <c r="J51" s="4">
        <v>60.96</v>
      </c>
      <c r="K51" s="4">
        <v>187</v>
      </c>
      <c r="L51" s="4">
        <v>34.700000000000003</v>
      </c>
      <c r="M51" s="4">
        <v>0</v>
      </c>
      <c r="N51" s="4">
        <v>4</v>
      </c>
      <c r="O51" s="4">
        <v>2</v>
      </c>
      <c r="P51" s="5">
        <v>0</v>
      </c>
      <c r="Q51" s="5">
        <v>133.33333333333331</v>
      </c>
      <c r="R51" s="4">
        <v>0</v>
      </c>
      <c r="S51" s="4">
        <v>298</v>
      </c>
      <c r="T51" s="4">
        <v>17</v>
      </c>
      <c r="U51" s="5">
        <v>17.529411764705884</v>
      </c>
      <c r="V51" s="5">
        <v>7.6410256410256414</v>
      </c>
      <c r="W51" s="8">
        <v>13.764705882352942</v>
      </c>
      <c r="X51" s="4">
        <v>2008</v>
      </c>
      <c r="Y51" s="4">
        <v>125000</v>
      </c>
      <c r="Z51" s="14">
        <v>150000</v>
      </c>
    </row>
    <row r="52" spans="1:26" x14ac:dyDescent="0.35">
      <c r="A52" s="13">
        <v>41</v>
      </c>
      <c r="B52" s="4" t="s">
        <v>76</v>
      </c>
      <c r="C52" s="4">
        <v>2</v>
      </c>
      <c r="D52" s="4" t="s">
        <v>20</v>
      </c>
      <c r="E52" s="4" t="s">
        <v>17</v>
      </c>
      <c r="F52" s="4" t="s">
        <v>14</v>
      </c>
      <c r="G52" s="4">
        <v>1944</v>
      </c>
      <c r="H52" s="4">
        <v>2</v>
      </c>
      <c r="I52" s="4">
        <v>10</v>
      </c>
      <c r="J52" s="4">
        <v>43.47</v>
      </c>
      <c r="K52" s="4">
        <v>0</v>
      </c>
      <c r="L52" s="4">
        <v>0</v>
      </c>
      <c r="M52" s="4">
        <v>0</v>
      </c>
      <c r="N52" s="4">
        <v>130</v>
      </c>
      <c r="O52" s="4">
        <v>50</v>
      </c>
      <c r="P52" s="5">
        <v>16.25</v>
      </c>
      <c r="Q52" s="5">
        <v>107.43801652892562</v>
      </c>
      <c r="R52" s="4">
        <v>3</v>
      </c>
      <c r="S52" s="4">
        <v>0</v>
      </c>
      <c r="T52" s="4">
        <v>0</v>
      </c>
      <c r="U52" s="5">
        <v>0</v>
      </c>
      <c r="V52" s="5">
        <v>0</v>
      </c>
      <c r="W52" s="8">
        <v>0</v>
      </c>
      <c r="X52" s="4">
        <v>2008</v>
      </c>
      <c r="Y52" s="4">
        <v>125000</v>
      </c>
      <c r="Z52" s="14">
        <v>150000</v>
      </c>
    </row>
    <row r="53" spans="1:26" ht="26.5" x14ac:dyDescent="0.35">
      <c r="A53" s="13">
        <v>46</v>
      </c>
      <c r="B53" s="4" t="s">
        <v>82</v>
      </c>
      <c r="C53" s="4">
        <v>2</v>
      </c>
      <c r="D53" s="4" t="s">
        <v>83</v>
      </c>
      <c r="E53" s="4" t="s">
        <v>32</v>
      </c>
      <c r="F53" s="4" t="s">
        <v>181</v>
      </c>
      <c r="G53" s="4">
        <v>2648</v>
      </c>
      <c r="H53" s="4">
        <v>0</v>
      </c>
      <c r="I53" s="4">
        <v>2924</v>
      </c>
      <c r="J53" s="4">
        <v>84.31</v>
      </c>
      <c r="K53" s="4">
        <v>0</v>
      </c>
      <c r="L53" s="4">
        <v>0</v>
      </c>
      <c r="M53" s="4">
        <v>0</v>
      </c>
      <c r="N53" s="4">
        <v>128</v>
      </c>
      <c r="O53" s="4">
        <v>53</v>
      </c>
      <c r="P53" s="5">
        <v>25.6</v>
      </c>
      <c r="Q53" s="5">
        <v>164.1</v>
      </c>
      <c r="R53" s="4">
        <v>8</v>
      </c>
      <c r="S53" s="4">
        <v>0</v>
      </c>
      <c r="T53" s="4">
        <v>0</v>
      </c>
      <c r="U53" s="5">
        <v>0</v>
      </c>
      <c r="V53" s="5">
        <v>0</v>
      </c>
      <c r="W53" s="8">
        <v>0</v>
      </c>
      <c r="X53" s="4">
        <v>2008</v>
      </c>
      <c r="Y53" s="4">
        <v>125000</v>
      </c>
      <c r="Z53" s="14">
        <v>150000</v>
      </c>
    </row>
    <row r="54" spans="1:26" x14ac:dyDescent="0.35">
      <c r="A54" s="13">
        <v>51</v>
      </c>
      <c r="B54" s="4" t="s">
        <v>88</v>
      </c>
      <c r="C54" s="4">
        <v>1</v>
      </c>
      <c r="D54" s="4" t="s">
        <v>20</v>
      </c>
      <c r="E54" s="4" t="s">
        <v>17</v>
      </c>
      <c r="F54" s="4" t="s">
        <v>25</v>
      </c>
      <c r="G54" s="4">
        <v>491</v>
      </c>
      <c r="H54" s="4">
        <v>0</v>
      </c>
      <c r="I54" s="4">
        <v>3590</v>
      </c>
      <c r="J54" s="4">
        <v>86.31</v>
      </c>
      <c r="K54" s="4">
        <v>2</v>
      </c>
      <c r="L54" s="4">
        <v>137</v>
      </c>
      <c r="M54" s="4">
        <v>1</v>
      </c>
      <c r="N54" s="4">
        <v>1639</v>
      </c>
      <c r="O54" s="4">
        <v>73</v>
      </c>
      <c r="P54" s="5">
        <v>28.258620689655171</v>
      </c>
      <c r="Q54" s="5">
        <v>119.2867540029112</v>
      </c>
      <c r="R54" s="4">
        <v>49</v>
      </c>
      <c r="S54" s="4">
        <v>234</v>
      </c>
      <c r="T54" s="4">
        <v>345</v>
      </c>
      <c r="U54" s="5">
        <v>86.25</v>
      </c>
      <c r="V54" s="5">
        <v>1.4743589743589745</v>
      </c>
      <c r="W54" s="8">
        <v>58.5</v>
      </c>
      <c r="X54" s="4">
        <v>2010</v>
      </c>
      <c r="Y54" s="4">
        <v>125000</v>
      </c>
      <c r="Z54" s="14">
        <v>1800000</v>
      </c>
    </row>
    <row r="55" spans="1:26" ht="26.5" x14ac:dyDescent="0.35">
      <c r="A55" s="13">
        <v>55</v>
      </c>
      <c r="B55" s="4" t="s">
        <v>92</v>
      </c>
      <c r="C55" s="4">
        <v>3</v>
      </c>
      <c r="D55" s="4" t="s">
        <v>20</v>
      </c>
      <c r="E55" s="4" t="s">
        <v>63</v>
      </c>
      <c r="F55" s="4" t="s">
        <v>25</v>
      </c>
      <c r="G55" s="4">
        <v>8781</v>
      </c>
      <c r="H55" s="4">
        <v>2</v>
      </c>
      <c r="I55" s="4">
        <v>2338</v>
      </c>
      <c r="J55" s="4">
        <v>71.23</v>
      </c>
      <c r="K55" s="4">
        <v>0</v>
      </c>
      <c r="L55" s="4">
        <v>0</v>
      </c>
      <c r="M55" s="4">
        <v>1</v>
      </c>
      <c r="N55" s="4">
        <v>282</v>
      </c>
      <c r="O55" s="4">
        <v>52</v>
      </c>
      <c r="P55" s="5">
        <v>15.666666666666666</v>
      </c>
      <c r="Q55" s="5">
        <v>105.61797752808988</v>
      </c>
      <c r="R55" s="4">
        <v>5</v>
      </c>
      <c r="S55" s="4">
        <v>0</v>
      </c>
      <c r="T55" s="4">
        <v>0</v>
      </c>
      <c r="U55" s="5">
        <v>0</v>
      </c>
      <c r="V55" s="5">
        <v>0</v>
      </c>
      <c r="W55" s="8">
        <v>0</v>
      </c>
      <c r="X55" s="4">
        <v>2008</v>
      </c>
      <c r="Y55" s="4">
        <v>125000</v>
      </c>
      <c r="Z55" s="14">
        <v>375000</v>
      </c>
    </row>
    <row r="56" spans="1:26" ht="26.5" x14ac:dyDescent="0.35">
      <c r="A56" s="13">
        <v>57</v>
      </c>
      <c r="B56" s="4" t="s">
        <v>95</v>
      </c>
      <c r="C56" s="4">
        <v>2</v>
      </c>
      <c r="D56" s="4" t="s">
        <v>45</v>
      </c>
      <c r="E56" s="4" t="s">
        <v>96</v>
      </c>
      <c r="F56" s="4" t="s">
        <v>14</v>
      </c>
      <c r="G56" s="4">
        <v>556</v>
      </c>
      <c r="H56" s="4">
        <v>25</v>
      </c>
      <c r="I56" s="4">
        <v>1042</v>
      </c>
      <c r="J56" s="4">
        <v>84.44</v>
      </c>
      <c r="K56" s="4">
        <v>133</v>
      </c>
      <c r="L56" s="4">
        <v>33.299999999999997</v>
      </c>
      <c r="M56" s="4">
        <v>0</v>
      </c>
      <c r="N56" s="4">
        <v>177</v>
      </c>
      <c r="O56" s="4">
        <v>39</v>
      </c>
      <c r="P56" s="5">
        <v>17.7</v>
      </c>
      <c r="Q56" s="5">
        <v>143.90243902439025</v>
      </c>
      <c r="R56" s="4">
        <v>9</v>
      </c>
      <c r="S56" s="4">
        <v>520</v>
      </c>
      <c r="T56" s="4">
        <v>27</v>
      </c>
      <c r="U56" s="5">
        <v>19.25925925925926</v>
      </c>
      <c r="V56" s="5">
        <v>7.4285714285714288</v>
      </c>
      <c r="W56" s="8">
        <v>15.555555555555555</v>
      </c>
      <c r="X56" s="4">
        <v>2008</v>
      </c>
      <c r="Y56" s="4">
        <v>125000</v>
      </c>
      <c r="Z56" s="14">
        <v>225000</v>
      </c>
    </row>
    <row r="57" spans="1:26" x14ac:dyDescent="0.35">
      <c r="A57" s="13">
        <v>81</v>
      </c>
      <c r="B57" s="4" t="s">
        <v>120</v>
      </c>
      <c r="C57" s="4">
        <v>2</v>
      </c>
      <c r="D57" s="4" t="s">
        <v>20</v>
      </c>
      <c r="E57" s="4" t="s">
        <v>29</v>
      </c>
      <c r="F57" s="4" t="s">
        <v>181</v>
      </c>
      <c r="G57" s="4">
        <v>683</v>
      </c>
      <c r="H57" s="4">
        <v>0</v>
      </c>
      <c r="I57" s="4">
        <v>736</v>
      </c>
      <c r="J57" s="4">
        <v>76.5</v>
      </c>
      <c r="K57" s="4">
        <v>0</v>
      </c>
      <c r="L57" s="4">
        <v>0</v>
      </c>
      <c r="M57" s="4">
        <v>0</v>
      </c>
      <c r="N57" s="4">
        <v>912</v>
      </c>
      <c r="O57" s="4">
        <v>57</v>
      </c>
      <c r="P57" s="5">
        <v>20.266666666666666</v>
      </c>
      <c r="Q57" s="5">
        <v>107.29411764705883</v>
      </c>
      <c r="R57" s="4">
        <v>13</v>
      </c>
      <c r="S57" s="4">
        <v>0</v>
      </c>
      <c r="T57" s="4">
        <v>0</v>
      </c>
      <c r="U57" s="5">
        <v>0</v>
      </c>
      <c r="V57" s="5">
        <v>0</v>
      </c>
      <c r="W57" s="8">
        <v>0</v>
      </c>
      <c r="X57" s="4">
        <v>2008</v>
      </c>
      <c r="Y57" s="4">
        <v>125000</v>
      </c>
      <c r="Z57" s="14">
        <v>325000</v>
      </c>
    </row>
    <row r="58" spans="1:26" ht="26.5" x14ac:dyDescent="0.35">
      <c r="A58" s="13">
        <v>88</v>
      </c>
      <c r="B58" s="4" t="s">
        <v>127</v>
      </c>
      <c r="C58" s="4">
        <v>2</v>
      </c>
      <c r="D58" s="4" t="s">
        <v>20</v>
      </c>
      <c r="E58" s="4" t="s">
        <v>79</v>
      </c>
      <c r="F58" s="4" t="s">
        <v>18</v>
      </c>
      <c r="G58" s="4">
        <v>13</v>
      </c>
      <c r="H58" s="4">
        <v>6</v>
      </c>
      <c r="I58" s="4">
        <v>163</v>
      </c>
      <c r="J58" s="4">
        <v>62.69</v>
      </c>
      <c r="K58" s="4">
        <v>34</v>
      </c>
      <c r="L58" s="4">
        <v>45.1</v>
      </c>
      <c r="M58" s="4">
        <v>0</v>
      </c>
      <c r="N58" s="4">
        <v>67</v>
      </c>
      <c r="O58" s="4">
        <v>28</v>
      </c>
      <c r="P58" s="5">
        <v>22.333333333333332</v>
      </c>
      <c r="Q58" s="5">
        <v>104.6875</v>
      </c>
      <c r="R58" s="4">
        <v>1</v>
      </c>
      <c r="S58" s="4">
        <v>527</v>
      </c>
      <c r="T58" s="4">
        <v>13</v>
      </c>
      <c r="U58" s="5">
        <v>40.53846153846154</v>
      </c>
      <c r="V58" s="5">
        <v>7.422535211267606</v>
      </c>
      <c r="W58" s="8">
        <v>32.769230769230766</v>
      </c>
      <c r="X58" s="4">
        <v>2008</v>
      </c>
      <c r="Y58" s="4">
        <v>125000</v>
      </c>
      <c r="Z58" s="14">
        <v>170000</v>
      </c>
    </row>
    <row r="59" spans="1:26" x14ac:dyDescent="0.35">
      <c r="A59" s="13">
        <v>96</v>
      </c>
      <c r="B59" s="4" t="s">
        <v>135</v>
      </c>
      <c r="C59" s="4">
        <v>1</v>
      </c>
      <c r="D59" s="4" t="s">
        <v>20</v>
      </c>
      <c r="E59" s="4" t="s">
        <v>47</v>
      </c>
      <c r="F59" s="4" t="s">
        <v>18</v>
      </c>
      <c r="G59" s="4">
        <v>432</v>
      </c>
      <c r="H59" s="4">
        <v>133</v>
      </c>
      <c r="I59" s="4">
        <v>47</v>
      </c>
      <c r="J59" s="4">
        <v>34.049999999999997</v>
      </c>
      <c r="K59" s="4">
        <v>64</v>
      </c>
      <c r="L59" s="4">
        <v>33.6</v>
      </c>
      <c r="M59" s="4">
        <v>0</v>
      </c>
      <c r="N59" s="4">
        <v>37</v>
      </c>
      <c r="O59" s="4">
        <v>9</v>
      </c>
      <c r="P59" s="5">
        <v>9.25</v>
      </c>
      <c r="Q59" s="5">
        <v>80.434782608695656</v>
      </c>
      <c r="R59" s="4">
        <v>1</v>
      </c>
      <c r="S59" s="4">
        <v>1176</v>
      </c>
      <c r="T59" s="4">
        <v>36</v>
      </c>
      <c r="U59" s="5">
        <v>32.666666666666664</v>
      </c>
      <c r="V59" s="5">
        <v>7.6314081765087609</v>
      </c>
      <c r="W59" s="8">
        <v>23.611111111111111</v>
      </c>
      <c r="X59" s="4">
        <v>2008</v>
      </c>
      <c r="Y59" s="4">
        <v>125000</v>
      </c>
      <c r="Z59" s="14">
        <v>950000</v>
      </c>
    </row>
    <row r="60" spans="1:26" ht="26.5" x14ac:dyDescent="0.35">
      <c r="A60" s="13">
        <v>98</v>
      </c>
      <c r="B60" s="4" t="s">
        <v>137</v>
      </c>
      <c r="C60" s="4">
        <v>1</v>
      </c>
      <c r="D60" s="4" t="s">
        <v>20</v>
      </c>
      <c r="E60" s="4" t="s">
        <v>63</v>
      </c>
      <c r="F60" s="4" t="s">
        <v>25</v>
      </c>
      <c r="G60" s="4">
        <v>0</v>
      </c>
      <c r="H60" s="4">
        <v>0</v>
      </c>
      <c r="I60" s="4">
        <v>1961</v>
      </c>
      <c r="J60" s="4">
        <v>78.849999999999994</v>
      </c>
      <c r="K60" s="4">
        <v>8</v>
      </c>
      <c r="L60" s="4">
        <v>59.1</v>
      </c>
      <c r="M60" s="4">
        <v>0</v>
      </c>
      <c r="N60" s="4">
        <v>1975</v>
      </c>
      <c r="O60" s="4">
        <v>109</v>
      </c>
      <c r="P60" s="5">
        <v>31.349206349206348</v>
      </c>
      <c r="Q60" s="5">
        <v>129.16939175931981</v>
      </c>
      <c r="R60" s="4">
        <v>82</v>
      </c>
      <c r="S60" s="4">
        <v>408</v>
      </c>
      <c r="T60" s="4">
        <v>14</v>
      </c>
      <c r="U60" s="5">
        <v>29.142857142857142</v>
      </c>
      <c r="V60" s="5">
        <v>8</v>
      </c>
      <c r="W60" s="8">
        <v>21.857142857142858</v>
      </c>
      <c r="X60" s="4">
        <v>2008</v>
      </c>
      <c r="Y60" s="4">
        <v>125000</v>
      </c>
      <c r="Z60" s="14">
        <v>750000</v>
      </c>
    </row>
    <row r="61" spans="1:26" x14ac:dyDescent="0.35">
      <c r="A61" s="13">
        <v>107</v>
      </c>
      <c r="B61" s="4" t="s">
        <v>146</v>
      </c>
      <c r="C61" s="4">
        <v>2</v>
      </c>
      <c r="D61" s="4" t="s">
        <v>12</v>
      </c>
      <c r="E61" s="4" t="s">
        <v>34</v>
      </c>
      <c r="F61" s="4" t="s">
        <v>18</v>
      </c>
      <c r="G61" s="4">
        <v>770</v>
      </c>
      <c r="H61" s="4">
        <v>272</v>
      </c>
      <c r="I61" s="4">
        <v>142</v>
      </c>
      <c r="J61" s="4">
        <v>73.569999999999993</v>
      </c>
      <c r="K61" s="4">
        <v>91</v>
      </c>
      <c r="L61" s="4">
        <v>33.700000000000003</v>
      </c>
      <c r="M61" s="4">
        <v>0</v>
      </c>
      <c r="N61" s="4">
        <v>70</v>
      </c>
      <c r="O61" s="4">
        <v>13</v>
      </c>
      <c r="P61" s="5">
        <v>4.666666666666667</v>
      </c>
      <c r="Q61" s="5">
        <v>86.419753086419746</v>
      </c>
      <c r="R61" s="4">
        <v>1</v>
      </c>
      <c r="S61" s="4">
        <v>1304</v>
      </c>
      <c r="T61" s="4">
        <v>59</v>
      </c>
      <c r="U61" s="5">
        <v>22.101694915254239</v>
      </c>
      <c r="V61" s="5">
        <v>6.5825340737001516</v>
      </c>
      <c r="W61" s="8">
        <v>20.152542372881356</v>
      </c>
      <c r="X61" s="4">
        <v>2008</v>
      </c>
      <c r="Y61" s="4">
        <v>125000</v>
      </c>
      <c r="Z61" s="14">
        <v>325000</v>
      </c>
    </row>
    <row r="62" spans="1:26" x14ac:dyDescent="0.35">
      <c r="A62" s="13">
        <v>116</v>
      </c>
      <c r="B62" s="4" t="s">
        <v>156</v>
      </c>
      <c r="C62" s="4">
        <v>2</v>
      </c>
      <c r="D62" s="4" t="s">
        <v>83</v>
      </c>
      <c r="E62" s="4" t="s">
        <v>21</v>
      </c>
      <c r="F62" s="4" t="s">
        <v>18</v>
      </c>
      <c r="G62" s="4">
        <v>541</v>
      </c>
      <c r="H62" s="4">
        <v>157</v>
      </c>
      <c r="I62" s="4">
        <v>368</v>
      </c>
      <c r="J62" s="4">
        <v>69.040000000000006</v>
      </c>
      <c r="K62" s="4">
        <v>154</v>
      </c>
      <c r="L62" s="4">
        <v>32.200000000000003</v>
      </c>
      <c r="M62" s="4">
        <v>0</v>
      </c>
      <c r="N62" s="4">
        <v>39</v>
      </c>
      <c r="O62" s="4">
        <v>24</v>
      </c>
      <c r="P62" s="5">
        <v>13</v>
      </c>
      <c r="Q62" s="5">
        <v>205.26</v>
      </c>
      <c r="R62" s="4">
        <v>5</v>
      </c>
      <c r="S62" s="4">
        <v>184</v>
      </c>
      <c r="T62" s="4">
        <v>12</v>
      </c>
      <c r="U62" s="5">
        <v>15.33</v>
      </c>
      <c r="V62" s="5">
        <v>8.17</v>
      </c>
      <c r="W62" s="8">
        <v>11.2</v>
      </c>
      <c r="X62" s="4">
        <v>2008</v>
      </c>
      <c r="Y62" s="4">
        <v>125000</v>
      </c>
      <c r="Z62" s="14">
        <v>150000</v>
      </c>
    </row>
    <row r="63" spans="1:26" ht="26.5" x14ac:dyDescent="0.35">
      <c r="A63" s="13">
        <v>61</v>
      </c>
      <c r="B63" s="4" t="s">
        <v>100</v>
      </c>
      <c r="C63" s="4">
        <v>2</v>
      </c>
      <c r="D63" s="4" t="s">
        <v>55</v>
      </c>
      <c r="E63" s="4" t="s">
        <v>47</v>
      </c>
      <c r="F63" s="4" t="s">
        <v>181</v>
      </c>
      <c r="G63" s="4">
        <v>3763</v>
      </c>
      <c r="H63" s="4">
        <v>0</v>
      </c>
      <c r="I63" s="4">
        <v>4511</v>
      </c>
      <c r="J63" s="4">
        <v>89.62</v>
      </c>
      <c r="K63" s="4">
        <v>0</v>
      </c>
      <c r="L63" s="4">
        <v>0</v>
      </c>
      <c r="M63" s="4">
        <v>1</v>
      </c>
      <c r="N63" s="4">
        <v>1233</v>
      </c>
      <c r="O63" s="4">
        <v>158</v>
      </c>
      <c r="P63" s="5">
        <v>28.022727272727273</v>
      </c>
      <c r="Q63" s="5">
        <v>123.42342342342343</v>
      </c>
      <c r="R63" s="4">
        <v>48</v>
      </c>
      <c r="S63" s="4">
        <v>0</v>
      </c>
      <c r="T63" s="4">
        <v>0</v>
      </c>
      <c r="U63" s="5">
        <v>0</v>
      </c>
      <c r="V63" s="5">
        <v>0</v>
      </c>
      <c r="W63" s="8">
        <v>0</v>
      </c>
      <c r="X63" s="4">
        <v>2008</v>
      </c>
      <c r="Y63" s="4">
        <v>125000</v>
      </c>
      <c r="Z63" s="14">
        <v>700000</v>
      </c>
    </row>
    <row r="64" spans="1:26" x14ac:dyDescent="0.35">
      <c r="A64" s="13">
        <v>108</v>
      </c>
      <c r="B64" s="4" t="s">
        <v>147</v>
      </c>
      <c r="C64" s="4">
        <v>3</v>
      </c>
      <c r="D64" s="4" t="s">
        <v>55</v>
      </c>
      <c r="E64" s="4" t="s">
        <v>63</v>
      </c>
      <c r="F64" s="4" t="s">
        <v>14</v>
      </c>
      <c r="G64" s="4">
        <v>1586</v>
      </c>
      <c r="H64" s="4">
        <v>20</v>
      </c>
      <c r="I64" s="4">
        <v>4483</v>
      </c>
      <c r="J64" s="4">
        <v>79.41</v>
      </c>
      <c r="K64" s="4">
        <v>137</v>
      </c>
      <c r="L64" s="4">
        <v>44.6</v>
      </c>
      <c r="M64" s="4">
        <v>0</v>
      </c>
      <c r="N64" s="4">
        <v>131</v>
      </c>
      <c r="O64" s="4">
        <v>36</v>
      </c>
      <c r="P64" s="5">
        <v>18.714285714285715</v>
      </c>
      <c r="Q64" s="5">
        <v>98.496240601503757</v>
      </c>
      <c r="R64" s="4">
        <v>3</v>
      </c>
      <c r="S64" s="4">
        <v>276</v>
      </c>
      <c r="T64" s="4">
        <v>8</v>
      </c>
      <c r="U64" s="5">
        <v>34.5</v>
      </c>
      <c r="V64" s="5">
        <v>7.666666666666667</v>
      </c>
      <c r="W64" s="8">
        <v>27</v>
      </c>
      <c r="X64" s="4">
        <v>2008</v>
      </c>
      <c r="Y64" s="4">
        <v>125000</v>
      </c>
      <c r="Z64" s="14">
        <v>175000</v>
      </c>
    </row>
    <row r="65" spans="1:26" ht="26.5" x14ac:dyDescent="0.35">
      <c r="A65" s="13">
        <v>3</v>
      </c>
      <c r="B65" s="4" t="s">
        <v>19</v>
      </c>
      <c r="C65" s="4">
        <v>2</v>
      </c>
      <c r="D65" s="4" t="s">
        <v>20</v>
      </c>
      <c r="E65" s="4" t="s">
        <v>21</v>
      </c>
      <c r="F65" s="4" t="s">
        <v>18</v>
      </c>
      <c r="G65" s="4">
        <v>571</v>
      </c>
      <c r="H65" s="4">
        <v>58</v>
      </c>
      <c r="I65" s="4">
        <v>1269</v>
      </c>
      <c r="J65" s="4">
        <v>80.62</v>
      </c>
      <c r="K65" s="4">
        <v>288</v>
      </c>
      <c r="L65" s="4">
        <v>32.9</v>
      </c>
      <c r="M65" s="4">
        <v>0</v>
      </c>
      <c r="N65" s="4">
        <v>167</v>
      </c>
      <c r="O65" s="4">
        <v>39</v>
      </c>
      <c r="P65" s="5">
        <v>18.555555555555557</v>
      </c>
      <c r="Q65" s="5">
        <v>121.01449275362319</v>
      </c>
      <c r="R65" s="4">
        <v>5</v>
      </c>
      <c r="S65" s="4">
        <v>1059</v>
      </c>
      <c r="T65" s="4">
        <v>29</v>
      </c>
      <c r="U65" s="5">
        <v>36.517241379310342</v>
      </c>
      <c r="V65" s="5">
        <v>8.8103161397670551</v>
      </c>
      <c r="W65" s="8">
        <v>24.896551724137932</v>
      </c>
      <c r="X65" s="4">
        <v>2008</v>
      </c>
      <c r="Y65" s="4">
        <v>125000</v>
      </c>
      <c r="Z65" s="14">
        <v>350000</v>
      </c>
    </row>
    <row r="66" spans="1:26" ht="26.5" x14ac:dyDescent="0.35">
      <c r="A66" s="13">
        <v>8</v>
      </c>
      <c r="B66" s="4" t="s">
        <v>30</v>
      </c>
      <c r="C66" s="4">
        <v>2</v>
      </c>
      <c r="D66" s="4" t="s">
        <v>27</v>
      </c>
      <c r="E66" s="4" t="s">
        <v>23</v>
      </c>
      <c r="F66" s="4" t="s">
        <v>18</v>
      </c>
      <c r="G66" s="4">
        <v>54</v>
      </c>
      <c r="H66" s="4">
        <v>50</v>
      </c>
      <c r="I66" s="4">
        <v>50</v>
      </c>
      <c r="J66" s="4">
        <v>92.59</v>
      </c>
      <c r="K66" s="4">
        <v>62</v>
      </c>
      <c r="L66" s="4">
        <v>31.3</v>
      </c>
      <c r="M66" s="4">
        <v>0</v>
      </c>
      <c r="N66" s="4">
        <v>21</v>
      </c>
      <c r="O66" s="4">
        <v>16</v>
      </c>
      <c r="P66" s="5">
        <v>21</v>
      </c>
      <c r="Q66" s="5">
        <v>165.88</v>
      </c>
      <c r="R66" s="4">
        <v>1</v>
      </c>
      <c r="S66" s="4">
        <v>693</v>
      </c>
      <c r="T66" s="4">
        <v>37</v>
      </c>
      <c r="U66" s="5">
        <v>18.72972972972973</v>
      </c>
      <c r="V66" s="5">
        <v>7.21875</v>
      </c>
      <c r="W66" s="8">
        <v>15.567567567567568</v>
      </c>
      <c r="X66" s="4">
        <v>2011</v>
      </c>
      <c r="Y66" s="4">
        <v>125000</v>
      </c>
      <c r="Z66" s="14">
        <v>700000</v>
      </c>
    </row>
    <row r="67" spans="1:26" x14ac:dyDescent="0.35">
      <c r="A67" s="13">
        <v>9</v>
      </c>
      <c r="B67" s="4" t="s">
        <v>31</v>
      </c>
      <c r="C67" s="4">
        <v>2</v>
      </c>
      <c r="D67" s="4" t="s">
        <v>12</v>
      </c>
      <c r="E67" s="4" t="s">
        <v>32</v>
      </c>
      <c r="F67" s="4" t="s">
        <v>14</v>
      </c>
      <c r="G67" s="4">
        <v>83</v>
      </c>
      <c r="H67" s="4">
        <v>17</v>
      </c>
      <c r="I67" s="4">
        <v>609</v>
      </c>
      <c r="J67" s="4">
        <v>85.77</v>
      </c>
      <c r="K67" s="4">
        <v>72</v>
      </c>
      <c r="L67" s="4">
        <v>53</v>
      </c>
      <c r="M67" s="4">
        <v>1</v>
      </c>
      <c r="N67" s="4">
        <v>335</v>
      </c>
      <c r="O67" s="4">
        <v>67</v>
      </c>
      <c r="P67" s="5">
        <v>30.454545454545453</v>
      </c>
      <c r="Q67" s="5">
        <v>114.72602739726028</v>
      </c>
      <c r="R67" s="4">
        <v>3</v>
      </c>
      <c r="S67" s="4">
        <v>610</v>
      </c>
      <c r="T67" s="4">
        <v>19</v>
      </c>
      <c r="U67" s="5">
        <v>32.10526315789474</v>
      </c>
      <c r="V67" s="5">
        <v>6.8539325842696632</v>
      </c>
      <c r="W67" s="8">
        <v>28.105263157894736</v>
      </c>
      <c r="X67" s="4">
        <v>2011</v>
      </c>
      <c r="Y67" s="4">
        <v>125000</v>
      </c>
      <c r="Z67" s="14">
        <v>950000</v>
      </c>
    </row>
    <row r="68" spans="1:26" ht="26.5" x14ac:dyDescent="0.35">
      <c r="A68" s="13">
        <v>10</v>
      </c>
      <c r="B68" s="4" t="s">
        <v>33</v>
      </c>
      <c r="C68" s="4">
        <v>2</v>
      </c>
      <c r="D68" s="4" t="s">
        <v>12</v>
      </c>
      <c r="E68" s="4" t="s">
        <v>34</v>
      </c>
      <c r="F68" s="4" t="s">
        <v>181</v>
      </c>
      <c r="G68" s="4">
        <v>5515</v>
      </c>
      <c r="H68" s="4">
        <v>1</v>
      </c>
      <c r="I68" s="4">
        <v>4686</v>
      </c>
      <c r="J68" s="4">
        <v>84.76</v>
      </c>
      <c r="K68" s="4">
        <v>0</v>
      </c>
      <c r="L68" s="4">
        <v>0</v>
      </c>
      <c r="M68" s="4">
        <v>1</v>
      </c>
      <c r="N68" s="4">
        <v>394</v>
      </c>
      <c r="O68" s="4">
        <v>50</v>
      </c>
      <c r="P68" s="5">
        <v>28.142857142857142</v>
      </c>
      <c r="Q68" s="5">
        <v>127.50809061488673</v>
      </c>
      <c r="R68" s="4">
        <v>13</v>
      </c>
      <c r="S68" s="4">
        <v>0</v>
      </c>
      <c r="T68" s="4">
        <v>0</v>
      </c>
      <c r="U68" s="5">
        <v>0</v>
      </c>
      <c r="V68" s="5">
        <v>0</v>
      </c>
      <c r="W68" s="8">
        <v>0</v>
      </c>
      <c r="X68" s="4">
        <v>2008</v>
      </c>
      <c r="Y68" s="4">
        <v>125000</v>
      </c>
      <c r="Z68" s="14">
        <v>450000</v>
      </c>
    </row>
    <row r="69" spans="1:26" x14ac:dyDescent="0.35">
      <c r="A69" s="13">
        <v>11</v>
      </c>
      <c r="B69" s="4" t="s">
        <v>35</v>
      </c>
      <c r="C69" s="4">
        <v>2</v>
      </c>
      <c r="D69" s="4" t="s">
        <v>36</v>
      </c>
      <c r="E69" s="4" t="s">
        <v>37</v>
      </c>
      <c r="F69" s="4" t="s">
        <v>14</v>
      </c>
      <c r="G69" s="4">
        <v>2200</v>
      </c>
      <c r="H69" s="4">
        <v>86</v>
      </c>
      <c r="I69" s="4">
        <v>2004</v>
      </c>
      <c r="J69" s="4">
        <v>81.39</v>
      </c>
      <c r="K69" s="4">
        <v>142</v>
      </c>
      <c r="L69" s="4">
        <v>34.1</v>
      </c>
      <c r="M69" s="4">
        <v>0</v>
      </c>
      <c r="N69" s="4">
        <v>839</v>
      </c>
      <c r="O69" s="4">
        <v>70</v>
      </c>
      <c r="P69" s="5">
        <v>27.966666666666665</v>
      </c>
      <c r="Q69" s="5">
        <v>127.12121212121212</v>
      </c>
      <c r="R69" s="4">
        <v>38</v>
      </c>
      <c r="S69" s="4">
        <v>1338</v>
      </c>
      <c r="T69" s="4">
        <v>47</v>
      </c>
      <c r="U69" s="5">
        <v>28.468085106382979</v>
      </c>
      <c r="V69" s="5">
        <v>8.1189320388349504</v>
      </c>
      <c r="W69" s="8">
        <v>21.106382978723403</v>
      </c>
      <c r="X69" s="4">
        <v>2011</v>
      </c>
      <c r="Y69" s="4">
        <v>125000</v>
      </c>
      <c r="Z69" s="14">
        <v>200000</v>
      </c>
    </row>
    <row r="70" spans="1:26" ht="26.5" x14ac:dyDescent="0.35">
      <c r="A70" s="13">
        <v>12</v>
      </c>
      <c r="B70" s="4" t="s">
        <v>38</v>
      </c>
      <c r="C70" s="4">
        <v>3</v>
      </c>
      <c r="D70" s="4" t="s">
        <v>36</v>
      </c>
      <c r="E70" s="4" t="s">
        <v>17</v>
      </c>
      <c r="F70" s="4" t="s">
        <v>25</v>
      </c>
      <c r="G70" s="4">
        <v>9918</v>
      </c>
      <c r="H70" s="4">
        <v>9</v>
      </c>
      <c r="I70" s="4">
        <v>8778</v>
      </c>
      <c r="J70" s="4">
        <v>70.739999999999995</v>
      </c>
      <c r="K70" s="4">
        <v>14</v>
      </c>
      <c r="L70" s="4">
        <v>52.8</v>
      </c>
      <c r="M70" s="4">
        <v>1</v>
      </c>
      <c r="N70" s="4">
        <v>25</v>
      </c>
      <c r="O70" s="4">
        <v>16</v>
      </c>
      <c r="P70" s="5">
        <v>8.33</v>
      </c>
      <c r="Q70" s="5">
        <v>80.64</v>
      </c>
      <c r="R70" s="4">
        <v>0</v>
      </c>
      <c r="S70" s="4">
        <v>0</v>
      </c>
      <c r="T70" s="4">
        <v>0</v>
      </c>
      <c r="U70" s="5">
        <v>0</v>
      </c>
      <c r="V70" s="5">
        <v>0</v>
      </c>
      <c r="W70" s="8">
        <v>0</v>
      </c>
      <c r="X70" s="4">
        <v>2008</v>
      </c>
      <c r="Y70" s="4">
        <v>125000</v>
      </c>
      <c r="Z70" s="14">
        <v>200000</v>
      </c>
    </row>
    <row r="71" spans="1:26" ht="39.5" x14ac:dyDescent="0.35">
      <c r="A71" s="13">
        <v>14</v>
      </c>
      <c r="B71" s="4" t="s">
        <v>40</v>
      </c>
      <c r="C71" s="4">
        <v>2</v>
      </c>
      <c r="D71" s="4" t="s">
        <v>12</v>
      </c>
      <c r="E71" s="4" t="s">
        <v>41</v>
      </c>
      <c r="F71" s="4" t="s">
        <v>181</v>
      </c>
      <c r="G71" s="4">
        <v>5457</v>
      </c>
      <c r="H71" s="4">
        <v>2</v>
      </c>
      <c r="I71" s="4">
        <v>4998</v>
      </c>
      <c r="J71" s="4">
        <v>93.19</v>
      </c>
      <c r="K71" s="4">
        <v>0</v>
      </c>
      <c r="L71" s="4">
        <v>0</v>
      </c>
      <c r="M71" s="4">
        <v>1</v>
      </c>
      <c r="N71" s="4">
        <v>1302</v>
      </c>
      <c r="O71" s="4">
        <v>105</v>
      </c>
      <c r="P71" s="5">
        <v>34.263157894736842</v>
      </c>
      <c r="Q71" s="5">
        <v>128.52912142152024</v>
      </c>
      <c r="R71" s="4">
        <v>42</v>
      </c>
      <c r="S71" s="4">
        <v>0</v>
      </c>
      <c r="T71" s="4">
        <v>0</v>
      </c>
      <c r="U71" s="5">
        <v>0</v>
      </c>
      <c r="V71" s="5">
        <v>0</v>
      </c>
      <c r="W71" s="8">
        <v>0</v>
      </c>
      <c r="X71" s="4">
        <v>2008</v>
      </c>
      <c r="Y71" s="4">
        <v>125000</v>
      </c>
      <c r="Z71" s="14">
        <v>300000</v>
      </c>
    </row>
    <row r="72" spans="1:26" ht="26.5" x14ac:dyDescent="0.35">
      <c r="A72" s="13">
        <v>26</v>
      </c>
      <c r="B72" s="4" t="s">
        <v>59</v>
      </c>
      <c r="C72" s="4">
        <v>3</v>
      </c>
      <c r="D72" s="4" t="s">
        <v>20</v>
      </c>
      <c r="E72" s="4" t="s">
        <v>47</v>
      </c>
      <c r="F72" s="4" t="s">
        <v>25</v>
      </c>
      <c r="G72" s="4">
        <v>7212</v>
      </c>
      <c r="H72" s="4">
        <v>32</v>
      </c>
      <c r="I72" s="4">
        <v>11363</v>
      </c>
      <c r="J72" s="4">
        <v>73.7</v>
      </c>
      <c r="K72" s="4">
        <v>100</v>
      </c>
      <c r="L72" s="4">
        <v>45.6</v>
      </c>
      <c r="M72" s="4">
        <v>1</v>
      </c>
      <c r="N72" s="4">
        <v>1349</v>
      </c>
      <c r="O72" s="4">
        <v>91</v>
      </c>
      <c r="P72" s="5">
        <v>25.452830188679247</v>
      </c>
      <c r="Q72" s="5">
        <v>106.80918448139352</v>
      </c>
      <c r="R72" s="4">
        <v>42</v>
      </c>
      <c r="S72" s="4">
        <v>363</v>
      </c>
      <c r="T72" s="4">
        <v>10</v>
      </c>
      <c r="U72" s="5">
        <v>36.299999999999997</v>
      </c>
      <c r="V72" s="5">
        <v>7.8913043478260869</v>
      </c>
      <c r="W72" s="8">
        <v>27.6</v>
      </c>
      <c r="X72" s="4">
        <v>2011</v>
      </c>
      <c r="Y72" s="4">
        <v>125000</v>
      </c>
      <c r="Z72" s="14">
        <v>400000</v>
      </c>
    </row>
    <row r="73" spans="1:26" x14ac:dyDescent="0.35">
      <c r="A73" s="13">
        <v>32</v>
      </c>
      <c r="B73" s="4" t="s">
        <v>66</v>
      </c>
      <c r="C73" s="4">
        <v>2</v>
      </c>
      <c r="D73" s="4" t="s">
        <v>27</v>
      </c>
      <c r="E73" s="4" t="s">
        <v>63</v>
      </c>
      <c r="F73" s="4" t="s">
        <v>18</v>
      </c>
      <c r="G73" s="4">
        <v>199</v>
      </c>
      <c r="H73" s="4">
        <v>46</v>
      </c>
      <c r="I73" s="4">
        <v>48</v>
      </c>
      <c r="J73" s="4">
        <v>100</v>
      </c>
      <c r="K73" s="4">
        <v>44</v>
      </c>
      <c r="L73" s="4">
        <v>23.4</v>
      </c>
      <c r="M73" s="4">
        <v>0</v>
      </c>
      <c r="N73" s="4">
        <v>115</v>
      </c>
      <c r="O73" s="4">
        <v>17</v>
      </c>
      <c r="P73" s="5">
        <v>10.454545454545455</v>
      </c>
      <c r="Q73" s="5">
        <v>107.4766355140187</v>
      </c>
      <c r="R73" s="4">
        <v>3</v>
      </c>
      <c r="S73" s="4">
        <v>975</v>
      </c>
      <c r="T73" s="4">
        <v>44</v>
      </c>
      <c r="U73" s="5">
        <v>22.15909090909091</v>
      </c>
      <c r="V73" s="5">
        <v>7.7136075949367084</v>
      </c>
      <c r="W73" s="8">
        <v>17.272727272727273</v>
      </c>
      <c r="X73" s="4">
        <v>2011</v>
      </c>
      <c r="Y73" s="4">
        <v>125000</v>
      </c>
      <c r="Z73" s="14">
        <v>325000</v>
      </c>
    </row>
    <row r="74" spans="1:26" x14ac:dyDescent="0.35">
      <c r="A74" s="13">
        <v>36</v>
      </c>
      <c r="B74" s="4" t="s">
        <v>70</v>
      </c>
      <c r="C74" s="4">
        <v>3</v>
      </c>
      <c r="D74" s="4" t="s">
        <v>27</v>
      </c>
      <c r="E74" s="4" t="s">
        <v>47</v>
      </c>
      <c r="F74" s="4" t="s">
        <v>25</v>
      </c>
      <c r="G74" s="4">
        <v>503</v>
      </c>
      <c r="H74" s="4">
        <v>0</v>
      </c>
      <c r="I74" s="4">
        <v>575</v>
      </c>
      <c r="J74" s="4">
        <v>87.51</v>
      </c>
      <c r="K74" s="4">
        <v>1</v>
      </c>
      <c r="L74" s="4">
        <v>66</v>
      </c>
      <c r="M74" s="4">
        <v>0</v>
      </c>
      <c r="N74" s="4">
        <v>1006</v>
      </c>
      <c r="O74" s="4">
        <v>73</v>
      </c>
      <c r="P74" s="5">
        <v>31.4375</v>
      </c>
      <c r="Q74" s="5">
        <v>121.49758454106281</v>
      </c>
      <c r="R74" s="4">
        <v>28</v>
      </c>
      <c r="S74" s="4">
        <v>300</v>
      </c>
      <c r="T74" s="4">
        <v>17</v>
      </c>
      <c r="U74" s="5">
        <v>17.647058823529413</v>
      </c>
      <c r="V74" s="5">
        <v>7.8947368421052628</v>
      </c>
      <c r="W74" s="8">
        <v>13.411764705882353</v>
      </c>
      <c r="X74" s="4">
        <v>2011</v>
      </c>
      <c r="Y74" s="4">
        <v>125000</v>
      </c>
      <c r="Z74" s="14">
        <v>425000</v>
      </c>
    </row>
    <row r="75" spans="1:26" x14ac:dyDescent="0.35">
      <c r="A75" s="13">
        <v>37</v>
      </c>
      <c r="B75" s="4" t="s">
        <v>71</v>
      </c>
      <c r="C75" s="4">
        <v>2</v>
      </c>
      <c r="D75" s="4" t="s">
        <v>27</v>
      </c>
      <c r="E75" s="4" t="s">
        <v>13</v>
      </c>
      <c r="F75" s="4" t="s">
        <v>14</v>
      </c>
      <c r="G75" s="4">
        <v>0</v>
      </c>
      <c r="H75" s="4">
        <v>0</v>
      </c>
      <c r="I75" s="4">
        <v>1326</v>
      </c>
      <c r="J75" s="4">
        <v>93.71</v>
      </c>
      <c r="K75" s="4">
        <v>67</v>
      </c>
      <c r="L75" s="4">
        <v>47.1</v>
      </c>
      <c r="M75" s="4">
        <v>0</v>
      </c>
      <c r="N75" s="4">
        <v>417</v>
      </c>
      <c r="O75" s="4">
        <v>71</v>
      </c>
      <c r="P75" s="5">
        <v>26.0625</v>
      </c>
      <c r="Q75" s="5">
        <v>136.27450980392157</v>
      </c>
      <c r="R75" s="4">
        <v>11</v>
      </c>
      <c r="S75" s="4">
        <v>548</v>
      </c>
      <c r="T75" s="4">
        <v>14</v>
      </c>
      <c r="U75" s="5">
        <v>39.142857142857146</v>
      </c>
      <c r="V75" s="5">
        <v>9.1333333333333329</v>
      </c>
      <c r="W75" s="8">
        <v>25.714285714285715</v>
      </c>
      <c r="X75" s="4">
        <v>2011</v>
      </c>
      <c r="Y75" s="4">
        <v>125000</v>
      </c>
      <c r="Z75" s="14">
        <v>350000</v>
      </c>
    </row>
    <row r="76" spans="1:26" ht="26.5" x14ac:dyDescent="0.35">
      <c r="A76" s="13">
        <v>48</v>
      </c>
      <c r="B76" s="4" t="s">
        <v>85</v>
      </c>
      <c r="C76" s="4">
        <v>2</v>
      </c>
      <c r="D76" s="4" t="s">
        <v>20</v>
      </c>
      <c r="E76" s="4" t="s">
        <v>41</v>
      </c>
      <c r="F76" s="4" t="s">
        <v>181</v>
      </c>
      <c r="G76" s="4">
        <v>1000</v>
      </c>
      <c r="H76" s="4">
        <v>0</v>
      </c>
      <c r="I76" s="4">
        <v>1008</v>
      </c>
      <c r="J76" s="4">
        <v>74.5</v>
      </c>
      <c r="K76" s="4">
        <v>0</v>
      </c>
      <c r="L76" s="4">
        <v>0</v>
      </c>
      <c r="M76" s="4">
        <v>0</v>
      </c>
      <c r="N76" s="4">
        <v>1231</v>
      </c>
      <c r="O76" s="4">
        <v>69</v>
      </c>
      <c r="P76" s="5">
        <v>24.137254901960784</v>
      </c>
      <c r="Q76" s="5">
        <v>123.84305835010061</v>
      </c>
      <c r="R76" s="4">
        <v>28</v>
      </c>
      <c r="S76" s="4">
        <v>0</v>
      </c>
      <c r="T76" s="4">
        <v>0</v>
      </c>
      <c r="U76" s="5">
        <v>0</v>
      </c>
      <c r="V76" s="5">
        <v>0</v>
      </c>
      <c r="W76" s="8">
        <v>0</v>
      </c>
      <c r="X76" s="4">
        <v>2008</v>
      </c>
      <c r="Y76" s="4">
        <v>125000</v>
      </c>
      <c r="Z76" s="14">
        <v>525000</v>
      </c>
    </row>
    <row r="77" spans="1:26" x14ac:dyDescent="0.35">
      <c r="A77" s="13">
        <v>49</v>
      </c>
      <c r="B77" s="4" t="s">
        <v>86</v>
      </c>
      <c r="C77" s="4">
        <v>2</v>
      </c>
      <c r="D77" s="4" t="s">
        <v>20</v>
      </c>
      <c r="E77" s="4" t="s">
        <v>47</v>
      </c>
      <c r="F77" s="4" t="s">
        <v>18</v>
      </c>
      <c r="G77" s="4">
        <v>88</v>
      </c>
      <c r="H77" s="4">
        <v>24</v>
      </c>
      <c r="I77" s="4">
        <v>126</v>
      </c>
      <c r="J77" s="4">
        <v>70.78</v>
      </c>
      <c r="K77" s="4">
        <v>37</v>
      </c>
      <c r="L77" s="4">
        <v>51.5</v>
      </c>
      <c r="M77" s="4">
        <v>0</v>
      </c>
      <c r="N77" s="4">
        <v>111</v>
      </c>
      <c r="O77" s="4">
        <v>21</v>
      </c>
      <c r="P77" s="5">
        <v>18.5</v>
      </c>
      <c r="Q77" s="5">
        <v>105.71428571428572</v>
      </c>
      <c r="R77" s="4">
        <v>1</v>
      </c>
      <c r="S77" s="4">
        <v>1013</v>
      </c>
      <c r="T77" s="4">
        <v>21</v>
      </c>
      <c r="U77" s="5">
        <v>48.238095238095241</v>
      </c>
      <c r="V77" s="5">
        <v>7.0152354570637119</v>
      </c>
      <c r="W77" s="8">
        <v>41.333333333333336</v>
      </c>
      <c r="X77" s="4">
        <v>2008</v>
      </c>
      <c r="Y77" s="4">
        <v>125000</v>
      </c>
      <c r="Z77" s="14">
        <v>425000</v>
      </c>
    </row>
    <row r="78" spans="1:26" ht="26.5" x14ac:dyDescent="0.35">
      <c r="A78" s="13">
        <v>50</v>
      </c>
      <c r="B78" s="4" t="s">
        <v>87</v>
      </c>
      <c r="C78" s="4">
        <v>3</v>
      </c>
      <c r="D78" s="4" t="s">
        <v>27</v>
      </c>
      <c r="E78" s="4" t="s">
        <v>13</v>
      </c>
      <c r="F78" s="4" t="s">
        <v>25</v>
      </c>
      <c r="G78" s="4">
        <v>4188</v>
      </c>
      <c r="H78" s="4">
        <v>21</v>
      </c>
      <c r="I78" s="4">
        <v>1324</v>
      </c>
      <c r="J78" s="4">
        <v>68.739999999999995</v>
      </c>
      <c r="K78" s="4">
        <v>0</v>
      </c>
      <c r="L78" s="4">
        <v>0</v>
      </c>
      <c r="M78" s="4">
        <v>0</v>
      </c>
      <c r="N78" s="4">
        <v>241</v>
      </c>
      <c r="O78" s="4">
        <v>75</v>
      </c>
      <c r="P78" s="5">
        <v>24.1</v>
      </c>
      <c r="Q78" s="5">
        <v>129.56989247311827</v>
      </c>
      <c r="R78" s="4">
        <v>8</v>
      </c>
      <c r="S78" s="4">
        <v>0</v>
      </c>
      <c r="T78" s="4">
        <v>0</v>
      </c>
      <c r="U78" s="5">
        <v>0</v>
      </c>
      <c r="V78" s="5">
        <v>0</v>
      </c>
      <c r="W78" s="8">
        <v>0</v>
      </c>
      <c r="X78" s="4">
        <v>2008</v>
      </c>
      <c r="Y78" s="4">
        <v>125000</v>
      </c>
      <c r="Z78" s="14">
        <v>200000</v>
      </c>
    </row>
    <row r="79" spans="1:26" x14ac:dyDescent="0.35">
      <c r="A79" s="13">
        <v>52</v>
      </c>
      <c r="B79" s="4" t="s">
        <v>89</v>
      </c>
      <c r="C79" s="4">
        <v>1</v>
      </c>
      <c r="D79" s="4" t="s">
        <v>20</v>
      </c>
      <c r="E79" s="4" t="s">
        <v>34</v>
      </c>
      <c r="F79" s="4" t="s">
        <v>18</v>
      </c>
      <c r="G79" s="4">
        <v>149</v>
      </c>
      <c r="H79" s="4">
        <v>27</v>
      </c>
      <c r="I79" s="4">
        <v>292</v>
      </c>
      <c r="J79" s="4">
        <v>88.21</v>
      </c>
      <c r="K79" s="4">
        <v>77</v>
      </c>
      <c r="L79" s="4">
        <v>42.1</v>
      </c>
      <c r="M79" s="4">
        <v>0</v>
      </c>
      <c r="N79" s="4">
        <v>243</v>
      </c>
      <c r="O79" s="4">
        <v>34</v>
      </c>
      <c r="P79" s="5">
        <v>10.565217391304348</v>
      </c>
      <c r="Q79" s="5">
        <v>114.08450704225352</v>
      </c>
      <c r="R79" s="4">
        <v>14</v>
      </c>
      <c r="S79" s="4">
        <v>1919</v>
      </c>
      <c r="T79" s="4">
        <v>53</v>
      </c>
      <c r="U79" s="5">
        <v>36.20754716981132</v>
      </c>
      <c r="V79" s="5">
        <v>7.7316680096696215</v>
      </c>
      <c r="W79" s="8">
        <v>28.113207547169811</v>
      </c>
      <c r="X79" s="4">
        <v>2011</v>
      </c>
      <c r="Y79" s="4">
        <v>125000</v>
      </c>
      <c r="Z79" s="14">
        <v>800000</v>
      </c>
    </row>
    <row r="80" spans="1:26" ht="26.5" x14ac:dyDescent="0.35">
      <c r="A80" s="13">
        <v>58</v>
      </c>
      <c r="B80" s="4" t="s">
        <v>97</v>
      </c>
      <c r="C80" s="4">
        <v>2</v>
      </c>
      <c r="D80" s="4" t="s">
        <v>45</v>
      </c>
      <c r="E80" s="4" t="s">
        <v>53</v>
      </c>
      <c r="F80" s="4" t="s">
        <v>18</v>
      </c>
      <c r="G80" s="4">
        <v>275</v>
      </c>
      <c r="H80" s="4">
        <v>101</v>
      </c>
      <c r="I80" s="4">
        <v>327</v>
      </c>
      <c r="J80" s="4">
        <v>73.81</v>
      </c>
      <c r="K80" s="4">
        <v>185</v>
      </c>
      <c r="L80" s="4">
        <v>31.1</v>
      </c>
      <c r="M80" s="4">
        <v>0</v>
      </c>
      <c r="N80" s="4">
        <v>64</v>
      </c>
      <c r="O80" s="4">
        <v>17</v>
      </c>
      <c r="P80" s="5">
        <v>5.8181818181818183</v>
      </c>
      <c r="Q80" s="5">
        <v>100</v>
      </c>
      <c r="R80" s="4">
        <v>4</v>
      </c>
      <c r="S80" s="4">
        <v>1381</v>
      </c>
      <c r="T80" s="4">
        <v>83</v>
      </c>
      <c r="U80" s="5">
        <v>16.638554216867469</v>
      </c>
      <c r="V80" s="5">
        <v>6.3640552995391708</v>
      </c>
      <c r="W80" s="8">
        <v>15.686746987951807</v>
      </c>
      <c r="X80" s="4">
        <v>2008</v>
      </c>
      <c r="Y80" s="4">
        <v>125000</v>
      </c>
      <c r="Z80" s="14">
        <v>350000</v>
      </c>
    </row>
    <row r="81" spans="1:26" ht="26.5" x14ac:dyDescent="0.35">
      <c r="A81" s="13">
        <v>71</v>
      </c>
      <c r="B81" s="4" t="s">
        <v>110</v>
      </c>
      <c r="C81" s="4">
        <v>3</v>
      </c>
      <c r="D81" s="4" t="s">
        <v>27</v>
      </c>
      <c r="E81" s="4" t="s">
        <v>41</v>
      </c>
      <c r="F81" s="4" t="s">
        <v>18</v>
      </c>
      <c r="G81" s="4">
        <v>0</v>
      </c>
      <c r="H81" s="4">
        <v>0</v>
      </c>
      <c r="I81" s="4">
        <v>1</v>
      </c>
      <c r="J81" s="4">
        <v>50</v>
      </c>
      <c r="K81" s="4">
        <v>1</v>
      </c>
      <c r="L81" s="4">
        <v>42</v>
      </c>
      <c r="M81" s="4">
        <v>0</v>
      </c>
      <c r="N81" s="4">
        <v>4</v>
      </c>
      <c r="O81" s="4">
        <v>3</v>
      </c>
      <c r="P81" s="5">
        <v>4</v>
      </c>
      <c r="Q81" s="5">
        <v>30.76923076923077</v>
      </c>
      <c r="R81" s="4">
        <v>0</v>
      </c>
      <c r="S81" s="4">
        <v>627</v>
      </c>
      <c r="T81" s="4">
        <v>24</v>
      </c>
      <c r="U81" s="5">
        <v>26.125</v>
      </c>
      <c r="V81" s="5">
        <v>7.1739130434782608</v>
      </c>
      <c r="W81" s="8">
        <v>21.916666666666668</v>
      </c>
      <c r="X81" s="4">
        <v>2011</v>
      </c>
      <c r="Y81" s="4">
        <v>125000</v>
      </c>
      <c r="Z81" s="14">
        <v>650000</v>
      </c>
    </row>
    <row r="82" spans="1:26" x14ac:dyDescent="0.35">
      <c r="A82" s="13">
        <v>73</v>
      </c>
      <c r="B82" s="4" t="s">
        <v>112</v>
      </c>
      <c r="C82" s="4">
        <v>2</v>
      </c>
      <c r="D82" s="4" t="s">
        <v>20</v>
      </c>
      <c r="E82" s="4" t="s">
        <v>41</v>
      </c>
      <c r="F82" s="4" t="s">
        <v>18</v>
      </c>
      <c r="G82" s="4">
        <v>77</v>
      </c>
      <c r="H82" s="4">
        <v>44</v>
      </c>
      <c r="I82" s="4">
        <v>141</v>
      </c>
      <c r="J82" s="4">
        <v>57.31</v>
      </c>
      <c r="K82" s="4">
        <v>157</v>
      </c>
      <c r="L82" s="4">
        <v>36.6</v>
      </c>
      <c r="M82" s="4">
        <v>0</v>
      </c>
      <c r="N82" s="4">
        <v>38</v>
      </c>
      <c r="O82" s="4">
        <v>22</v>
      </c>
      <c r="P82" s="5">
        <v>19</v>
      </c>
      <c r="Q82" s="5">
        <v>82.608695652173907</v>
      </c>
      <c r="R82" s="4">
        <v>1</v>
      </c>
      <c r="S82" s="4">
        <v>1192</v>
      </c>
      <c r="T82" s="4">
        <v>48</v>
      </c>
      <c r="U82" s="5">
        <v>24.833333333333332</v>
      </c>
      <c r="V82" s="5">
        <v>7.568253968253968</v>
      </c>
      <c r="W82" s="8">
        <v>19.729166666666668</v>
      </c>
      <c r="X82" s="4">
        <v>2011</v>
      </c>
      <c r="Y82" s="4">
        <v>125000</v>
      </c>
      <c r="Z82" s="14">
        <v>850000</v>
      </c>
    </row>
    <row r="83" spans="1:26" x14ac:dyDescent="0.35">
      <c r="A83" s="13">
        <v>75</v>
      </c>
      <c r="B83" s="4" t="s">
        <v>114</v>
      </c>
      <c r="C83" s="4">
        <v>2</v>
      </c>
      <c r="D83" s="4" t="s">
        <v>12</v>
      </c>
      <c r="E83" s="4" t="s">
        <v>23</v>
      </c>
      <c r="F83" s="4" t="s">
        <v>18</v>
      </c>
      <c r="G83" s="4">
        <v>699</v>
      </c>
      <c r="H83" s="4">
        <v>390</v>
      </c>
      <c r="I83" s="4">
        <v>199</v>
      </c>
      <c r="J83" s="4">
        <v>66.77</v>
      </c>
      <c r="K83" s="4">
        <v>266</v>
      </c>
      <c r="L83" s="4">
        <v>32.6</v>
      </c>
      <c r="M83" s="4">
        <v>0</v>
      </c>
      <c r="N83" s="4">
        <v>11</v>
      </c>
      <c r="O83" s="4">
        <v>11</v>
      </c>
      <c r="P83" s="5">
        <v>11</v>
      </c>
      <c r="Q83" s="5">
        <v>61.11</v>
      </c>
      <c r="R83" s="4">
        <v>0</v>
      </c>
      <c r="S83" s="4">
        <v>242</v>
      </c>
      <c r="T83" s="4">
        <v>7</v>
      </c>
      <c r="U83" s="5">
        <v>34.57</v>
      </c>
      <c r="V83" s="5">
        <v>6.91</v>
      </c>
      <c r="W83" s="8">
        <v>30</v>
      </c>
      <c r="X83" s="4">
        <v>2008</v>
      </c>
      <c r="Y83" s="4">
        <v>125000</v>
      </c>
      <c r="Z83" s="14">
        <v>200000</v>
      </c>
    </row>
    <row r="84" spans="1:26" x14ac:dyDescent="0.35">
      <c r="A84" s="13">
        <v>77</v>
      </c>
      <c r="B84" s="4" t="s">
        <v>116</v>
      </c>
      <c r="C84" s="4">
        <v>1</v>
      </c>
      <c r="D84" s="4" t="s">
        <v>20</v>
      </c>
      <c r="E84" s="4" t="s">
        <v>63</v>
      </c>
      <c r="F84" s="4" t="s">
        <v>18</v>
      </c>
      <c r="G84" s="4">
        <v>70</v>
      </c>
      <c r="H84" s="4">
        <v>62</v>
      </c>
      <c r="I84" s="4">
        <v>41</v>
      </c>
      <c r="J84" s="4">
        <v>43.61</v>
      </c>
      <c r="K84" s="4">
        <v>20</v>
      </c>
      <c r="L84" s="4">
        <v>41.7</v>
      </c>
      <c r="M84" s="4">
        <v>0</v>
      </c>
      <c r="N84" s="4">
        <v>10</v>
      </c>
      <c r="O84" s="4">
        <v>3</v>
      </c>
      <c r="P84" s="5">
        <v>1</v>
      </c>
      <c r="Q84" s="5">
        <v>30.303030303030305</v>
      </c>
      <c r="R84" s="4">
        <v>0</v>
      </c>
      <c r="S84" s="4">
        <v>1548</v>
      </c>
      <c r="T84" s="4">
        <v>69</v>
      </c>
      <c r="U84" s="5">
        <v>22.434782608695652</v>
      </c>
      <c r="V84" s="5">
        <v>7.1633503007866732</v>
      </c>
      <c r="W84" s="8">
        <v>18.797101449275363</v>
      </c>
      <c r="X84" s="4">
        <v>2011</v>
      </c>
      <c r="Y84" s="4">
        <v>125000</v>
      </c>
      <c r="Z84" s="14">
        <v>500000</v>
      </c>
    </row>
    <row r="85" spans="1:26" x14ac:dyDescent="0.35">
      <c r="A85" s="13">
        <v>78</v>
      </c>
      <c r="B85" s="4" t="s">
        <v>117</v>
      </c>
      <c r="C85" s="4">
        <v>2</v>
      </c>
      <c r="D85" s="4" t="s">
        <v>55</v>
      </c>
      <c r="E85" s="4" t="s">
        <v>29</v>
      </c>
      <c r="F85" s="4" t="s">
        <v>14</v>
      </c>
      <c r="G85" s="4">
        <v>1780</v>
      </c>
      <c r="H85" s="4">
        <v>60</v>
      </c>
      <c r="I85" s="4">
        <v>2377</v>
      </c>
      <c r="J85" s="4">
        <v>87.16</v>
      </c>
      <c r="K85" s="4">
        <v>168</v>
      </c>
      <c r="L85" s="4">
        <v>39.700000000000003</v>
      </c>
      <c r="M85" s="4">
        <v>0</v>
      </c>
      <c r="N85" s="4">
        <v>106</v>
      </c>
      <c r="O85" s="4">
        <v>41</v>
      </c>
      <c r="P85" s="5">
        <v>13.25</v>
      </c>
      <c r="Q85" s="5">
        <v>98.148148148148152</v>
      </c>
      <c r="R85" s="4">
        <v>5</v>
      </c>
      <c r="S85" s="4">
        <v>327</v>
      </c>
      <c r="T85" s="4">
        <v>9</v>
      </c>
      <c r="U85" s="5">
        <v>36.333333333333336</v>
      </c>
      <c r="V85" s="5">
        <v>9.2634560906515588</v>
      </c>
      <c r="W85" s="8">
        <v>23.666666666666668</v>
      </c>
      <c r="X85" s="4">
        <v>2008</v>
      </c>
      <c r="Y85" s="4">
        <v>125000</v>
      </c>
      <c r="Z85" s="14">
        <v>675000</v>
      </c>
    </row>
    <row r="86" spans="1:26" x14ac:dyDescent="0.35">
      <c r="A86" s="13">
        <v>82</v>
      </c>
      <c r="B86" s="4" t="s">
        <v>121</v>
      </c>
      <c r="C86" s="4">
        <v>2</v>
      </c>
      <c r="D86" s="4" t="s">
        <v>20</v>
      </c>
      <c r="E86" s="4" t="s">
        <v>79</v>
      </c>
      <c r="F86" s="4" t="s">
        <v>14</v>
      </c>
      <c r="G86" s="4">
        <v>1105</v>
      </c>
      <c r="H86" s="4">
        <v>100</v>
      </c>
      <c r="I86" s="4">
        <v>1468</v>
      </c>
      <c r="J86" s="4">
        <v>78.959999999999994</v>
      </c>
      <c r="K86" s="4">
        <v>165</v>
      </c>
      <c r="L86" s="4">
        <v>34</v>
      </c>
      <c r="M86" s="4">
        <v>0</v>
      </c>
      <c r="N86" s="4">
        <v>929</v>
      </c>
      <c r="O86" s="4">
        <v>60</v>
      </c>
      <c r="P86" s="5">
        <v>23.820512820512821</v>
      </c>
      <c r="Q86" s="5">
        <v>128.31491712707182</v>
      </c>
      <c r="R86" s="4">
        <v>34</v>
      </c>
      <c r="S86" s="4">
        <v>1975</v>
      </c>
      <c r="T86" s="4">
        <v>66</v>
      </c>
      <c r="U86" s="5">
        <v>29.924242424242426</v>
      </c>
      <c r="V86" s="5">
        <v>7.7359968664316483</v>
      </c>
      <c r="W86" s="8">
        <v>23.227272727272727</v>
      </c>
      <c r="X86" s="4">
        <v>2008</v>
      </c>
      <c r="Y86" s="4">
        <v>125000</v>
      </c>
      <c r="Z86" s="14">
        <v>925000</v>
      </c>
    </row>
    <row r="87" spans="1:26" ht="26.5" x14ac:dyDescent="0.35">
      <c r="A87" s="13">
        <v>85</v>
      </c>
      <c r="B87" s="4" t="s">
        <v>124</v>
      </c>
      <c r="C87" s="4">
        <v>3</v>
      </c>
      <c r="D87" s="4" t="s">
        <v>12</v>
      </c>
      <c r="E87" s="4" t="s">
        <v>53</v>
      </c>
      <c r="F87" s="4" t="s">
        <v>14</v>
      </c>
      <c r="G87" s="4">
        <v>3781</v>
      </c>
      <c r="H87" s="4">
        <v>421</v>
      </c>
      <c r="I87" s="4">
        <v>3519</v>
      </c>
      <c r="J87" s="4">
        <v>86.69</v>
      </c>
      <c r="K87" s="4">
        <v>393</v>
      </c>
      <c r="L87" s="4">
        <v>39.9</v>
      </c>
      <c r="M87" s="4">
        <v>1</v>
      </c>
      <c r="N87" s="4">
        <v>147</v>
      </c>
      <c r="O87" s="4">
        <v>33</v>
      </c>
      <c r="P87" s="5">
        <v>18.37</v>
      </c>
      <c r="Q87" s="5">
        <v>132.43</v>
      </c>
      <c r="R87" s="4">
        <v>8</v>
      </c>
      <c r="S87" s="4">
        <v>301</v>
      </c>
      <c r="T87" s="4">
        <v>11</v>
      </c>
      <c r="U87" s="5">
        <v>27.36</v>
      </c>
      <c r="V87" s="5">
        <v>6.54</v>
      </c>
      <c r="W87" s="8">
        <v>25</v>
      </c>
      <c r="X87" s="4">
        <v>2008</v>
      </c>
      <c r="Y87" s="4">
        <v>125000</v>
      </c>
      <c r="Z87" s="14">
        <v>550000</v>
      </c>
    </row>
    <row r="88" spans="1:26" x14ac:dyDescent="0.35">
      <c r="A88" s="13">
        <v>102</v>
      </c>
      <c r="B88" s="4" t="s">
        <v>141</v>
      </c>
      <c r="C88" s="4">
        <v>2</v>
      </c>
      <c r="D88" s="4" t="s">
        <v>20</v>
      </c>
      <c r="E88" s="4" t="s">
        <v>63</v>
      </c>
      <c r="F88" s="4" t="s">
        <v>18</v>
      </c>
      <c r="G88" s="4">
        <v>116</v>
      </c>
      <c r="H88" s="4">
        <v>40</v>
      </c>
      <c r="I88" s="4">
        <v>104</v>
      </c>
      <c r="J88" s="4">
        <v>42.97</v>
      </c>
      <c r="K88" s="4">
        <v>69</v>
      </c>
      <c r="L88" s="4">
        <v>37.1</v>
      </c>
      <c r="M88" s="4">
        <v>0</v>
      </c>
      <c r="N88" s="4">
        <v>52</v>
      </c>
      <c r="O88" s="4">
        <v>10</v>
      </c>
      <c r="P88" s="5">
        <v>3.4666666666666668</v>
      </c>
      <c r="Q88" s="5">
        <v>68.421052631578945</v>
      </c>
      <c r="R88" s="4">
        <v>1</v>
      </c>
      <c r="S88" s="4">
        <v>1892</v>
      </c>
      <c r="T88" s="4">
        <v>74</v>
      </c>
      <c r="U88" s="5">
        <v>25.567567567567568</v>
      </c>
      <c r="V88" s="5">
        <v>7.7540983606557381</v>
      </c>
      <c r="W88" s="8">
        <v>19.783783783783782</v>
      </c>
      <c r="X88" s="4">
        <v>2008</v>
      </c>
      <c r="Y88" s="4">
        <v>125000</v>
      </c>
      <c r="Z88" s="14">
        <v>875000</v>
      </c>
    </row>
    <row r="89" spans="1:26" ht="26.5" x14ac:dyDescent="0.35">
      <c r="A89" s="13">
        <v>106</v>
      </c>
      <c r="B89" s="4" t="s">
        <v>145</v>
      </c>
      <c r="C89" s="4">
        <v>2</v>
      </c>
      <c r="D89" s="4" t="s">
        <v>20</v>
      </c>
      <c r="E89" s="4" t="s">
        <v>79</v>
      </c>
      <c r="F89" s="4" t="s">
        <v>18</v>
      </c>
      <c r="G89" s="4">
        <v>281</v>
      </c>
      <c r="H89" s="4">
        <v>87</v>
      </c>
      <c r="I89" s="4">
        <v>44</v>
      </c>
      <c r="J89" s="4">
        <v>36.36</v>
      </c>
      <c r="K89" s="4">
        <v>75</v>
      </c>
      <c r="L89" s="4">
        <v>33</v>
      </c>
      <c r="M89" s="4">
        <v>0</v>
      </c>
      <c r="N89" s="4">
        <v>33</v>
      </c>
      <c r="O89" s="4">
        <v>15</v>
      </c>
      <c r="P89" s="5">
        <v>11</v>
      </c>
      <c r="Q89" s="5">
        <v>64.705882352941174</v>
      </c>
      <c r="R89" s="4">
        <v>0</v>
      </c>
      <c r="S89" s="4">
        <v>1031</v>
      </c>
      <c r="T89" s="4">
        <v>35</v>
      </c>
      <c r="U89" s="5">
        <v>29.457142857142856</v>
      </c>
      <c r="V89" s="5">
        <v>8.2479999999999993</v>
      </c>
      <c r="W89" s="8">
        <v>21.428571428571427</v>
      </c>
      <c r="X89" s="4">
        <v>2008</v>
      </c>
      <c r="Y89" s="4">
        <v>125000</v>
      </c>
      <c r="Z89" s="14">
        <v>625000</v>
      </c>
    </row>
    <row r="90" spans="1:26" ht="26.5" x14ac:dyDescent="0.35">
      <c r="A90" s="13">
        <v>117</v>
      </c>
      <c r="B90" s="4" t="s">
        <v>157</v>
      </c>
      <c r="C90" s="4">
        <v>2</v>
      </c>
      <c r="D90" s="4" t="s">
        <v>20</v>
      </c>
      <c r="E90" s="4" t="s">
        <v>34</v>
      </c>
      <c r="F90" s="4" t="s">
        <v>25</v>
      </c>
      <c r="G90" s="4">
        <v>0</v>
      </c>
      <c r="H90" s="4">
        <v>0</v>
      </c>
      <c r="I90" s="4">
        <v>786</v>
      </c>
      <c r="J90" s="4">
        <v>91.92</v>
      </c>
      <c r="K90" s="4">
        <v>0</v>
      </c>
      <c r="L90" s="4">
        <v>0</v>
      </c>
      <c r="M90" s="4">
        <v>0</v>
      </c>
      <c r="N90" s="4">
        <v>1538</v>
      </c>
      <c r="O90" s="4">
        <v>69</v>
      </c>
      <c r="P90" s="5">
        <v>26.982456140350877</v>
      </c>
      <c r="Q90" s="5">
        <v>126.16899097621001</v>
      </c>
      <c r="R90" s="4">
        <v>59</v>
      </c>
      <c r="S90" s="4">
        <v>0</v>
      </c>
      <c r="T90" s="4">
        <v>0</v>
      </c>
      <c r="U90" s="5">
        <v>0</v>
      </c>
      <c r="V90" s="5">
        <v>0</v>
      </c>
      <c r="W90" s="8">
        <v>0</v>
      </c>
      <c r="X90" s="4">
        <v>2008</v>
      </c>
      <c r="Y90" s="4">
        <v>125000</v>
      </c>
      <c r="Z90" s="14">
        <v>800000</v>
      </c>
    </row>
    <row r="91" spans="1:26" ht="26.5" x14ac:dyDescent="0.35">
      <c r="A91" s="13">
        <v>118</v>
      </c>
      <c r="B91" s="4" t="s">
        <v>158</v>
      </c>
      <c r="C91" s="4">
        <v>3</v>
      </c>
      <c r="D91" s="4" t="s">
        <v>45</v>
      </c>
      <c r="E91" s="4" t="s">
        <v>51</v>
      </c>
      <c r="F91" s="4" t="s">
        <v>18</v>
      </c>
      <c r="G91" s="4">
        <v>3089</v>
      </c>
      <c r="H91" s="4">
        <v>355</v>
      </c>
      <c r="I91" s="4">
        <v>2025</v>
      </c>
      <c r="J91" s="4">
        <v>72.52</v>
      </c>
      <c r="K91" s="4">
        <v>400</v>
      </c>
      <c r="L91" s="4">
        <v>39.4</v>
      </c>
      <c r="M91" s="4">
        <v>0</v>
      </c>
      <c r="N91" s="4">
        <v>81</v>
      </c>
      <c r="O91" s="4">
        <v>20</v>
      </c>
      <c r="P91" s="5">
        <v>10.125</v>
      </c>
      <c r="Q91" s="5">
        <v>110.95890410958904</v>
      </c>
      <c r="R91" s="4">
        <v>3</v>
      </c>
      <c r="S91" s="4">
        <v>355</v>
      </c>
      <c r="T91" s="4">
        <v>18</v>
      </c>
      <c r="U91" s="5">
        <v>19.722222222222221</v>
      </c>
      <c r="V91" s="5">
        <v>7.5531914893617023</v>
      </c>
      <c r="W91" s="8">
        <v>15.666666666666666</v>
      </c>
      <c r="X91" s="4">
        <v>2008</v>
      </c>
      <c r="Y91" s="4">
        <v>125000</v>
      </c>
      <c r="Z91" s="14">
        <v>200000</v>
      </c>
    </row>
    <row r="92" spans="1:26" ht="26.5" x14ac:dyDescent="0.35">
      <c r="A92" s="13">
        <v>124</v>
      </c>
      <c r="B92" s="4" t="s">
        <v>163</v>
      </c>
      <c r="C92" s="4">
        <v>1</v>
      </c>
      <c r="D92" s="4" t="s">
        <v>27</v>
      </c>
      <c r="E92" s="4" t="s">
        <v>96</v>
      </c>
      <c r="F92" s="4" t="s">
        <v>25</v>
      </c>
      <c r="G92" s="4">
        <v>483</v>
      </c>
      <c r="H92" s="4">
        <v>2</v>
      </c>
      <c r="I92" s="4">
        <v>876</v>
      </c>
      <c r="J92" s="4">
        <v>85.79</v>
      </c>
      <c r="K92" s="4">
        <v>0</v>
      </c>
      <c r="L92" s="4">
        <v>0</v>
      </c>
      <c r="M92" s="4">
        <v>0</v>
      </c>
      <c r="N92" s="4">
        <v>1025</v>
      </c>
      <c r="O92" s="4">
        <v>109</v>
      </c>
      <c r="P92" s="5">
        <v>27.702702702702702</v>
      </c>
      <c r="Q92" s="5">
        <v>135.76158940397352</v>
      </c>
      <c r="R92" s="4">
        <v>44</v>
      </c>
      <c r="S92" s="4">
        <v>0</v>
      </c>
      <c r="T92" s="4">
        <v>0</v>
      </c>
      <c r="U92" s="5">
        <v>0</v>
      </c>
      <c r="V92" s="5">
        <v>0</v>
      </c>
      <c r="W92" s="8">
        <v>0</v>
      </c>
      <c r="X92" s="4">
        <v>2011</v>
      </c>
      <c r="Y92" s="4">
        <v>125000</v>
      </c>
      <c r="Z92" s="14">
        <v>750000</v>
      </c>
    </row>
    <row r="93" spans="1:26" ht="26.5" x14ac:dyDescent="0.35">
      <c r="A93" s="13">
        <v>129</v>
      </c>
      <c r="B93" s="4" t="s">
        <v>168</v>
      </c>
      <c r="C93" s="4">
        <v>2</v>
      </c>
      <c r="D93" s="4" t="s">
        <v>20</v>
      </c>
      <c r="E93" s="4" t="s">
        <v>37</v>
      </c>
      <c r="F93" s="4" t="s">
        <v>18</v>
      </c>
      <c r="G93" s="4">
        <v>1114</v>
      </c>
      <c r="H93" s="4">
        <v>288</v>
      </c>
      <c r="I93" s="4">
        <v>790</v>
      </c>
      <c r="J93" s="4">
        <v>73.55</v>
      </c>
      <c r="K93" s="4">
        <v>278</v>
      </c>
      <c r="L93" s="4">
        <v>35.4</v>
      </c>
      <c r="M93" s="4">
        <v>0</v>
      </c>
      <c r="N93" s="4">
        <v>99</v>
      </c>
      <c r="O93" s="4">
        <v>23</v>
      </c>
      <c r="P93" s="5">
        <v>9.9</v>
      </c>
      <c r="Q93" s="5">
        <v>91.666666666666657</v>
      </c>
      <c r="R93" s="4">
        <v>1</v>
      </c>
      <c r="S93" s="4">
        <v>1783</v>
      </c>
      <c r="T93" s="4">
        <v>65</v>
      </c>
      <c r="U93" s="5">
        <v>27.430769230769229</v>
      </c>
      <c r="V93" s="5">
        <v>7.7454387489139886</v>
      </c>
      <c r="W93" s="8">
        <v>21.261538461538461</v>
      </c>
      <c r="X93" s="4">
        <v>2008</v>
      </c>
      <c r="Y93" s="4">
        <v>125000</v>
      </c>
      <c r="Z93" s="14">
        <v>450000</v>
      </c>
    </row>
    <row r="94" spans="1:26" ht="26.5" x14ac:dyDescent="0.35">
      <c r="A94" s="13">
        <v>25</v>
      </c>
      <c r="B94" s="4" t="s">
        <v>58</v>
      </c>
      <c r="C94" s="4">
        <v>2</v>
      </c>
      <c r="D94" s="4" t="s">
        <v>20</v>
      </c>
      <c r="E94" s="4" t="s">
        <v>41</v>
      </c>
      <c r="F94" s="4" t="s">
        <v>25</v>
      </c>
      <c r="G94" s="4">
        <v>3712</v>
      </c>
      <c r="H94" s="4">
        <v>0</v>
      </c>
      <c r="I94" s="4">
        <v>4819</v>
      </c>
      <c r="J94" s="4">
        <v>86.17</v>
      </c>
      <c r="K94" s="4">
        <v>0</v>
      </c>
      <c r="L94" s="4">
        <v>0</v>
      </c>
      <c r="M94" s="4">
        <v>1</v>
      </c>
      <c r="N94" s="4">
        <v>2065</v>
      </c>
      <c r="O94" s="4">
        <v>93</v>
      </c>
      <c r="P94" s="5">
        <v>33.306451612903224</v>
      </c>
      <c r="Q94" s="5">
        <v>128.90137328339574</v>
      </c>
      <c r="R94" s="4">
        <v>32</v>
      </c>
      <c r="S94" s="4">
        <v>0</v>
      </c>
      <c r="T94" s="4">
        <v>0</v>
      </c>
      <c r="U94" s="5">
        <v>0</v>
      </c>
      <c r="V94" s="5">
        <v>0</v>
      </c>
      <c r="W94" s="8">
        <v>0</v>
      </c>
      <c r="X94" s="4">
        <v>2008</v>
      </c>
      <c r="Y94" s="4">
        <v>220000</v>
      </c>
      <c r="Z94" s="14">
        <v>725000</v>
      </c>
    </row>
    <row r="95" spans="1:26" ht="26.5" x14ac:dyDescent="0.35">
      <c r="A95" s="13">
        <v>33</v>
      </c>
      <c r="B95" s="4" t="s">
        <v>67</v>
      </c>
      <c r="C95" s="4">
        <v>3</v>
      </c>
      <c r="D95" s="4" t="s">
        <v>27</v>
      </c>
      <c r="E95" s="4" t="s">
        <v>23</v>
      </c>
      <c r="F95" s="4" t="s">
        <v>25</v>
      </c>
      <c r="G95" s="4">
        <v>8625</v>
      </c>
      <c r="H95" s="4">
        <v>0</v>
      </c>
      <c r="I95" s="4">
        <v>6133</v>
      </c>
      <c r="J95" s="4">
        <v>78.959999999999994</v>
      </c>
      <c r="K95" s="4">
        <v>0</v>
      </c>
      <c r="L95" s="4">
        <v>0</v>
      </c>
      <c r="M95" s="4">
        <v>0</v>
      </c>
      <c r="N95" s="4">
        <v>1107</v>
      </c>
      <c r="O95" s="4">
        <v>93</v>
      </c>
      <c r="P95" s="5">
        <v>36.9</v>
      </c>
      <c r="Q95" s="5">
        <v>137.51552795031057</v>
      </c>
      <c r="R95" s="4">
        <v>44</v>
      </c>
      <c r="S95" s="4">
        <v>0</v>
      </c>
      <c r="T95" s="4">
        <v>0</v>
      </c>
      <c r="U95" s="5">
        <v>0</v>
      </c>
      <c r="V95" s="5">
        <v>0</v>
      </c>
      <c r="W95" s="8">
        <v>0</v>
      </c>
      <c r="X95" s="4">
        <v>2008</v>
      </c>
      <c r="Y95" s="4">
        <v>225000</v>
      </c>
      <c r="Z95" s="14">
        <v>375000</v>
      </c>
    </row>
    <row r="96" spans="1:26" x14ac:dyDescent="0.35">
      <c r="A96" s="13">
        <v>45</v>
      </c>
      <c r="B96" s="4" t="s">
        <v>81</v>
      </c>
      <c r="C96" s="4">
        <v>3</v>
      </c>
      <c r="D96" s="4" t="s">
        <v>12</v>
      </c>
      <c r="E96" s="4" t="s">
        <v>17</v>
      </c>
      <c r="F96" s="4" t="s">
        <v>14</v>
      </c>
      <c r="G96" s="4">
        <v>12379</v>
      </c>
      <c r="H96" s="4">
        <v>276</v>
      </c>
      <c r="I96" s="4">
        <v>11498</v>
      </c>
      <c r="J96" s="4">
        <v>72.97</v>
      </c>
      <c r="K96" s="4">
        <v>270</v>
      </c>
      <c r="L96" s="4">
        <v>39.299999999999997</v>
      </c>
      <c r="M96" s="4">
        <v>1</v>
      </c>
      <c r="N96" s="4">
        <v>1965</v>
      </c>
      <c r="O96" s="4">
        <v>89</v>
      </c>
      <c r="P96" s="5">
        <v>30.703125</v>
      </c>
      <c r="Q96" s="5">
        <v>110.95426312817618</v>
      </c>
      <c r="R96" s="4">
        <v>37</v>
      </c>
      <c r="S96" s="4">
        <v>1713</v>
      </c>
      <c r="T96" s="4">
        <v>45</v>
      </c>
      <c r="U96" s="5">
        <v>38.06666666666667</v>
      </c>
      <c r="V96" s="5">
        <v>7.9600371747211902</v>
      </c>
      <c r="W96" s="8">
        <v>28.711111111111112</v>
      </c>
      <c r="X96" s="4">
        <v>2008</v>
      </c>
      <c r="Y96" s="4">
        <v>225000</v>
      </c>
      <c r="Z96" s="14">
        <v>900000</v>
      </c>
    </row>
    <row r="97" spans="1:26" ht="26.5" x14ac:dyDescent="0.35">
      <c r="A97" s="13">
        <v>67</v>
      </c>
      <c r="B97" s="4" t="s">
        <v>106</v>
      </c>
      <c r="C97" s="4">
        <v>2</v>
      </c>
      <c r="D97" s="4" t="s">
        <v>83</v>
      </c>
      <c r="E97" s="4" t="s">
        <v>96</v>
      </c>
      <c r="F97" s="4" t="s">
        <v>18</v>
      </c>
      <c r="G97" s="4">
        <v>141</v>
      </c>
      <c r="H97" s="4">
        <v>106</v>
      </c>
      <c r="I97" s="4">
        <v>34</v>
      </c>
      <c r="J97" s="4">
        <v>34</v>
      </c>
      <c r="K97" s="4">
        <v>46</v>
      </c>
      <c r="L97" s="4">
        <v>42.1</v>
      </c>
      <c r="M97" s="4">
        <v>0</v>
      </c>
      <c r="N97" s="4">
        <v>3</v>
      </c>
      <c r="O97" s="4">
        <v>3</v>
      </c>
      <c r="P97" s="5">
        <v>1.5</v>
      </c>
      <c r="Q97" s="5">
        <v>50</v>
      </c>
      <c r="R97" s="4">
        <v>0</v>
      </c>
      <c r="S97" s="4">
        <v>296</v>
      </c>
      <c r="T97" s="4">
        <v>8</v>
      </c>
      <c r="U97" s="5">
        <v>37</v>
      </c>
      <c r="V97" s="5">
        <v>9.25</v>
      </c>
      <c r="W97" s="8">
        <v>24</v>
      </c>
      <c r="X97" s="4">
        <v>2008</v>
      </c>
      <c r="Y97" s="4">
        <v>225000</v>
      </c>
      <c r="Z97" s="14">
        <v>650000</v>
      </c>
    </row>
    <row r="98" spans="1:26" ht="26.5" x14ac:dyDescent="0.35">
      <c r="A98" s="13">
        <v>68</v>
      </c>
      <c r="B98" s="4" t="s">
        <v>107</v>
      </c>
      <c r="C98" s="4">
        <v>2</v>
      </c>
      <c r="D98" s="4" t="s">
        <v>12</v>
      </c>
      <c r="E98" s="4" t="s">
        <v>23</v>
      </c>
      <c r="F98" s="4" t="s">
        <v>14</v>
      </c>
      <c r="G98" s="4">
        <v>58</v>
      </c>
      <c r="H98" s="4">
        <v>1</v>
      </c>
      <c r="I98" s="4">
        <v>782</v>
      </c>
      <c r="J98" s="4">
        <v>100.25</v>
      </c>
      <c r="K98" s="4">
        <v>50</v>
      </c>
      <c r="L98" s="4">
        <v>41.4</v>
      </c>
      <c r="M98" s="4">
        <v>0</v>
      </c>
      <c r="N98" s="4">
        <v>781</v>
      </c>
      <c r="O98" s="4">
        <v>71</v>
      </c>
      <c r="P98" s="5">
        <v>24.40625</v>
      </c>
      <c r="Q98" s="5">
        <v>146.25468164794006</v>
      </c>
      <c r="R98" s="4">
        <v>45</v>
      </c>
      <c r="S98" s="4">
        <v>1899</v>
      </c>
      <c r="T98" s="4">
        <v>69</v>
      </c>
      <c r="U98" s="5">
        <v>27.521739130434781</v>
      </c>
      <c r="V98" s="5">
        <v>8.2529335071707948</v>
      </c>
      <c r="W98" s="8">
        <v>20.014492753623188</v>
      </c>
      <c r="X98" s="4">
        <v>2008</v>
      </c>
      <c r="Y98" s="4">
        <v>225000</v>
      </c>
      <c r="Z98" s="14">
        <v>675000</v>
      </c>
    </row>
    <row r="99" spans="1:26" ht="26.5" x14ac:dyDescent="0.35">
      <c r="A99" s="13">
        <v>93</v>
      </c>
      <c r="B99" s="4" t="s">
        <v>132</v>
      </c>
      <c r="C99" s="4">
        <v>2</v>
      </c>
      <c r="D99" s="4" t="s">
        <v>36</v>
      </c>
      <c r="E99" s="4" t="s">
        <v>13</v>
      </c>
      <c r="F99" s="4" t="s">
        <v>25</v>
      </c>
      <c r="G99" s="4">
        <v>5842</v>
      </c>
      <c r="H99" s="4">
        <v>23</v>
      </c>
      <c r="I99" s="4">
        <v>5644</v>
      </c>
      <c r="J99" s="4">
        <v>75.760000000000005</v>
      </c>
      <c r="K99" s="4">
        <v>16</v>
      </c>
      <c r="L99" s="4">
        <v>36.299999999999997</v>
      </c>
      <c r="M99" s="4">
        <v>0</v>
      </c>
      <c r="N99" s="4">
        <v>73</v>
      </c>
      <c r="O99" s="4">
        <v>31</v>
      </c>
      <c r="P99" s="5">
        <v>18.25</v>
      </c>
      <c r="Q99" s="5">
        <v>97.33</v>
      </c>
      <c r="R99" s="4">
        <v>1</v>
      </c>
      <c r="S99" s="4">
        <v>0</v>
      </c>
      <c r="T99" s="4">
        <v>0</v>
      </c>
      <c r="U99" s="5">
        <v>0</v>
      </c>
      <c r="V99" s="5">
        <v>0</v>
      </c>
      <c r="W99" s="8">
        <v>0</v>
      </c>
      <c r="X99" s="4">
        <v>2008</v>
      </c>
      <c r="Y99" s="4">
        <v>225000</v>
      </c>
      <c r="Z99" s="14">
        <v>225000</v>
      </c>
    </row>
    <row r="100" spans="1:26" ht="26.5" x14ac:dyDescent="0.35">
      <c r="A100" s="13">
        <v>95</v>
      </c>
      <c r="B100" s="4" t="s">
        <v>134</v>
      </c>
      <c r="C100" s="4">
        <v>2</v>
      </c>
      <c r="D100" s="4" t="s">
        <v>83</v>
      </c>
      <c r="E100" s="4" t="s">
        <v>51</v>
      </c>
      <c r="F100" s="4" t="s">
        <v>14</v>
      </c>
      <c r="G100" s="4">
        <v>1716</v>
      </c>
      <c r="H100" s="4">
        <v>48</v>
      </c>
      <c r="I100" s="4">
        <v>7040</v>
      </c>
      <c r="J100" s="4">
        <v>113.87</v>
      </c>
      <c r="K100" s="4">
        <v>344</v>
      </c>
      <c r="L100" s="4">
        <v>43.4</v>
      </c>
      <c r="M100" s="4">
        <v>1</v>
      </c>
      <c r="N100" s="4">
        <v>81</v>
      </c>
      <c r="O100" s="4">
        <v>33</v>
      </c>
      <c r="P100" s="5">
        <v>10.119999999999999</v>
      </c>
      <c r="Q100" s="5">
        <v>176.08</v>
      </c>
      <c r="R100" s="4">
        <v>6</v>
      </c>
      <c r="S100" s="4">
        <v>225</v>
      </c>
      <c r="T100" s="4">
        <v>9</v>
      </c>
      <c r="U100" s="5">
        <v>25</v>
      </c>
      <c r="V100" s="5">
        <v>7.5</v>
      </c>
      <c r="W100" s="8">
        <v>20</v>
      </c>
      <c r="X100" s="4">
        <v>2008</v>
      </c>
      <c r="Y100" s="4">
        <v>225000</v>
      </c>
      <c r="Z100" s="14">
        <v>675000</v>
      </c>
    </row>
    <row r="101" spans="1:26" ht="26.5" x14ac:dyDescent="0.35">
      <c r="A101" s="13">
        <v>127</v>
      </c>
      <c r="B101" s="4" t="s">
        <v>166</v>
      </c>
      <c r="C101" s="4">
        <v>2</v>
      </c>
      <c r="D101" s="4" t="s">
        <v>83</v>
      </c>
      <c r="E101" s="4" t="s">
        <v>32</v>
      </c>
      <c r="F101" s="4" t="s">
        <v>25</v>
      </c>
      <c r="G101" s="4">
        <v>6398</v>
      </c>
      <c r="H101" s="4">
        <v>7</v>
      </c>
      <c r="I101" s="4">
        <v>6814</v>
      </c>
      <c r="J101" s="4">
        <v>75.78</v>
      </c>
      <c r="K101" s="4">
        <v>3</v>
      </c>
      <c r="L101" s="4">
        <v>86.6</v>
      </c>
      <c r="M101" s="4">
        <v>1</v>
      </c>
      <c r="N101" s="4">
        <v>3</v>
      </c>
      <c r="O101" s="4">
        <v>3</v>
      </c>
      <c r="P101" s="5">
        <v>3</v>
      </c>
      <c r="Q101" s="5">
        <v>42.85</v>
      </c>
      <c r="R101" s="4">
        <v>0</v>
      </c>
      <c r="S101" s="4">
        <v>0</v>
      </c>
      <c r="T101" s="4">
        <v>0</v>
      </c>
      <c r="U101" s="5">
        <v>0</v>
      </c>
      <c r="V101" s="5">
        <v>0</v>
      </c>
      <c r="W101" s="8">
        <v>0</v>
      </c>
      <c r="X101" s="4">
        <v>2008</v>
      </c>
      <c r="Y101" s="4">
        <v>225000</v>
      </c>
      <c r="Z101" s="14">
        <v>225000</v>
      </c>
    </row>
    <row r="102" spans="1:26" x14ac:dyDescent="0.35">
      <c r="A102" s="13">
        <v>27</v>
      </c>
      <c r="B102" s="4" t="s">
        <v>60</v>
      </c>
      <c r="C102" s="4">
        <v>2</v>
      </c>
      <c r="D102" s="4" t="s">
        <v>36</v>
      </c>
      <c r="E102" s="4" t="s">
        <v>47</v>
      </c>
      <c r="F102" s="4" t="s">
        <v>14</v>
      </c>
      <c r="G102" s="4">
        <v>6373</v>
      </c>
      <c r="H102" s="4">
        <v>72</v>
      </c>
      <c r="I102" s="4">
        <v>8087</v>
      </c>
      <c r="J102" s="4">
        <v>83.95</v>
      </c>
      <c r="K102" s="4">
        <v>156</v>
      </c>
      <c r="L102" s="4">
        <v>44.4</v>
      </c>
      <c r="M102" s="4">
        <v>1</v>
      </c>
      <c r="N102" s="4">
        <v>1804</v>
      </c>
      <c r="O102" s="4">
        <v>128</v>
      </c>
      <c r="P102" s="5">
        <v>50.111111111111114</v>
      </c>
      <c r="Q102" s="5">
        <v>161.79372197309416</v>
      </c>
      <c r="R102" s="4">
        <v>129</v>
      </c>
      <c r="S102" s="4">
        <v>606</v>
      </c>
      <c r="T102" s="4">
        <v>13</v>
      </c>
      <c r="U102" s="5">
        <v>46.615384615384613</v>
      </c>
      <c r="V102" s="5">
        <v>8.047808764940239</v>
      </c>
      <c r="W102" s="8">
        <v>34.846153846153847</v>
      </c>
      <c r="X102" s="4">
        <v>2008</v>
      </c>
      <c r="Y102" s="4">
        <v>250000</v>
      </c>
      <c r="Z102" s="14">
        <v>800000</v>
      </c>
    </row>
    <row r="103" spans="1:26" x14ac:dyDescent="0.35">
      <c r="A103" s="13">
        <v>28</v>
      </c>
      <c r="B103" s="4" t="s">
        <v>61</v>
      </c>
      <c r="C103" s="4">
        <v>3</v>
      </c>
      <c r="D103" s="4" t="s">
        <v>12</v>
      </c>
      <c r="E103" s="4" t="s">
        <v>51</v>
      </c>
      <c r="F103" s="4" t="s">
        <v>25</v>
      </c>
      <c r="G103" s="4">
        <v>6167</v>
      </c>
      <c r="H103" s="4">
        <v>0</v>
      </c>
      <c r="I103" s="4">
        <v>8094</v>
      </c>
      <c r="J103" s="4">
        <v>83.26</v>
      </c>
      <c r="K103" s="4">
        <v>0</v>
      </c>
      <c r="L103" s="4">
        <v>0</v>
      </c>
      <c r="M103" s="4">
        <v>1</v>
      </c>
      <c r="N103" s="4">
        <v>886</v>
      </c>
      <c r="O103" s="4">
        <v>69</v>
      </c>
      <c r="P103" s="5">
        <v>27.6875</v>
      </c>
      <c r="Q103" s="5">
        <v>109.78934324659231</v>
      </c>
      <c r="R103" s="4">
        <v>31</v>
      </c>
      <c r="S103" s="4">
        <v>0</v>
      </c>
      <c r="T103" s="4">
        <v>0</v>
      </c>
      <c r="U103" s="5">
        <v>0</v>
      </c>
      <c r="V103" s="5">
        <v>0</v>
      </c>
      <c r="W103" s="8">
        <v>0</v>
      </c>
      <c r="X103" s="4">
        <v>2008</v>
      </c>
      <c r="Y103" s="4">
        <v>250000</v>
      </c>
      <c r="Z103" s="14">
        <v>575000</v>
      </c>
    </row>
    <row r="104" spans="1:26" ht="26.5" x14ac:dyDescent="0.35">
      <c r="A104" s="13">
        <v>31</v>
      </c>
      <c r="B104" s="4" t="s">
        <v>65</v>
      </c>
      <c r="C104" s="4">
        <v>2</v>
      </c>
      <c r="D104" s="4" t="s">
        <v>20</v>
      </c>
      <c r="E104" s="4" t="s">
        <v>53</v>
      </c>
      <c r="F104" s="4" t="s">
        <v>18</v>
      </c>
      <c r="G104" s="4">
        <v>2164</v>
      </c>
      <c r="H104" s="4">
        <v>406</v>
      </c>
      <c r="I104" s="4">
        <v>1190</v>
      </c>
      <c r="J104" s="4">
        <v>80.510000000000005</v>
      </c>
      <c r="K104" s="4">
        <v>259</v>
      </c>
      <c r="L104" s="4">
        <v>46.5</v>
      </c>
      <c r="M104" s="4">
        <v>1</v>
      </c>
      <c r="N104" s="4">
        <v>430</v>
      </c>
      <c r="O104" s="4">
        <v>49</v>
      </c>
      <c r="P104" s="5">
        <v>16.53846153846154</v>
      </c>
      <c r="Q104" s="5">
        <v>151.40845070422534</v>
      </c>
      <c r="R104" s="4">
        <v>22</v>
      </c>
      <c r="S104" s="4">
        <v>1469</v>
      </c>
      <c r="T104" s="4">
        <v>54</v>
      </c>
      <c r="U104" s="5">
        <v>27.203703703703702</v>
      </c>
      <c r="V104" s="5">
        <v>6.8548763415772278</v>
      </c>
      <c r="W104" s="8">
        <v>23.833333333333332</v>
      </c>
      <c r="X104" s="4">
        <v>2008</v>
      </c>
      <c r="Y104" s="4">
        <v>250000</v>
      </c>
      <c r="Z104" s="14">
        <v>850000</v>
      </c>
    </row>
    <row r="105" spans="1:26" ht="26.5" x14ac:dyDescent="0.35">
      <c r="A105" s="13">
        <v>39</v>
      </c>
      <c r="B105" s="4" t="s">
        <v>73</v>
      </c>
      <c r="C105" s="4">
        <v>3</v>
      </c>
      <c r="D105" s="4" t="s">
        <v>27</v>
      </c>
      <c r="E105" s="4" t="s">
        <v>23</v>
      </c>
      <c r="F105" s="4" t="s">
        <v>25</v>
      </c>
      <c r="G105" s="4">
        <v>5708</v>
      </c>
      <c r="H105" s="4">
        <v>7</v>
      </c>
      <c r="I105" s="4">
        <v>5262</v>
      </c>
      <c r="J105" s="4">
        <v>86.97</v>
      </c>
      <c r="K105" s="4">
        <v>2</v>
      </c>
      <c r="L105" s="4">
        <v>117</v>
      </c>
      <c r="M105" s="4">
        <v>1</v>
      </c>
      <c r="N105" s="4">
        <v>958</v>
      </c>
      <c r="O105" s="4">
        <v>116</v>
      </c>
      <c r="P105" s="5">
        <v>39.916666666666664</v>
      </c>
      <c r="Q105" s="5">
        <v>120.65491183879094</v>
      </c>
      <c r="R105" s="4">
        <v>25</v>
      </c>
      <c r="S105" s="4">
        <v>0</v>
      </c>
      <c r="T105" s="4">
        <v>0</v>
      </c>
      <c r="U105" s="5">
        <v>0</v>
      </c>
      <c r="V105" s="5">
        <v>0</v>
      </c>
      <c r="W105" s="8">
        <v>0</v>
      </c>
      <c r="X105" s="4">
        <v>2008</v>
      </c>
      <c r="Y105" s="4">
        <v>250000</v>
      </c>
      <c r="Z105" s="14">
        <v>250000</v>
      </c>
    </row>
    <row r="106" spans="1:26" ht="26.5" x14ac:dyDescent="0.35">
      <c r="A106" s="13">
        <v>42</v>
      </c>
      <c r="B106" s="4" t="s">
        <v>77</v>
      </c>
      <c r="C106" s="4">
        <v>3</v>
      </c>
      <c r="D106" s="4" t="s">
        <v>45</v>
      </c>
      <c r="E106" s="4" t="s">
        <v>53</v>
      </c>
      <c r="F106" s="4" t="s">
        <v>14</v>
      </c>
      <c r="G106" s="4">
        <v>6973</v>
      </c>
      <c r="H106" s="4">
        <v>98</v>
      </c>
      <c r="I106" s="4">
        <v>13430</v>
      </c>
      <c r="J106" s="4">
        <v>91.21</v>
      </c>
      <c r="K106" s="4">
        <v>323</v>
      </c>
      <c r="L106" s="4">
        <v>46</v>
      </c>
      <c r="M106" s="4">
        <v>1</v>
      </c>
      <c r="N106" s="4">
        <v>768</v>
      </c>
      <c r="O106" s="4">
        <v>114</v>
      </c>
      <c r="P106" s="5">
        <v>27.428571428571427</v>
      </c>
      <c r="Q106" s="5">
        <v>144.36090225563908</v>
      </c>
      <c r="R106" s="4">
        <v>39</v>
      </c>
      <c r="S106" s="4">
        <v>390</v>
      </c>
      <c r="T106" s="4">
        <v>13</v>
      </c>
      <c r="U106" s="5">
        <v>30</v>
      </c>
      <c r="V106" s="5">
        <v>7.9591836734693882</v>
      </c>
      <c r="W106" s="8">
        <v>22.615384615384617</v>
      </c>
      <c r="X106" s="4">
        <v>2008</v>
      </c>
      <c r="Y106" s="4">
        <v>250000</v>
      </c>
      <c r="Z106" s="14">
        <v>975000</v>
      </c>
    </row>
    <row r="107" spans="1:26" ht="26.5" x14ac:dyDescent="0.35">
      <c r="A107" s="13">
        <v>43</v>
      </c>
      <c r="B107" s="4" t="s">
        <v>78</v>
      </c>
      <c r="C107" s="4">
        <v>2</v>
      </c>
      <c r="D107" s="4" t="s">
        <v>45</v>
      </c>
      <c r="E107" s="4" t="s">
        <v>79</v>
      </c>
      <c r="F107" s="4" t="s">
        <v>25</v>
      </c>
      <c r="G107" s="4">
        <v>10440</v>
      </c>
      <c r="H107" s="4">
        <v>6</v>
      </c>
      <c r="I107" s="4">
        <v>10596</v>
      </c>
      <c r="J107" s="4">
        <v>78.08</v>
      </c>
      <c r="K107" s="4">
        <v>7</v>
      </c>
      <c r="L107" s="4">
        <v>83.1</v>
      </c>
      <c r="M107" s="4">
        <v>1</v>
      </c>
      <c r="N107" s="4">
        <v>1471</v>
      </c>
      <c r="O107" s="4">
        <v>110</v>
      </c>
      <c r="P107" s="5">
        <v>30.645833333333332</v>
      </c>
      <c r="Q107" s="5">
        <v>128.0243690165361</v>
      </c>
      <c r="R107" s="4">
        <v>33</v>
      </c>
      <c r="S107" s="4">
        <v>0</v>
      </c>
      <c r="T107" s="4">
        <v>0</v>
      </c>
      <c r="U107" s="5">
        <v>0</v>
      </c>
      <c r="V107" s="5">
        <v>0</v>
      </c>
      <c r="W107" s="8">
        <v>0</v>
      </c>
      <c r="X107" s="4">
        <v>2008</v>
      </c>
      <c r="Y107" s="4">
        <v>250000</v>
      </c>
      <c r="Z107" s="14">
        <v>475000</v>
      </c>
    </row>
    <row r="108" spans="1:26" x14ac:dyDescent="0.35">
      <c r="A108" s="13">
        <v>53</v>
      </c>
      <c r="B108" s="4" t="s">
        <v>90</v>
      </c>
      <c r="C108" s="4">
        <v>3</v>
      </c>
      <c r="D108" s="4" t="s">
        <v>20</v>
      </c>
      <c r="E108" s="4" t="s">
        <v>17</v>
      </c>
      <c r="F108" s="4" t="s">
        <v>18</v>
      </c>
      <c r="G108" s="4">
        <v>2506</v>
      </c>
      <c r="H108" s="4">
        <v>619</v>
      </c>
      <c r="I108" s="4">
        <v>938</v>
      </c>
      <c r="J108" s="4">
        <v>61.06</v>
      </c>
      <c r="K108" s="4">
        <v>337</v>
      </c>
      <c r="L108" s="4">
        <v>43</v>
      </c>
      <c r="M108" s="4">
        <v>1</v>
      </c>
      <c r="N108" s="4">
        <v>35</v>
      </c>
      <c r="O108" s="4">
        <v>8</v>
      </c>
      <c r="P108" s="5">
        <v>11.666666666666666</v>
      </c>
      <c r="Q108" s="5">
        <v>74.468085106382972</v>
      </c>
      <c r="R108" s="4">
        <v>0</v>
      </c>
      <c r="S108" s="4">
        <v>105</v>
      </c>
      <c r="T108" s="4">
        <v>2</v>
      </c>
      <c r="U108" s="5">
        <v>52.5</v>
      </c>
      <c r="V108" s="5">
        <v>9.545454545454545</v>
      </c>
      <c r="W108" s="8">
        <v>33</v>
      </c>
      <c r="X108" s="4">
        <v>2008</v>
      </c>
      <c r="Y108" s="4">
        <v>250000</v>
      </c>
      <c r="Z108" s="14">
        <v>500000</v>
      </c>
    </row>
    <row r="109" spans="1:26" ht="26.5" x14ac:dyDescent="0.35">
      <c r="A109" s="13">
        <v>70</v>
      </c>
      <c r="B109" s="4" t="s">
        <v>109</v>
      </c>
      <c r="C109" s="4">
        <v>3</v>
      </c>
      <c r="D109" s="4" t="s">
        <v>45</v>
      </c>
      <c r="E109" s="4" t="s">
        <v>29</v>
      </c>
      <c r="F109" s="4" t="s">
        <v>18</v>
      </c>
      <c r="G109" s="4">
        <v>1261</v>
      </c>
      <c r="H109" s="4">
        <v>800</v>
      </c>
      <c r="I109" s="4">
        <v>674</v>
      </c>
      <c r="J109" s="4">
        <v>77.56</v>
      </c>
      <c r="K109" s="4">
        <v>534</v>
      </c>
      <c r="L109" s="4">
        <v>35.200000000000003</v>
      </c>
      <c r="M109" s="4">
        <v>0</v>
      </c>
      <c r="N109" s="4">
        <v>20</v>
      </c>
      <c r="O109" s="4">
        <v>6</v>
      </c>
      <c r="P109" s="5">
        <v>3.3333333333333335</v>
      </c>
      <c r="Q109" s="5">
        <v>66.666666666666657</v>
      </c>
      <c r="R109" s="4">
        <v>0</v>
      </c>
      <c r="S109" s="4">
        <v>1395</v>
      </c>
      <c r="T109" s="4">
        <v>57</v>
      </c>
      <c r="U109" s="5">
        <v>24.473684210526315</v>
      </c>
      <c r="V109" s="5">
        <v>6.4883720930232558</v>
      </c>
      <c r="W109" s="8">
        <v>22.631578947368421</v>
      </c>
      <c r="X109" s="4">
        <v>2008</v>
      </c>
      <c r="Y109" s="4">
        <v>250000</v>
      </c>
      <c r="Z109" s="14">
        <v>600000</v>
      </c>
    </row>
    <row r="110" spans="1:26" ht="26.5" x14ac:dyDescent="0.35">
      <c r="A110" s="13">
        <v>92</v>
      </c>
      <c r="B110" s="4" t="s">
        <v>131</v>
      </c>
      <c r="C110" s="4">
        <v>2</v>
      </c>
      <c r="D110" s="4" t="s">
        <v>45</v>
      </c>
      <c r="E110" s="4" t="s">
        <v>79</v>
      </c>
      <c r="F110" s="4" t="s">
        <v>181</v>
      </c>
      <c r="G110" s="4">
        <v>9382</v>
      </c>
      <c r="H110" s="4">
        <v>0</v>
      </c>
      <c r="I110" s="4">
        <v>10472</v>
      </c>
      <c r="J110" s="4">
        <v>75.75</v>
      </c>
      <c r="K110" s="4">
        <v>0</v>
      </c>
      <c r="L110" s="4">
        <v>0</v>
      </c>
      <c r="M110" s="4">
        <v>1</v>
      </c>
      <c r="N110" s="4">
        <v>1567</v>
      </c>
      <c r="O110" s="4">
        <v>94</v>
      </c>
      <c r="P110" s="5">
        <v>27.982142857142858</v>
      </c>
      <c r="Q110" s="5">
        <v>124.76114649681529</v>
      </c>
      <c r="R110" s="4">
        <v>27</v>
      </c>
      <c r="S110" s="4">
        <v>0</v>
      </c>
      <c r="T110" s="4">
        <v>0</v>
      </c>
      <c r="U110" s="5">
        <v>0</v>
      </c>
      <c r="V110" s="5">
        <v>0</v>
      </c>
      <c r="W110" s="8">
        <v>0</v>
      </c>
      <c r="X110" s="4">
        <v>2008</v>
      </c>
      <c r="Y110" s="4">
        <v>250000</v>
      </c>
      <c r="Z110" s="14">
        <v>700000</v>
      </c>
    </row>
    <row r="111" spans="1:26" ht="26.5" x14ac:dyDescent="0.35">
      <c r="A111" s="13">
        <v>99</v>
      </c>
      <c r="B111" s="4" t="s">
        <v>138</v>
      </c>
      <c r="C111" s="4">
        <v>3</v>
      </c>
      <c r="D111" s="4" t="s">
        <v>83</v>
      </c>
      <c r="E111" s="4" t="s">
        <v>21</v>
      </c>
      <c r="F111" s="4" t="s">
        <v>18</v>
      </c>
      <c r="G111" s="4">
        <v>544</v>
      </c>
      <c r="H111" s="4">
        <v>178</v>
      </c>
      <c r="I111" s="4">
        <v>394</v>
      </c>
      <c r="J111" s="4">
        <v>73.23</v>
      </c>
      <c r="K111" s="4">
        <v>247</v>
      </c>
      <c r="L111" s="4">
        <v>31.4</v>
      </c>
      <c r="M111" s="4">
        <v>0</v>
      </c>
      <c r="N111" s="4">
        <v>2</v>
      </c>
      <c r="O111" s="4">
        <v>2</v>
      </c>
      <c r="P111" s="5">
        <v>2</v>
      </c>
      <c r="Q111" s="5">
        <v>28.57</v>
      </c>
      <c r="R111" s="4">
        <v>0</v>
      </c>
      <c r="S111" s="4">
        <v>54</v>
      </c>
      <c r="T111" s="4">
        <v>5</v>
      </c>
      <c r="U111" s="5">
        <v>10.8</v>
      </c>
      <c r="V111" s="5">
        <v>7.71</v>
      </c>
      <c r="W111" s="8">
        <v>8.4</v>
      </c>
      <c r="X111" s="4">
        <v>2008</v>
      </c>
      <c r="Y111" s="4">
        <v>250000</v>
      </c>
      <c r="Z111" s="14">
        <v>425000</v>
      </c>
    </row>
    <row r="112" spans="1:26" x14ac:dyDescent="0.35">
      <c r="A112" s="13">
        <v>104</v>
      </c>
      <c r="B112" s="4" t="s">
        <v>143</v>
      </c>
      <c r="C112" s="4">
        <v>2</v>
      </c>
      <c r="D112" s="4" t="s">
        <v>12</v>
      </c>
      <c r="E112" s="4" t="s">
        <v>75</v>
      </c>
      <c r="F112" s="4" t="s">
        <v>25</v>
      </c>
      <c r="G112" s="4">
        <v>8042</v>
      </c>
      <c r="H112" s="4">
        <v>8</v>
      </c>
      <c r="I112" s="4">
        <v>6598</v>
      </c>
      <c r="J112" s="4">
        <v>81.58</v>
      </c>
      <c r="K112" s="4">
        <v>18</v>
      </c>
      <c r="L112" s="4">
        <v>57</v>
      </c>
      <c r="M112" s="4">
        <v>1</v>
      </c>
      <c r="N112" s="4">
        <v>739</v>
      </c>
      <c r="O112" s="4">
        <v>91</v>
      </c>
      <c r="P112" s="5">
        <v>28.423076923076923</v>
      </c>
      <c r="Q112" s="5">
        <v>110.62874251497006</v>
      </c>
      <c r="R112" s="4">
        <v>9</v>
      </c>
      <c r="S112" s="4">
        <v>0</v>
      </c>
      <c r="T112" s="4">
        <v>0</v>
      </c>
      <c r="U112" s="5">
        <v>0</v>
      </c>
      <c r="V112" s="5">
        <v>0</v>
      </c>
      <c r="W112" s="8">
        <v>0</v>
      </c>
      <c r="X112" s="4">
        <v>2008</v>
      </c>
      <c r="Y112" s="4">
        <v>250000</v>
      </c>
      <c r="Z112" s="14">
        <v>250000</v>
      </c>
    </row>
    <row r="113" spans="1:26" ht="26.5" x14ac:dyDescent="0.35">
      <c r="A113" s="13">
        <v>109</v>
      </c>
      <c r="B113" s="4" t="s">
        <v>148</v>
      </c>
      <c r="C113" s="4">
        <v>3</v>
      </c>
      <c r="D113" s="4" t="s">
        <v>27</v>
      </c>
      <c r="E113" s="4" t="s">
        <v>63</v>
      </c>
      <c r="F113" s="4" t="s">
        <v>14</v>
      </c>
      <c r="G113" s="4">
        <v>1462</v>
      </c>
      <c r="H113" s="4">
        <v>24</v>
      </c>
      <c r="I113" s="4">
        <v>5088</v>
      </c>
      <c r="J113" s="4">
        <v>92.44</v>
      </c>
      <c r="K113" s="4">
        <v>133</v>
      </c>
      <c r="L113" s="4">
        <v>44.6</v>
      </c>
      <c r="M113" s="4">
        <v>0</v>
      </c>
      <c r="N113" s="4">
        <v>974</v>
      </c>
      <c r="O113" s="4">
        <v>117</v>
      </c>
      <c r="P113" s="5">
        <v>36.074074074074076</v>
      </c>
      <c r="Q113" s="5">
        <v>129.86666666666667</v>
      </c>
      <c r="R113" s="4">
        <v>41</v>
      </c>
      <c r="S113" s="4">
        <v>674</v>
      </c>
      <c r="T113" s="4">
        <v>20</v>
      </c>
      <c r="U113" s="5">
        <v>33.700000000000003</v>
      </c>
      <c r="V113" s="5">
        <v>7.7028571428571428</v>
      </c>
      <c r="W113" s="8">
        <v>26.35</v>
      </c>
      <c r="X113" s="4">
        <v>2008</v>
      </c>
      <c r="Y113" s="4">
        <v>250000</v>
      </c>
      <c r="Z113" s="14">
        <v>1350000</v>
      </c>
    </row>
    <row r="114" spans="1:26" ht="26.5" x14ac:dyDescent="0.35">
      <c r="A114" s="13">
        <v>121</v>
      </c>
      <c r="B114" s="4" t="s">
        <v>160</v>
      </c>
      <c r="C114" s="4">
        <v>2</v>
      </c>
      <c r="D114" s="4" t="s">
        <v>55</v>
      </c>
      <c r="E114" s="4" t="s">
        <v>41</v>
      </c>
      <c r="F114" s="4" t="s">
        <v>14</v>
      </c>
      <c r="G114" s="4">
        <v>4486</v>
      </c>
      <c r="H114" s="4">
        <v>359</v>
      </c>
      <c r="I114" s="4">
        <v>2105</v>
      </c>
      <c r="J114" s="4">
        <v>81.93</v>
      </c>
      <c r="K114" s="4">
        <v>282</v>
      </c>
      <c r="L114" s="4">
        <v>45.7</v>
      </c>
      <c r="M114" s="4">
        <v>1</v>
      </c>
      <c r="N114" s="4">
        <v>121</v>
      </c>
      <c r="O114" s="4">
        <v>29</v>
      </c>
      <c r="P114" s="5">
        <v>15.125</v>
      </c>
      <c r="Q114" s="5">
        <v>107.07964601769913</v>
      </c>
      <c r="R114" s="4">
        <v>2</v>
      </c>
      <c r="S114" s="4">
        <v>878</v>
      </c>
      <c r="T114" s="4">
        <v>28</v>
      </c>
      <c r="U114" s="5">
        <v>31.357142857142858</v>
      </c>
      <c r="V114" s="5">
        <v>6.8114817688130334</v>
      </c>
      <c r="W114" s="8">
        <v>27.75</v>
      </c>
      <c r="X114" s="4">
        <v>2008</v>
      </c>
      <c r="Y114" s="4">
        <v>250000</v>
      </c>
      <c r="Z114" s="14">
        <v>625000</v>
      </c>
    </row>
    <row r="115" spans="1:26" ht="26.5" x14ac:dyDescent="0.35">
      <c r="A115" s="13">
        <v>20</v>
      </c>
      <c r="B115" s="4" t="s">
        <v>49</v>
      </c>
      <c r="C115" s="4">
        <v>2</v>
      </c>
      <c r="D115" s="4" t="s">
        <v>12</v>
      </c>
      <c r="E115" s="4" t="s">
        <v>37</v>
      </c>
      <c r="F115" s="4" t="s">
        <v>25</v>
      </c>
      <c r="G115" s="4">
        <v>654</v>
      </c>
      <c r="H115" s="4">
        <v>11</v>
      </c>
      <c r="I115" s="4">
        <v>2536</v>
      </c>
      <c r="J115" s="4">
        <v>84</v>
      </c>
      <c r="K115" s="4">
        <v>25</v>
      </c>
      <c r="L115" s="4">
        <v>47.6</v>
      </c>
      <c r="M115" s="4">
        <v>0</v>
      </c>
      <c r="N115" s="4">
        <v>978</v>
      </c>
      <c r="O115" s="4">
        <v>74</v>
      </c>
      <c r="P115" s="5">
        <v>36.222222222222221</v>
      </c>
      <c r="Q115" s="5">
        <v>119.26829268292683</v>
      </c>
      <c r="R115" s="4">
        <v>35</v>
      </c>
      <c r="S115" s="4">
        <v>377</v>
      </c>
      <c r="T115" s="4">
        <v>10</v>
      </c>
      <c r="U115" s="5">
        <v>37.700000000000003</v>
      </c>
      <c r="V115" s="5">
        <v>7.1132075471698117</v>
      </c>
      <c r="W115" s="8">
        <v>31.8</v>
      </c>
      <c r="X115" s="4">
        <v>2009</v>
      </c>
      <c r="Y115" s="4">
        <v>300000</v>
      </c>
      <c r="Z115" s="14">
        <v>300000</v>
      </c>
    </row>
    <row r="116" spans="1:26" ht="26.5" x14ac:dyDescent="0.35">
      <c r="A116" s="13">
        <v>29</v>
      </c>
      <c r="B116" s="4" t="s">
        <v>62</v>
      </c>
      <c r="C116" s="4">
        <v>3</v>
      </c>
      <c r="D116" s="4" t="s">
        <v>27</v>
      </c>
      <c r="E116" s="4" t="s">
        <v>63</v>
      </c>
      <c r="F116" s="4" t="s">
        <v>181</v>
      </c>
      <c r="G116" s="4">
        <v>5570</v>
      </c>
      <c r="H116" s="4">
        <v>0</v>
      </c>
      <c r="I116" s="4">
        <v>9619</v>
      </c>
      <c r="J116" s="4">
        <v>96.94</v>
      </c>
      <c r="K116" s="4">
        <v>0</v>
      </c>
      <c r="L116" s="4">
        <v>0</v>
      </c>
      <c r="M116" s="4">
        <v>1</v>
      </c>
      <c r="N116" s="4">
        <v>1775</v>
      </c>
      <c r="O116" s="4">
        <v>109</v>
      </c>
      <c r="P116" s="5">
        <v>27.734375</v>
      </c>
      <c r="Q116" s="5">
        <v>140.20537124802527</v>
      </c>
      <c r="R116" s="4">
        <v>86</v>
      </c>
      <c r="S116" s="4">
        <v>0</v>
      </c>
      <c r="T116" s="4">
        <v>0</v>
      </c>
      <c r="U116" s="5">
        <v>0</v>
      </c>
      <c r="V116" s="5">
        <v>0</v>
      </c>
      <c r="W116" s="8">
        <v>0</v>
      </c>
      <c r="X116" s="4">
        <v>2008</v>
      </c>
      <c r="Y116" s="4">
        <v>300000</v>
      </c>
      <c r="Z116" s="14">
        <v>700000</v>
      </c>
    </row>
    <row r="117" spans="1:26" x14ac:dyDescent="0.35">
      <c r="A117" s="13">
        <v>56</v>
      </c>
      <c r="B117" s="4" t="s">
        <v>93</v>
      </c>
      <c r="C117" s="4">
        <v>2</v>
      </c>
      <c r="D117" s="4" t="s">
        <v>27</v>
      </c>
      <c r="E117" s="4" t="s">
        <v>94</v>
      </c>
      <c r="F117" s="4" t="s">
        <v>18</v>
      </c>
      <c r="G117" s="4">
        <v>1451</v>
      </c>
      <c r="H117" s="4">
        <v>310</v>
      </c>
      <c r="I117" s="4">
        <v>1100</v>
      </c>
      <c r="J117" s="4">
        <v>82.45</v>
      </c>
      <c r="K117" s="4">
        <v>377</v>
      </c>
      <c r="L117" s="4">
        <v>29.2</v>
      </c>
      <c r="M117" s="4">
        <v>0</v>
      </c>
      <c r="N117" s="4">
        <v>103</v>
      </c>
      <c r="O117" s="4">
        <v>25</v>
      </c>
      <c r="P117" s="5">
        <v>11.444444444444445</v>
      </c>
      <c r="Q117" s="5">
        <v>121.17647058823529</v>
      </c>
      <c r="R117" s="4">
        <v>6</v>
      </c>
      <c r="S117" s="4">
        <v>1009</v>
      </c>
      <c r="T117" s="4">
        <v>21</v>
      </c>
      <c r="U117" s="5">
        <v>48.047619047619051</v>
      </c>
      <c r="V117" s="5">
        <v>7.5580524344569291</v>
      </c>
      <c r="W117" s="8">
        <v>38.238095238095241</v>
      </c>
      <c r="X117" s="4">
        <v>2008</v>
      </c>
      <c r="Y117" s="4">
        <v>300000</v>
      </c>
      <c r="Z117" s="14">
        <v>900000</v>
      </c>
    </row>
    <row r="118" spans="1:26" ht="26.5" x14ac:dyDescent="0.35">
      <c r="A118" s="13">
        <v>60</v>
      </c>
      <c r="B118" s="4" t="s">
        <v>99</v>
      </c>
      <c r="C118" s="4">
        <v>1</v>
      </c>
      <c r="D118" s="4" t="s">
        <v>45</v>
      </c>
      <c r="E118" s="4" t="s">
        <v>47</v>
      </c>
      <c r="F118" s="4" t="s">
        <v>14</v>
      </c>
      <c r="G118" s="4">
        <v>1219</v>
      </c>
      <c r="H118" s="4">
        <v>7</v>
      </c>
      <c r="I118" s="4">
        <v>1447</v>
      </c>
      <c r="J118" s="4">
        <v>82.59</v>
      </c>
      <c r="K118" s="4">
        <v>42</v>
      </c>
      <c r="L118" s="4">
        <v>43</v>
      </c>
      <c r="M118" s="4">
        <v>0</v>
      </c>
      <c r="N118" s="4">
        <v>376</v>
      </c>
      <c r="O118" s="4">
        <v>65</v>
      </c>
      <c r="P118" s="5">
        <v>25.066666666666666</v>
      </c>
      <c r="Q118" s="5">
        <v>123.27868852459017</v>
      </c>
      <c r="R118" s="4">
        <v>12</v>
      </c>
      <c r="S118" s="4">
        <v>537</v>
      </c>
      <c r="T118" s="4">
        <v>15</v>
      </c>
      <c r="U118" s="5">
        <v>35.799999999999997</v>
      </c>
      <c r="V118" s="5">
        <v>8.1984732824427482</v>
      </c>
      <c r="W118" s="8">
        <v>26.333333333333332</v>
      </c>
      <c r="X118" s="4">
        <v>2011</v>
      </c>
      <c r="Y118" s="4">
        <v>300000</v>
      </c>
      <c r="Z118" s="14">
        <v>950000</v>
      </c>
    </row>
    <row r="119" spans="1:26" ht="26.5" x14ac:dyDescent="0.35">
      <c r="A119" s="13">
        <v>100</v>
      </c>
      <c r="B119" s="4" t="s">
        <v>139</v>
      </c>
      <c r="C119" s="4">
        <v>2</v>
      </c>
      <c r="D119" s="4" t="s">
        <v>83</v>
      </c>
      <c r="E119" s="4" t="s">
        <v>96</v>
      </c>
      <c r="F119" s="4" t="s">
        <v>14</v>
      </c>
      <c r="G119" s="4">
        <v>1606</v>
      </c>
      <c r="H119" s="4">
        <v>21</v>
      </c>
      <c r="I119" s="4">
        <v>5253</v>
      </c>
      <c r="J119" s="4">
        <v>78.37</v>
      </c>
      <c r="K119" s="4">
        <v>139</v>
      </c>
      <c r="L119" s="4">
        <v>47.6</v>
      </c>
      <c r="M119" s="4">
        <v>1</v>
      </c>
      <c r="N119" s="4">
        <v>52</v>
      </c>
      <c r="O119" s="4">
        <v>24</v>
      </c>
      <c r="P119" s="5">
        <v>13</v>
      </c>
      <c r="Q119" s="5">
        <v>110.63</v>
      </c>
      <c r="R119" s="4">
        <v>0</v>
      </c>
      <c r="S119" s="4">
        <v>85</v>
      </c>
      <c r="T119" s="4">
        <v>2</v>
      </c>
      <c r="U119" s="5">
        <v>42.5</v>
      </c>
      <c r="V119" s="5">
        <v>10</v>
      </c>
      <c r="W119" s="8">
        <v>25.5</v>
      </c>
      <c r="X119" s="4">
        <v>2008</v>
      </c>
      <c r="Y119" s="4">
        <v>300000</v>
      </c>
      <c r="Z119" s="14">
        <v>500000</v>
      </c>
    </row>
    <row r="120" spans="1:26" ht="26.5" x14ac:dyDescent="0.35">
      <c r="A120" s="13">
        <v>87</v>
      </c>
      <c r="B120" s="4" t="s">
        <v>126</v>
      </c>
      <c r="C120" s="4">
        <v>3</v>
      </c>
      <c r="D120" s="4" t="s">
        <v>27</v>
      </c>
      <c r="E120" s="4" t="s">
        <v>21</v>
      </c>
      <c r="F120" s="4" t="s">
        <v>25</v>
      </c>
      <c r="G120" s="4">
        <v>13218</v>
      </c>
      <c r="H120" s="4">
        <v>5</v>
      </c>
      <c r="I120" s="4">
        <v>13704</v>
      </c>
      <c r="J120" s="4">
        <v>80.39</v>
      </c>
      <c r="K120" s="4">
        <v>3</v>
      </c>
      <c r="L120" s="4">
        <v>50</v>
      </c>
      <c r="M120" s="4">
        <v>1</v>
      </c>
      <c r="N120" s="4">
        <v>39</v>
      </c>
      <c r="O120" s="4">
        <v>20</v>
      </c>
      <c r="P120" s="5">
        <v>9.75</v>
      </c>
      <c r="Q120" s="5">
        <v>73.58</v>
      </c>
      <c r="R120" s="4">
        <v>1</v>
      </c>
      <c r="S120" s="4">
        <v>0</v>
      </c>
      <c r="T120" s="4">
        <v>0</v>
      </c>
      <c r="U120" s="5">
        <v>0</v>
      </c>
      <c r="V120" s="5">
        <v>0</v>
      </c>
      <c r="W120" s="8">
        <v>0</v>
      </c>
      <c r="X120" s="4">
        <v>2008</v>
      </c>
      <c r="Y120" s="4">
        <v>335000</v>
      </c>
      <c r="Z120" s="14">
        <v>400000</v>
      </c>
    </row>
    <row r="121" spans="1:26" ht="26.5" x14ac:dyDescent="0.35">
      <c r="A121" s="13">
        <v>23</v>
      </c>
      <c r="B121" s="4" t="s">
        <v>54</v>
      </c>
      <c r="C121" s="4">
        <v>3</v>
      </c>
      <c r="D121" s="4" t="s">
        <v>55</v>
      </c>
      <c r="E121" s="4" t="s">
        <v>23</v>
      </c>
      <c r="F121" s="4" t="s">
        <v>25</v>
      </c>
      <c r="G121" s="4">
        <v>7172</v>
      </c>
      <c r="H121" s="4">
        <v>0</v>
      </c>
      <c r="I121" s="4">
        <v>8037</v>
      </c>
      <c r="J121" s="4">
        <v>71.489999999999995</v>
      </c>
      <c r="K121" s="4">
        <v>1</v>
      </c>
      <c r="L121" s="4">
        <v>29</v>
      </c>
      <c r="M121" s="4">
        <v>1</v>
      </c>
      <c r="N121" s="4">
        <v>196</v>
      </c>
      <c r="O121" s="4">
        <v>45</v>
      </c>
      <c r="P121" s="5">
        <v>21.77</v>
      </c>
      <c r="Q121" s="5">
        <v>118.78</v>
      </c>
      <c r="R121" s="4">
        <v>3</v>
      </c>
      <c r="S121" s="4">
        <v>0</v>
      </c>
      <c r="T121" s="4">
        <v>0</v>
      </c>
      <c r="U121" s="5">
        <v>0</v>
      </c>
      <c r="V121" s="5">
        <v>0</v>
      </c>
      <c r="W121" s="8">
        <v>0</v>
      </c>
      <c r="X121" s="4">
        <v>2008</v>
      </c>
      <c r="Y121" s="4">
        <v>350000</v>
      </c>
      <c r="Z121" s="14">
        <v>350000</v>
      </c>
    </row>
    <row r="122" spans="1:26" ht="26.5" x14ac:dyDescent="0.35">
      <c r="A122" s="13">
        <v>63</v>
      </c>
      <c r="B122" s="4" t="s">
        <v>102</v>
      </c>
      <c r="C122" s="4">
        <v>3</v>
      </c>
      <c r="D122" s="4" t="s">
        <v>27</v>
      </c>
      <c r="E122" s="4" t="s">
        <v>96</v>
      </c>
      <c r="F122" s="4" t="s">
        <v>18</v>
      </c>
      <c r="G122" s="4">
        <v>641</v>
      </c>
      <c r="H122" s="4">
        <v>563</v>
      </c>
      <c r="I122" s="4">
        <v>115</v>
      </c>
      <c r="J122" s="4">
        <v>48.72</v>
      </c>
      <c r="K122" s="4">
        <v>381</v>
      </c>
      <c r="L122" s="4">
        <v>34</v>
      </c>
      <c r="M122" s="4">
        <v>0</v>
      </c>
      <c r="N122" s="4">
        <v>4</v>
      </c>
      <c r="O122" s="4">
        <v>4</v>
      </c>
      <c r="P122" s="5">
        <v>4</v>
      </c>
      <c r="Q122" s="5">
        <v>80</v>
      </c>
      <c r="R122" s="4">
        <v>0</v>
      </c>
      <c r="S122" s="4">
        <v>357</v>
      </c>
      <c r="T122" s="4">
        <v>12</v>
      </c>
      <c r="U122" s="5">
        <v>29.75</v>
      </c>
      <c r="V122" s="5">
        <v>6.61</v>
      </c>
      <c r="W122" s="8">
        <v>27</v>
      </c>
      <c r="X122" s="4">
        <v>2008</v>
      </c>
      <c r="Y122" s="4">
        <v>350000</v>
      </c>
      <c r="Z122" s="14">
        <v>350000</v>
      </c>
    </row>
    <row r="123" spans="1:26" x14ac:dyDescent="0.35">
      <c r="A123" s="13">
        <v>16</v>
      </c>
      <c r="B123" s="4" t="s">
        <v>43</v>
      </c>
      <c r="C123" s="4">
        <v>2</v>
      </c>
      <c r="D123" s="4" t="s">
        <v>20</v>
      </c>
      <c r="E123" s="4" t="s">
        <v>23</v>
      </c>
      <c r="F123" s="4" t="s">
        <v>181</v>
      </c>
      <c r="G123" s="4">
        <v>3509</v>
      </c>
      <c r="H123" s="4">
        <v>0</v>
      </c>
      <c r="I123" s="4">
        <v>6773</v>
      </c>
      <c r="J123" s="4">
        <v>88.19</v>
      </c>
      <c r="K123" s="4">
        <v>1</v>
      </c>
      <c r="L123" s="4">
        <v>12</v>
      </c>
      <c r="M123" s="4">
        <v>1</v>
      </c>
      <c r="N123" s="4">
        <v>1782</v>
      </c>
      <c r="O123" s="4">
        <v>70</v>
      </c>
      <c r="P123" s="5">
        <v>37.125</v>
      </c>
      <c r="Q123" s="5">
        <v>136.44716692189894</v>
      </c>
      <c r="R123" s="4">
        <v>64</v>
      </c>
      <c r="S123" s="4">
        <v>0</v>
      </c>
      <c r="T123" s="4">
        <v>0</v>
      </c>
      <c r="U123" s="5">
        <v>0</v>
      </c>
      <c r="V123" s="5">
        <v>0</v>
      </c>
      <c r="W123" s="8">
        <v>0</v>
      </c>
      <c r="X123" s="4">
        <v>2008</v>
      </c>
      <c r="Y123" s="4">
        <v>400000</v>
      </c>
      <c r="Z123" s="14">
        <v>1500000</v>
      </c>
    </row>
    <row r="124" spans="1:26" ht="26.5" x14ac:dyDescent="0.35">
      <c r="A124" s="13">
        <v>19</v>
      </c>
      <c r="B124" s="4" t="s">
        <v>48</v>
      </c>
      <c r="C124" s="4">
        <v>3</v>
      </c>
      <c r="D124" s="4" t="s">
        <v>20</v>
      </c>
      <c r="E124" s="4" t="s">
        <v>34</v>
      </c>
      <c r="F124" s="4" t="s">
        <v>25</v>
      </c>
      <c r="G124" s="4">
        <v>13288</v>
      </c>
      <c r="H124" s="4">
        <v>1</v>
      </c>
      <c r="I124" s="4">
        <v>10889</v>
      </c>
      <c r="J124" s="4">
        <v>71.239999999999995</v>
      </c>
      <c r="K124" s="4">
        <v>4</v>
      </c>
      <c r="L124" s="4">
        <v>46.5</v>
      </c>
      <c r="M124" s="4">
        <v>1</v>
      </c>
      <c r="N124" s="4">
        <v>1703</v>
      </c>
      <c r="O124" s="4">
        <v>75</v>
      </c>
      <c r="P124" s="5">
        <v>27.918032786885245</v>
      </c>
      <c r="Q124" s="5">
        <v>116.88400823610159</v>
      </c>
      <c r="R124" s="4">
        <v>23</v>
      </c>
      <c r="S124" s="4">
        <v>0</v>
      </c>
      <c r="T124" s="4">
        <v>0</v>
      </c>
      <c r="U124" s="5">
        <v>0</v>
      </c>
      <c r="V124" s="5">
        <v>0</v>
      </c>
      <c r="W124" s="8">
        <v>0</v>
      </c>
      <c r="X124" s="4">
        <v>2011</v>
      </c>
      <c r="Y124" s="4">
        <v>400000</v>
      </c>
      <c r="Z124" s="14">
        <v>500000</v>
      </c>
    </row>
    <row r="125" spans="1:26" x14ac:dyDescent="0.35">
      <c r="A125" s="13">
        <v>94</v>
      </c>
      <c r="B125" s="4" t="s">
        <v>133</v>
      </c>
      <c r="C125" s="4">
        <v>2</v>
      </c>
      <c r="D125" s="4" t="s">
        <v>20</v>
      </c>
      <c r="E125" s="4" t="s">
        <v>96</v>
      </c>
      <c r="F125" s="4" t="s">
        <v>25</v>
      </c>
      <c r="G125" s="4">
        <v>8178</v>
      </c>
      <c r="H125" s="4">
        <v>40</v>
      </c>
      <c r="I125" s="4">
        <v>8090</v>
      </c>
      <c r="J125" s="4">
        <v>104.68</v>
      </c>
      <c r="K125" s="4">
        <v>95</v>
      </c>
      <c r="L125" s="4">
        <v>45.4</v>
      </c>
      <c r="M125" s="4">
        <v>1</v>
      </c>
      <c r="N125" s="4">
        <v>1879</v>
      </c>
      <c r="O125" s="4">
        <v>119</v>
      </c>
      <c r="P125" s="5">
        <v>30.306451612903224</v>
      </c>
      <c r="Q125" s="5">
        <v>167.31967943009795</v>
      </c>
      <c r="R125" s="4">
        <v>79</v>
      </c>
      <c r="S125" s="4">
        <v>226</v>
      </c>
      <c r="T125" s="4">
        <v>6</v>
      </c>
      <c r="U125" s="5">
        <v>37.666666666666664</v>
      </c>
      <c r="V125" s="5">
        <v>10.560747663551403</v>
      </c>
      <c r="W125" s="8">
        <v>21.666666666666668</v>
      </c>
      <c r="X125" s="4">
        <v>2011</v>
      </c>
      <c r="Y125" s="4">
        <v>400000</v>
      </c>
      <c r="Z125" s="14">
        <v>1800000</v>
      </c>
    </row>
    <row r="126" spans="1:26" ht="26.5" x14ac:dyDescent="0.35">
      <c r="A126" s="13">
        <v>111</v>
      </c>
      <c r="B126" s="4" t="s">
        <v>151</v>
      </c>
      <c r="C126" s="4">
        <v>2</v>
      </c>
      <c r="D126" s="4" t="s">
        <v>55</v>
      </c>
      <c r="E126" s="4" t="s">
        <v>34</v>
      </c>
      <c r="F126" s="4" t="s">
        <v>25</v>
      </c>
      <c r="G126" s="4">
        <v>2742</v>
      </c>
      <c r="H126" s="4">
        <v>2</v>
      </c>
      <c r="I126" s="4">
        <v>3185</v>
      </c>
      <c r="J126" s="4">
        <v>81.77</v>
      </c>
      <c r="K126" s="4">
        <v>0</v>
      </c>
      <c r="L126" s="4">
        <v>0</v>
      </c>
      <c r="M126" s="4">
        <v>1</v>
      </c>
      <c r="N126" s="4">
        <v>895</v>
      </c>
      <c r="O126" s="4">
        <v>81</v>
      </c>
      <c r="P126" s="5">
        <v>27.96875</v>
      </c>
      <c r="Q126" s="5">
        <v>130.27656477438137</v>
      </c>
      <c r="R126" s="4">
        <v>45</v>
      </c>
      <c r="S126" s="4">
        <v>24</v>
      </c>
      <c r="T126" s="4">
        <v>0</v>
      </c>
      <c r="U126" s="5">
        <v>0</v>
      </c>
      <c r="V126" s="5">
        <v>12</v>
      </c>
      <c r="W126" s="8">
        <v>0</v>
      </c>
      <c r="X126" s="4">
        <v>2008</v>
      </c>
      <c r="Y126" s="4">
        <v>400000</v>
      </c>
      <c r="Z126" s="14">
        <v>1000000</v>
      </c>
    </row>
    <row r="127" spans="1:26" ht="26.5" x14ac:dyDescent="0.35">
      <c r="A127" s="13">
        <v>112</v>
      </c>
      <c r="B127" s="4" t="s">
        <v>152</v>
      </c>
      <c r="C127" s="4">
        <v>3</v>
      </c>
      <c r="D127" s="4" t="s">
        <v>20</v>
      </c>
      <c r="E127" s="4" t="s">
        <v>53</v>
      </c>
      <c r="F127" s="4" t="s">
        <v>25</v>
      </c>
      <c r="G127" s="4">
        <v>15470</v>
      </c>
      <c r="H127" s="4">
        <v>45</v>
      </c>
      <c r="I127" s="4">
        <v>18426</v>
      </c>
      <c r="J127" s="4">
        <v>86.23</v>
      </c>
      <c r="K127" s="4">
        <v>154</v>
      </c>
      <c r="L127" s="4">
        <v>52.2</v>
      </c>
      <c r="M127" s="4">
        <v>1</v>
      </c>
      <c r="N127" s="4">
        <v>2047</v>
      </c>
      <c r="O127" s="4">
        <v>100</v>
      </c>
      <c r="P127" s="5">
        <v>37.907407407407405</v>
      </c>
      <c r="Q127" s="5">
        <v>119.2195690157251</v>
      </c>
      <c r="R127" s="4">
        <v>24</v>
      </c>
      <c r="S127" s="4">
        <v>58</v>
      </c>
      <c r="T127" s="4">
        <v>0</v>
      </c>
      <c r="U127" s="5">
        <v>0</v>
      </c>
      <c r="V127" s="5">
        <v>9.6666666666666661</v>
      </c>
      <c r="W127" s="8">
        <v>0</v>
      </c>
      <c r="X127" s="4">
        <v>2011</v>
      </c>
      <c r="Y127" s="4">
        <v>400000</v>
      </c>
      <c r="Z127" s="14">
        <v>1800000</v>
      </c>
    </row>
    <row r="128" spans="1:26" ht="26.5" x14ac:dyDescent="0.35">
      <c r="A128" s="13">
        <v>128</v>
      </c>
      <c r="B128" s="4" t="s">
        <v>167</v>
      </c>
      <c r="C128" s="4">
        <v>2</v>
      </c>
      <c r="D128" s="4" t="s">
        <v>20</v>
      </c>
      <c r="E128" s="4" t="s">
        <v>79</v>
      </c>
      <c r="F128" s="4" t="s">
        <v>25</v>
      </c>
      <c r="G128" s="4">
        <v>1775</v>
      </c>
      <c r="H128" s="4">
        <v>9</v>
      </c>
      <c r="I128" s="4">
        <v>8051</v>
      </c>
      <c r="J128" s="4">
        <v>87.58</v>
      </c>
      <c r="K128" s="4">
        <v>109</v>
      </c>
      <c r="L128" s="4">
        <v>44.3</v>
      </c>
      <c r="M128" s="4">
        <v>1</v>
      </c>
      <c r="N128" s="4">
        <v>1237</v>
      </c>
      <c r="O128" s="4">
        <v>66</v>
      </c>
      <c r="P128" s="5">
        <v>26.319148936170212</v>
      </c>
      <c r="Q128" s="5">
        <v>131.87633262260127</v>
      </c>
      <c r="R128" s="4">
        <v>67</v>
      </c>
      <c r="S128" s="4">
        <v>569</v>
      </c>
      <c r="T128" s="4">
        <v>23</v>
      </c>
      <c r="U128" s="5">
        <v>24.739130434782609</v>
      </c>
      <c r="V128" s="5">
        <v>7.0246913580246915</v>
      </c>
      <c r="W128" s="8">
        <v>21.130434782608695</v>
      </c>
      <c r="X128" s="4">
        <v>2011</v>
      </c>
      <c r="Y128" s="4">
        <v>400000</v>
      </c>
      <c r="Z128" s="14">
        <v>1800000</v>
      </c>
    </row>
    <row r="129" spans="1:26" x14ac:dyDescent="0.35">
      <c r="A129" s="13">
        <v>123</v>
      </c>
      <c r="B129" s="4" t="s">
        <v>162</v>
      </c>
      <c r="C129" s="4">
        <v>3</v>
      </c>
      <c r="D129" s="4" t="s">
        <v>27</v>
      </c>
      <c r="E129" s="4" t="s">
        <v>32</v>
      </c>
      <c r="F129" s="4" t="s">
        <v>18</v>
      </c>
      <c r="G129" s="4">
        <v>3154</v>
      </c>
      <c r="H129" s="4">
        <v>708</v>
      </c>
      <c r="I129" s="4">
        <v>1018</v>
      </c>
      <c r="J129" s="4">
        <v>72.040000000000006</v>
      </c>
      <c r="K129" s="4">
        <v>293</v>
      </c>
      <c r="L129" s="4">
        <v>36.299999999999997</v>
      </c>
      <c r="M129" s="4">
        <v>1</v>
      </c>
      <c r="N129" s="4">
        <v>198</v>
      </c>
      <c r="O129" s="4">
        <v>34</v>
      </c>
      <c r="P129" s="5">
        <v>9.9</v>
      </c>
      <c r="Q129" s="5">
        <v>92.523364485981304</v>
      </c>
      <c r="R129" s="4">
        <v>6</v>
      </c>
      <c r="S129" s="4">
        <v>1447</v>
      </c>
      <c r="T129" s="4">
        <v>57</v>
      </c>
      <c r="U129" s="5">
        <v>25.385964912280702</v>
      </c>
      <c r="V129" s="5">
        <v>7.2713567839195976</v>
      </c>
      <c r="W129" s="8">
        <v>20.94736842105263</v>
      </c>
      <c r="X129" s="4">
        <v>2008</v>
      </c>
      <c r="Y129" s="4">
        <v>450000</v>
      </c>
      <c r="Z129" s="14">
        <v>450000</v>
      </c>
    </row>
    <row r="130" spans="1:26" x14ac:dyDescent="0.35">
      <c r="A130" s="13">
        <v>24</v>
      </c>
      <c r="B130" s="4" t="s">
        <v>56</v>
      </c>
      <c r="C130" s="4">
        <v>2</v>
      </c>
      <c r="D130" s="4" t="s">
        <v>57</v>
      </c>
      <c r="E130" s="4" t="s">
        <v>23</v>
      </c>
      <c r="F130" s="4" t="s">
        <v>14</v>
      </c>
      <c r="G130" s="4">
        <v>3845</v>
      </c>
      <c r="H130" s="4">
        <v>226</v>
      </c>
      <c r="I130" s="4">
        <v>3394</v>
      </c>
      <c r="J130" s="4">
        <v>88.82</v>
      </c>
      <c r="K130" s="4">
        <v>169</v>
      </c>
      <c r="L130" s="4">
        <v>33.200000000000003</v>
      </c>
      <c r="M130" s="4">
        <v>1</v>
      </c>
      <c r="N130" s="4">
        <v>62</v>
      </c>
      <c r="O130" s="4">
        <v>24</v>
      </c>
      <c r="P130" s="5">
        <v>31</v>
      </c>
      <c r="Q130" s="5">
        <v>116.98</v>
      </c>
      <c r="R130" s="4">
        <v>2</v>
      </c>
      <c r="S130" s="4">
        <v>105</v>
      </c>
      <c r="T130" s="4">
        <v>2</v>
      </c>
      <c r="U130" s="5">
        <v>52.5</v>
      </c>
      <c r="V130" s="5">
        <v>9.545454545454545</v>
      </c>
      <c r="W130" s="8">
        <v>33</v>
      </c>
      <c r="X130" s="4">
        <v>2009</v>
      </c>
      <c r="Y130" s="4">
        <v>950000</v>
      </c>
      <c r="Z130" s="14">
        <v>1550000</v>
      </c>
    </row>
    <row r="131" spans="1:26" ht="26.5" x14ac:dyDescent="0.35">
      <c r="A131" s="19">
        <v>84</v>
      </c>
      <c r="B131" s="20" t="s">
        <v>123</v>
      </c>
      <c r="C131" s="20">
        <v>2</v>
      </c>
      <c r="D131" s="20" t="s">
        <v>57</v>
      </c>
      <c r="E131" s="20" t="s">
        <v>34</v>
      </c>
      <c r="F131" s="20" t="s">
        <v>25</v>
      </c>
      <c r="G131" s="20">
        <v>6654</v>
      </c>
      <c r="H131" s="20">
        <v>5</v>
      </c>
      <c r="I131" s="20">
        <v>4184</v>
      </c>
      <c r="J131" s="20">
        <v>86.76</v>
      </c>
      <c r="K131" s="20">
        <v>7</v>
      </c>
      <c r="L131" s="20">
        <v>57.1</v>
      </c>
      <c r="M131" s="20">
        <v>1</v>
      </c>
      <c r="N131" s="20">
        <v>634</v>
      </c>
      <c r="O131" s="20">
        <v>103</v>
      </c>
      <c r="P131" s="21">
        <v>42.266666666666666</v>
      </c>
      <c r="Q131" s="21">
        <v>141.20267260579064</v>
      </c>
      <c r="R131" s="20">
        <v>30</v>
      </c>
      <c r="S131" s="20">
        <v>215</v>
      </c>
      <c r="T131" s="20">
        <v>7</v>
      </c>
      <c r="U131" s="21">
        <v>30.714285714285715</v>
      </c>
      <c r="V131" s="21">
        <v>7.4137931034482758</v>
      </c>
      <c r="W131" s="22">
        <v>24.857142857142858</v>
      </c>
      <c r="X131" s="20">
        <v>2009</v>
      </c>
      <c r="Y131" s="20">
        <v>1350000</v>
      </c>
      <c r="Z131" s="23">
        <v>1550000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4806-AE21-4165-920F-B427E5C2AB7C}">
  <dimension ref="A1:F131"/>
  <sheetViews>
    <sheetView workbookViewId="0">
      <selection activeCell="H9" sqref="H9"/>
    </sheetView>
  </sheetViews>
  <sheetFormatPr defaultRowHeight="14.5" x14ac:dyDescent="0.35"/>
  <cols>
    <col min="1" max="2" width="8.7265625" style="1"/>
    <col min="4" max="4" width="10.36328125" customWidth="1"/>
    <col min="6" max="6" width="12.453125" customWidth="1"/>
  </cols>
  <sheetData>
    <row r="1" spans="1:6" ht="27" thickBot="1" x14ac:dyDescent="0.4">
      <c r="A1" s="16" t="s">
        <v>10</v>
      </c>
      <c r="B1" s="18" t="s">
        <v>180</v>
      </c>
    </row>
    <row r="2" spans="1:6" x14ac:dyDescent="0.35">
      <c r="A2" s="4">
        <v>3</v>
      </c>
      <c r="B2" s="14">
        <v>24000</v>
      </c>
      <c r="D2" s="36"/>
      <c r="E2" s="36" t="s">
        <v>10</v>
      </c>
      <c r="F2" s="36" t="s">
        <v>180</v>
      </c>
    </row>
    <row r="3" spans="1:6" x14ac:dyDescent="0.35">
      <c r="A3" s="4">
        <v>9</v>
      </c>
      <c r="B3" s="14">
        <v>20000</v>
      </c>
      <c r="D3" s="34" t="s">
        <v>10</v>
      </c>
      <c r="E3" s="34">
        <v>1</v>
      </c>
      <c r="F3" s="34"/>
    </row>
    <row r="4" spans="1:6" ht="15" thickBot="1" x14ac:dyDescent="0.4">
      <c r="A4" s="4">
        <v>79</v>
      </c>
      <c r="B4" s="14">
        <v>50000</v>
      </c>
      <c r="D4" s="35" t="s">
        <v>180</v>
      </c>
      <c r="E4" s="35">
        <v>0.34747294729029715</v>
      </c>
      <c r="F4" s="35">
        <v>1</v>
      </c>
    </row>
    <row r="5" spans="1:6" x14ac:dyDescent="0.35">
      <c r="A5" s="4">
        <v>0</v>
      </c>
      <c r="B5" s="14">
        <v>50000</v>
      </c>
    </row>
    <row r="6" spans="1:6" x14ac:dyDescent="0.35">
      <c r="A6" s="4">
        <v>0</v>
      </c>
      <c r="B6" s="14">
        <v>50000</v>
      </c>
    </row>
    <row r="7" spans="1:6" x14ac:dyDescent="0.35">
      <c r="A7" s="4">
        <v>48</v>
      </c>
      <c r="B7" s="14">
        <v>50000</v>
      </c>
    </row>
    <row r="8" spans="1:6" x14ac:dyDescent="0.35">
      <c r="A8" s="4">
        <v>15</v>
      </c>
      <c r="B8" s="14">
        <v>290000</v>
      </c>
    </row>
    <row r="9" spans="1:6" x14ac:dyDescent="0.35">
      <c r="A9" s="4">
        <v>30</v>
      </c>
      <c r="B9" s="14">
        <v>50000</v>
      </c>
    </row>
    <row r="10" spans="1:6" x14ac:dyDescent="0.35">
      <c r="A10" s="4">
        <v>33</v>
      </c>
      <c r="B10" s="14">
        <v>80000</v>
      </c>
    </row>
    <row r="11" spans="1:6" x14ac:dyDescent="0.35">
      <c r="A11" s="4">
        <v>35</v>
      </c>
      <c r="B11" s="14">
        <v>800000</v>
      </c>
    </row>
    <row r="12" spans="1:6" x14ac:dyDescent="0.35">
      <c r="A12" s="4">
        <v>4</v>
      </c>
      <c r="B12" s="14">
        <v>95000</v>
      </c>
    </row>
    <row r="13" spans="1:6" x14ac:dyDescent="0.35">
      <c r="A13" s="4">
        <v>3</v>
      </c>
      <c r="B13" s="14">
        <v>240000</v>
      </c>
    </row>
    <row r="14" spans="1:6" x14ac:dyDescent="0.35">
      <c r="A14" s="4">
        <v>35</v>
      </c>
      <c r="B14" s="14">
        <v>50000</v>
      </c>
    </row>
    <row r="15" spans="1:6" x14ac:dyDescent="0.35">
      <c r="A15" s="4">
        <v>16</v>
      </c>
      <c r="B15" s="14">
        <v>750000</v>
      </c>
    </row>
    <row r="16" spans="1:6" x14ac:dyDescent="0.35">
      <c r="A16" s="4">
        <v>11</v>
      </c>
      <c r="B16" s="14">
        <v>850000</v>
      </c>
    </row>
    <row r="17" spans="1:2" x14ac:dyDescent="0.35">
      <c r="A17" s="4">
        <v>71</v>
      </c>
      <c r="B17" s="14">
        <v>800000</v>
      </c>
    </row>
    <row r="18" spans="1:2" x14ac:dyDescent="0.35">
      <c r="A18" s="4">
        <v>15</v>
      </c>
      <c r="B18" s="14">
        <v>500000</v>
      </c>
    </row>
    <row r="19" spans="1:2" x14ac:dyDescent="0.35">
      <c r="A19" s="4">
        <v>95</v>
      </c>
      <c r="B19" s="14">
        <v>300000</v>
      </c>
    </row>
    <row r="20" spans="1:2" x14ac:dyDescent="0.35">
      <c r="A20" s="4">
        <v>2</v>
      </c>
      <c r="B20" s="14">
        <v>375000</v>
      </c>
    </row>
    <row r="21" spans="1:2" x14ac:dyDescent="0.35">
      <c r="A21" s="4">
        <v>11</v>
      </c>
      <c r="B21" s="14">
        <v>650000</v>
      </c>
    </row>
    <row r="22" spans="1:2" x14ac:dyDescent="0.35">
      <c r="A22" s="4">
        <v>71</v>
      </c>
      <c r="B22" s="14">
        <v>625000</v>
      </c>
    </row>
    <row r="23" spans="1:2" x14ac:dyDescent="0.35">
      <c r="A23" s="4">
        <v>48</v>
      </c>
      <c r="B23" s="14">
        <v>950000</v>
      </c>
    </row>
    <row r="24" spans="1:2" x14ac:dyDescent="0.35">
      <c r="A24" s="4">
        <v>8</v>
      </c>
      <c r="B24" s="14">
        <v>140000</v>
      </c>
    </row>
    <row r="25" spans="1:2" x14ac:dyDescent="0.35">
      <c r="A25" s="4">
        <v>27</v>
      </c>
      <c r="B25" s="14">
        <v>100000</v>
      </c>
    </row>
    <row r="26" spans="1:2" x14ac:dyDescent="0.35">
      <c r="A26" s="4">
        <v>47</v>
      </c>
      <c r="B26" s="14">
        <v>100000</v>
      </c>
    </row>
    <row r="27" spans="1:2" x14ac:dyDescent="0.35">
      <c r="A27" s="4">
        <v>31</v>
      </c>
      <c r="B27" s="14">
        <v>300000</v>
      </c>
    </row>
    <row r="28" spans="1:2" x14ac:dyDescent="0.35">
      <c r="A28" s="4">
        <v>11</v>
      </c>
      <c r="B28" s="14">
        <v>260000</v>
      </c>
    </row>
    <row r="29" spans="1:2" x14ac:dyDescent="0.35">
      <c r="A29" s="4">
        <v>16</v>
      </c>
      <c r="B29" s="14">
        <v>475000</v>
      </c>
    </row>
    <row r="30" spans="1:2" x14ac:dyDescent="0.35">
      <c r="A30" s="4">
        <v>94</v>
      </c>
      <c r="B30" s="14">
        <v>270000</v>
      </c>
    </row>
    <row r="31" spans="1:2" x14ac:dyDescent="0.35">
      <c r="A31" s="4">
        <v>23</v>
      </c>
      <c r="B31" s="14">
        <v>275000</v>
      </c>
    </row>
    <row r="32" spans="1:2" x14ac:dyDescent="0.35">
      <c r="A32" s="4">
        <v>100</v>
      </c>
      <c r="B32" s="14">
        <v>475000</v>
      </c>
    </row>
    <row r="33" spans="1:2" x14ac:dyDescent="0.35">
      <c r="A33" s="4">
        <v>86</v>
      </c>
      <c r="B33" s="14">
        <v>160000</v>
      </c>
    </row>
    <row r="34" spans="1:2" x14ac:dyDescent="0.35">
      <c r="A34" s="4">
        <v>59</v>
      </c>
      <c r="B34" s="14">
        <v>100000</v>
      </c>
    </row>
    <row r="35" spans="1:2" x14ac:dyDescent="0.35">
      <c r="A35" s="4">
        <v>16</v>
      </c>
      <c r="B35" s="14">
        <v>225000</v>
      </c>
    </row>
    <row r="36" spans="1:2" x14ac:dyDescent="0.35">
      <c r="A36" s="4">
        <v>23</v>
      </c>
      <c r="B36" s="14">
        <v>100000</v>
      </c>
    </row>
    <row r="37" spans="1:2" x14ac:dyDescent="0.35">
      <c r="A37" s="4">
        <v>87</v>
      </c>
      <c r="B37" s="14">
        <v>100000</v>
      </c>
    </row>
    <row r="38" spans="1:2" x14ac:dyDescent="0.35">
      <c r="A38" s="4">
        <v>13</v>
      </c>
      <c r="B38" s="14">
        <v>100000</v>
      </c>
    </row>
    <row r="39" spans="1:2" x14ac:dyDescent="0.35">
      <c r="A39" s="4">
        <v>75</v>
      </c>
      <c r="B39" s="14">
        <v>675000</v>
      </c>
    </row>
    <row r="40" spans="1:2" x14ac:dyDescent="0.35">
      <c r="A40" s="4">
        <v>42</v>
      </c>
      <c r="B40" s="14">
        <v>1600000</v>
      </c>
    </row>
    <row r="41" spans="1:2" x14ac:dyDescent="0.35">
      <c r="A41" s="4">
        <v>71</v>
      </c>
      <c r="B41" s="14">
        <v>700000</v>
      </c>
    </row>
    <row r="42" spans="1:2" x14ac:dyDescent="0.35">
      <c r="A42" s="4">
        <v>25</v>
      </c>
      <c r="B42" s="14">
        <v>475000</v>
      </c>
    </row>
    <row r="43" spans="1:2" x14ac:dyDescent="0.35">
      <c r="A43" s="4">
        <v>78</v>
      </c>
      <c r="B43" s="14">
        <v>500000</v>
      </c>
    </row>
    <row r="44" spans="1:2" x14ac:dyDescent="0.35">
      <c r="A44" s="4">
        <v>10</v>
      </c>
      <c r="B44" s="14">
        <v>110000</v>
      </c>
    </row>
    <row r="45" spans="1:2" x14ac:dyDescent="0.35">
      <c r="A45" s="4">
        <v>24</v>
      </c>
      <c r="B45" s="14">
        <v>400000</v>
      </c>
    </row>
    <row r="46" spans="1:2" x14ac:dyDescent="0.35">
      <c r="A46" s="4">
        <v>34</v>
      </c>
      <c r="B46" s="14">
        <v>675000</v>
      </c>
    </row>
    <row r="47" spans="1:2" x14ac:dyDescent="0.35">
      <c r="A47" s="4">
        <v>98</v>
      </c>
      <c r="B47" s="14">
        <v>650000</v>
      </c>
    </row>
    <row r="48" spans="1:2" x14ac:dyDescent="0.35">
      <c r="A48" s="4">
        <v>15</v>
      </c>
      <c r="B48" s="14">
        <v>125000</v>
      </c>
    </row>
    <row r="49" spans="1:2" x14ac:dyDescent="0.35">
      <c r="A49" s="4">
        <v>76</v>
      </c>
      <c r="B49" s="14">
        <v>250000</v>
      </c>
    </row>
    <row r="50" spans="1:2" x14ac:dyDescent="0.35">
      <c r="A50" s="4">
        <v>3</v>
      </c>
      <c r="B50" s="14">
        <v>150000</v>
      </c>
    </row>
    <row r="51" spans="1:2" x14ac:dyDescent="0.35">
      <c r="A51" s="4">
        <v>2</v>
      </c>
      <c r="B51" s="14">
        <v>150000</v>
      </c>
    </row>
    <row r="52" spans="1:2" x14ac:dyDescent="0.35">
      <c r="A52" s="4">
        <v>50</v>
      </c>
      <c r="B52" s="14">
        <v>150000</v>
      </c>
    </row>
    <row r="53" spans="1:2" x14ac:dyDescent="0.35">
      <c r="A53" s="4">
        <v>53</v>
      </c>
      <c r="B53" s="14">
        <v>150000</v>
      </c>
    </row>
    <row r="54" spans="1:2" x14ac:dyDescent="0.35">
      <c r="A54" s="4">
        <v>73</v>
      </c>
      <c r="B54" s="14">
        <v>1800000</v>
      </c>
    </row>
    <row r="55" spans="1:2" x14ac:dyDescent="0.35">
      <c r="A55" s="4">
        <v>52</v>
      </c>
      <c r="B55" s="14">
        <v>375000</v>
      </c>
    </row>
    <row r="56" spans="1:2" x14ac:dyDescent="0.35">
      <c r="A56" s="4">
        <v>39</v>
      </c>
      <c r="B56" s="14">
        <v>225000</v>
      </c>
    </row>
    <row r="57" spans="1:2" x14ac:dyDescent="0.35">
      <c r="A57" s="4">
        <v>57</v>
      </c>
      <c r="B57" s="14">
        <v>325000</v>
      </c>
    </row>
    <row r="58" spans="1:2" x14ac:dyDescent="0.35">
      <c r="A58" s="4">
        <v>28</v>
      </c>
      <c r="B58" s="14">
        <v>170000</v>
      </c>
    </row>
    <row r="59" spans="1:2" x14ac:dyDescent="0.35">
      <c r="A59" s="4">
        <v>9</v>
      </c>
      <c r="B59" s="14">
        <v>950000</v>
      </c>
    </row>
    <row r="60" spans="1:2" x14ac:dyDescent="0.35">
      <c r="A60" s="4">
        <v>109</v>
      </c>
      <c r="B60" s="14">
        <v>750000</v>
      </c>
    </row>
    <row r="61" spans="1:2" x14ac:dyDescent="0.35">
      <c r="A61" s="4">
        <v>13</v>
      </c>
      <c r="B61" s="14">
        <v>325000</v>
      </c>
    </row>
    <row r="62" spans="1:2" x14ac:dyDescent="0.35">
      <c r="A62" s="4">
        <v>24</v>
      </c>
      <c r="B62" s="14">
        <v>150000</v>
      </c>
    </row>
    <row r="63" spans="1:2" x14ac:dyDescent="0.35">
      <c r="A63" s="4">
        <v>158</v>
      </c>
      <c r="B63" s="14">
        <v>700000</v>
      </c>
    </row>
    <row r="64" spans="1:2" x14ac:dyDescent="0.35">
      <c r="A64" s="4">
        <v>36</v>
      </c>
      <c r="B64" s="14">
        <v>175000</v>
      </c>
    </row>
    <row r="65" spans="1:2" x14ac:dyDescent="0.35">
      <c r="A65" s="4">
        <v>39</v>
      </c>
      <c r="B65" s="14">
        <v>350000</v>
      </c>
    </row>
    <row r="66" spans="1:2" x14ac:dyDescent="0.35">
      <c r="A66" s="4">
        <v>16</v>
      </c>
      <c r="B66" s="14">
        <v>700000</v>
      </c>
    </row>
    <row r="67" spans="1:2" x14ac:dyDescent="0.35">
      <c r="A67" s="4">
        <v>67</v>
      </c>
      <c r="B67" s="14">
        <v>950000</v>
      </c>
    </row>
    <row r="68" spans="1:2" x14ac:dyDescent="0.35">
      <c r="A68" s="4">
        <v>50</v>
      </c>
      <c r="B68" s="14">
        <v>450000</v>
      </c>
    </row>
    <row r="69" spans="1:2" x14ac:dyDescent="0.35">
      <c r="A69" s="4">
        <v>70</v>
      </c>
      <c r="B69" s="14">
        <v>200000</v>
      </c>
    </row>
    <row r="70" spans="1:2" x14ac:dyDescent="0.35">
      <c r="A70" s="4">
        <v>16</v>
      </c>
      <c r="B70" s="14">
        <v>200000</v>
      </c>
    </row>
    <row r="71" spans="1:2" x14ac:dyDescent="0.35">
      <c r="A71" s="4">
        <v>105</v>
      </c>
      <c r="B71" s="14">
        <v>300000</v>
      </c>
    </row>
    <row r="72" spans="1:2" x14ac:dyDescent="0.35">
      <c r="A72" s="4">
        <v>91</v>
      </c>
      <c r="B72" s="14">
        <v>400000</v>
      </c>
    </row>
    <row r="73" spans="1:2" x14ac:dyDescent="0.35">
      <c r="A73" s="4">
        <v>17</v>
      </c>
      <c r="B73" s="14">
        <v>325000</v>
      </c>
    </row>
    <row r="74" spans="1:2" x14ac:dyDescent="0.35">
      <c r="A74" s="4">
        <v>73</v>
      </c>
      <c r="B74" s="14">
        <v>425000</v>
      </c>
    </row>
    <row r="75" spans="1:2" x14ac:dyDescent="0.35">
      <c r="A75" s="4">
        <v>71</v>
      </c>
      <c r="B75" s="14">
        <v>350000</v>
      </c>
    </row>
    <row r="76" spans="1:2" x14ac:dyDescent="0.35">
      <c r="A76" s="4">
        <v>69</v>
      </c>
      <c r="B76" s="14">
        <v>525000</v>
      </c>
    </row>
    <row r="77" spans="1:2" x14ac:dyDescent="0.35">
      <c r="A77" s="4">
        <v>21</v>
      </c>
      <c r="B77" s="14">
        <v>425000</v>
      </c>
    </row>
    <row r="78" spans="1:2" x14ac:dyDescent="0.35">
      <c r="A78" s="4">
        <v>75</v>
      </c>
      <c r="B78" s="14">
        <v>200000</v>
      </c>
    </row>
    <row r="79" spans="1:2" x14ac:dyDescent="0.35">
      <c r="A79" s="4">
        <v>34</v>
      </c>
      <c r="B79" s="14">
        <v>800000</v>
      </c>
    </row>
    <row r="80" spans="1:2" x14ac:dyDescent="0.35">
      <c r="A80" s="4">
        <v>17</v>
      </c>
      <c r="B80" s="14">
        <v>350000</v>
      </c>
    </row>
    <row r="81" spans="1:2" x14ac:dyDescent="0.35">
      <c r="A81" s="4">
        <v>3</v>
      </c>
      <c r="B81" s="14">
        <v>650000</v>
      </c>
    </row>
    <row r="82" spans="1:2" x14ac:dyDescent="0.35">
      <c r="A82" s="4">
        <v>22</v>
      </c>
      <c r="B82" s="14">
        <v>850000</v>
      </c>
    </row>
    <row r="83" spans="1:2" x14ac:dyDescent="0.35">
      <c r="A83" s="4">
        <v>11</v>
      </c>
      <c r="B83" s="14">
        <v>200000</v>
      </c>
    </row>
    <row r="84" spans="1:2" x14ac:dyDescent="0.35">
      <c r="A84" s="4">
        <v>3</v>
      </c>
      <c r="B84" s="14">
        <v>500000</v>
      </c>
    </row>
    <row r="85" spans="1:2" x14ac:dyDescent="0.35">
      <c r="A85" s="4">
        <v>41</v>
      </c>
      <c r="B85" s="14">
        <v>675000</v>
      </c>
    </row>
    <row r="86" spans="1:2" x14ac:dyDescent="0.35">
      <c r="A86" s="4">
        <v>60</v>
      </c>
      <c r="B86" s="14">
        <v>925000</v>
      </c>
    </row>
    <row r="87" spans="1:2" x14ac:dyDescent="0.35">
      <c r="A87" s="4">
        <v>33</v>
      </c>
      <c r="B87" s="14">
        <v>550000</v>
      </c>
    </row>
    <row r="88" spans="1:2" x14ac:dyDescent="0.35">
      <c r="A88" s="4">
        <v>10</v>
      </c>
      <c r="B88" s="14">
        <v>875000</v>
      </c>
    </row>
    <row r="89" spans="1:2" x14ac:dyDescent="0.35">
      <c r="A89" s="4">
        <v>15</v>
      </c>
      <c r="B89" s="14">
        <v>625000</v>
      </c>
    </row>
    <row r="90" spans="1:2" x14ac:dyDescent="0.35">
      <c r="A90" s="4">
        <v>69</v>
      </c>
      <c r="B90" s="14">
        <v>800000</v>
      </c>
    </row>
    <row r="91" spans="1:2" x14ac:dyDescent="0.35">
      <c r="A91" s="4">
        <v>20</v>
      </c>
      <c r="B91" s="14">
        <v>200000</v>
      </c>
    </row>
    <row r="92" spans="1:2" x14ac:dyDescent="0.35">
      <c r="A92" s="4">
        <v>109</v>
      </c>
      <c r="B92" s="14">
        <v>750000</v>
      </c>
    </row>
    <row r="93" spans="1:2" x14ac:dyDescent="0.35">
      <c r="A93" s="4">
        <v>23</v>
      </c>
      <c r="B93" s="14">
        <v>450000</v>
      </c>
    </row>
    <row r="94" spans="1:2" x14ac:dyDescent="0.35">
      <c r="A94" s="4">
        <v>93</v>
      </c>
      <c r="B94" s="14">
        <v>725000</v>
      </c>
    </row>
    <row r="95" spans="1:2" x14ac:dyDescent="0.35">
      <c r="A95" s="4">
        <v>93</v>
      </c>
      <c r="B95" s="14">
        <v>375000</v>
      </c>
    </row>
    <row r="96" spans="1:2" x14ac:dyDescent="0.35">
      <c r="A96" s="4">
        <v>89</v>
      </c>
      <c r="B96" s="14">
        <v>900000</v>
      </c>
    </row>
    <row r="97" spans="1:2" x14ac:dyDescent="0.35">
      <c r="A97" s="4">
        <v>3</v>
      </c>
      <c r="B97" s="14">
        <v>650000</v>
      </c>
    </row>
    <row r="98" spans="1:2" x14ac:dyDescent="0.35">
      <c r="A98" s="4">
        <v>71</v>
      </c>
      <c r="B98" s="14">
        <v>675000</v>
      </c>
    </row>
    <row r="99" spans="1:2" x14ac:dyDescent="0.35">
      <c r="A99" s="4">
        <v>31</v>
      </c>
      <c r="B99" s="14">
        <v>225000</v>
      </c>
    </row>
    <row r="100" spans="1:2" x14ac:dyDescent="0.35">
      <c r="A100" s="4">
        <v>33</v>
      </c>
      <c r="B100" s="14">
        <v>675000</v>
      </c>
    </row>
    <row r="101" spans="1:2" x14ac:dyDescent="0.35">
      <c r="A101" s="4">
        <v>3</v>
      </c>
      <c r="B101" s="14">
        <v>225000</v>
      </c>
    </row>
    <row r="102" spans="1:2" x14ac:dyDescent="0.35">
      <c r="A102" s="4">
        <v>128</v>
      </c>
      <c r="B102" s="14">
        <v>800000</v>
      </c>
    </row>
    <row r="103" spans="1:2" x14ac:dyDescent="0.35">
      <c r="A103" s="4">
        <v>69</v>
      </c>
      <c r="B103" s="14">
        <v>575000</v>
      </c>
    </row>
    <row r="104" spans="1:2" x14ac:dyDescent="0.35">
      <c r="A104" s="4">
        <v>49</v>
      </c>
      <c r="B104" s="14">
        <v>850000</v>
      </c>
    </row>
    <row r="105" spans="1:2" x14ac:dyDescent="0.35">
      <c r="A105" s="4">
        <v>116</v>
      </c>
      <c r="B105" s="14">
        <v>250000</v>
      </c>
    </row>
    <row r="106" spans="1:2" x14ac:dyDescent="0.35">
      <c r="A106" s="4">
        <v>114</v>
      </c>
      <c r="B106" s="14">
        <v>975000</v>
      </c>
    </row>
    <row r="107" spans="1:2" x14ac:dyDescent="0.35">
      <c r="A107" s="4">
        <v>110</v>
      </c>
      <c r="B107" s="14">
        <v>475000</v>
      </c>
    </row>
    <row r="108" spans="1:2" x14ac:dyDescent="0.35">
      <c r="A108" s="4">
        <v>8</v>
      </c>
      <c r="B108" s="14">
        <v>500000</v>
      </c>
    </row>
    <row r="109" spans="1:2" x14ac:dyDescent="0.35">
      <c r="A109" s="4">
        <v>6</v>
      </c>
      <c r="B109" s="14">
        <v>600000</v>
      </c>
    </row>
    <row r="110" spans="1:2" x14ac:dyDescent="0.35">
      <c r="A110" s="4">
        <v>94</v>
      </c>
      <c r="B110" s="14">
        <v>700000</v>
      </c>
    </row>
    <row r="111" spans="1:2" x14ac:dyDescent="0.35">
      <c r="A111" s="4">
        <v>2</v>
      </c>
      <c r="B111" s="14">
        <v>425000</v>
      </c>
    </row>
    <row r="112" spans="1:2" x14ac:dyDescent="0.35">
      <c r="A112" s="4">
        <v>91</v>
      </c>
      <c r="B112" s="14">
        <v>250000</v>
      </c>
    </row>
    <row r="113" spans="1:2" x14ac:dyDescent="0.35">
      <c r="A113" s="4">
        <v>117</v>
      </c>
      <c r="B113" s="14">
        <v>1350000</v>
      </c>
    </row>
    <row r="114" spans="1:2" x14ac:dyDescent="0.35">
      <c r="A114" s="4">
        <v>29</v>
      </c>
      <c r="B114" s="14">
        <v>625000</v>
      </c>
    </row>
    <row r="115" spans="1:2" x14ac:dyDescent="0.35">
      <c r="A115" s="4">
        <v>74</v>
      </c>
      <c r="B115" s="14">
        <v>300000</v>
      </c>
    </row>
    <row r="116" spans="1:2" x14ac:dyDescent="0.35">
      <c r="A116" s="4">
        <v>109</v>
      </c>
      <c r="B116" s="14">
        <v>700000</v>
      </c>
    </row>
    <row r="117" spans="1:2" x14ac:dyDescent="0.35">
      <c r="A117" s="4">
        <v>25</v>
      </c>
      <c r="B117" s="14">
        <v>900000</v>
      </c>
    </row>
    <row r="118" spans="1:2" x14ac:dyDescent="0.35">
      <c r="A118" s="4">
        <v>65</v>
      </c>
      <c r="B118" s="14">
        <v>950000</v>
      </c>
    </row>
    <row r="119" spans="1:2" x14ac:dyDescent="0.35">
      <c r="A119" s="4">
        <v>24</v>
      </c>
      <c r="B119" s="14">
        <v>500000</v>
      </c>
    </row>
    <row r="120" spans="1:2" x14ac:dyDescent="0.35">
      <c r="A120" s="4">
        <v>20</v>
      </c>
      <c r="B120" s="14">
        <v>400000</v>
      </c>
    </row>
    <row r="121" spans="1:2" x14ac:dyDescent="0.35">
      <c r="A121" s="4">
        <v>45</v>
      </c>
      <c r="B121" s="14">
        <v>350000</v>
      </c>
    </row>
    <row r="122" spans="1:2" x14ac:dyDescent="0.35">
      <c r="A122" s="4">
        <v>4</v>
      </c>
      <c r="B122" s="14">
        <v>350000</v>
      </c>
    </row>
    <row r="123" spans="1:2" x14ac:dyDescent="0.35">
      <c r="A123" s="4">
        <v>70</v>
      </c>
      <c r="B123" s="14">
        <v>1500000</v>
      </c>
    </row>
    <row r="124" spans="1:2" x14ac:dyDescent="0.35">
      <c r="A124" s="4">
        <v>75</v>
      </c>
      <c r="B124" s="14">
        <v>500000</v>
      </c>
    </row>
    <row r="125" spans="1:2" x14ac:dyDescent="0.35">
      <c r="A125" s="4">
        <v>119</v>
      </c>
      <c r="B125" s="14">
        <v>1800000</v>
      </c>
    </row>
    <row r="126" spans="1:2" x14ac:dyDescent="0.35">
      <c r="A126" s="4">
        <v>81</v>
      </c>
      <c r="B126" s="14">
        <v>1000000</v>
      </c>
    </row>
    <row r="127" spans="1:2" x14ac:dyDescent="0.35">
      <c r="A127" s="4">
        <v>100</v>
      </c>
      <c r="B127" s="14">
        <v>1800000</v>
      </c>
    </row>
    <row r="128" spans="1:2" x14ac:dyDescent="0.35">
      <c r="A128" s="4">
        <v>66</v>
      </c>
      <c r="B128" s="14">
        <v>1800000</v>
      </c>
    </row>
    <row r="129" spans="1:2" x14ac:dyDescent="0.35">
      <c r="A129" s="4">
        <v>34</v>
      </c>
      <c r="B129" s="14">
        <v>450000</v>
      </c>
    </row>
    <row r="130" spans="1:2" x14ac:dyDescent="0.35">
      <c r="A130" s="4">
        <v>24</v>
      </c>
      <c r="B130" s="14">
        <v>1550000</v>
      </c>
    </row>
    <row r="131" spans="1:2" x14ac:dyDescent="0.35">
      <c r="A131" s="20">
        <v>103</v>
      </c>
      <c r="B131" s="23">
        <v>1550000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3741-94A6-4081-AAA7-ACB1A4798561}">
  <dimension ref="A1:F131"/>
  <sheetViews>
    <sheetView workbookViewId="0">
      <selection activeCell="E12" sqref="E12"/>
    </sheetView>
  </sheetViews>
  <sheetFormatPr defaultRowHeight="14.5" x14ac:dyDescent="0.35"/>
  <cols>
    <col min="1" max="1" width="8.7265625" style="1"/>
    <col min="4" max="4" width="11.90625" customWidth="1"/>
    <col min="5" max="5" width="14.453125" customWidth="1"/>
    <col min="6" max="6" width="12.08984375" customWidth="1"/>
  </cols>
  <sheetData>
    <row r="1" spans="1:6" ht="27" thickBot="1" x14ac:dyDescent="0.4">
      <c r="A1" s="16" t="s">
        <v>2</v>
      </c>
      <c r="B1" s="24" t="s">
        <v>180</v>
      </c>
    </row>
    <row r="2" spans="1:6" x14ac:dyDescent="0.35">
      <c r="A2" s="4">
        <v>1</v>
      </c>
      <c r="B2" s="4">
        <v>24000</v>
      </c>
      <c r="D2" s="36"/>
      <c r="E2" s="36" t="s">
        <v>2</v>
      </c>
      <c r="F2" s="36" t="s">
        <v>180</v>
      </c>
    </row>
    <row r="3" spans="1:6" x14ac:dyDescent="0.35">
      <c r="A3" s="4">
        <v>2</v>
      </c>
      <c r="B3" s="4">
        <v>20000</v>
      </c>
      <c r="D3" s="34" t="s">
        <v>2</v>
      </c>
      <c r="E3" s="34">
        <v>1</v>
      </c>
      <c r="F3" s="34"/>
    </row>
    <row r="4" spans="1:6" ht="15" thickBot="1" x14ac:dyDescent="0.4">
      <c r="A4" s="4">
        <v>2</v>
      </c>
      <c r="B4" s="4">
        <v>50000</v>
      </c>
      <c r="D4" s="35" t="s">
        <v>180</v>
      </c>
      <c r="E4" s="35">
        <v>-0.10620106212675437</v>
      </c>
      <c r="F4" s="35">
        <v>1</v>
      </c>
    </row>
    <row r="5" spans="1:6" x14ac:dyDescent="0.35">
      <c r="A5" s="4">
        <v>2</v>
      </c>
      <c r="B5" s="4">
        <v>50000</v>
      </c>
    </row>
    <row r="6" spans="1:6" x14ac:dyDescent="0.35">
      <c r="A6" s="4">
        <v>2</v>
      </c>
      <c r="B6" s="4">
        <v>50000</v>
      </c>
    </row>
    <row r="7" spans="1:6" x14ac:dyDescent="0.35">
      <c r="A7" s="4">
        <v>2</v>
      </c>
      <c r="B7" s="4">
        <v>50000</v>
      </c>
    </row>
    <row r="8" spans="1:6" x14ac:dyDescent="0.35">
      <c r="A8" s="4">
        <v>2</v>
      </c>
      <c r="B8" s="4">
        <v>290000</v>
      </c>
    </row>
    <row r="9" spans="1:6" x14ac:dyDescent="0.35">
      <c r="A9" s="4">
        <v>1</v>
      </c>
      <c r="B9" s="4">
        <v>50000</v>
      </c>
    </row>
    <row r="10" spans="1:6" x14ac:dyDescent="0.35">
      <c r="A10" s="4">
        <v>2</v>
      </c>
      <c r="B10" s="4">
        <v>80000</v>
      </c>
    </row>
    <row r="11" spans="1:6" x14ac:dyDescent="0.35">
      <c r="A11" s="4">
        <v>2</v>
      </c>
      <c r="B11" s="4">
        <v>800000</v>
      </c>
    </row>
    <row r="12" spans="1:6" x14ac:dyDescent="0.35">
      <c r="A12" s="4">
        <v>2</v>
      </c>
      <c r="B12" s="4">
        <v>95000</v>
      </c>
    </row>
    <row r="13" spans="1:6" x14ac:dyDescent="0.35">
      <c r="A13" s="4">
        <v>1</v>
      </c>
      <c r="B13" s="4">
        <v>240000</v>
      </c>
    </row>
    <row r="14" spans="1:6" x14ac:dyDescent="0.35">
      <c r="A14" s="4">
        <v>2</v>
      </c>
      <c r="B14" s="4">
        <v>50000</v>
      </c>
    </row>
    <row r="15" spans="1:6" x14ac:dyDescent="0.35">
      <c r="A15" s="4">
        <v>2</v>
      </c>
      <c r="B15" s="4">
        <v>750000</v>
      </c>
    </row>
    <row r="16" spans="1:6" x14ac:dyDescent="0.35">
      <c r="A16" s="4">
        <v>1</v>
      </c>
      <c r="B16" s="4">
        <v>850000</v>
      </c>
    </row>
    <row r="17" spans="1:2" x14ac:dyDescent="0.35">
      <c r="A17" s="4">
        <v>2</v>
      </c>
      <c r="B17" s="4">
        <v>800000</v>
      </c>
    </row>
    <row r="18" spans="1:2" x14ac:dyDescent="0.35">
      <c r="A18" s="4">
        <v>2</v>
      </c>
      <c r="B18" s="4">
        <v>500000</v>
      </c>
    </row>
    <row r="19" spans="1:2" x14ac:dyDescent="0.35">
      <c r="A19" s="4">
        <v>2</v>
      </c>
      <c r="B19" s="4">
        <v>300000</v>
      </c>
    </row>
    <row r="20" spans="1:2" x14ac:dyDescent="0.35">
      <c r="A20" s="4">
        <v>2</v>
      </c>
      <c r="B20" s="4">
        <v>375000</v>
      </c>
    </row>
    <row r="21" spans="1:2" x14ac:dyDescent="0.35">
      <c r="A21" s="4">
        <v>3</v>
      </c>
      <c r="B21" s="4">
        <v>650000</v>
      </c>
    </row>
    <row r="22" spans="1:2" x14ac:dyDescent="0.35">
      <c r="A22" s="4">
        <v>2</v>
      </c>
      <c r="B22" s="4">
        <v>625000</v>
      </c>
    </row>
    <row r="23" spans="1:2" x14ac:dyDescent="0.35">
      <c r="A23" s="4">
        <v>1</v>
      </c>
      <c r="B23" s="4">
        <v>950000</v>
      </c>
    </row>
    <row r="24" spans="1:2" x14ac:dyDescent="0.35">
      <c r="A24" s="4">
        <v>3</v>
      </c>
      <c r="B24" s="4">
        <v>140000</v>
      </c>
    </row>
    <row r="25" spans="1:2" x14ac:dyDescent="0.35">
      <c r="A25" s="4">
        <v>2</v>
      </c>
      <c r="B25" s="4">
        <v>100000</v>
      </c>
    </row>
    <row r="26" spans="1:2" x14ac:dyDescent="0.35">
      <c r="A26" s="4">
        <v>3</v>
      </c>
      <c r="B26" s="4">
        <v>100000</v>
      </c>
    </row>
    <row r="27" spans="1:2" x14ac:dyDescent="0.35">
      <c r="A27" s="4">
        <v>2</v>
      </c>
      <c r="B27" s="4">
        <v>300000</v>
      </c>
    </row>
    <row r="28" spans="1:2" x14ac:dyDescent="0.35">
      <c r="A28" s="4">
        <v>1</v>
      </c>
      <c r="B28" s="4">
        <v>260000</v>
      </c>
    </row>
    <row r="29" spans="1:2" x14ac:dyDescent="0.35">
      <c r="A29" s="4">
        <v>2</v>
      </c>
      <c r="B29" s="4">
        <v>475000</v>
      </c>
    </row>
    <row r="30" spans="1:2" x14ac:dyDescent="0.35">
      <c r="A30" s="4">
        <v>2</v>
      </c>
      <c r="B30" s="4">
        <v>270000</v>
      </c>
    </row>
    <row r="31" spans="1:2" x14ac:dyDescent="0.35">
      <c r="A31" s="4">
        <v>2</v>
      </c>
      <c r="B31" s="4">
        <v>275000</v>
      </c>
    </row>
    <row r="32" spans="1:2" x14ac:dyDescent="0.35">
      <c r="A32" s="4">
        <v>2</v>
      </c>
      <c r="B32" s="4">
        <v>475000</v>
      </c>
    </row>
    <row r="33" spans="1:2" x14ac:dyDescent="0.35">
      <c r="A33" s="4">
        <v>2</v>
      </c>
      <c r="B33" s="4">
        <v>160000</v>
      </c>
    </row>
    <row r="34" spans="1:2" x14ac:dyDescent="0.35">
      <c r="A34" s="4">
        <v>2</v>
      </c>
      <c r="B34" s="4">
        <v>100000</v>
      </c>
    </row>
    <row r="35" spans="1:2" x14ac:dyDescent="0.35">
      <c r="A35" s="4">
        <v>2</v>
      </c>
      <c r="B35" s="4">
        <v>225000</v>
      </c>
    </row>
    <row r="36" spans="1:2" x14ac:dyDescent="0.35">
      <c r="A36" s="4">
        <v>2</v>
      </c>
      <c r="B36" s="4">
        <v>100000</v>
      </c>
    </row>
    <row r="37" spans="1:2" x14ac:dyDescent="0.35">
      <c r="A37" s="4">
        <v>2</v>
      </c>
      <c r="B37" s="4">
        <v>100000</v>
      </c>
    </row>
    <row r="38" spans="1:2" x14ac:dyDescent="0.35">
      <c r="A38" s="4">
        <v>2</v>
      </c>
      <c r="B38" s="4">
        <v>100000</v>
      </c>
    </row>
    <row r="39" spans="1:2" x14ac:dyDescent="0.35">
      <c r="A39" s="4">
        <v>2</v>
      </c>
      <c r="B39" s="4">
        <v>675000</v>
      </c>
    </row>
    <row r="40" spans="1:2" x14ac:dyDescent="0.35">
      <c r="A40" s="4">
        <v>1</v>
      </c>
      <c r="B40" s="4">
        <v>1600000</v>
      </c>
    </row>
    <row r="41" spans="1:2" x14ac:dyDescent="0.35">
      <c r="A41" s="4">
        <v>2</v>
      </c>
      <c r="B41" s="4">
        <v>700000</v>
      </c>
    </row>
    <row r="42" spans="1:2" x14ac:dyDescent="0.35">
      <c r="A42" s="4">
        <v>2</v>
      </c>
      <c r="B42" s="4">
        <v>475000</v>
      </c>
    </row>
    <row r="43" spans="1:2" x14ac:dyDescent="0.35">
      <c r="A43" s="4">
        <v>2</v>
      </c>
      <c r="B43" s="4">
        <v>500000</v>
      </c>
    </row>
    <row r="44" spans="1:2" x14ac:dyDescent="0.35">
      <c r="A44" s="4">
        <v>2</v>
      </c>
      <c r="B44" s="4">
        <v>110000</v>
      </c>
    </row>
    <row r="45" spans="1:2" x14ac:dyDescent="0.35">
      <c r="A45" s="4">
        <v>1</v>
      </c>
      <c r="B45" s="4">
        <v>400000</v>
      </c>
    </row>
    <row r="46" spans="1:2" x14ac:dyDescent="0.35">
      <c r="A46" s="4">
        <v>2</v>
      </c>
      <c r="B46" s="4">
        <v>675000</v>
      </c>
    </row>
    <row r="47" spans="1:2" x14ac:dyDescent="0.35">
      <c r="A47" s="4">
        <v>1</v>
      </c>
      <c r="B47" s="4">
        <v>650000</v>
      </c>
    </row>
    <row r="48" spans="1:2" x14ac:dyDescent="0.35">
      <c r="A48" s="4">
        <v>2</v>
      </c>
      <c r="B48" s="4">
        <v>125000</v>
      </c>
    </row>
    <row r="49" spans="1:2" x14ac:dyDescent="0.35">
      <c r="A49" s="4">
        <v>2</v>
      </c>
      <c r="B49" s="4">
        <v>250000</v>
      </c>
    </row>
    <row r="50" spans="1:2" x14ac:dyDescent="0.35">
      <c r="A50" s="4">
        <v>2</v>
      </c>
      <c r="B50" s="4">
        <v>150000</v>
      </c>
    </row>
    <row r="51" spans="1:2" x14ac:dyDescent="0.35">
      <c r="A51" s="4">
        <v>2</v>
      </c>
      <c r="B51" s="4">
        <v>150000</v>
      </c>
    </row>
    <row r="52" spans="1:2" x14ac:dyDescent="0.35">
      <c r="A52" s="4">
        <v>2</v>
      </c>
      <c r="B52" s="4">
        <v>150000</v>
      </c>
    </row>
    <row r="53" spans="1:2" x14ac:dyDescent="0.35">
      <c r="A53" s="4">
        <v>2</v>
      </c>
      <c r="B53" s="4">
        <v>150000</v>
      </c>
    </row>
    <row r="54" spans="1:2" x14ac:dyDescent="0.35">
      <c r="A54" s="4">
        <v>1</v>
      </c>
      <c r="B54" s="4">
        <v>1800000</v>
      </c>
    </row>
    <row r="55" spans="1:2" x14ac:dyDescent="0.35">
      <c r="A55" s="4">
        <v>3</v>
      </c>
      <c r="B55" s="4">
        <v>375000</v>
      </c>
    </row>
    <row r="56" spans="1:2" x14ac:dyDescent="0.35">
      <c r="A56" s="4">
        <v>2</v>
      </c>
      <c r="B56" s="4">
        <v>225000</v>
      </c>
    </row>
    <row r="57" spans="1:2" x14ac:dyDescent="0.35">
      <c r="A57" s="4">
        <v>2</v>
      </c>
      <c r="B57" s="4">
        <v>325000</v>
      </c>
    </row>
    <row r="58" spans="1:2" x14ac:dyDescent="0.35">
      <c r="A58" s="4">
        <v>2</v>
      </c>
      <c r="B58" s="4">
        <v>170000</v>
      </c>
    </row>
    <row r="59" spans="1:2" x14ac:dyDescent="0.35">
      <c r="A59" s="4">
        <v>1</v>
      </c>
      <c r="B59" s="4">
        <v>950000</v>
      </c>
    </row>
    <row r="60" spans="1:2" x14ac:dyDescent="0.35">
      <c r="A60" s="4">
        <v>1</v>
      </c>
      <c r="B60" s="4">
        <v>750000</v>
      </c>
    </row>
    <row r="61" spans="1:2" x14ac:dyDescent="0.35">
      <c r="A61" s="4">
        <v>2</v>
      </c>
      <c r="B61" s="4">
        <v>325000</v>
      </c>
    </row>
    <row r="62" spans="1:2" x14ac:dyDescent="0.35">
      <c r="A62" s="4">
        <v>2</v>
      </c>
      <c r="B62" s="4">
        <v>150000</v>
      </c>
    </row>
    <row r="63" spans="1:2" x14ac:dyDescent="0.35">
      <c r="A63" s="4">
        <v>2</v>
      </c>
      <c r="B63" s="4">
        <v>700000</v>
      </c>
    </row>
    <row r="64" spans="1:2" x14ac:dyDescent="0.35">
      <c r="A64" s="4">
        <v>3</v>
      </c>
      <c r="B64" s="4">
        <v>175000</v>
      </c>
    </row>
    <row r="65" spans="1:2" x14ac:dyDescent="0.35">
      <c r="A65" s="4">
        <v>2</v>
      </c>
      <c r="B65" s="4">
        <v>350000</v>
      </c>
    </row>
    <row r="66" spans="1:2" x14ac:dyDescent="0.35">
      <c r="A66" s="4">
        <v>2</v>
      </c>
      <c r="B66" s="4">
        <v>700000</v>
      </c>
    </row>
    <row r="67" spans="1:2" x14ac:dyDescent="0.35">
      <c r="A67" s="4">
        <v>2</v>
      </c>
      <c r="B67" s="4">
        <v>950000</v>
      </c>
    </row>
    <row r="68" spans="1:2" x14ac:dyDescent="0.35">
      <c r="A68" s="4">
        <v>2</v>
      </c>
      <c r="B68" s="4">
        <v>450000</v>
      </c>
    </row>
    <row r="69" spans="1:2" x14ac:dyDescent="0.35">
      <c r="A69" s="4">
        <v>2</v>
      </c>
      <c r="B69" s="4">
        <v>200000</v>
      </c>
    </row>
    <row r="70" spans="1:2" x14ac:dyDescent="0.35">
      <c r="A70" s="4">
        <v>3</v>
      </c>
      <c r="B70" s="4">
        <v>200000</v>
      </c>
    </row>
    <row r="71" spans="1:2" x14ac:dyDescent="0.35">
      <c r="A71" s="4">
        <v>2</v>
      </c>
      <c r="B71" s="4">
        <v>300000</v>
      </c>
    </row>
    <row r="72" spans="1:2" x14ac:dyDescent="0.35">
      <c r="A72" s="4">
        <v>3</v>
      </c>
      <c r="B72" s="4">
        <v>400000</v>
      </c>
    </row>
    <row r="73" spans="1:2" x14ac:dyDescent="0.35">
      <c r="A73" s="4">
        <v>2</v>
      </c>
      <c r="B73" s="4">
        <v>325000</v>
      </c>
    </row>
    <row r="74" spans="1:2" x14ac:dyDescent="0.35">
      <c r="A74" s="4">
        <v>3</v>
      </c>
      <c r="B74" s="4">
        <v>425000</v>
      </c>
    </row>
    <row r="75" spans="1:2" x14ac:dyDescent="0.35">
      <c r="A75" s="4">
        <v>2</v>
      </c>
      <c r="B75" s="4">
        <v>350000</v>
      </c>
    </row>
    <row r="76" spans="1:2" x14ac:dyDescent="0.35">
      <c r="A76" s="4">
        <v>2</v>
      </c>
      <c r="B76" s="4">
        <v>525000</v>
      </c>
    </row>
    <row r="77" spans="1:2" x14ac:dyDescent="0.35">
      <c r="A77" s="4">
        <v>2</v>
      </c>
      <c r="B77" s="4">
        <v>425000</v>
      </c>
    </row>
    <row r="78" spans="1:2" x14ac:dyDescent="0.35">
      <c r="A78" s="4">
        <v>3</v>
      </c>
      <c r="B78" s="4">
        <v>200000</v>
      </c>
    </row>
    <row r="79" spans="1:2" x14ac:dyDescent="0.35">
      <c r="A79" s="4">
        <v>1</v>
      </c>
      <c r="B79" s="4">
        <v>800000</v>
      </c>
    </row>
    <row r="80" spans="1:2" x14ac:dyDescent="0.35">
      <c r="A80" s="4">
        <v>2</v>
      </c>
      <c r="B80" s="4">
        <v>350000</v>
      </c>
    </row>
    <row r="81" spans="1:2" x14ac:dyDescent="0.35">
      <c r="A81" s="4">
        <v>3</v>
      </c>
      <c r="B81" s="4">
        <v>650000</v>
      </c>
    </row>
    <row r="82" spans="1:2" x14ac:dyDescent="0.35">
      <c r="A82" s="4">
        <v>2</v>
      </c>
      <c r="B82" s="4">
        <v>850000</v>
      </c>
    </row>
    <row r="83" spans="1:2" x14ac:dyDescent="0.35">
      <c r="A83" s="4">
        <v>2</v>
      </c>
      <c r="B83" s="4">
        <v>200000</v>
      </c>
    </row>
    <row r="84" spans="1:2" x14ac:dyDescent="0.35">
      <c r="A84" s="4">
        <v>1</v>
      </c>
      <c r="B84" s="4">
        <v>500000</v>
      </c>
    </row>
    <row r="85" spans="1:2" x14ac:dyDescent="0.35">
      <c r="A85" s="4">
        <v>2</v>
      </c>
      <c r="B85" s="4">
        <v>675000</v>
      </c>
    </row>
    <row r="86" spans="1:2" x14ac:dyDescent="0.35">
      <c r="A86" s="4">
        <v>2</v>
      </c>
      <c r="B86" s="4">
        <v>925000</v>
      </c>
    </row>
    <row r="87" spans="1:2" x14ac:dyDescent="0.35">
      <c r="A87" s="4">
        <v>3</v>
      </c>
      <c r="B87" s="4">
        <v>550000</v>
      </c>
    </row>
    <row r="88" spans="1:2" x14ac:dyDescent="0.35">
      <c r="A88" s="4">
        <v>2</v>
      </c>
      <c r="B88" s="4">
        <v>875000</v>
      </c>
    </row>
    <row r="89" spans="1:2" x14ac:dyDescent="0.35">
      <c r="A89" s="4">
        <v>2</v>
      </c>
      <c r="B89" s="4">
        <v>625000</v>
      </c>
    </row>
    <row r="90" spans="1:2" x14ac:dyDescent="0.35">
      <c r="A90" s="4">
        <v>2</v>
      </c>
      <c r="B90" s="4">
        <v>800000</v>
      </c>
    </row>
    <row r="91" spans="1:2" x14ac:dyDescent="0.35">
      <c r="A91" s="4">
        <v>3</v>
      </c>
      <c r="B91" s="4">
        <v>200000</v>
      </c>
    </row>
    <row r="92" spans="1:2" x14ac:dyDescent="0.35">
      <c r="A92" s="4">
        <v>1</v>
      </c>
      <c r="B92" s="4">
        <v>750000</v>
      </c>
    </row>
    <row r="93" spans="1:2" x14ac:dyDescent="0.35">
      <c r="A93" s="4">
        <v>2</v>
      </c>
      <c r="B93" s="4">
        <v>450000</v>
      </c>
    </row>
    <row r="94" spans="1:2" x14ac:dyDescent="0.35">
      <c r="A94" s="4">
        <v>2</v>
      </c>
      <c r="B94" s="4">
        <v>725000</v>
      </c>
    </row>
    <row r="95" spans="1:2" x14ac:dyDescent="0.35">
      <c r="A95" s="4">
        <v>3</v>
      </c>
      <c r="B95" s="4">
        <v>375000</v>
      </c>
    </row>
    <row r="96" spans="1:2" x14ac:dyDescent="0.35">
      <c r="A96" s="4">
        <v>3</v>
      </c>
      <c r="B96" s="4">
        <v>900000</v>
      </c>
    </row>
    <row r="97" spans="1:2" x14ac:dyDescent="0.35">
      <c r="A97" s="4">
        <v>2</v>
      </c>
      <c r="B97" s="4">
        <v>650000</v>
      </c>
    </row>
    <row r="98" spans="1:2" x14ac:dyDescent="0.35">
      <c r="A98" s="4">
        <v>2</v>
      </c>
      <c r="B98" s="4">
        <v>675000</v>
      </c>
    </row>
    <row r="99" spans="1:2" x14ac:dyDescent="0.35">
      <c r="A99" s="4">
        <v>2</v>
      </c>
      <c r="B99" s="4">
        <v>225000</v>
      </c>
    </row>
    <row r="100" spans="1:2" x14ac:dyDescent="0.35">
      <c r="A100" s="4">
        <v>2</v>
      </c>
      <c r="B100" s="4">
        <v>675000</v>
      </c>
    </row>
    <row r="101" spans="1:2" x14ac:dyDescent="0.35">
      <c r="A101" s="4">
        <v>2</v>
      </c>
      <c r="B101" s="4">
        <v>225000</v>
      </c>
    </row>
    <row r="102" spans="1:2" x14ac:dyDescent="0.35">
      <c r="A102" s="4">
        <v>2</v>
      </c>
      <c r="B102" s="4">
        <v>800000</v>
      </c>
    </row>
    <row r="103" spans="1:2" x14ac:dyDescent="0.35">
      <c r="A103" s="4">
        <v>3</v>
      </c>
      <c r="B103" s="4">
        <v>575000</v>
      </c>
    </row>
    <row r="104" spans="1:2" x14ac:dyDescent="0.35">
      <c r="A104" s="4">
        <v>2</v>
      </c>
      <c r="B104" s="4">
        <v>850000</v>
      </c>
    </row>
    <row r="105" spans="1:2" x14ac:dyDescent="0.35">
      <c r="A105" s="4">
        <v>3</v>
      </c>
      <c r="B105" s="4">
        <v>250000</v>
      </c>
    </row>
    <row r="106" spans="1:2" x14ac:dyDescent="0.35">
      <c r="A106" s="4">
        <v>3</v>
      </c>
      <c r="B106" s="4">
        <v>975000</v>
      </c>
    </row>
    <row r="107" spans="1:2" x14ac:dyDescent="0.35">
      <c r="A107" s="4">
        <v>2</v>
      </c>
      <c r="B107" s="4">
        <v>475000</v>
      </c>
    </row>
    <row r="108" spans="1:2" x14ac:dyDescent="0.35">
      <c r="A108" s="4">
        <v>3</v>
      </c>
      <c r="B108" s="4">
        <v>500000</v>
      </c>
    </row>
    <row r="109" spans="1:2" x14ac:dyDescent="0.35">
      <c r="A109" s="4">
        <v>3</v>
      </c>
      <c r="B109" s="4">
        <v>600000</v>
      </c>
    </row>
    <row r="110" spans="1:2" x14ac:dyDescent="0.35">
      <c r="A110" s="4">
        <v>2</v>
      </c>
      <c r="B110" s="4">
        <v>700000</v>
      </c>
    </row>
    <row r="111" spans="1:2" x14ac:dyDescent="0.35">
      <c r="A111" s="4">
        <v>3</v>
      </c>
      <c r="B111" s="4">
        <v>425000</v>
      </c>
    </row>
    <row r="112" spans="1:2" x14ac:dyDescent="0.35">
      <c r="A112" s="4">
        <v>2</v>
      </c>
      <c r="B112" s="4">
        <v>250000</v>
      </c>
    </row>
    <row r="113" spans="1:2" x14ac:dyDescent="0.35">
      <c r="A113" s="4">
        <v>3</v>
      </c>
      <c r="B113" s="4">
        <v>1350000</v>
      </c>
    </row>
    <row r="114" spans="1:2" x14ac:dyDescent="0.35">
      <c r="A114" s="4">
        <v>2</v>
      </c>
      <c r="B114" s="4">
        <v>625000</v>
      </c>
    </row>
    <row r="115" spans="1:2" x14ac:dyDescent="0.35">
      <c r="A115" s="4">
        <v>2</v>
      </c>
      <c r="B115" s="4">
        <v>300000</v>
      </c>
    </row>
    <row r="116" spans="1:2" x14ac:dyDescent="0.35">
      <c r="A116" s="4">
        <v>3</v>
      </c>
      <c r="B116" s="4">
        <v>700000</v>
      </c>
    </row>
    <row r="117" spans="1:2" x14ac:dyDescent="0.35">
      <c r="A117" s="4">
        <v>2</v>
      </c>
      <c r="B117" s="4">
        <v>900000</v>
      </c>
    </row>
    <row r="118" spans="1:2" x14ac:dyDescent="0.35">
      <c r="A118" s="4">
        <v>1</v>
      </c>
      <c r="B118" s="4">
        <v>950000</v>
      </c>
    </row>
    <row r="119" spans="1:2" x14ac:dyDescent="0.35">
      <c r="A119" s="4">
        <v>2</v>
      </c>
      <c r="B119" s="4">
        <v>500000</v>
      </c>
    </row>
    <row r="120" spans="1:2" x14ac:dyDescent="0.35">
      <c r="A120" s="4">
        <v>3</v>
      </c>
      <c r="B120" s="4">
        <v>400000</v>
      </c>
    </row>
    <row r="121" spans="1:2" x14ac:dyDescent="0.35">
      <c r="A121" s="4">
        <v>3</v>
      </c>
      <c r="B121" s="4">
        <v>350000</v>
      </c>
    </row>
    <row r="122" spans="1:2" x14ac:dyDescent="0.35">
      <c r="A122" s="4">
        <v>3</v>
      </c>
      <c r="B122" s="4">
        <v>350000</v>
      </c>
    </row>
    <row r="123" spans="1:2" x14ac:dyDescent="0.35">
      <c r="A123" s="4">
        <v>2</v>
      </c>
      <c r="B123" s="4">
        <v>1500000</v>
      </c>
    </row>
    <row r="124" spans="1:2" x14ac:dyDescent="0.35">
      <c r="A124" s="4">
        <v>3</v>
      </c>
      <c r="B124" s="4">
        <v>500000</v>
      </c>
    </row>
    <row r="125" spans="1:2" x14ac:dyDescent="0.35">
      <c r="A125" s="4">
        <v>2</v>
      </c>
      <c r="B125" s="4">
        <v>1800000</v>
      </c>
    </row>
    <row r="126" spans="1:2" x14ac:dyDescent="0.35">
      <c r="A126" s="4">
        <v>2</v>
      </c>
      <c r="B126" s="4">
        <v>1000000</v>
      </c>
    </row>
    <row r="127" spans="1:2" x14ac:dyDescent="0.35">
      <c r="A127" s="4">
        <v>3</v>
      </c>
      <c r="B127" s="4">
        <v>1800000</v>
      </c>
    </row>
    <row r="128" spans="1:2" x14ac:dyDescent="0.35">
      <c r="A128" s="4">
        <v>2</v>
      </c>
      <c r="B128" s="4">
        <v>1800000</v>
      </c>
    </row>
    <row r="129" spans="1:2" x14ac:dyDescent="0.35">
      <c r="A129" s="4">
        <v>3</v>
      </c>
      <c r="B129" s="4">
        <v>450000</v>
      </c>
    </row>
    <row r="130" spans="1:2" x14ac:dyDescent="0.35">
      <c r="A130" s="4">
        <v>2</v>
      </c>
      <c r="B130" s="4">
        <v>1550000</v>
      </c>
    </row>
    <row r="131" spans="1:2" x14ac:dyDescent="0.35">
      <c r="A131" s="20">
        <v>2</v>
      </c>
      <c r="B131" s="4">
        <v>1550000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8DDF-F794-46DE-BCC9-3E8FBFE21595}">
  <dimension ref="A1:I20"/>
  <sheetViews>
    <sheetView workbookViewId="0">
      <selection sqref="A1:I23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0.61047918472918816</v>
      </c>
    </row>
    <row r="5" spans="1:9" x14ac:dyDescent="0.35">
      <c r="A5" s="34" t="s">
        <v>222</v>
      </c>
      <c r="B5" s="34">
        <v>0.37268483498761418</v>
      </c>
    </row>
    <row r="6" spans="1:9" x14ac:dyDescent="0.35">
      <c r="A6" s="34" t="s">
        <v>223</v>
      </c>
      <c r="B6" s="34">
        <v>0.35774875963017644</v>
      </c>
    </row>
    <row r="7" spans="1:9" x14ac:dyDescent="0.35">
      <c r="A7" s="34" t="s">
        <v>224</v>
      </c>
      <c r="B7" s="34">
        <v>326017.7668735084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3</v>
      </c>
      <c r="C12" s="34">
        <v>7956260906803.3848</v>
      </c>
      <c r="D12" s="34">
        <v>2652086968934.4614</v>
      </c>
      <c r="E12" s="34">
        <v>24.951992144444244</v>
      </c>
      <c r="F12" s="34">
        <v>9.7179739084983315E-13</v>
      </c>
    </row>
    <row r="13" spans="1:9" x14ac:dyDescent="0.35">
      <c r="A13" s="34" t="s">
        <v>228</v>
      </c>
      <c r="B13" s="34">
        <v>126</v>
      </c>
      <c r="C13" s="34">
        <v>13392235623965.846</v>
      </c>
      <c r="D13" s="34">
        <v>106287584317.18925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500578.97073966963</v>
      </c>
      <c r="C17" s="34">
        <v>111887.75178257338</v>
      </c>
      <c r="D17" s="34">
        <v>4.4739389501044142</v>
      </c>
      <c r="E17" s="34">
        <v>1.6953313211453848E-5</v>
      </c>
      <c r="F17" s="34">
        <v>279156.39923913259</v>
      </c>
      <c r="G17" s="34">
        <v>722001.54224020662</v>
      </c>
      <c r="H17" s="34">
        <v>279156.39923913259</v>
      </c>
      <c r="I17" s="34">
        <v>722001.54224020662</v>
      </c>
    </row>
    <row r="18" spans="1:9" x14ac:dyDescent="0.35">
      <c r="A18" s="34" t="s">
        <v>10</v>
      </c>
      <c r="B18" s="34">
        <v>2745.1754141815954</v>
      </c>
      <c r="C18" s="34">
        <v>812.46623089582181</v>
      </c>
      <c r="D18" s="34">
        <v>3.3788178631803278</v>
      </c>
      <c r="E18" s="34">
        <v>9.6919796694332986E-4</v>
      </c>
      <c r="F18" s="34">
        <v>1137.3286281286355</v>
      </c>
      <c r="G18" s="34">
        <v>4353.0222002345554</v>
      </c>
      <c r="H18" s="34">
        <v>1137.3286281286355</v>
      </c>
      <c r="I18" s="34">
        <v>4353.0222002345554</v>
      </c>
    </row>
    <row r="19" spans="1:9" x14ac:dyDescent="0.35">
      <c r="A19" s="34" t="s">
        <v>179</v>
      </c>
      <c r="B19" s="34">
        <v>1.3193444143484301</v>
      </c>
      <c r="C19" s="34">
        <v>0.19261768324389036</v>
      </c>
      <c r="D19" s="34">
        <v>6.8495498031605484</v>
      </c>
      <c r="E19" s="34">
        <v>2.9183689427954277E-10</v>
      </c>
      <c r="F19" s="34">
        <v>0.93815968178522846</v>
      </c>
      <c r="G19" s="34">
        <v>1.7005291469116317</v>
      </c>
      <c r="H19" s="34">
        <v>0.93815968178522846</v>
      </c>
      <c r="I19" s="34">
        <v>1.7005291469116317</v>
      </c>
    </row>
    <row r="20" spans="1:9" ht="15" thickBot="1" x14ac:dyDescent="0.4">
      <c r="A20" s="35" t="s">
        <v>2</v>
      </c>
      <c r="B20" s="35">
        <v>-160846.16039302718</v>
      </c>
      <c r="C20" s="35">
        <v>50842.970731778078</v>
      </c>
      <c r="D20" s="35">
        <v>-3.1635869831755223</v>
      </c>
      <c r="E20" s="35">
        <v>1.953448905791689E-3</v>
      </c>
      <c r="F20" s="35">
        <v>-261462.90478908585</v>
      </c>
      <c r="G20" s="35">
        <v>-60229.415996968513</v>
      </c>
      <c r="H20" s="35">
        <v>-261462.90478908585</v>
      </c>
      <c r="I20" s="35">
        <v>-60229.415996968513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1102-DB94-4F53-A02D-87DC7041A0E4}">
  <dimension ref="A1:I21"/>
  <sheetViews>
    <sheetView workbookViewId="0">
      <selection activeCell="K11" sqref="K11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0.69060106533260468</v>
      </c>
    </row>
    <row r="5" spans="1:9" x14ac:dyDescent="0.35">
      <c r="A5" s="34" t="s">
        <v>222</v>
      </c>
      <c r="B5" s="34">
        <v>0.47692983143852846</v>
      </c>
    </row>
    <row r="6" spans="1:9" x14ac:dyDescent="0.35">
      <c r="A6" s="34" t="s">
        <v>223</v>
      </c>
      <c r="B6" s="34">
        <v>0.46019158604456134</v>
      </c>
    </row>
    <row r="7" spans="1:9" x14ac:dyDescent="0.35">
      <c r="A7" s="34" t="s">
        <v>224</v>
      </c>
      <c r="B7" s="34">
        <v>298888.09516450739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4</v>
      </c>
      <c r="C12" s="34">
        <v>10181734851885.779</v>
      </c>
      <c r="D12" s="34">
        <v>2545433712971.4448</v>
      </c>
      <c r="E12" s="34">
        <v>28.493418528230368</v>
      </c>
      <c r="F12" s="34">
        <v>7.9188503890197133E-17</v>
      </c>
    </row>
    <row r="13" spans="1:9" x14ac:dyDescent="0.35">
      <c r="A13" s="34" t="s">
        <v>228</v>
      </c>
      <c r="B13" s="34">
        <v>125</v>
      </c>
      <c r="C13" s="34">
        <v>11166761678883.451</v>
      </c>
      <c r="D13" s="34">
        <v>89334093431.067612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504601.79119186185</v>
      </c>
      <c r="C17" s="34">
        <v>102580.14351357345</v>
      </c>
      <c r="D17" s="34">
        <v>4.9190981208277673</v>
      </c>
      <c r="E17" s="34">
        <v>2.6804826112676727E-6</v>
      </c>
      <c r="F17" s="34">
        <v>301582.95601599524</v>
      </c>
      <c r="G17" s="34">
        <v>707620.62636772846</v>
      </c>
      <c r="H17" s="34">
        <v>301582.95601599524</v>
      </c>
      <c r="I17" s="34">
        <v>707620.62636772846</v>
      </c>
    </row>
    <row r="18" spans="1:9" x14ac:dyDescent="0.35">
      <c r="A18" s="34" t="s">
        <v>10</v>
      </c>
      <c r="B18" s="34">
        <v>-2790.2850073101285</v>
      </c>
      <c r="C18" s="34">
        <v>1335.9652542301626</v>
      </c>
      <c r="D18" s="34">
        <v>-2.0885910007577286</v>
      </c>
      <c r="E18" s="34">
        <v>3.877370574534339E-2</v>
      </c>
      <c r="F18" s="34">
        <v>-5434.3260513095393</v>
      </c>
      <c r="G18" s="34">
        <v>-146.2439633107183</v>
      </c>
      <c r="H18" s="34">
        <v>-5434.3260513095393</v>
      </c>
      <c r="I18" s="34">
        <v>-146.2439633107183</v>
      </c>
    </row>
    <row r="19" spans="1:9" x14ac:dyDescent="0.35">
      <c r="A19" s="34" t="s">
        <v>179</v>
      </c>
      <c r="B19" s="34">
        <v>1.309558611438999</v>
      </c>
      <c r="C19" s="34">
        <v>0.17659982554271503</v>
      </c>
      <c r="D19" s="34">
        <v>7.4154015011880627</v>
      </c>
      <c r="E19" s="34">
        <v>1.6098016164477882E-11</v>
      </c>
      <c r="F19" s="34">
        <v>0.96004563898737483</v>
      </c>
      <c r="G19" s="34">
        <v>1.6590715838906231</v>
      </c>
      <c r="H19" s="34">
        <v>0.96004563898737483</v>
      </c>
      <c r="I19" s="34">
        <v>1.6590715838906231</v>
      </c>
    </row>
    <row r="20" spans="1:9" x14ac:dyDescent="0.35">
      <c r="A20" s="34" t="s">
        <v>2</v>
      </c>
      <c r="B20" s="34">
        <v>-132456.74065177416</v>
      </c>
      <c r="C20" s="34">
        <v>46957.814410576801</v>
      </c>
      <c r="D20" s="34">
        <v>-2.8207603423284442</v>
      </c>
      <c r="E20" s="34">
        <v>5.574104163958084E-3</v>
      </c>
      <c r="F20" s="34">
        <v>-225392.08327759503</v>
      </c>
      <c r="G20" s="34">
        <v>-39521.398025953298</v>
      </c>
      <c r="H20" s="34">
        <v>-225392.08327759503</v>
      </c>
      <c r="I20" s="34">
        <v>-39521.398025953298</v>
      </c>
    </row>
    <row r="21" spans="1:9" ht="15" thickBot="1" x14ac:dyDescent="0.4">
      <c r="A21" s="35" t="s">
        <v>171</v>
      </c>
      <c r="B21" s="35">
        <v>390.49870778109221</v>
      </c>
      <c r="C21" s="35">
        <v>78.237859705109898</v>
      </c>
      <c r="D21" s="35">
        <v>4.9911731897183769</v>
      </c>
      <c r="E21" s="35">
        <v>1.9666269888478817E-6</v>
      </c>
      <c r="F21" s="35">
        <v>235.65627336899243</v>
      </c>
      <c r="G21" s="35">
        <v>545.34114219319201</v>
      </c>
      <c r="H21" s="35">
        <v>235.65627336899243</v>
      </c>
      <c r="I21" s="35">
        <v>545.34114219319201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2C8D-186C-4D7B-BA9F-E26C622B3201}">
  <dimension ref="A1:I22"/>
  <sheetViews>
    <sheetView topLeftCell="A4" workbookViewId="0">
      <selection activeCell="K18" sqref="K18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0.69675403243841194</v>
      </c>
    </row>
    <row r="5" spans="1:9" x14ac:dyDescent="0.35">
      <c r="A5" s="34" t="s">
        <v>222</v>
      </c>
      <c r="B5" s="34">
        <v>0.48546618171918759</v>
      </c>
    </row>
    <row r="6" spans="1:9" x14ac:dyDescent="0.35">
      <c r="A6" s="34" t="s">
        <v>223</v>
      </c>
      <c r="B6" s="34">
        <v>0.4647188503368968</v>
      </c>
    </row>
    <row r="7" spans="1:9" x14ac:dyDescent="0.35">
      <c r="A7" s="34" t="s">
        <v>224</v>
      </c>
      <c r="B7" s="34">
        <v>297632.09908796975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5</v>
      </c>
      <c r="C12" s="34">
        <v>10363973096237.861</v>
      </c>
      <c r="D12" s="34">
        <v>2072794619247.5723</v>
      </c>
      <c r="E12" s="34">
        <v>23.398969861423435</v>
      </c>
      <c r="F12" s="34">
        <v>1.6817412909566196E-16</v>
      </c>
    </row>
    <row r="13" spans="1:9" x14ac:dyDescent="0.35">
      <c r="A13" s="34" t="s">
        <v>228</v>
      </c>
      <c r="B13" s="34">
        <v>124</v>
      </c>
      <c r="C13" s="34">
        <v>10984523434531.369</v>
      </c>
      <c r="D13" s="34">
        <v>88584866407.511047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491755.50274431449</v>
      </c>
      <c r="C17" s="34">
        <v>102540.98131825503</v>
      </c>
      <c r="D17" s="34">
        <v>4.7956972560859326</v>
      </c>
      <c r="E17" s="34">
        <v>4.55952118628428E-6</v>
      </c>
      <c r="F17" s="34">
        <v>288798.177283942</v>
      </c>
      <c r="G17" s="34">
        <v>694712.82820468699</v>
      </c>
      <c r="H17" s="34">
        <v>288798.177283942</v>
      </c>
      <c r="I17" s="34">
        <v>694712.82820468699</v>
      </c>
    </row>
    <row r="18" spans="1:9" x14ac:dyDescent="0.35">
      <c r="A18" s="34" t="s">
        <v>10</v>
      </c>
      <c r="B18" s="34">
        <v>-4080.7125404962981</v>
      </c>
      <c r="C18" s="34">
        <v>1606.0134513670505</v>
      </c>
      <c r="D18" s="34">
        <v>-2.5408956176691828</v>
      </c>
      <c r="E18" s="34">
        <v>1.229049143335318E-2</v>
      </c>
      <c r="F18" s="34">
        <v>-7259.4630317870451</v>
      </c>
      <c r="G18" s="34">
        <v>-901.96204920555056</v>
      </c>
      <c r="H18" s="34">
        <v>-7259.4630317870451</v>
      </c>
      <c r="I18" s="34">
        <v>-901.96204920555056</v>
      </c>
    </row>
    <row r="19" spans="1:9" x14ac:dyDescent="0.35">
      <c r="A19" s="34" t="s">
        <v>179</v>
      </c>
      <c r="B19" s="34">
        <v>1.3225514915194458</v>
      </c>
      <c r="C19" s="34">
        <v>0.1760908714329569</v>
      </c>
      <c r="D19" s="34">
        <v>7.5106192658202673</v>
      </c>
      <c r="E19" s="34">
        <v>1.0083399311389314E-11</v>
      </c>
      <c r="F19" s="34">
        <v>0.97401833097657176</v>
      </c>
      <c r="G19" s="34">
        <v>1.6710846520623199</v>
      </c>
      <c r="H19" s="34">
        <v>0.97401833097657176</v>
      </c>
      <c r="I19" s="34">
        <v>1.6710846520623199</v>
      </c>
    </row>
    <row r="20" spans="1:9" x14ac:dyDescent="0.35">
      <c r="A20" s="34" t="s">
        <v>2</v>
      </c>
      <c r="B20" s="34">
        <v>-129017.15176274037</v>
      </c>
      <c r="C20" s="34">
        <v>46821.939334890783</v>
      </c>
      <c r="D20" s="34">
        <v>-2.7554850054363156</v>
      </c>
      <c r="E20" s="34">
        <v>6.7444054974534423E-3</v>
      </c>
      <c r="F20" s="34">
        <v>-221690.8853091686</v>
      </c>
      <c r="G20" s="34">
        <v>-36343.418216312115</v>
      </c>
      <c r="H20" s="34">
        <v>-221690.8853091686</v>
      </c>
      <c r="I20" s="34">
        <v>-36343.418216312115</v>
      </c>
    </row>
    <row r="21" spans="1:9" x14ac:dyDescent="0.35">
      <c r="A21" s="34" t="s">
        <v>171</v>
      </c>
      <c r="B21" s="34">
        <v>683.75023100921078</v>
      </c>
      <c r="C21" s="34">
        <v>218.79708181741205</v>
      </c>
      <c r="D21" s="34">
        <v>3.1250427351668515</v>
      </c>
      <c r="E21" s="34">
        <v>2.2143291936953537E-3</v>
      </c>
      <c r="F21" s="34">
        <v>250.68951739684064</v>
      </c>
      <c r="G21" s="34">
        <v>1116.8109446215808</v>
      </c>
      <c r="H21" s="34">
        <v>250.68951739684064</v>
      </c>
      <c r="I21" s="34">
        <v>1116.8109446215808</v>
      </c>
    </row>
    <row r="22" spans="1:9" ht="15" thickBot="1" x14ac:dyDescent="0.4">
      <c r="A22" s="35" t="s">
        <v>309</v>
      </c>
      <c r="B22" s="35">
        <v>-0.13465256820879901</v>
      </c>
      <c r="C22" s="35">
        <v>9.3880338516055539E-2</v>
      </c>
      <c r="D22" s="35">
        <v>-1.4342999858886378</v>
      </c>
      <c r="E22" s="35">
        <v>0.15400377259999706</v>
      </c>
      <c r="F22" s="35">
        <v>-0.32046805557376101</v>
      </c>
      <c r="G22" s="35">
        <v>5.1162919156163028E-2</v>
      </c>
      <c r="H22" s="35">
        <v>-0.32046805557376101</v>
      </c>
      <c r="I22" s="35">
        <v>5.1162919156163028E-2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1FE6-CB24-4313-973D-C43C44467752}">
  <dimension ref="A1:I23"/>
  <sheetViews>
    <sheetView workbookViewId="0">
      <selection sqref="A1:I26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0.70553323032341531</v>
      </c>
    </row>
    <row r="5" spans="1:9" x14ac:dyDescent="0.35">
      <c r="A5" s="34" t="s">
        <v>222</v>
      </c>
      <c r="B5" s="34">
        <v>0.4977771390905934</v>
      </c>
    </row>
    <row r="6" spans="1:9" x14ac:dyDescent="0.35">
      <c r="A6" s="34" t="s">
        <v>223</v>
      </c>
      <c r="B6" s="34">
        <v>0.4732784629486711</v>
      </c>
    </row>
    <row r="7" spans="1:9" x14ac:dyDescent="0.35">
      <c r="A7" s="34" t="s">
        <v>224</v>
      </c>
      <c r="B7" s="34">
        <v>295242.81041888968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6</v>
      </c>
      <c r="C12" s="34">
        <v>10626793526971.766</v>
      </c>
      <c r="D12" s="34">
        <v>1771132254495.2942</v>
      </c>
      <c r="E12" s="34">
        <v>20.318532160960089</v>
      </c>
      <c r="F12" s="34">
        <v>2.045703710478412E-16</v>
      </c>
    </row>
    <row r="13" spans="1:9" x14ac:dyDescent="0.35">
      <c r="A13" s="34" t="s">
        <v>228</v>
      </c>
      <c r="B13" s="34">
        <v>123</v>
      </c>
      <c r="C13" s="34">
        <v>10721703003797.465</v>
      </c>
      <c r="D13" s="34">
        <v>87168317104.044434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741500.97741936566</v>
      </c>
      <c r="C17" s="34">
        <v>176162.94955288636</v>
      </c>
      <c r="D17" s="34">
        <v>4.2091766702439184</v>
      </c>
      <c r="E17" s="34">
        <v>4.9025495028554077E-5</v>
      </c>
      <c r="F17" s="34">
        <v>392797.22019424208</v>
      </c>
      <c r="G17" s="34">
        <v>1090204.7346444894</v>
      </c>
      <c r="H17" s="34">
        <v>392797.22019424208</v>
      </c>
      <c r="I17" s="34">
        <v>1090204.7346444894</v>
      </c>
    </row>
    <row r="18" spans="1:9" x14ac:dyDescent="0.35">
      <c r="A18" s="34" t="s">
        <v>10</v>
      </c>
      <c r="B18" s="34">
        <v>-3910.1562452865542</v>
      </c>
      <c r="C18" s="34">
        <v>1596.1460556968375</v>
      </c>
      <c r="D18" s="34">
        <v>-2.4497483994843301</v>
      </c>
      <c r="E18" s="34">
        <v>1.570342363562752E-2</v>
      </c>
      <c r="F18" s="34">
        <v>-7069.6294949919675</v>
      </c>
      <c r="G18" s="34">
        <v>-750.68299558114086</v>
      </c>
      <c r="H18" s="34">
        <v>-7069.6294949919675</v>
      </c>
      <c r="I18" s="34">
        <v>-750.68299558114086</v>
      </c>
    </row>
    <row r="19" spans="1:9" x14ac:dyDescent="0.35">
      <c r="A19" s="34" t="s">
        <v>179</v>
      </c>
      <c r="B19" s="34">
        <v>1.3235643185990018</v>
      </c>
      <c r="C19" s="34">
        <v>0.17467824803270393</v>
      </c>
      <c r="D19" s="34">
        <v>7.5771559052458493</v>
      </c>
      <c r="E19" s="34">
        <v>7.3490164135429856E-12</v>
      </c>
      <c r="F19" s="34">
        <v>0.97779943699874416</v>
      </c>
      <c r="G19" s="34">
        <v>1.6693292001992595</v>
      </c>
      <c r="H19" s="34">
        <v>0.97779943699874416</v>
      </c>
      <c r="I19" s="34">
        <v>1.6693292001992595</v>
      </c>
    </row>
    <row r="20" spans="1:9" x14ac:dyDescent="0.35">
      <c r="A20" s="34" t="s">
        <v>2</v>
      </c>
      <c r="B20" s="34">
        <v>-362648.30527098535</v>
      </c>
      <c r="C20" s="34">
        <v>142339.99695759173</v>
      </c>
      <c r="D20" s="34">
        <v>-2.5477610862885678</v>
      </c>
      <c r="E20" s="34">
        <v>1.2073421660125634E-2</v>
      </c>
      <c r="F20" s="34">
        <v>-644401.60168490582</v>
      </c>
      <c r="G20" s="34">
        <v>-80895.008857064939</v>
      </c>
      <c r="H20" s="34">
        <v>-644401.60168490582</v>
      </c>
      <c r="I20" s="34">
        <v>-80895.008857064939</v>
      </c>
    </row>
    <row r="21" spans="1:9" x14ac:dyDescent="0.35">
      <c r="A21" s="34" t="s">
        <v>310</v>
      </c>
      <c r="B21" s="34">
        <v>24664.955276905257</v>
      </c>
      <c r="C21" s="34">
        <v>14204.635753924962</v>
      </c>
      <c r="D21" s="34">
        <v>1.736401813055287</v>
      </c>
      <c r="E21" s="34">
        <v>8.4996630151580918E-2</v>
      </c>
      <c r="F21" s="34">
        <v>-3452.2502420733181</v>
      </c>
      <c r="G21" s="34">
        <v>52782.160795883829</v>
      </c>
      <c r="H21" s="34">
        <v>-3452.2502420733181</v>
      </c>
      <c r="I21" s="34">
        <v>52782.160795883829</v>
      </c>
    </row>
    <row r="22" spans="1:9" x14ac:dyDescent="0.35">
      <c r="A22" s="34" t="s">
        <v>171</v>
      </c>
      <c r="B22" s="34">
        <v>690.2256485289314</v>
      </c>
      <c r="C22" s="34">
        <v>217.07268923001752</v>
      </c>
      <c r="D22" s="34">
        <v>3.179698242912286</v>
      </c>
      <c r="E22" s="34">
        <v>1.8656449605700708E-3</v>
      </c>
      <c r="F22" s="34">
        <v>260.5435699897979</v>
      </c>
      <c r="G22" s="34">
        <v>1119.907727068065</v>
      </c>
      <c r="H22" s="34">
        <v>260.5435699897979</v>
      </c>
      <c r="I22" s="34">
        <v>1119.907727068065</v>
      </c>
    </row>
    <row r="23" spans="1:9" ht="15" thickBot="1" x14ac:dyDescent="0.4">
      <c r="A23" s="35" t="s">
        <v>309</v>
      </c>
      <c r="B23" s="35">
        <v>-0.14720209147676011</v>
      </c>
      <c r="C23" s="35">
        <v>9.3406724615577599E-2</v>
      </c>
      <c r="D23" s="35">
        <v>-1.5759260597412166</v>
      </c>
      <c r="E23" s="35">
        <v>0.11761143770234712</v>
      </c>
      <c r="F23" s="35">
        <v>-0.3320949756286915</v>
      </c>
      <c r="G23" s="35">
        <v>3.7690792675171253E-2</v>
      </c>
      <c r="H23" s="35">
        <v>-0.3320949756286915</v>
      </c>
      <c r="I23" s="35">
        <v>3.7690792675171253E-2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C1B0-7B97-44E6-92DD-C6167297F258}">
  <dimension ref="A2:I24"/>
  <sheetViews>
    <sheetView workbookViewId="0">
      <selection sqref="A1:I27"/>
    </sheetView>
  </sheetViews>
  <sheetFormatPr defaultRowHeight="14.5" x14ac:dyDescent="0.35"/>
  <sheetData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0.70629580785786561</v>
      </c>
    </row>
    <row r="5" spans="1:9" x14ac:dyDescent="0.35">
      <c r="A5" s="34" t="s">
        <v>222</v>
      </c>
      <c r="B5" s="34">
        <v>0.49885376819759497</v>
      </c>
    </row>
    <row r="6" spans="1:9" x14ac:dyDescent="0.35">
      <c r="A6" s="34" t="s">
        <v>223</v>
      </c>
      <c r="B6" s="34">
        <v>0.47009947620893233</v>
      </c>
    </row>
    <row r="7" spans="1:9" x14ac:dyDescent="0.35">
      <c r="A7" s="34" t="s">
        <v>224</v>
      </c>
      <c r="B7" s="34">
        <v>296132.42760743009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7</v>
      </c>
      <c r="C12" s="34">
        <v>10649777939727.514</v>
      </c>
      <c r="D12" s="34">
        <v>1521396848532.502</v>
      </c>
      <c r="E12" s="34">
        <v>17.34884546607115</v>
      </c>
      <c r="F12" s="34">
        <v>8.5667540586968413E-16</v>
      </c>
    </row>
    <row r="13" spans="1:9" x14ac:dyDescent="0.35">
      <c r="A13" s="34" t="s">
        <v>228</v>
      </c>
      <c r="B13" s="34">
        <v>122</v>
      </c>
      <c r="C13" s="34">
        <v>10698718591041.717</v>
      </c>
      <c r="D13" s="34">
        <v>87694414680.669815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755925.17614229012</v>
      </c>
      <c r="C17" s="34">
        <v>178925.97392981607</v>
      </c>
      <c r="D17" s="34">
        <v>4.2247928544952487</v>
      </c>
      <c r="E17" s="34">
        <v>4.6378167756921902E-5</v>
      </c>
      <c r="F17" s="34">
        <v>401723.33989272249</v>
      </c>
      <c r="G17" s="34">
        <v>1110127.0123918578</v>
      </c>
      <c r="H17" s="34">
        <v>401723.33989272249</v>
      </c>
      <c r="I17" s="34">
        <v>1110127.0123918578</v>
      </c>
    </row>
    <row r="18" spans="1:9" x14ac:dyDescent="0.35">
      <c r="A18" s="34" t="s">
        <v>10</v>
      </c>
      <c r="B18" s="34">
        <v>-5406.3353781113365</v>
      </c>
      <c r="C18" s="34">
        <v>3332.2663912806033</v>
      </c>
      <c r="D18" s="34">
        <v>-1.6224199218459423</v>
      </c>
      <c r="E18" s="34">
        <v>0.10729487526816266</v>
      </c>
      <c r="F18" s="34">
        <v>-12002.889521375535</v>
      </c>
      <c r="G18" s="34">
        <v>1190.2187651528611</v>
      </c>
      <c r="H18" s="34">
        <v>-12002.889521375535</v>
      </c>
      <c r="I18" s="34">
        <v>1190.2187651528611</v>
      </c>
    </row>
    <row r="19" spans="1:9" x14ac:dyDescent="0.35">
      <c r="A19" s="34" t="s">
        <v>311</v>
      </c>
      <c r="B19" s="34">
        <v>10.903927142912456</v>
      </c>
      <c r="C19" s="34">
        <v>21.298656126692833</v>
      </c>
      <c r="D19" s="34">
        <v>0.51195376262481462</v>
      </c>
      <c r="E19" s="34">
        <v>0.60960885479321958</v>
      </c>
      <c r="F19" s="34">
        <v>-31.258889937417408</v>
      </c>
      <c r="G19" s="34">
        <v>53.066744223242324</v>
      </c>
      <c r="H19" s="34">
        <v>-31.258889937417408</v>
      </c>
      <c r="I19" s="34">
        <v>53.066744223242324</v>
      </c>
    </row>
    <row r="20" spans="1:9" x14ac:dyDescent="0.35">
      <c r="A20" s="34" t="s">
        <v>179</v>
      </c>
      <c r="B20" s="34">
        <v>1.3239592590090539</v>
      </c>
      <c r="C20" s="34">
        <v>0.17520628186949483</v>
      </c>
      <c r="D20" s="34">
        <v>7.556574141532356</v>
      </c>
      <c r="E20" s="34">
        <v>8.4675155112675535E-12</v>
      </c>
      <c r="F20" s="34">
        <v>0.97712092471010581</v>
      </c>
      <c r="G20" s="34">
        <v>1.6707975933080019</v>
      </c>
      <c r="H20" s="34">
        <v>0.97712092471010581</v>
      </c>
      <c r="I20" s="34">
        <v>1.6707975933080019</v>
      </c>
    </row>
    <row r="21" spans="1:9" x14ac:dyDescent="0.35">
      <c r="A21" s="34" t="s">
        <v>2</v>
      </c>
      <c r="B21" s="34">
        <v>-357167.54765043932</v>
      </c>
      <c r="C21" s="34">
        <v>143169.70949533774</v>
      </c>
      <c r="D21" s="34">
        <v>-2.4947144819209841</v>
      </c>
      <c r="E21" s="34">
        <v>1.3943087776536651E-2</v>
      </c>
      <c r="F21" s="34">
        <v>-640586.28717037756</v>
      </c>
      <c r="G21" s="34">
        <v>-73748.808130501129</v>
      </c>
      <c r="H21" s="34">
        <v>-640586.28717037756</v>
      </c>
      <c r="I21" s="34">
        <v>-73748.808130501129</v>
      </c>
    </row>
    <row r="22" spans="1:9" x14ac:dyDescent="0.35">
      <c r="A22" s="34" t="s">
        <v>310</v>
      </c>
      <c r="B22" s="34">
        <v>24133.491963804037</v>
      </c>
      <c r="C22" s="34">
        <v>14285.206417866322</v>
      </c>
      <c r="D22" s="34">
        <v>1.6894044970621209</v>
      </c>
      <c r="E22" s="34">
        <v>9.3695984739044655E-2</v>
      </c>
      <c r="F22" s="34">
        <v>-4145.500925160708</v>
      </c>
      <c r="G22" s="34">
        <v>52412.484852768786</v>
      </c>
      <c r="H22" s="34">
        <v>-4145.500925160708</v>
      </c>
      <c r="I22" s="34">
        <v>52412.484852768786</v>
      </c>
    </row>
    <row r="23" spans="1:9" x14ac:dyDescent="0.35">
      <c r="A23" s="34" t="s">
        <v>171</v>
      </c>
      <c r="B23" s="34">
        <v>737.49078243813938</v>
      </c>
      <c r="C23" s="34">
        <v>236.49205225459585</v>
      </c>
      <c r="D23" s="34">
        <v>3.1184590577453855</v>
      </c>
      <c r="E23" s="34">
        <v>2.2683739082883718E-3</v>
      </c>
      <c r="F23" s="34">
        <v>269.33114453188529</v>
      </c>
      <c r="G23" s="34">
        <v>1205.6504203443935</v>
      </c>
      <c r="H23" s="34">
        <v>269.33114453188529</v>
      </c>
      <c r="I23" s="34">
        <v>1205.6504203443935</v>
      </c>
    </row>
    <row r="24" spans="1:9" ht="15" thickBot="1" x14ac:dyDescent="0.4">
      <c r="A24" s="35" t="s">
        <v>309</v>
      </c>
      <c r="B24" s="35">
        <v>-0.16766176180044526</v>
      </c>
      <c r="C24" s="35">
        <v>0.10185571984311523</v>
      </c>
      <c r="D24" s="35">
        <v>-1.6460711490595594</v>
      </c>
      <c r="E24" s="35">
        <v>0.102322920778452</v>
      </c>
      <c r="F24" s="35">
        <v>-0.36929533242504542</v>
      </c>
      <c r="G24" s="35">
        <v>3.3971808824154903E-2</v>
      </c>
      <c r="H24" s="35">
        <v>-0.36929533242504542</v>
      </c>
      <c r="I24" s="35">
        <v>3.3971808824154903E-2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FBAF-BC8B-436D-88BE-A29D170BAD5E}">
  <dimension ref="A1:J26"/>
  <sheetViews>
    <sheetView topLeftCell="A7" workbookViewId="0">
      <selection activeCell="J19" sqref="J19"/>
    </sheetView>
  </sheetViews>
  <sheetFormatPr defaultRowHeight="14.5" x14ac:dyDescent="0.35"/>
  <cols>
    <col min="1" max="1" width="19.08984375" bestFit="1" customWidth="1"/>
    <col min="2" max="2" width="11.81640625" bestFit="1" customWidth="1"/>
    <col min="3" max="3" width="13.6328125" bestFit="1" customWidth="1"/>
    <col min="4" max="4" width="12.54296875" bestFit="1" customWidth="1"/>
    <col min="5" max="5" width="11.90625" bestFit="1" customWidth="1"/>
    <col min="6" max="7" width="12.5429687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37" t="s">
        <v>220</v>
      </c>
      <c r="B3" s="37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43">
        <v>0.48337548390644597</v>
      </c>
    </row>
    <row r="7" spans="1:10" x14ac:dyDescent="0.35">
      <c r="A7" s="34" t="s">
        <v>224</v>
      </c>
      <c r="B7" s="34">
        <v>292399.27954520477</v>
      </c>
    </row>
    <row r="8" spans="1:10" ht="15" thickBot="1" x14ac:dyDescent="0.4">
      <c r="A8" s="35" t="s">
        <v>225</v>
      </c>
      <c r="B8" s="35">
        <v>130</v>
      </c>
    </row>
    <row r="10" spans="1:10" ht="15" thickBot="1" x14ac:dyDescent="0.4">
      <c r="A10" t="s">
        <v>226</v>
      </c>
    </row>
    <row r="11" spans="1:10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10" x14ac:dyDescent="0.35">
      <c r="A12" s="34" t="s">
        <v>227</v>
      </c>
      <c r="B12" s="34">
        <v>8</v>
      </c>
      <c r="C12" s="34">
        <v>11003318550664.098</v>
      </c>
      <c r="D12" s="34">
        <v>1375414818833.0122</v>
      </c>
      <c r="E12" s="34">
        <v>16.087223767328862</v>
      </c>
      <c r="F12" s="34">
        <v>5.3805687494247782E-16</v>
      </c>
    </row>
    <row r="13" spans="1:10" x14ac:dyDescent="0.35">
      <c r="A13" s="34" t="s">
        <v>228</v>
      </c>
      <c r="B13" s="34">
        <v>121</v>
      </c>
      <c r="C13" s="34">
        <v>10345177980105.133</v>
      </c>
      <c r="D13" s="34">
        <v>85497338678.55481</v>
      </c>
      <c r="E13" s="34"/>
      <c r="F13" s="34"/>
    </row>
    <row r="14" spans="1:10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10" ht="15" thickBot="1" x14ac:dyDescent="0.4">
      <c r="H15" s="38"/>
      <c r="I15" s="38"/>
      <c r="J15" s="38"/>
    </row>
    <row r="16" spans="1:10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  <c r="J16" s="38"/>
    </row>
    <row r="17" spans="1:10" x14ac:dyDescent="0.35">
      <c r="A17" s="34" t="s">
        <v>230</v>
      </c>
      <c r="B17" s="41">
        <v>699263.32940827275</v>
      </c>
      <c r="C17" s="41">
        <v>178854.23248967336</v>
      </c>
      <c r="D17" s="41">
        <v>3.9096828723281494</v>
      </c>
      <c r="E17" s="41">
        <v>1.5293948829113067E-4</v>
      </c>
      <c r="F17" s="41">
        <v>345174.20115450409</v>
      </c>
      <c r="G17" s="41">
        <v>1053352.4576620413</v>
      </c>
      <c r="H17" s="34"/>
      <c r="I17" s="34"/>
      <c r="J17" s="38"/>
    </row>
    <row r="18" spans="1:10" x14ac:dyDescent="0.35">
      <c r="A18" s="34" t="s">
        <v>10</v>
      </c>
      <c r="B18" s="41">
        <v>-5157.9553317304808</v>
      </c>
      <c r="C18" s="41">
        <v>3292.5250885767541</v>
      </c>
      <c r="D18" s="41">
        <v>-1.5665652327527406</v>
      </c>
      <c r="E18" s="41">
        <v>0.1198279078092683</v>
      </c>
      <c r="F18" s="41">
        <v>-11676.377189234572</v>
      </c>
      <c r="G18" s="41">
        <v>1360.4665257736106</v>
      </c>
      <c r="H18" s="34"/>
      <c r="I18" s="34"/>
      <c r="J18" s="38"/>
    </row>
    <row r="19" spans="1:10" x14ac:dyDescent="0.35">
      <c r="A19" s="34" t="s">
        <v>311</v>
      </c>
      <c r="B19" s="41">
        <v>12.03454936087355</v>
      </c>
      <c r="C19" s="41">
        <v>21.037506403215605</v>
      </c>
      <c r="D19" s="41">
        <v>0.57205208308500177</v>
      </c>
      <c r="E19" s="41">
        <v>0.56834795061794463</v>
      </c>
      <c r="F19" s="41">
        <v>-29.61474346968771</v>
      </c>
      <c r="G19" s="41">
        <v>53.683842191434806</v>
      </c>
      <c r="H19" s="34"/>
      <c r="I19" s="34"/>
      <c r="J19" s="38"/>
    </row>
    <row r="20" spans="1:10" x14ac:dyDescent="0.35">
      <c r="A20" s="34" t="s">
        <v>179</v>
      </c>
      <c r="B20" s="41">
        <v>2.1698471755138589</v>
      </c>
      <c r="C20" s="41">
        <v>0.45051652687560689</v>
      </c>
      <c r="D20" s="41">
        <v>4.8163542202592273</v>
      </c>
      <c r="E20" s="41">
        <v>4.2777791584979926E-6</v>
      </c>
      <c r="F20" s="41">
        <v>1.2779308811957488</v>
      </c>
      <c r="G20" s="41">
        <v>3.0617634698319689</v>
      </c>
      <c r="H20" s="34"/>
      <c r="I20" s="34"/>
      <c r="J20" s="38"/>
    </row>
    <row r="21" spans="1:10" x14ac:dyDescent="0.35">
      <c r="A21" s="34" t="s">
        <v>312</v>
      </c>
      <c r="B21" s="41">
        <v>-7.7851949986437239E-7</v>
      </c>
      <c r="C21" s="41">
        <v>3.8284778531936745E-7</v>
      </c>
      <c r="D21" s="41">
        <v>-2.0334961562202585</v>
      </c>
      <c r="E21" s="41">
        <v>4.4189692603756783E-2</v>
      </c>
      <c r="F21" s="41">
        <v>-1.5364676717950973E-6</v>
      </c>
      <c r="G21" s="41">
        <v>-2.0571327933647493E-8</v>
      </c>
      <c r="H21" s="34"/>
      <c r="I21" s="34"/>
      <c r="J21" s="38"/>
    </row>
    <row r="22" spans="1:10" x14ac:dyDescent="0.35">
      <c r="A22" s="34" t="s">
        <v>2</v>
      </c>
      <c r="B22" s="41">
        <v>-363432.90540945635</v>
      </c>
      <c r="C22" s="41">
        <v>141398.43486530133</v>
      </c>
      <c r="D22" s="41">
        <v>-2.5702753057745582</v>
      </c>
      <c r="E22" s="41">
        <v>1.1374365005855406E-2</v>
      </c>
      <c r="F22" s="41">
        <v>-643368.4028307579</v>
      </c>
      <c r="G22" s="41">
        <v>-83497.407988154737</v>
      </c>
      <c r="H22" s="34"/>
      <c r="I22" s="34"/>
      <c r="J22" s="38"/>
    </row>
    <row r="23" spans="1:10" x14ac:dyDescent="0.35">
      <c r="A23" s="34" t="s">
        <v>310</v>
      </c>
      <c r="B23" s="41">
        <v>21211.163712252364</v>
      </c>
      <c r="C23" s="41">
        <v>14178.142139314197</v>
      </c>
      <c r="D23" s="41">
        <v>1.496046767187958</v>
      </c>
      <c r="E23" s="41">
        <v>0.13724522904027994</v>
      </c>
      <c r="F23" s="41">
        <v>-6858.208314812462</v>
      </c>
      <c r="G23" s="41">
        <v>49280.535739317187</v>
      </c>
      <c r="H23" s="34"/>
      <c r="I23" s="34"/>
      <c r="J23" s="38"/>
    </row>
    <row r="24" spans="1:10" x14ac:dyDescent="0.35">
      <c r="A24" s="34" t="s">
        <v>171</v>
      </c>
      <c r="B24" s="41">
        <v>701.47437766048643</v>
      </c>
      <c r="C24" s="41">
        <v>234.18149087632253</v>
      </c>
      <c r="D24" s="41">
        <v>2.9954304887014049</v>
      </c>
      <c r="E24" s="41">
        <v>3.3248617084763715E-3</v>
      </c>
      <c r="F24" s="41">
        <v>237.85034817405761</v>
      </c>
      <c r="G24" s="41">
        <v>1165.0984071469152</v>
      </c>
      <c r="H24" s="34"/>
      <c r="I24" s="34"/>
      <c r="J24" s="38"/>
    </row>
    <row r="25" spans="1:10" ht="15" thickBot="1" x14ac:dyDescent="0.4">
      <c r="A25" s="35" t="s">
        <v>309</v>
      </c>
      <c r="B25" s="42">
        <v>-0.17274451903552557</v>
      </c>
      <c r="C25" s="42">
        <v>0.10060274687175599</v>
      </c>
      <c r="D25" s="42">
        <v>-1.7170954512378551</v>
      </c>
      <c r="E25" s="42">
        <v>8.8520260468418724E-2</v>
      </c>
      <c r="F25" s="42">
        <v>-0.37191419170073009</v>
      </c>
      <c r="G25" s="42">
        <v>2.6425153629678955E-2</v>
      </c>
      <c r="H25" s="34"/>
      <c r="I25" s="34"/>
      <c r="J25" s="38"/>
    </row>
    <row r="26" spans="1:10" x14ac:dyDescent="0.35">
      <c r="H26" s="38"/>
      <c r="I26" s="38"/>
      <c r="J26" s="38"/>
    </row>
  </sheetData>
  <autoFilter ref="A6:B8" xr:uid="{99C9FBAF-BC8B-436D-88BE-A29D170BAD5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1ACF-00A8-46AF-BB4A-00622DBB46EB}">
  <dimension ref="A1:I25"/>
  <sheetViews>
    <sheetView topLeftCell="A13" workbookViewId="0">
      <selection activeCell="B23" sqref="B23"/>
    </sheetView>
  </sheetViews>
  <sheetFormatPr defaultRowHeight="14.5" x14ac:dyDescent="0.35"/>
  <cols>
    <col min="2" max="2" width="11.81640625" bestFit="1" customWidth="1"/>
    <col min="3" max="3" width="11.1796875" bestFit="1" customWidth="1"/>
    <col min="4" max="5" width="8.81640625" bestFit="1" customWidth="1"/>
    <col min="6" max="6" width="12.90625" bestFit="1" customWidth="1"/>
    <col min="7" max="7" width="11.1796875" bestFit="1" customWidth="1"/>
    <col min="8" max="8" width="12.90625" bestFit="1" customWidth="1"/>
    <col min="9" max="9" width="11.179687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0.71766291342946775</v>
      </c>
    </row>
    <row r="5" spans="1:9" x14ac:dyDescent="0.35">
      <c r="A5" s="34" t="s">
        <v>222</v>
      </c>
      <c r="B5" s="34">
        <v>0.5150400573120717</v>
      </c>
    </row>
    <row r="6" spans="1:9" x14ac:dyDescent="0.35">
      <c r="A6" s="34" t="s">
        <v>223</v>
      </c>
      <c r="B6" s="34">
        <v>0.48297659002691945</v>
      </c>
    </row>
    <row r="7" spans="1:9" x14ac:dyDescent="0.35">
      <c r="A7" s="34" t="s">
        <v>224</v>
      </c>
      <c r="B7" s="34">
        <v>292512.14079536643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8</v>
      </c>
      <c r="C12" s="34">
        <v>10995330876733.949</v>
      </c>
      <c r="D12" s="34">
        <v>1374416359591.7437</v>
      </c>
      <c r="E12" s="34">
        <v>16.063142913760071</v>
      </c>
      <c r="F12" s="34">
        <v>5.6258956216770873E-16</v>
      </c>
    </row>
    <row r="13" spans="1:9" x14ac:dyDescent="0.35">
      <c r="A13" s="34" t="s">
        <v>228</v>
      </c>
      <c r="B13" s="34">
        <v>121</v>
      </c>
      <c r="C13" s="34">
        <v>10353165654035.281</v>
      </c>
      <c r="D13" s="34">
        <v>85563352512.688278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41">
        <v>-936917.88557150145</v>
      </c>
      <c r="C17" s="41">
        <v>860711.95573961479</v>
      </c>
      <c r="D17" s="41">
        <v>-1.0885382494383995</v>
      </c>
      <c r="E17" s="41">
        <v>0.27852091676431373</v>
      </c>
      <c r="F17" s="41">
        <v>-2640924.2254999299</v>
      </c>
      <c r="G17" s="41">
        <v>767088.45435692696</v>
      </c>
      <c r="H17" s="41">
        <v>-2640924.2254999299</v>
      </c>
      <c r="I17" s="41">
        <v>767088.45435692696</v>
      </c>
    </row>
    <row r="18" spans="1:9" x14ac:dyDescent="0.35">
      <c r="A18" s="34" t="s">
        <v>10</v>
      </c>
      <c r="B18" s="41">
        <v>-5249.7751898172319</v>
      </c>
      <c r="C18" s="41">
        <v>3292.4504935265554</v>
      </c>
      <c r="D18" s="41">
        <v>-1.5944887250815361</v>
      </c>
      <c r="E18" s="41">
        <v>0.11343539414126337</v>
      </c>
      <c r="F18" s="41">
        <v>-11768.049366744079</v>
      </c>
      <c r="G18" s="41">
        <v>1268.4989871096141</v>
      </c>
      <c r="H18" s="41">
        <v>-11768.049366744079</v>
      </c>
      <c r="I18" s="41">
        <v>1268.4989871096141</v>
      </c>
    </row>
    <row r="19" spans="1:9" x14ac:dyDescent="0.35">
      <c r="A19" s="34" t="s">
        <v>311</v>
      </c>
      <c r="B19" s="41">
        <v>11.889283905197651</v>
      </c>
      <c r="C19" s="41">
        <v>21.043988132233743</v>
      </c>
      <c r="D19" s="41">
        <v>0.56497294288939737</v>
      </c>
      <c r="E19" s="41">
        <v>0.5731381499935948</v>
      </c>
      <c r="F19" s="41">
        <v>-29.772841217592095</v>
      </c>
      <c r="G19" s="41">
        <v>53.551409027987397</v>
      </c>
      <c r="H19" s="41">
        <v>-29.772841217592095</v>
      </c>
      <c r="I19" s="41">
        <v>53.551409027987397</v>
      </c>
    </row>
    <row r="20" spans="1:9" x14ac:dyDescent="0.35">
      <c r="A20" s="34" t="s">
        <v>179</v>
      </c>
      <c r="B20" s="41">
        <v>0.82580611635970325</v>
      </c>
      <c r="C20" s="41">
        <v>0.302321058650105</v>
      </c>
      <c r="D20" s="41">
        <v>2.7315534023564667</v>
      </c>
      <c r="E20" s="41">
        <v>7.2471592115114329E-3</v>
      </c>
      <c r="F20" s="41">
        <v>0.22728183980196015</v>
      </c>
      <c r="G20" s="41">
        <v>1.4243303929174465</v>
      </c>
      <c r="H20" s="41">
        <v>0.22728183980196015</v>
      </c>
      <c r="I20" s="41">
        <v>1.4243303929174465</v>
      </c>
    </row>
    <row r="21" spans="1:9" x14ac:dyDescent="0.35">
      <c r="A21" s="34" t="s">
        <v>312</v>
      </c>
      <c r="B21" s="41">
        <v>356067.7108904536</v>
      </c>
      <c r="C21" s="41">
        <v>177181.83474711273</v>
      </c>
      <c r="D21" s="41">
        <v>2.0096174723478866</v>
      </c>
      <c r="E21" s="41">
        <v>4.6696459220471546E-2</v>
      </c>
      <c r="F21" s="41">
        <v>5289.5350839023013</v>
      </c>
      <c r="G21" s="41">
        <v>706845.8866970049</v>
      </c>
      <c r="H21" s="41">
        <v>5289.5350839023013</v>
      </c>
      <c r="I21" s="41">
        <v>706845.8866970049</v>
      </c>
    </row>
    <row r="22" spans="1:9" x14ac:dyDescent="0.35">
      <c r="A22" s="34" t="s">
        <v>2</v>
      </c>
      <c r="B22" s="41">
        <v>-365169.79988398345</v>
      </c>
      <c r="C22" s="41">
        <v>141475.4765815291</v>
      </c>
      <c r="D22" s="41">
        <v>-2.5811526400728848</v>
      </c>
      <c r="E22" s="41">
        <v>1.1040576011756186E-2</v>
      </c>
      <c r="F22" s="41">
        <v>-645257.82170327404</v>
      </c>
      <c r="G22" s="41">
        <v>-85081.778064692859</v>
      </c>
      <c r="H22" s="41">
        <v>-645257.82170327404</v>
      </c>
      <c r="I22" s="41">
        <v>-85081.778064692859</v>
      </c>
    </row>
    <row r="23" spans="1:9" x14ac:dyDescent="0.35">
      <c r="A23" s="34" t="s">
        <v>310</v>
      </c>
      <c r="B23" s="41">
        <v>21800.500184468485</v>
      </c>
      <c r="C23" s="41">
        <v>14158.241650688935</v>
      </c>
      <c r="D23" s="41">
        <v>1.5397745512704737</v>
      </c>
      <c r="E23" s="41">
        <v>0.12622642438484796</v>
      </c>
      <c r="F23" s="41">
        <v>-6229.4735763598983</v>
      </c>
      <c r="G23" s="41">
        <v>49830.473945296864</v>
      </c>
      <c r="H23" s="41">
        <v>-6229.4735763598983</v>
      </c>
      <c r="I23" s="41">
        <v>49830.473945296864</v>
      </c>
    </row>
    <row r="24" spans="1:9" x14ac:dyDescent="0.35">
      <c r="A24" s="34" t="s">
        <v>171</v>
      </c>
      <c r="B24" s="41">
        <v>683.48346323380247</v>
      </c>
      <c r="C24" s="41">
        <v>235.14167486187998</v>
      </c>
      <c r="D24" s="41">
        <v>2.9066879090457882</v>
      </c>
      <c r="E24" s="41">
        <v>4.3456547564834297E-3</v>
      </c>
      <c r="F24" s="41">
        <v>217.958496287429</v>
      </c>
      <c r="G24" s="41">
        <v>1149.008430180176</v>
      </c>
      <c r="H24" s="41">
        <v>217.958496287429</v>
      </c>
      <c r="I24" s="41">
        <v>1149.008430180176</v>
      </c>
    </row>
    <row r="25" spans="1:9" ht="15" thickBot="1" x14ac:dyDescent="0.4">
      <c r="A25" s="35" t="s">
        <v>309</v>
      </c>
      <c r="B25" s="42">
        <v>-0.15891455183431608</v>
      </c>
      <c r="C25" s="42">
        <v>0.1007046203440589</v>
      </c>
      <c r="D25" s="42">
        <v>-1.5780264231311536</v>
      </c>
      <c r="E25" s="42">
        <v>0.11717035677235257</v>
      </c>
      <c r="F25" s="42">
        <v>-0.35828590990834652</v>
      </c>
      <c r="G25" s="42">
        <v>4.0456806239714344E-2</v>
      </c>
      <c r="H25" s="42">
        <v>-0.35828590990834652</v>
      </c>
      <c r="I25" s="42">
        <v>4.0456806239714344E-2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FB28-E318-44A6-AA18-E03ABBDF0E01}">
  <dimension ref="A1:I25"/>
  <sheetViews>
    <sheetView workbookViewId="0">
      <selection activeCell="K13" sqref="K13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0.71496115520504533</v>
      </c>
    </row>
    <row r="5" spans="1:9" x14ac:dyDescent="0.35">
      <c r="A5" s="34" t="s">
        <v>222</v>
      </c>
      <c r="B5" s="34">
        <v>0.51116945345213294</v>
      </c>
    </row>
    <row r="6" spans="1:9" x14ac:dyDescent="0.35">
      <c r="A6" s="34" t="s">
        <v>223</v>
      </c>
      <c r="B6" s="34">
        <v>0.47885007847376149</v>
      </c>
    </row>
    <row r="7" spans="1:9" x14ac:dyDescent="0.35">
      <c r="A7" s="34" t="s">
        <v>224</v>
      </c>
      <c r="B7" s="34">
        <v>293677.13236699055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8</v>
      </c>
      <c r="C12" s="34">
        <v>10912699303658.064</v>
      </c>
      <c r="D12" s="34">
        <v>1364087412957.2581</v>
      </c>
      <c r="E12" s="34">
        <v>15.816192416908294</v>
      </c>
      <c r="F12" s="34">
        <v>8.9033498292076687E-16</v>
      </c>
    </row>
    <row r="13" spans="1:9" x14ac:dyDescent="0.35">
      <c r="A13" s="34" t="s">
        <v>228</v>
      </c>
      <c r="B13" s="34">
        <v>121</v>
      </c>
      <c r="C13" s="34">
        <v>10435797227111.166</v>
      </c>
      <c r="D13" s="34">
        <v>86246258075.298889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836363.11892149562</v>
      </c>
      <c r="C17" s="34">
        <v>183325.58867592915</v>
      </c>
      <c r="D17" s="34">
        <v>4.562173371225132</v>
      </c>
      <c r="E17" s="34">
        <v>1.2229061077208025E-5</v>
      </c>
      <c r="F17" s="34">
        <v>473421.76172092347</v>
      </c>
      <c r="G17" s="34">
        <v>1199304.4761220678</v>
      </c>
      <c r="H17" s="34">
        <v>473421.76172092347</v>
      </c>
      <c r="I17" s="34">
        <v>1199304.4761220678</v>
      </c>
    </row>
    <row r="18" spans="1:9" x14ac:dyDescent="0.35">
      <c r="A18" s="34" t="s">
        <v>10</v>
      </c>
      <c r="B18" s="34">
        <v>-5717.8882565317899</v>
      </c>
      <c r="C18" s="34">
        <v>3309.4519004253184</v>
      </c>
      <c r="D18" s="34">
        <v>-1.7277447832968802</v>
      </c>
      <c r="E18" s="34">
        <v>8.6585342320311356E-2</v>
      </c>
      <c r="F18" s="34">
        <v>-12269.821202748415</v>
      </c>
      <c r="G18" s="34">
        <v>834.04468968483616</v>
      </c>
      <c r="H18" s="34">
        <v>-12269.821202748415</v>
      </c>
      <c r="I18" s="34">
        <v>834.04468968483616</v>
      </c>
    </row>
    <row r="19" spans="1:9" x14ac:dyDescent="0.35">
      <c r="A19" s="34" t="s">
        <v>311</v>
      </c>
      <c r="B19" s="34">
        <v>14.571890085891228</v>
      </c>
      <c r="C19" s="34">
        <v>21.226278985996768</v>
      </c>
      <c r="D19" s="34">
        <v>0.68650233493607049</v>
      </c>
      <c r="E19" s="34">
        <v>0.49370986577342302</v>
      </c>
      <c r="F19" s="34">
        <v>-27.451127863414726</v>
      </c>
      <c r="G19" s="34">
        <v>56.594908035197179</v>
      </c>
      <c r="H19" s="34">
        <v>-27.451127863414726</v>
      </c>
      <c r="I19" s="34">
        <v>56.594908035197179</v>
      </c>
    </row>
    <row r="20" spans="1:9" x14ac:dyDescent="0.35">
      <c r="A20" s="34" t="s">
        <v>179</v>
      </c>
      <c r="B20" s="34">
        <v>1.344134015787102</v>
      </c>
      <c r="C20" s="34">
        <v>0.17413739515466808</v>
      </c>
      <c r="D20" s="34">
        <v>7.7188131509217071</v>
      </c>
      <c r="E20" s="34">
        <v>3.7456182161109488E-12</v>
      </c>
      <c r="F20" s="34">
        <v>0.99938311116280931</v>
      </c>
      <c r="G20" s="34">
        <v>1.6888849204113947</v>
      </c>
      <c r="H20" s="34">
        <v>0.99938311116280931</v>
      </c>
      <c r="I20" s="34">
        <v>1.6888849204113947</v>
      </c>
    </row>
    <row r="21" spans="1:9" x14ac:dyDescent="0.35">
      <c r="A21" s="34" t="s">
        <v>252</v>
      </c>
      <c r="B21" s="34">
        <v>-40536.36533438789</v>
      </c>
      <c r="C21" s="34">
        <v>23216.78063362811</v>
      </c>
      <c r="D21" s="34">
        <v>-1.7459942433049225</v>
      </c>
      <c r="E21" s="34">
        <v>8.3350012569525497E-2</v>
      </c>
      <c r="F21" s="34">
        <v>-86500.106314881647</v>
      </c>
      <c r="G21" s="34">
        <v>5427.3756461058583</v>
      </c>
      <c r="H21" s="34">
        <v>-86500.106314881647</v>
      </c>
      <c r="I21" s="34">
        <v>5427.3756461058583</v>
      </c>
    </row>
    <row r="22" spans="1:9" x14ac:dyDescent="0.35">
      <c r="A22" s="34" t="s">
        <v>2</v>
      </c>
      <c r="B22" s="34">
        <v>-352235.37508966419</v>
      </c>
      <c r="C22" s="34">
        <v>142010.75827326061</v>
      </c>
      <c r="D22" s="34">
        <v>-2.4803428935425029</v>
      </c>
      <c r="E22" s="34">
        <v>1.4500483524266273E-2</v>
      </c>
      <c r="F22" s="34">
        <v>-633383.12820497737</v>
      </c>
      <c r="G22" s="34">
        <v>-71087.621974351001</v>
      </c>
      <c r="H22" s="34">
        <v>-633383.12820497737</v>
      </c>
      <c r="I22" s="34">
        <v>-71087.621974351001</v>
      </c>
    </row>
    <row r="23" spans="1:9" x14ac:dyDescent="0.35">
      <c r="A23" s="34" t="s">
        <v>310</v>
      </c>
      <c r="B23" s="34">
        <v>25453.114010274661</v>
      </c>
      <c r="C23" s="34">
        <v>14186.911525088792</v>
      </c>
      <c r="D23" s="34">
        <v>1.7941265063408758</v>
      </c>
      <c r="E23" s="34">
        <v>7.5290147567680224E-2</v>
      </c>
      <c r="F23" s="34">
        <v>-2633.6193289661387</v>
      </c>
      <c r="G23" s="34">
        <v>53539.847349515461</v>
      </c>
      <c r="H23" s="34">
        <v>-2633.6193289661387</v>
      </c>
      <c r="I23" s="34">
        <v>53539.847349515461</v>
      </c>
    </row>
    <row r="24" spans="1:9" x14ac:dyDescent="0.35">
      <c r="A24" s="34" t="s">
        <v>171</v>
      </c>
      <c r="B24" s="34">
        <v>717.912550815749</v>
      </c>
      <c r="C24" s="34">
        <v>234.79915382083229</v>
      </c>
      <c r="D24" s="34">
        <v>3.0575602132006194</v>
      </c>
      <c r="E24" s="34">
        <v>2.7471757323808137E-3</v>
      </c>
      <c r="F24" s="34">
        <v>253.06569461433736</v>
      </c>
      <c r="G24" s="34">
        <v>1182.7594070171606</v>
      </c>
      <c r="H24" s="34">
        <v>253.06569461433736</v>
      </c>
      <c r="I24" s="34">
        <v>1182.7594070171606</v>
      </c>
    </row>
    <row r="25" spans="1:9" ht="15" thickBot="1" x14ac:dyDescent="0.4">
      <c r="A25" s="35" t="s">
        <v>309</v>
      </c>
      <c r="B25" s="35">
        <v>-0.15833443426927929</v>
      </c>
      <c r="C25" s="35">
        <v>0.10115237762239801</v>
      </c>
      <c r="D25" s="35">
        <v>-1.5653061054119952</v>
      </c>
      <c r="E25" s="35">
        <v>0.12012275768903151</v>
      </c>
      <c r="F25" s="35">
        <v>-0.3585922459773635</v>
      </c>
      <c r="G25" s="35">
        <v>4.1923377438804921E-2</v>
      </c>
      <c r="H25" s="35">
        <v>-0.3585922459773635</v>
      </c>
      <c r="I25" s="35">
        <v>4.1923377438804921E-2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746E-1112-4C1F-96D7-C889FA654C27}">
  <dimension ref="A1:AE131"/>
  <sheetViews>
    <sheetView topLeftCell="A111" workbookViewId="0">
      <selection activeCell="J6" sqref="J6"/>
    </sheetView>
  </sheetViews>
  <sheetFormatPr defaultRowHeight="14.5" x14ac:dyDescent="0.35"/>
  <cols>
    <col min="1" max="3" width="8.7265625" style="1"/>
    <col min="4" max="4" width="13.08984375" style="1" customWidth="1"/>
    <col min="5" max="5" width="8.7265625" style="1"/>
    <col min="6" max="6" width="10.36328125" style="1" bestFit="1" customWidth="1"/>
    <col min="7" max="9" width="8.7265625" style="1"/>
  </cols>
  <sheetData>
    <row r="1" spans="1:28" ht="39.5" x14ac:dyDescent="0.35">
      <c r="A1" s="16" t="s">
        <v>10</v>
      </c>
      <c r="B1" s="16" t="s">
        <v>311</v>
      </c>
      <c r="C1" s="16" t="s">
        <v>179</v>
      </c>
      <c r="D1" s="59" t="s">
        <v>252</v>
      </c>
      <c r="E1" s="16" t="s">
        <v>2</v>
      </c>
      <c r="F1" s="16" t="s">
        <v>310</v>
      </c>
      <c r="G1" s="16" t="s">
        <v>171</v>
      </c>
      <c r="H1" s="18" t="s">
        <v>309</v>
      </c>
      <c r="I1" s="18" t="s">
        <v>180</v>
      </c>
    </row>
    <row r="2" spans="1:28" x14ac:dyDescent="0.35">
      <c r="A2" s="4">
        <v>3</v>
      </c>
      <c r="B2" s="4">
        <f>A2^2</f>
        <v>9</v>
      </c>
      <c r="C2" s="4">
        <v>20000</v>
      </c>
      <c r="D2" s="1">
        <f>_xlfn.XLOOKUP(Table14[[#This Row],[TEAM]],CATEGORICAL_BINS_STEP_1!$L$14:$L$29,CATEGORICAL_BINS_STEP_1!$K$14:$K$29,,-1)</f>
        <v>3</v>
      </c>
      <c r="E2" s="4">
        <v>1</v>
      </c>
      <c r="F2" s="4">
        <f>EXP(E2)</f>
        <v>2.7182818284590451</v>
      </c>
      <c r="G2" s="4">
        <v>3</v>
      </c>
      <c r="H2" s="14">
        <f>G2^2</f>
        <v>9</v>
      </c>
      <c r="I2" s="14">
        <v>24000</v>
      </c>
      <c r="M2" t="s">
        <v>219</v>
      </c>
      <c r="W2" t="s">
        <v>219</v>
      </c>
    </row>
    <row r="3" spans="1:28" ht="15" thickBot="1" x14ac:dyDescent="0.4">
      <c r="A3" s="4">
        <v>9</v>
      </c>
      <c r="B3" s="4">
        <f t="shared" ref="B3:B66" si="0">A3^2</f>
        <v>81</v>
      </c>
      <c r="C3" s="4">
        <v>20000</v>
      </c>
      <c r="D3" s="1">
        <f>_xlfn.XLOOKUP(Table14[[#This Row],[TEAM]],CATEGORICAL_BINS_STEP_1!$L$14:$L$29,CATEGORICAL_BINS_STEP_1!$K$14:$K$29,,-1)</f>
        <v>1</v>
      </c>
      <c r="E3" s="4">
        <v>2</v>
      </c>
      <c r="F3" s="4">
        <f t="shared" ref="F3:F66" si="1">EXP(E3)</f>
        <v>7.3890560989306504</v>
      </c>
      <c r="G3" s="4">
        <v>9</v>
      </c>
      <c r="H3" s="14">
        <f t="shared" ref="H3:H66" si="2">G3^2</f>
        <v>81</v>
      </c>
      <c r="I3" s="14">
        <v>20000</v>
      </c>
    </row>
    <row r="4" spans="1:28" x14ac:dyDescent="0.35">
      <c r="A4" s="4">
        <v>79</v>
      </c>
      <c r="B4" s="4">
        <f t="shared" si="0"/>
        <v>6241</v>
      </c>
      <c r="C4" s="4">
        <v>20000</v>
      </c>
      <c r="D4" s="1">
        <f>_xlfn.XLOOKUP(Table14[[#This Row],[TEAM]],CATEGORICAL_BINS_STEP_1!$L$14:$L$29,CATEGORICAL_BINS_STEP_1!$K$14:$K$29,,-1)</f>
        <v>1</v>
      </c>
      <c r="E4" s="4">
        <v>2</v>
      </c>
      <c r="F4" s="4">
        <f t="shared" si="1"/>
        <v>7.3890560989306504</v>
      </c>
      <c r="G4" s="4">
        <v>244</v>
      </c>
      <c r="H4" s="14">
        <f t="shared" si="2"/>
        <v>59536</v>
      </c>
      <c r="I4" s="14">
        <v>50000</v>
      </c>
      <c r="M4" s="37" t="s">
        <v>220</v>
      </c>
      <c r="N4" s="37"/>
      <c r="W4" s="37" t="s">
        <v>220</v>
      </c>
      <c r="X4" s="37"/>
    </row>
    <row r="5" spans="1:28" x14ac:dyDescent="0.35">
      <c r="A5" s="4">
        <v>0</v>
      </c>
      <c r="B5" s="4">
        <f t="shared" si="0"/>
        <v>0</v>
      </c>
      <c r="C5" s="4">
        <v>50000</v>
      </c>
      <c r="D5" s="1">
        <f>_xlfn.XLOOKUP(Table14[[#This Row],[TEAM]],CATEGORICAL_BINS_STEP_1!$L$14:$L$29,CATEGORICAL_BINS_STEP_1!$K$14:$K$29,,-1)</f>
        <v>1</v>
      </c>
      <c r="E5" s="4">
        <v>2</v>
      </c>
      <c r="F5" s="4">
        <f t="shared" si="1"/>
        <v>7.3890560989306504</v>
      </c>
      <c r="G5" s="4">
        <v>0</v>
      </c>
      <c r="H5" s="14">
        <f t="shared" si="2"/>
        <v>0</v>
      </c>
      <c r="I5" s="14">
        <v>50000</v>
      </c>
      <c r="M5" s="34" t="s">
        <v>221</v>
      </c>
      <c r="N5" s="34">
        <v>0.34747294729029765</v>
      </c>
      <c r="W5" s="34" t="s">
        <v>221</v>
      </c>
      <c r="X5" s="34">
        <v>0.56829488312667631</v>
      </c>
    </row>
    <row r="6" spans="1:28" x14ac:dyDescent="0.35">
      <c r="A6" s="4">
        <v>0</v>
      </c>
      <c r="B6" s="4">
        <f t="shared" si="0"/>
        <v>0</v>
      </c>
      <c r="C6" s="4">
        <v>50000</v>
      </c>
      <c r="D6" s="1">
        <f>_xlfn.XLOOKUP(Table14[[#This Row],[TEAM]],CATEGORICAL_BINS_STEP_1!$L$14:$L$29,CATEGORICAL_BINS_STEP_1!$K$14:$K$29,,-1)</f>
        <v>1</v>
      </c>
      <c r="E6" s="4">
        <v>2</v>
      </c>
      <c r="F6" s="4">
        <f t="shared" si="1"/>
        <v>7.3890560989306504</v>
      </c>
      <c r="G6" s="4">
        <v>0</v>
      </c>
      <c r="H6" s="14">
        <f t="shared" si="2"/>
        <v>0</v>
      </c>
      <c r="I6" s="14">
        <v>50000</v>
      </c>
      <c r="M6" s="34" t="s">
        <v>222</v>
      </c>
      <c r="N6" s="34">
        <v>0.12073744909860595</v>
      </c>
      <c r="W6" s="34" t="s">
        <v>222</v>
      </c>
      <c r="X6" s="34">
        <v>0.32295907418796271</v>
      </c>
    </row>
    <row r="7" spans="1:28" x14ac:dyDescent="0.35">
      <c r="A7" s="4">
        <v>48</v>
      </c>
      <c r="B7" s="4">
        <f t="shared" si="0"/>
        <v>2304</v>
      </c>
      <c r="C7" s="4">
        <v>50000</v>
      </c>
      <c r="D7" s="1">
        <f>_xlfn.XLOOKUP(Table14[[#This Row],[TEAM]],CATEGORICAL_BINS_STEP_1!$L$14:$L$29,CATEGORICAL_BINS_STEP_1!$K$14:$K$29,,-1)</f>
        <v>1</v>
      </c>
      <c r="E7" s="4">
        <v>2</v>
      </c>
      <c r="F7" s="4">
        <f t="shared" si="1"/>
        <v>7.3890560989306504</v>
      </c>
      <c r="G7" s="4">
        <v>63</v>
      </c>
      <c r="H7" s="14">
        <f t="shared" si="2"/>
        <v>3969</v>
      </c>
      <c r="I7" s="14">
        <v>50000</v>
      </c>
      <c r="M7" s="34" t="s">
        <v>223</v>
      </c>
      <c r="N7" s="34">
        <v>0.11386821041968881</v>
      </c>
      <c r="W7" s="34" t="s">
        <v>223</v>
      </c>
      <c r="X7" s="34">
        <v>0.30683905214481899</v>
      </c>
    </row>
    <row r="8" spans="1:28" x14ac:dyDescent="0.35">
      <c r="A8" s="4">
        <v>15</v>
      </c>
      <c r="B8" s="4">
        <f t="shared" si="0"/>
        <v>225</v>
      </c>
      <c r="C8" s="4">
        <v>50000</v>
      </c>
      <c r="D8" s="1">
        <f>_xlfn.XLOOKUP(Table14[[#This Row],[TEAM]],CATEGORICAL_BINS_STEP_1!$L$14:$L$29,CATEGORICAL_BINS_STEP_1!$K$14:$K$29,,-1)</f>
        <v>2</v>
      </c>
      <c r="E8" s="4">
        <v>2</v>
      </c>
      <c r="F8" s="4">
        <f t="shared" si="1"/>
        <v>7.3890560989306504</v>
      </c>
      <c r="G8" s="4">
        <v>54</v>
      </c>
      <c r="H8" s="14">
        <f t="shared" si="2"/>
        <v>2916</v>
      </c>
      <c r="I8" s="14">
        <v>290000</v>
      </c>
      <c r="M8" s="34" t="s">
        <v>224</v>
      </c>
      <c r="N8" s="34">
        <v>382946.36452888336</v>
      </c>
      <c r="W8" s="34" t="s">
        <v>224</v>
      </c>
      <c r="X8" s="34">
        <v>338692.69978550257</v>
      </c>
    </row>
    <row r="9" spans="1:28" ht="15" thickBot="1" x14ac:dyDescent="0.4">
      <c r="A9" s="4">
        <v>30</v>
      </c>
      <c r="B9" s="4">
        <f t="shared" si="0"/>
        <v>900</v>
      </c>
      <c r="C9" s="4">
        <v>50000</v>
      </c>
      <c r="D9" s="1">
        <f>_xlfn.XLOOKUP(Table14[[#This Row],[TEAM]],CATEGORICAL_BINS_STEP_1!$L$14:$L$29,CATEGORICAL_BINS_STEP_1!$K$14:$K$29,,-1)</f>
        <v>1</v>
      </c>
      <c r="E9" s="4">
        <v>1</v>
      </c>
      <c r="F9" s="4">
        <f t="shared" si="1"/>
        <v>2.7182818284590451</v>
      </c>
      <c r="G9" s="4">
        <v>49</v>
      </c>
      <c r="H9" s="14">
        <f t="shared" si="2"/>
        <v>2401</v>
      </c>
      <c r="I9" s="14">
        <v>50000</v>
      </c>
      <c r="M9" s="35" t="s">
        <v>225</v>
      </c>
      <c r="N9" s="35">
        <v>130</v>
      </c>
      <c r="W9" s="35" t="s">
        <v>225</v>
      </c>
      <c r="X9" s="35">
        <v>130</v>
      </c>
    </row>
    <row r="10" spans="1:28" x14ac:dyDescent="0.35">
      <c r="A10" s="4">
        <v>33</v>
      </c>
      <c r="B10" s="4">
        <f t="shared" si="0"/>
        <v>1089</v>
      </c>
      <c r="C10" s="4">
        <v>50000</v>
      </c>
      <c r="D10" s="1">
        <f>_xlfn.XLOOKUP(Table14[[#This Row],[TEAM]],CATEGORICAL_BINS_STEP_1!$L$14:$L$29,CATEGORICAL_BINS_STEP_1!$K$14:$K$29,,-1)</f>
        <v>3</v>
      </c>
      <c r="E10" s="4">
        <v>2</v>
      </c>
      <c r="F10" s="4">
        <f t="shared" si="1"/>
        <v>7.3890560989306504</v>
      </c>
      <c r="G10" s="4">
        <v>123</v>
      </c>
      <c r="H10" s="14">
        <f t="shared" si="2"/>
        <v>15129</v>
      </c>
      <c r="I10" s="14">
        <v>80000</v>
      </c>
    </row>
    <row r="11" spans="1:28" ht="15" thickBot="1" x14ac:dyDescent="0.4">
      <c r="A11" s="4">
        <v>35</v>
      </c>
      <c r="B11" s="4">
        <f t="shared" si="0"/>
        <v>1225</v>
      </c>
      <c r="C11" s="4">
        <v>50000</v>
      </c>
      <c r="D11" s="1">
        <f>_xlfn.XLOOKUP(Table14[[#This Row],[TEAM]],CATEGORICAL_BINS_STEP_1!$L$14:$L$29,CATEGORICAL_BINS_STEP_1!$K$14:$K$29,,-1)</f>
        <v>2</v>
      </c>
      <c r="E11" s="4">
        <v>2</v>
      </c>
      <c r="F11" s="4">
        <f t="shared" si="1"/>
        <v>7.3890560989306504</v>
      </c>
      <c r="G11" s="4">
        <v>563</v>
      </c>
      <c r="H11" s="14">
        <f t="shared" si="2"/>
        <v>316969</v>
      </c>
      <c r="I11" s="14">
        <v>800000</v>
      </c>
      <c r="M11" t="s">
        <v>226</v>
      </c>
      <c r="W11" t="s">
        <v>226</v>
      </c>
    </row>
    <row r="12" spans="1:28" x14ac:dyDescent="0.35">
      <c r="A12" s="4">
        <v>4</v>
      </c>
      <c r="B12" s="4">
        <f t="shared" si="0"/>
        <v>16</v>
      </c>
      <c r="C12" s="4">
        <v>50000</v>
      </c>
      <c r="D12" s="1">
        <f>_xlfn.XLOOKUP(Table14[[#This Row],[TEAM]],CATEGORICAL_BINS_STEP_1!$L$14:$L$29,CATEGORICAL_BINS_STEP_1!$K$14:$K$29,,-1)</f>
        <v>2</v>
      </c>
      <c r="E12" s="4">
        <v>2</v>
      </c>
      <c r="F12" s="4">
        <f t="shared" si="1"/>
        <v>7.3890560989306504</v>
      </c>
      <c r="G12" s="4">
        <v>7</v>
      </c>
      <c r="H12" s="14">
        <f t="shared" si="2"/>
        <v>49</v>
      </c>
      <c r="I12" s="14">
        <v>95000</v>
      </c>
      <c r="M12" s="36"/>
      <c r="N12" s="36" t="s">
        <v>231</v>
      </c>
      <c r="O12" s="36" t="s">
        <v>232</v>
      </c>
      <c r="P12" s="36" t="s">
        <v>233</v>
      </c>
      <c r="Q12" s="36" t="s">
        <v>234</v>
      </c>
      <c r="R12" s="36" t="s">
        <v>235</v>
      </c>
      <c r="W12" s="36"/>
      <c r="X12" s="36" t="s">
        <v>231</v>
      </c>
      <c r="Y12" s="36" t="s">
        <v>232</v>
      </c>
      <c r="Z12" s="36" t="s">
        <v>233</v>
      </c>
      <c r="AA12" s="36" t="s">
        <v>234</v>
      </c>
      <c r="AB12" s="36" t="s">
        <v>235</v>
      </c>
    </row>
    <row r="13" spans="1:28" x14ac:dyDescent="0.35">
      <c r="A13" s="4">
        <v>3</v>
      </c>
      <c r="B13" s="4">
        <f t="shared" si="0"/>
        <v>9</v>
      </c>
      <c r="C13" s="4">
        <v>50000</v>
      </c>
      <c r="D13" s="1">
        <f>_xlfn.XLOOKUP(Table14[[#This Row],[TEAM]],CATEGORICAL_BINS_STEP_1!$L$14:$L$29,CATEGORICAL_BINS_STEP_1!$K$14:$K$29,,-1)</f>
        <v>1</v>
      </c>
      <c r="E13" s="4">
        <v>1</v>
      </c>
      <c r="F13" s="4">
        <f t="shared" si="1"/>
        <v>2.7182818284590451</v>
      </c>
      <c r="G13" s="4">
        <v>3</v>
      </c>
      <c r="H13" s="14">
        <f t="shared" si="2"/>
        <v>9</v>
      </c>
      <c r="I13" s="14">
        <v>240000</v>
      </c>
      <c r="M13" s="34" t="s">
        <v>227</v>
      </c>
      <c r="N13" s="34">
        <v>1</v>
      </c>
      <c r="O13" s="34">
        <v>2577563013215.5156</v>
      </c>
      <c r="P13" s="34">
        <v>2577563013215.5156</v>
      </c>
      <c r="Q13" s="34">
        <v>17.57654010031267</v>
      </c>
      <c r="R13" s="34">
        <v>5.111069399052316E-5</v>
      </c>
      <c r="W13" s="34" t="s">
        <v>227</v>
      </c>
      <c r="X13" s="34">
        <v>3</v>
      </c>
      <c r="Y13" s="34">
        <v>6894690674882.1641</v>
      </c>
      <c r="Z13" s="34">
        <v>2298230224960.7212</v>
      </c>
      <c r="AA13" s="34">
        <v>20.03465462538405</v>
      </c>
      <c r="AB13" s="34">
        <v>1.1090674780351857E-10</v>
      </c>
    </row>
    <row r="14" spans="1:28" x14ac:dyDescent="0.35">
      <c r="A14" s="4">
        <v>35</v>
      </c>
      <c r="B14" s="4">
        <f t="shared" si="0"/>
        <v>1225</v>
      </c>
      <c r="C14" s="4">
        <v>50000</v>
      </c>
      <c r="D14" s="1">
        <f>_xlfn.XLOOKUP(Table14[[#This Row],[TEAM]],CATEGORICAL_BINS_STEP_1!$L$14:$L$29,CATEGORICAL_BINS_STEP_1!$K$14:$K$29,,-1)</f>
        <v>3</v>
      </c>
      <c r="E14" s="4">
        <v>2</v>
      </c>
      <c r="F14" s="4">
        <f t="shared" si="1"/>
        <v>7.3890560989306504</v>
      </c>
      <c r="G14" s="4">
        <v>137</v>
      </c>
      <c r="H14" s="14">
        <f t="shared" si="2"/>
        <v>18769</v>
      </c>
      <c r="I14" s="14">
        <v>50000</v>
      </c>
      <c r="M14" s="34" t="s">
        <v>228</v>
      </c>
      <c r="N14" s="34">
        <v>128</v>
      </c>
      <c r="O14" s="34">
        <v>18770933517553.715</v>
      </c>
      <c r="P14" s="34">
        <v>146647918105.8884</v>
      </c>
      <c r="Q14" s="34"/>
      <c r="R14" s="34"/>
      <c r="W14" s="34" t="s">
        <v>228</v>
      </c>
      <c r="X14" s="34">
        <v>126</v>
      </c>
      <c r="Y14" s="34">
        <v>14453805855887.066</v>
      </c>
      <c r="Z14" s="34">
        <v>114712744887.99258</v>
      </c>
      <c r="AA14" s="34"/>
      <c r="AB14" s="34"/>
    </row>
    <row r="15" spans="1:28" ht="15" thickBot="1" x14ac:dyDescent="0.4">
      <c r="A15" s="4">
        <v>16</v>
      </c>
      <c r="B15" s="4">
        <f t="shared" si="0"/>
        <v>256</v>
      </c>
      <c r="C15" s="4">
        <v>50000</v>
      </c>
      <c r="D15" s="1">
        <f>_xlfn.XLOOKUP(Table14[[#This Row],[TEAM]],CATEGORICAL_BINS_STEP_1!$L$14:$L$29,CATEGORICAL_BINS_STEP_1!$K$14:$K$29,,-1)</f>
        <v>4</v>
      </c>
      <c r="E15" s="4">
        <v>2</v>
      </c>
      <c r="F15" s="4">
        <f t="shared" si="1"/>
        <v>7.3890560989306504</v>
      </c>
      <c r="G15" s="4">
        <v>49</v>
      </c>
      <c r="H15" s="14">
        <f t="shared" si="2"/>
        <v>2401</v>
      </c>
      <c r="I15" s="14">
        <v>750000</v>
      </c>
      <c r="M15" s="35" t="s">
        <v>229</v>
      </c>
      <c r="N15" s="35">
        <v>129</v>
      </c>
      <c r="O15" s="35">
        <v>21348496530769.23</v>
      </c>
      <c r="P15" s="35"/>
      <c r="Q15" s="35"/>
      <c r="R15" s="35"/>
      <c r="W15" s="35" t="s">
        <v>229</v>
      </c>
      <c r="X15" s="35">
        <v>129</v>
      </c>
      <c r="Y15" s="35">
        <v>21348496530769.23</v>
      </c>
      <c r="Z15" s="35"/>
      <c r="AA15" s="35"/>
      <c r="AB15" s="35"/>
    </row>
    <row r="16" spans="1:28" ht="15" thickBot="1" x14ac:dyDescent="0.4">
      <c r="A16" s="4">
        <v>11</v>
      </c>
      <c r="B16" s="4">
        <f t="shared" si="0"/>
        <v>121</v>
      </c>
      <c r="C16" s="4">
        <v>100000</v>
      </c>
      <c r="D16" s="1">
        <f>_xlfn.XLOOKUP(Table14[[#This Row],[TEAM]],CATEGORICAL_BINS_STEP_1!$L$14:$L$29,CATEGORICAL_BINS_STEP_1!$K$14:$K$29,,-1)</f>
        <v>2</v>
      </c>
      <c r="E16" s="4">
        <v>1</v>
      </c>
      <c r="F16" s="4">
        <f t="shared" si="1"/>
        <v>2.7182818284590451</v>
      </c>
      <c r="G16" s="4">
        <v>58</v>
      </c>
      <c r="H16" s="14">
        <f t="shared" si="2"/>
        <v>3364</v>
      </c>
      <c r="I16" s="14">
        <v>850000</v>
      </c>
    </row>
    <row r="17" spans="1:31" x14ac:dyDescent="0.35">
      <c r="A17" s="4">
        <v>71</v>
      </c>
      <c r="B17" s="4">
        <f t="shared" si="0"/>
        <v>5041</v>
      </c>
      <c r="C17" s="4">
        <v>100000</v>
      </c>
      <c r="D17" s="1">
        <f>_xlfn.XLOOKUP(Table14[[#This Row],[TEAM]],CATEGORICAL_BINS_STEP_1!$L$14:$L$29,CATEGORICAL_BINS_STEP_1!$K$14:$K$29,,-1)</f>
        <v>1</v>
      </c>
      <c r="E17" s="4">
        <v>2</v>
      </c>
      <c r="F17" s="4">
        <f t="shared" si="1"/>
        <v>7.3890560989306504</v>
      </c>
      <c r="G17" s="4">
        <v>1317</v>
      </c>
      <c r="H17" s="14">
        <f t="shared" si="2"/>
        <v>1734489</v>
      </c>
      <c r="I17" s="14">
        <v>800000</v>
      </c>
      <c r="M17" s="36"/>
      <c r="N17" s="36" t="s">
        <v>236</v>
      </c>
      <c r="O17" s="36" t="s">
        <v>224</v>
      </c>
      <c r="P17" s="36" t="s">
        <v>237</v>
      </c>
      <c r="Q17" s="36" t="s">
        <v>238</v>
      </c>
      <c r="R17" s="36" t="s">
        <v>239</v>
      </c>
      <c r="S17" s="36" t="s">
        <v>240</v>
      </c>
      <c r="T17" s="36" t="s">
        <v>241</v>
      </c>
      <c r="U17" s="36" t="s">
        <v>242</v>
      </c>
      <c r="W17" s="36"/>
      <c r="X17" s="36" t="s">
        <v>236</v>
      </c>
      <c r="Y17" s="36" t="s">
        <v>224</v>
      </c>
      <c r="Z17" s="36" t="s">
        <v>237</v>
      </c>
      <c r="AA17" s="36" t="s">
        <v>238</v>
      </c>
      <c r="AB17" s="36" t="s">
        <v>239</v>
      </c>
      <c r="AC17" s="36" t="s">
        <v>240</v>
      </c>
      <c r="AD17" s="36" t="s">
        <v>241</v>
      </c>
      <c r="AE17" s="36" t="s">
        <v>242</v>
      </c>
    </row>
    <row r="18" spans="1:31" x14ac:dyDescent="0.35">
      <c r="A18" s="4">
        <v>15</v>
      </c>
      <c r="B18" s="4">
        <f t="shared" si="0"/>
        <v>225</v>
      </c>
      <c r="C18" s="4">
        <v>100000</v>
      </c>
      <c r="D18" s="1">
        <f>_xlfn.XLOOKUP(Table14[[#This Row],[TEAM]],CATEGORICAL_BINS_STEP_1!$L$14:$L$29,CATEGORICAL_BINS_STEP_1!$K$14:$K$29,,-1)</f>
        <v>4</v>
      </c>
      <c r="E18" s="4">
        <v>2</v>
      </c>
      <c r="F18" s="4">
        <f t="shared" si="1"/>
        <v>7.3890560989306504</v>
      </c>
      <c r="G18" s="4">
        <v>26</v>
      </c>
      <c r="H18" s="14">
        <f t="shared" si="2"/>
        <v>676</v>
      </c>
      <c r="I18" s="14">
        <v>500000</v>
      </c>
      <c r="M18" s="34" t="s">
        <v>230</v>
      </c>
      <c r="N18" s="34">
        <v>337050.34232355276</v>
      </c>
      <c r="O18" s="34">
        <v>55298.128766490037</v>
      </c>
      <c r="P18" s="34">
        <v>6.0951491459472491</v>
      </c>
      <c r="Q18" s="34">
        <v>1.1958260299197314E-8</v>
      </c>
      <c r="R18" s="34">
        <v>227633.54688271991</v>
      </c>
      <c r="S18" s="34">
        <v>446467.13776438561</v>
      </c>
      <c r="T18" s="34">
        <v>227633.54688271991</v>
      </c>
      <c r="U18" s="34">
        <v>446467.13776438561</v>
      </c>
      <c r="W18" s="34" t="s">
        <v>230</v>
      </c>
      <c r="X18" s="34">
        <v>184310.93915658715</v>
      </c>
      <c r="Y18" s="34">
        <v>61123.518335915935</v>
      </c>
      <c r="Z18" s="34">
        <v>3.0153849806824158</v>
      </c>
      <c r="AA18" s="34">
        <v>3.1047225748984534E-3</v>
      </c>
      <c r="AB18" s="34">
        <v>63349.293279574485</v>
      </c>
      <c r="AC18" s="34">
        <v>305272.58503359981</v>
      </c>
      <c r="AD18" s="34">
        <v>63349.293279574485</v>
      </c>
      <c r="AE18" s="34">
        <v>305272.58503359981</v>
      </c>
    </row>
    <row r="19" spans="1:31" ht="15" thickBot="1" x14ac:dyDescent="0.4">
      <c r="A19" s="4">
        <v>95</v>
      </c>
      <c r="B19" s="4">
        <f t="shared" si="0"/>
        <v>9025</v>
      </c>
      <c r="C19" s="4">
        <v>100000</v>
      </c>
      <c r="D19" s="1">
        <f>_xlfn.XLOOKUP(Table14[[#This Row],[TEAM]],CATEGORICAL_BINS_STEP_1!$L$14:$L$29,CATEGORICAL_BINS_STEP_1!$K$14:$K$29,,-1)</f>
        <v>2</v>
      </c>
      <c r="E19" s="4">
        <v>2</v>
      </c>
      <c r="F19" s="4">
        <f t="shared" si="1"/>
        <v>7.3890560989306504</v>
      </c>
      <c r="G19" s="4">
        <v>1540</v>
      </c>
      <c r="H19" s="14">
        <f t="shared" si="2"/>
        <v>2371600</v>
      </c>
      <c r="I19" s="14">
        <v>300000</v>
      </c>
      <c r="M19" s="35" t="s">
        <v>10</v>
      </c>
      <c r="N19" s="35">
        <v>3882.9801326529587</v>
      </c>
      <c r="O19" s="35">
        <v>926.18655830685987</v>
      </c>
      <c r="P19" s="35">
        <v>4.1924384432347459</v>
      </c>
      <c r="Q19" s="35">
        <v>5.1110693990524909E-5</v>
      </c>
      <c r="R19" s="35">
        <v>2050.3617882195449</v>
      </c>
      <c r="S19" s="35">
        <v>5715.5984770863724</v>
      </c>
      <c r="T19" s="35">
        <v>2050.3617882195449</v>
      </c>
      <c r="U19" s="35">
        <v>5715.5984770863724</v>
      </c>
      <c r="W19" s="34" t="s">
        <v>10</v>
      </c>
      <c r="X19" s="34">
        <v>2648.2680353325691</v>
      </c>
      <c r="Y19" s="34">
        <v>843.5442648700249</v>
      </c>
      <c r="Z19" s="34">
        <v>3.1394535481082548</v>
      </c>
      <c r="AA19" s="34">
        <v>2.108818303104765E-3</v>
      </c>
      <c r="AB19" s="34">
        <v>978.91873367699532</v>
      </c>
      <c r="AC19" s="34">
        <v>4317.6173369881426</v>
      </c>
      <c r="AD19" s="34">
        <v>978.91873367699532</v>
      </c>
      <c r="AE19" s="34">
        <v>4317.6173369881426</v>
      </c>
    </row>
    <row r="20" spans="1:31" x14ac:dyDescent="0.35">
      <c r="A20" s="4">
        <v>2</v>
      </c>
      <c r="B20" s="4">
        <f t="shared" si="0"/>
        <v>4</v>
      </c>
      <c r="C20" s="4">
        <v>100000</v>
      </c>
      <c r="D20" s="1">
        <f>_xlfn.XLOOKUP(Table14[[#This Row],[TEAM]],CATEGORICAL_BINS_STEP_1!$L$14:$L$29,CATEGORICAL_BINS_STEP_1!$K$14:$K$29,,-1)</f>
        <v>2</v>
      </c>
      <c r="E20" s="4">
        <v>2</v>
      </c>
      <c r="F20" s="4">
        <f t="shared" si="1"/>
        <v>7.3890560989306504</v>
      </c>
      <c r="G20" s="4">
        <v>6</v>
      </c>
      <c r="H20" s="14">
        <f t="shared" si="2"/>
        <v>36</v>
      </c>
      <c r="I20" s="14">
        <v>375000</v>
      </c>
      <c r="W20" s="34" t="s">
        <v>179</v>
      </c>
      <c r="X20" s="34">
        <v>1.2081520180680425</v>
      </c>
      <c r="Y20" s="34">
        <v>0.19735465209489156</v>
      </c>
      <c r="Z20" s="34">
        <v>6.1217306267862481</v>
      </c>
      <c r="AA20" s="34">
        <v>1.0859401093486132E-8</v>
      </c>
      <c r="AB20" s="34">
        <v>0.81759296340616427</v>
      </c>
      <c r="AC20" s="34">
        <v>1.5987110727299207</v>
      </c>
      <c r="AD20" s="34">
        <v>0.81759296340616427</v>
      </c>
      <c r="AE20" s="34">
        <v>1.5987110727299207</v>
      </c>
    </row>
    <row r="21" spans="1:31" ht="15" thickBot="1" x14ac:dyDescent="0.4">
      <c r="A21" s="4">
        <v>11</v>
      </c>
      <c r="B21" s="4">
        <f t="shared" si="0"/>
        <v>121</v>
      </c>
      <c r="C21" s="4">
        <v>100000</v>
      </c>
      <c r="D21" s="1">
        <f>_xlfn.XLOOKUP(Table14[[#This Row],[TEAM]],CATEGORICAL_BINS_STEP_1!$L$14:$L$29,CATEGORICAL_BINS_STEP_1!$K$14:$K$29,,-1)</f>
        <v>2</v>
      </c>
      <c r="E21" s="4">
        <v>3</v>
      </c>
      <c r="F21" s="4">
        <f t="shared" si="1"/>
        <v>20.085536923187668</v>
      </c>
      <c r="G21" s="4">
        <v>11</v>
      </c>
      <c r="H21" s="14">
        <f t="shared" si="2"/>
        <v>121</v>
      </c>
      <c r="I21" s="14">
        <v>650000</v>
      </c>
      <c r="W21" s="35" t="s">
        <v>171</v>
      </c>
      <c r="X21" s="35">
        <v>6.7168868499264578</v>
      </c>
      <c r="Y21" s="35">
        <v>48.657957491048272</v>
      </c>
      <c r="Z21" s="35">
        <v>0.13804292650718397</v>
      </c>
      <c r="AA21" s="35">
        <v>0.89042685689990042</v>
      </c>
      <c r="AB21" s="35">
        <v>-89.575780577767659</v>
      </c>
      <c r="AC21" s="35">
        <v>103.00955427762057</v>
      </c>
      <c r="AD21" s="35">
        <v>-89.575780577767659</v>
      </c>
      <c r="AE21" s="35">
        <v>103.00955427762057</v>
      </c>
    </row>
    <row r="22" spans="1:31" x14ac:dyDescent="0.35">
      <c r="A22" s="4">
        <v>71</v>
      </c>
      <c r="B22" s="4">
        <f t="shared" si="0"/>
        <v>5041</v>
      </c>
      <c r="C22" s="4">
        <v>100000</v>
      </c>
      <c r="D22" s="1">
        <f>_xlfn.XLOOKUP(Table14[[#This Row],[TEAM]],CATEGORICAL_BINS_STEP_1!$L$14:$L$29,CATEGORICAL_BINS_STEP_1!$K$14:$K$29,,-1)</f>
        <v>3</v>
      </c>
      <c r="E22" s="4">
        <v>2</v>
      </c>
      <c r="F22" s="4">
        <f t="shared" si="1"/>
        <v>7.3890560989306504</v>
      </c>
      <c r="G22" s="4">
        <v>971</v>
      </c>
      <c r="H22" s="14">
        <f t="shared" si="2"/>
        <v>942841</v>
      </c>
      <c r="I22" s="14">
        <v>625000</v>
      </c>
    </row>
    <row r="23" spans="1:31" x14ac:dyDescent="0.35">
      <c r="A23" s="4">
        <v>48</v>
      </c>
      <c r="B23" s="4">
        <f t="shared" si="0"/>
        <v>2304</v>
      </c>
      <c r="C23" s="4">
        <v>100000</v>
      </c>
      <c r="D23" s="1">
        <f>_xlfn.XLOOKUP(Table14[[#This Row],[TEAM]],CATEGORICAL_BINS_STEP_1!$L$14:$L$29,CATEGORICAL_BINS_STEP_1!$K$14:$K$29,,-1)</f>
        <v>1</v>
      </c>
      <c r="E23" s="4">
        <v>1</v>
      </c>
      <c r="F23" s="4">
        <f t="shared" si="1"/>
        <v>2.7182818284590451</v>
      </c>
      <c r="G23" s="4">
        <v>904</v>
      </c>
      <c r="H23" s="14">
        <f t="shared" si="2"/>
        <v>817216</v>
      </c>
      <c r="I23" s="14">
        <v>950000</v>
      </c>
    </row>
    <row r="24" spans="1:31" x14ac:dyDescent="0.35">
      <c r="A24" s="4">
        <v>8</v>
      </c>
      <c r="B24" s="4">
        <f t="shared" si="0"/>
        <v>64</v>
      </c>
      <c r="C24" s="4">
        <v>100000</v>
      </c>
      <c r="D24" s="1">
        <f>_xlfn.XLOOKUP(Table14[[#This Row],[TEAM]],CATEGORICAL_BINS_STEP_1!$L$14:$L$29,CATEGORICAL_BINS_STEP_1!$K$14:$K$29,,-1)</f>
        <v>1</v>
      </c>
      <c r="E24" s="4">
        <v>3</v>
      </c>
      <c r="F24" s="4">
        <f t="shared" si="1"/>
        <v>20.085536923187668</v>
      </c>
      <c r="G24" s="4">
        <v>8</v>
      </c>
      <c r="H24" s="14">
        <f t="shared" si="2"/>
        <v>64</v>
      </c>
      <c r="I24" s="14">
        <v>140000</v>
      </c>
      <c r="M24" t="s">
        <v>219</v>
      </c>
    </row>
    <row r="25" spans="1:31" ht="15" thickBot="1" x14ac:dyDescent="0.4">
      <c r="A25" s="4">
        <v>27</v>
      </c>
      <c r="B25" s="4">
        <f t="shared" si="0"/>
        <v>729</v>
      </c>
      <c r="C25" s="4">
        <v>100000</v>
      </c>
      <c r="D25" s="1">
        <f>_xlfn.XLOOKUP(Table14[[#This Row],[TEAM]],CATEGORICAL_BINS_STEP_1!$L$14:$L$29,CATEGORICAL_BINS_STEP_1!$K$14:$K$29,,-1)</f>
        <v>1</v>
      </c>
      <c r="E25" s="4">
        <v>2</v>
      </c>
      <c r="F25" s="4">
        <f t="shared" si="1"/>
        <v>7.3890560989306504</v>
      </c>
      <c r="G25" s="4">
        <v>74</v>
      </c>
      <c r="H25" s="14">
        <f t="shared" si="2"/>
        <v>5476</v>
      </c>
      <c r="I25" s="14">
        <v>100000</v>
      </c>
    </row>
    <row r="26" spans="1:31" x14ac:dyDescent="0.35">
      <c r="A26" s="4">
        <v>47</v>
      </c>
      <c r="B26" s="4">
        <f t="shared" si="0"/>
        <v>2209</v>
      </c>
      <c r="C26" s="4">
        <v>100000</v>
      </c>
      <c r="D26" s="1">
        <f>_xlfn.XLOOKUP(Table14[[#This Row],[TEAM]],CATEGORICAL_BINS_STEP_1!$L$14:$L$29,CATEGORICAL_BINS_STEP_1!$K$14:$K$29,,-1)</f>
        <v>4</v>
      </c>
      <c r="E26" s="4">
        <v>3</v>
      </c>
      <c r="F26" s="4">
        <f t="shared" si="1"/>
        <v>20.085536923187668</v>
      </c>
      <c r="G26" s="4">
        <v>117</v>
      </c>
      <c r="H26" s="14">
        <f t="shared" si="2"/>
        <v>13689</v>
      </c>
      <c r="I26" s="14">
        <v>100000</v>
      </c>
      <c r="M26" s="37" t="s">
        <v>220</v>
      </c>
      <c r="N26" s="37"/>
      <c r="W26" s="37" t="s">
        <v>220</v>
      </c>
      <c r="X26" s="37"/>
    </row>
    <row r="27" spans="1:31" x14ac:dyDescent="0.35">
      <c r="A27" s="4">
        <v>31</v>
      </c>
      <c r="B27" s="4">
        <f t="shared" si="0"/>
        <v>961</v>
      </c>
      <c r="C27" s="4">
        <v>100000</v>
      </c>
      <c r="D27" s="1">
        <f>_xlfn.XLOOKUP(Table14[[#This Row],[TEAM]],CATEGORICAL_BINS_STEP_1!$L$14:$L$29,CATEGORICAL_BINS_STEP_1!$K$14:$K$29,,-1)</f>
        <v>2</v>
      </c>
      <c r="E27" s="4">
        <v>2</v>
      </c>
      <c r="F27" s="4">
        <f t="shared" si="1"/>
        <v>7.3890560989306504</v>
      </c>
      <c r="G27" s="4">
        <v>186</v>
      </c>
      <c r="H27" s="14">
        <f t="shared" si="2"/>
        <v>34596</v>
      </c>
      <c r="I27" s="14">
        <v>300000</v>
      </c>
      <c r="M27" s="34" t="s">
        <v>221</v>
      </c>
      <c r="N27" s="34">
        <v>0.56820478756898696</v>
      </c>
      <c r="W27" s="34" t="s">
        <v>221</v>
      </c>
      <c r="X27" s="34">
        <v>0.56830494270542764</v>
      </c>
    </row>
    <row r="28" spans="1:31" x14ac:dyDescent="0.35">
      <c r="A28" s="4">
        <v>11</v>
      </c>
      <c r="B28" s="4">
        <f t="shared" si="0"/>
        <v>121</v>
      </c>
      <c r="C28" s="4">
        <v>100000</v>
      </c>
      <c r="D28" s="1">
        <f>_xlfn.XLOOKUP(Table14[[#This Row],[TEAM]],CATEGORICAL_BINS_STEP_1!$L$14:$L$29,CATEGORICAL_BINS_STEP_1!$K$14:$K$29,,-1)</f>
        <v>2</v>
      </c>
      <c r="E28" s="4">
        <v>1</v>
      </c>
      <c r="F28" s="4">
        <f t="shared" si="1"/>
        <v>2.7182818284590451</v>
      </c>
      <c r="G28" s="4">
        <v>32</v>
      </c>
      <c r="H28" s="14">
        <f t="shared" si="2"/>
        <v>1024</v>
      </c>
      <c r="I28" s="14">
        <v>260000</v>
      </c>
      <c r="M28" s="34" t="s">
        <v>222</v>
      </c>
      <c r="N28" s="34">
        <v>0.32285668061631756</v>
      </c>
      <c r="W28" s="34" t="s">
        <v>222</v>
      </c>
      <c r="X28" s="34">
        <v>0.32297050790341941</v>
      </c>
    </row>
    <row r="29" spans="1:31" x14ac:dyDescent="0.35">
      <c r="A29" s="4">
        <v>16</v>
      </c>
      <c r="B29" s="4">
        <f t="shared" si="0"/>
        <v>256</v>
      </c>
      <c r="C29" s="4">
        <v>100000</v>
      </c>
      <c r="D29" s="1">
        <f>_xlfn.XLOOKUP(Table14[[#This Row],[TEAM]],CATEGORICAL_BINS_STEP_1!$L$14:$L$29,CATEGORICAL_BINS_STEP_1!$K$14:$K$29,,-1)</f>
        <v>3</v>
      </c>
      <c r="E29" s="4">
        <v>2</v>
      </c>
      <c r="F29" s="4">
        <f t="shared" si="1"/>
        <v>7.3890560989306504</v>
      </c>
      <c r="G29" s="4">
        <v>60</v>
      </c>
      <c r="H29" s="14">
        <f t="shared" si="2"/>
        <v>3600</v>
      </c>
      <c r="I29" s="14">
        <v>475000</v>
      </c>
      <c r="M29" s="34" t="s">
        <v>223</v>
      </c>
      <c r="N29" s="34">
        <v>0.31219300629531471</v>
      </c>
      <c r="W29" s="34" t="s">
        <v>223</v>
      </c>
      <c r="X29" s="34">
        <v>0.30685075809159607</v>
      </c>
    </row>
    <row r="30" spans="1:31" x14ac:dyDescent="0.35">
      <c r="A30" s="4">
        <v>94</v>
      </c>
      <c r="B30" s="4">
        <f t="shared" si="0"/>
        <v>8836</v>
      </c>
      <c r="C30" s="4">
        <v>100000</v>
      </c>
      <c r="D30" s="1">
        <f>_xlfn.XLOOKUP(Table14[[#This Row],[TEAM]],CATEGORICAL_BINS_STEP_1!$L$14:$L$29,CATEGORICAL_BINS_STEP_1!$K$14:$K$29,,-1)</f>
        <v>4</v>
      </c>
      <c r="E30" s="4">
        <v>2</v>
      </c>
      <c r="F30" s="4">
        <f t="shared" si="1"/>
        <v>7.3890560989306504</v>
      </c>
      <c r="G30" s="4">
        <v>960</v>
      </c>
      <c r="H30" s="14">
        <f t="shared" si="2"/>
        <v>921600</v>
      </c>
      <c r="I30" s="14">
        <v>270000</v>
      </c>
      <c r="M30" s="34" t="s">
        <v>224</v>
      </c>
      <c r="N30" s="34">
        <v>337382.13812173193</v>
      </c>
      <c r="W30" s="34" t="s">
        <v>224</v>
      </c>
      <c r="X30" s="34">
        <v>338689.83989021514</v>
      </c>
    </row>
    <row r="31" spans="1:31" ht="15" thickBot="1" x14ac:dyDescent="0.4">
      <c r="A31" s="4">
        <v>23</v>
      </c>
      <c r="B31" s="4">
        <f t="shared" si="0"/>
        <v>529</v>
      </c>
      <c r="C31" s="4">
        <v>100000</v>
      </c>
      <c r="D31" s="1">
        <f>_xlfn.XLOOKUP(Table14[[#This Row],[TEAM]],CATEGORICAL_BINS_STEP_1!$L$14:$L$29,CATEGORICAL_BINS_STEP_1!$K$14:$K$29,,-1)</f>
        <v>2</v>
      </c>
      <c r="E31" s="4">
        <v>2</v>
      </c>
      <c r="F31" s="4">
        <f t="shared" si="1"/>
        <v>7.3890560989306504</v>
      </c>
      <c r="G31" s="4">
        <v>39</v>
      </c>
      <c r="H31" s="14">
        <f t="shared" si="2"/>
        <v>1521</v>
      </c>
      <c r="I31" s="14">
        <v>275000</v>
      </c>
      <c r="M31" s="35" t="s">
        <v>225</v>
      </c>
      <c r="N31" s="35">
        <v>130</v>
      </c>
      <c r="W31" s="35" t="s">
        <v>225</v>
      </c>
      <c r="X31" s="35">
        <v>130</v>
      </c>
    </row>
    <row r="32" spans="1:31" x14ac:dyDescent="0.35">
      <c r="A32" s="4">
        <v>100</v>
      </c>
      <c r="B32" s="4">
        <f t="shared" si="0"/>
        <v>10000</v>
      </c>
      <c r="C32" s="4">
        <v>100000</v>
      </c>
      <c r="D32" s="1">
        <f>_xlfn.XLOOKUP(Table14[[#This Row],[TEAM]],CATEGORICAL_BINS_STEP_1!$L$14:$L$29,CATEGORICAL_BINS_STEP_1!$K$14:$K$29,,-1)</f>
        <v>1</v>
      </c>
      <c r="E32" s="4">
        <v>2</v>
      </c>
      <c r="F32" s="4">
        <f t="shared" si="1"/>
        <v>7.3890560989306504</v>
      </c>
      <c r="G32" s="4">
        <v>1488</v>
      </c>
      <c r="H32" s="14">
        <f t="shared" si="2"/>
        <v>2214144</v>
      </c>
      <c r="I32" s="14">
        <v>475000</v>
      </c>
    </row>
    <row r="33" spans="1:31" ht="15" thickBot="1" x14ac:dyDescent="0.4">
      <c r="A33" s="4">
        <v>86</v>
      </c>
      <c r="B33" s="4">
        <f t="shared" si="0"/>
        <v>7396</v>
      </c>
      <c r="C33" s="4">
        <v>100000</v>
      </c>
      <c r="D33" s="1">
        <f>_xlfn.XLOOKUP(Table14[[#This Row],[TEAM]],CATEGORICAL_BINS_STEP_1!$L$14:$L$29,CATEGORICAL_BINS_STEP_1!$K$14:$K$29,,-1)</f>
        <v>4</v>
      </c>
      <c r="E33" s="4">
        <v>2</v>
      </c>
      <c r="F33" s="4">
        <f t="shared" si="1"/>
        <v>7.3890560989306504</v>
      </c>
      <c r="G33" s="4">
        <v>604</v>
      </c>
      <c r="H33" s="14">
        <f t="shared" si="2"/>
        <v>364816</v>
      </c>
      <c r="I33" s="14">
        <v>160000</v>
      </c>
      <c r="M33" t="s">
        <v>226</v>
      </c>
      <c r="W33" t="s">
        <v>226</v>
      </c>
    </row>
    <row r="34" spans="1:31" x14ac:dyDescent="0.35">
      <c r="A34" s="4">
        <v>59</v>
      </c>
      <c r="B34" s="4">
        <f t="shared" si="0"/>
        <v>3481</v>
      </c>
      <c r="C34" s="4">
        <v>100000</v>
      </c>
      <c r="D34" s="1">
        <f>_xlfn.XLOOKUP(Table14[[#This Row],[TEAM]],CATEGORICAL_BINS_STEP_1!$L$14:$L$29,CATEGORICAL_BINS_STEP_1!$K$14:$K$29,,-1)</f>
        <v>1</v>
      </c>
      <c r="E34" s="4">
        <v>2</v>
      </c>
      <c r="F34" s="4">
        <f t="shared" si="1"/>
        <v>7.3890560989306504</v>
      </c>
      <c r="G34" s="4">
        <v>372</v>
      </c>
      <c r="H34" s="14">
        <f t="shared" si="2"/>
        <v>138384</v>
      </c>
      <c r="I34" s="14">
        <v>100000</v>
      </c>
      <c r="M34" s="36"/>
      <c r="N34" s="36" t="s">
        <v>231</v>
      </c>
      <c r="O34" s="36" t="s">
        <v>232</v>
      </c>
      <c r="P34" s="36" t="s">
        <v>233</v>
      </c>
      <c r="Q34" s="36" t="s">
        <v>234</v>
      </c>
      <c r="R34" s="36" t="s">
        <v>235</v>
      </c>
      <c r="W34" s="36"/>
      <c r="X34" s="36" t="s">
        <v>231</v>
      </c>
      <c r="Y34" s="36" t="s">
        <v>232</v>
      </c>
      <c r="Z34" s="36" t="s">
        <v>233</v>
      </c>
      <c r="AA34" s="36" t="s">
        <v>234</v>
      </c>
      <c r="AB34" s="36" t="s">
        <v>235</v>
      </c>
    </row>
    <row r="35" spans="1:31" x14ac:dyDescent="0.35">
      <c r="A35" s="4">
        <v>16</v>
      </c>
      <c r="B35" s="4">
        <f t="shared" si="0"/>
        <v>256</v>
      </c>
      <c r="C35" s="4">
        <v>100000</v>
      </c>
      <c r="D35" s="1">
        <f>_xlfn.XLOOKUP(Table14[[#This Row],[TEAM]],CATEGORICAL_BINS_STEP_1!$L$14:$L$29,CATEGORICAL_BINS_STEP_1!$K$14:$K$29,,-1)</f>
        <v>3</v>
      </c>
      <c r="E35" s="4">
        <v>2</v>
      </c>
      <c r="F35" s="4">
        <f t="shared" si="1"/>
        <v>7.3890560989306504</v>
      </c>
      <c r="G35" s="4">
        <v>36</v>
      </c>
      <c r="H35" s="14">
        <f t="shared" si="2"/>
        <v>1296</v>
      </c>
      <c r="I35" s="14">
        <v>225000</v>
      </c>
      <c r="M35" s="34" t="s">
        <v>227</v>
      </c>
      <c r="N35" s="34">
        <v>2</v>
      </c>
      <c r="O35" s="34">
        <v>6892504726073.125</v>
      </c>
      <c r="P35" s="34">
        <v>3446252363036.5625</v>
      </c>
      <c r="Q35" s="34">
        <v>30.276307293108918</v>
      </c>
      <c r="R35" s="34">
        <v>1.7709976335337138E-11</v>
      </c>
      <c r="W35" s="34" t="s">
        <v>227</v>
      </c>
      <c r="X35" s="34">
        <v>3</v>
      </c>
      <c r="Y35" s="34">
        <v>6894934767516.9258</v>
      </c>
      <c r="Z35" s="34">
        <v>2298311589172.3086</v>
      </c>
      <c r="AA35" s="34">
        <v>20.03570227042422</v>
      </c>
      <c r="AB35" s="34">
        <v>1.1079068310547421E-10</v>
      </c>
    </row>
    <row r="36" spans="1:31" x14ac:dyDescent="0.35">
      <c r="A36" s="4">
        <v>23</v>
      </c>
      <c r="B36" s="4">
        <f t="shared" si="0"/>
        <v>529</v>
      </c>
      <c r="C36" s="4">
        <v>100000</v>
      </c>
      <c r="D36" s="1">
        <f>_xlfn.XLOOKUP(Table14[[#This Row],[TEAM]],CATEGORICAL_BINS_STEP_1!$L$14:$L$29,CATEGORICAL_BINS_STEP_1!$K$14:$K$29,,-1)</f>
        <v>2</v>
      </c>
      <c r="E36" s="4">
        <v>2</v>
      </c>
      <c r="F36" s="4">
        <f t="shared" si="1"/>
        <v>7.3890560989306504</v>
      </c>
      <c r="G36" s="4">
        <v>40</v>
      </c>
      <c r="H36" s="14">
        <f t="shared" si="2"/>
        <v>1600</v>
      </c>
      <c r="I36" s="14">
        <v>100000</v>
      </c>
      <c r="M36" s="34" t="s">
        <v>228</v>
      </c>
      <c r="N36" s="34">
        <v>127</v>
      </c>
      <c r="O36" s="34">
        <v>14455991804696.105</v>
      </c>
      <c r="P36" s="34">
        <v>113826707123.59138</v>
      </c>
      <c r="Q36" s="34"/>
      <c r="R36" s="34"/>
      <c r="W36" s="34" t="s">
        <v>228</v>
      </c>
      <c r="X36" s="34">
        <v>126</v>
      </c>
      <c r="Y36" s="34">
        <v>14453561763252.305</v>
      </c>
      <c r="Z36" s="34">
        <v>114710807644.85956</v>
      </c>
      <c r="AA36" s="34"/>
      <c r="AB36" s="34"/>
    </row>
    <row r="37" spans="1:31" ht="15" thickBot="1" x14ac:dyDescent="0.4">
      <c r="A37" s="4">
        <v>87</v>
      </c>
      <c r="B37" s="4">
        <f t="shared" si="0"/>
        <v>7569</v>
      </c>
      <c r="C37" s="4">
        <v>100000</v>
      </c>
      <c r="D37" s="1">
        <f>_xlfn.XLOOKUP(Table14[[#This Row],[TEAM]],CATEGORICAL_BINS_STEP_1!$L$14:$L$29,CATEGORICAL_BINS_STEP_1!$K$14:$K$29,,-1)</f>
        <v>2</v>
      </c>
      <c r="E37" s="4">
        <v>2</v>
      </c>
      <c r="F37" s="4">
        <f t="shared" si="1"/>
        <v>7.3890560989306504</v>
      </c>
      <c r="G37" s="4">
        <v>439</v>
      </c>
      <c r="H37" s="14">
        <f t="shared" si="2"/>
        <v>192721</v>
      </c>
      <c r="I37" s="14">
        <v>100000</v>
      </c>
      <c r="M37" s="35" t="s">
        <v>229</v>
      </c>
      <c r="N37" s="35">
        <v>129</v>
      </c>
      <c r="O37" s="35">
        <v>21348496530769.23</v>
      </c>
      <c r="P37" s="35"/>
      <c r="Q37" s="35"/>
      <c r="R37" s="35"/>
      <c r="W37" s="35" t="s">
        <v>229</v>
      </c>
      <c r="X37" s="35">
        <v>129</v>
      </c>
      <c r="Y37" s="35">
        <v>21348496530769.23</v>
      </c>
      <c r="Z37" s="35"/>
      <c r="AA37" s="35"/>
      <c r="AB37" s="35"/>
    </row>
    <row r="38" spans="1:31" ht="15" thickBot="1" x14ac:dyDescent="0.4">
      <c r="A38" s="4">
        <v>13</v>
      </c>
      <c r="B38" s="4">
        <f t="shared" si="0"/>
        <v>169</v>
      </c>
      <c r="C38" s="4">
        <v>100000</v>
      </c>
      <c r="D38" s="1">
        <f>_xlfn.XLOOKUP(Table14[[#This Row],[TEAM]],CATEGORICAL_BINS_STEP_1!$L$14:$L$29,CATEGORICAL_BINS_STEP_1!$K$14:$K$29,,-1)</f>
        <v>3</v>
      </c>
      <c r="E38" s="4">
        <v>2</v>
      </c>
      <c r="F38" s="4">
        <f t="shared" si="1"/>
        <v>7.3890560989306504</v>
      </c>
      <c r="G38" s="4">
        <v>36</v>
      </c>
      <c r="H38" s="14">
        <f t="shared" si="2"/>
        <v>1296</v>
      </c>
      <c r="I38" s="14">
        <v>100000</v>
      </c>
    </row>
    <row r="39" spans="1:31" x14ac:dyDescent="0.35">
      <c r="A39" s="4">
        <v>75</v>
      </c>
      <c r="B39" s="4">
        <f t="shared" si="0"/>
        <v>5625</v>
      </c>
      <c r="C39" s="4">
        <v>100000</v>
      </c>
      <c r="D39" s="1">
        <f>_xlfn.XLOOKUP(Table14[[#This Row],[TEAM]],CATEGORICAL_BINS_STEP_1!$L$14:$L$29,CATEGORICAL_BINS_STEP_1!$K$14:$K$29,,-1)</f>
        <v>2</v>
      </c>
      <c r="E39" s="4">
        <v>2</v>
      </c>
      <c r="F39" s="4">
        <f t="shared" si="1"/>
        <v>7.3890560989306504</v>
      </c>
      <c r="G39" s="4">
        <v>969</v>
      </c>
      <c r="H39" s="14">
        <f t="shared" si="2"/>
        <v>938961</v>
      </c>
      <c r="I39" s="14">
        <v>675000</v>
      </c>
      <c r="M39" s="36"/>
      <c r="N39" s="36" t="s">
        <v>236</v>
      </c>
      <c r="O39" s="36" t="s">
        <v>224</v>
      </c>
      <c r="P39" s="36" t="s">
        <v>237</v>
      </c>
      <c r="Q39" s="36" t="s">
        <v>238</v>
      </c>
      <c r="R39" s="36" t="s">
        <v>239</v>
      </c>
      <c r="S39" s="36" t="s">
        <v>240</v>
      </c>
      <c r="T39" s="36" t="s">
        <v>241</v>
      </c>
      <c r="U39" s="36" t="s">
        <v>242</v>
      </c>
      <c r="W39" s="36"/>
      <c r="X39" s="36" t="s">
        <v>236</v>
      </c>
      <c r="Y39" s="36" t="s">
        <v>224</v>
      </c>
      <c r="Z39" s="36" t="s">
        <v>237</v>
      </c>
      <c r="AA39" s="36" t="s">
        <v>238</v>
      </c>
      <c r="AB39" s="36" t="s">
        <v>239</v>
      </c>
      <c r="AC39" s="36" t="s">
        <v>240</v>
      </c>
      <c r="AD39" s="36" t="s">
        <v>241</v>
      </c>
      <c r="AE39" s="36" t="s">
        <v>242</v>
      </c>
    </row>
    <row r="40" spans="1:31" x14ac:dyDescent="0.35">
      <c r="A40" s="4">
        <v>42</v>
      </c>
      <c r="B40" s="4">
        <f t="shared" si="0"/>
        <v>1764</v>
      </c>
      <c r="C40" s="4">
        <v>100000</v>
      </c>
      <c r="D40" s="1">
        <f>_xlfn.XLOOKUP(Table14[[#This Row],[TEAM]],CATEGORICAL_BINS_STEP_1!$L$14:$L$29,CATEGORICAL_BINS_STEP_1!$K$14:$K$29,,-1)</f>
        <v>1</v>
      </c>
      <c r="E40" s="4">
        <v>1</v>
      </c>
      <c r="F40" s="4">
        <f t="shared" si="1"/>
        <v>2.7182818284590451</v>
      </c>
      <c r="G40" s="4">
        <v>836</v>
      </c>
      <c r="H40" s="14">
        <f t="shared" si="2"/>
        <v>698896</v>
      </c>
      <c r="I40" s="14">
        <v>1600000</v>
      </c>
      <c r="M40" s="34" t="s">
        <v>230</v>
      </c>
      <c r="N40" s="34">
        <v>188102.2394619954</v>
      </c>
      <c r="O40" s="34">
        <v>54394.36069808936</v>
      </c>
      <c r="P40" s="34">
        <v>3.4581202361406302</v>
      </c>
      <c r="Q40" s="34">
        <v>7.4078394756514154E-4</v>
      </c>
      <c r="R40" s="34">
        <v>80465.61593494298</v>
      </c>
      <c r="S40" s="34">
        <v>295738.86298904783</v>
      </c>
      <c r="T40" s="34">
        <v>80465.61593494298</v>
      </c>
      <c r="U40" s="34">
        <v>295738.86298904783</v>
      </c>
      <c r="W40" s="34" t="s">
        <v>230</v>
      </c>
      <c r="X40" s="34">
        <v>188881.19567078489</v>
      </c>
      <c r="Y40" s="34">
        <v>54866.840297231749</v>
      </c>
      <c r="Z40" s="34">
        <v>3.4425382370764059</v>
      </c>
      <c r="AA40" s="34">
        <v>7.8267645055555321E-4</v>
      </c>
      <c r="AB40" s="34">
        <v>80301.331698448601</v>
      </c>
      <c r="AC40" s="34">
        <v>297461.0596431212</v>
      </c>
      <c r="AD40" s="34">
        <v>80301.331698448601</v>
      </c>
      <c r="AE40" s="34">
        <v>297461.0596431212</v>
      </c>
    </row>
    <row r="41" spans="1:31" x14ac:dyDescent="0.35">
      <c r="A41" s="4">
        <v>71</v>
      </c>
      <c r="B41" s="4">
        <f t="shared" si="0"/>
        <v>5041</v>
      </c>
      <c r="C41" s="4">
        <v>100000</v>
      </c>
      <c r="D41" s="1">
        <f>_xlfn.XLOOKUP(Table14[[#This Row],[TEAM]],CATEGORICAL_BINS_STEP_1!$L$14:$L$29,CATEGORICAL_BINS_STEP_1!$K$14:$K$29,,-1)</f>
        <v>4</v>
      </c>
      <c r="E41" s="4">
        <v>2</v>
      </c>
      <c r="F41" s="4">
        <f t="shared" si="1"/>
        <v>7.3890560989306504</v>
      </c>
      <c r="G41" s="4">
        <v>914</v>
      </c>
      <c r="H41" s="14">
        <f t="shared" si="2"/>
        <v>835396</v>
      </c>
      <c r="I41" s="14">
        <v>700000</v>
      </c>
      <c r="M41" s="34" t="s">
        <v>10</v>
      </c>
      <c r="N41" s="34">
        <v>2649.7927386782453</v>
      </c>
      <c r="O41" s="34">
        <v>840.20816028328204</v>
      </c>
      <c r="P41" s="34">
        <v>3.1537336387983297</v>
      </c>
      <c r="Q41" s="34">
        <v>2.0121773131064054E-3</v>
      </c>
      <c r="R41" s="34">
        <v>987.17241789293985</v>
      </c>
      <c r="S41" s="34">
        <v>4312.4130594635508</v>
      </c>
      <c r="T41" s="34">
        <v>987.17241789293985</v>
      </c>
      <c r="U41" s="34">
        <v>4312.4130594635508</v>
      </c>
      <c r="W41" s="34" t="s">
        <v>10</v>
      </c>
      <c r="X41" s="34">
        <v>2607.2264363939494</v>
      </c>
      <c r="Y41" s="34">
        <v>892.72824060539472</v>
      </c>
      <c r="Z41" s="34">
        <v>2.9205152450715404</v>
      </c>
      <c r="AA41" s="34">
        <v>4.1417274984918359E-3</v>
      </c>
      <c r="AB41" s="34">
        <v>840.54349266905842</v>
      </c>
      <c r="AC41" s="34">
        <v>4373.9093801188401</v>
      </c>
      <c r="AD41" s="34">
        <v>840.54349266905842</v>
      </c>
      <c r="AE41" s="34">
        <v>4373.9093801188401</v>
      </c>
    </row>
    <row r="42" spans="1:31" ht="15" thickBot="1" x14ac:dyDescent="0.4">
      <c r="A42" s="4">
        <v>25</v>
      </c>
      <c r="B42" s="4">
        <f t="shared" si="0"/>
        <v>625</v>
      </c>
      <c r="C42" s="4">
        <v>100000</v>
      </c>
      <c r="D42" s="1">
        <f>_xlfn.XLOOKUP(Table14[[#This Row],[TEAM]],CATEGORICAL_BINS_STEP_1!$L$14:$L$29,CATEGORICAL_BINS_STEP_1!$K$14:$K$29,,-1)</f>
        <v>1</v>
      </c>
      <c r="E42" s="4">
        <v>2</v>
      </c>
      <c r="F42" s="4">
        <f t="shared" si="1"/>
        <v>7.3890560989306504</v>
      </c>
      <c r="G42" s="4">
        <v>217</v>
      </c>
      <c r="H42" s="14">
        <f t="shared" si="2"/>
        <v>47089</v>
      </c>
      <c r="I42" s="14">
        <v>475000</v>
      </c>
      <c r="M42" s="35" t="s">
        <v>179</v>
      </c>
      <c r="N42" s="35">
        <v>1.2057718239772206</v>
      </c>
      <c r="O42" s="35">
        <v>0.19583925603092464</v>
      </c>
      <c r="P42" s="35">
        <v>6.1569465101870033</v>
      </c>
      <c r="Q42" s="35">
        <v>9.0051514635011689E-9</v>
      </c>
      <c r="R42" s="35">
        <v>0.81824127848155315</v>
      </c>
      <c r="S42" s="35">
        <v>1.5933023694728881</v>
      </c>
      <c r="T42" s="35">
        <v>0.81824127848155315</v>
      </c>
      <c r="U42" s="35">
        <v>1.5933023694728881</v>
      </c>
      <c r="W42" s="34" t="s">
        <v>179</v>
      </c>
      <c r="X42" s="34">
        <v>1.1925467949202642</v>
      </c>
      <c r="Y42" s="34">
        <v>0.21658064475322117</v>
      </c>
      <c r="Z42" s="34">
        <v>5.5062482442929728</v>
      </c>
      <c r="AA42" s="34">
        <v>1.9704501231428267E-7</v>
      </c>
      <c r="AB42" s="34">
        <v>0.76394006599346409</v>
      </c>
      <c r="AC42" s="34">
        <v>1.6211535238470642</v>
      </c>
      <c r="AD42" s="34">
        <v>0.76394006599346409</v>
      </c>
      <c r="AE42" s="34">
        <v>1.6211535238470642</v>
      </c>
    </row>
    <row r="43" spans="1:31" ht="15" thickBot="1" x14ac:dyDescent="0.4">
      <c r="A43" s="4">
        <v>78</v>
      </c>
      <c r="B43" s="4">
        <f t="shared" si="0"/>
        <v>6084</v>
      </c>
      <c r="C43" s="4">
        <v>100000</v>
      </c>
      <c r="D43" s="1">
        <f>_xlfn.XLOOKUP(Table14[[#This Row],[TEAM]],CATEGORICAL_BINS_STEP_1!$L$14:$L$29,CATEGORICAL_BINS_STEP_1!$K$14:$K$29,,-1)</f>
        <v>1</v>
      </c>
      <c r="E43" s="4">
        <v>2</v>
      </c>
      <c r="F43" s="4">
        <f t="shared" si="1"/>
        <v>7.3890560989306504</v>
      </c>
      <c r="G43" s="4">
        <v>745</v>
      </c>
      <c r="H43" s="14">
        <f t="shared" si="2"/>
        <v>555025</v>
      </c>
      <c r="I43" s="14">
        <v>500000</v>
      </c>
      <c r="W43" s="35" t="s">
        <v>9</v>
      </c>
      <c r="X43" s="35">
        <v>11145.787502467529</v>
      </c>
      <c r="Y43" s="35">
        <v>76578.364604106318</v>
      </c>
      <c r="Z43" s="35">
        <v>0.14554747362507484</v>
      </c>
      <c r="AA43" s="35">
        <v>0.88451121845619873</v>
      </c>
      <c r="AB43" s="35">
        <v>-140400.54479757845</v>
      </c>
      <c r="AC43" s="35">
        <v>162692.11980251348</v>
      </c>
      <c r="AD43" s="35">
        <v>-140400.54479757845</v>
      </c>
      <c r="AE43" s="35">
        <v>162692.11980251348</v>
      </c>
    </row>
    <row r="44" spans="1:31" x14ac:dyDescent="0.35">
      <c r="A44" s="4">
        <v>10</v>
      </c>
      <c r="B44" s="4">
        <f t="shared" si="0"/>
        <v>100</v>
      </c>
      <c r="C44" s="4">
        <v>100000</v>
      </c>
      <c r="D44" s="1">
        <f>_xlfn.XLOOKUP(Table14[[#This Row],[TEAM]],CATEGORICAL_BINS_STEP_1!$L$14:$L$29,CATEGORICAL_BINS_STEP_1!$K$14:$K$29,,-1)</f>
        <v>4</v>
      </c>
      <c r="E44" s="4">
        <v>2</v>
      </c>
      <c r="F44" s="4">
        <f t="shared" si="1"/>
        <v>7.3890560989306504</v>
      </c>
      <c r="G44" s="4">
        <v>11</v>
      </c>
      <c r="H44" s="14">
        <f t="shared" si="2"/>
        <v>121</v>
      </c>
      <c r="I44" s="14">
        <v>110000</v>
      </c>
    </row>
    <row r="45" spans="1:31" x14ac:dyDescent="0.35">
      <c r="A45" s="4">
        <v>24</v>
      </c>
      <c r="B45" s="4">
        <f t="shared" si="0"/>
        <v>576</v>
      </c>
      <c r="C45" s="4">
        <v>125000</v>
      </c>
      <c r="D45" s="1">
        <f>_xlfn.XLOOKUP(Table14[[#This Row],[TEAM]],CATEGORICAL_BINS_STEP_1!$L$14:$L$29,CATEGORICAL_BINS_STEP_1!$K$14:$K$29,,-1)</f>
        <v>4</v>
      </c>
      <c r="E45" s="4">
        <v>1</v>
      </c>
      <c r="F45" s="4">
        <f t="shared" si="1"/>
        <v>2.7182818284590451</v>
      </c>
      <c r="G45" s="4">
        <v>337</v>
      </c>
      <c r="H45" s="14">
        <f t="shared" si="2"/>
        <v>113569</v>
      </c>
      <c r="I45" s="14">
        <v>400000</v>
      </c>
    </row>
    <row r="46" spans="1:31" x14ac:dyDescent="0.35">
      <c r="A46" s="4">
        <v>34</v>
      </c>
      <c r="B46" s="4">
        <f t="shared" si="0"/>
        <v>1156</v>
      </c>
      <c r="C46" s="4">
        <v>125000</v>
      </c>
      <c r="D46" s="1">
        <f>_xlfn.XLOOKUP(Table14[[#This Row],[TEAM]],CATEGORICAL_BINS_STEP_1!$L$14:$L$29,CATEGORICAL_BINS_STEP_1!$K$14:$K$29,,-1)</f>
        <v>1</v>
      </c>
      <c r="E46" s="4">
        <v>2</v>
      </c>
      <c r="F46" s="4">
        <f t="shared" si="1"/>
        <v>7.3890560989306504</v>
      </c>
      <c r="G46" s="4">
        <v>259</v>
      </c>
      <c r="H46" s="14">
        <f t="shared" si="2"/>
        <v>67081</v>
      </c>
      <c r="I46" s="14">
        <v>675000</v>
      </c>
    </row>
    <row r="47" spans="1:31" x14ac:dyDescent="0.35">
      <c r="A47" s="4">
        <v>98</v>
      </c>
      <c r="B47" s="4">
        <f t="shared" si="0"/>
        <v>9604</v>
      </c>
      <c r="C47" s="4">
        <v>125000</v>
      </c>
      <c r="D47" s="1">
        <f>_xlfn.XLOOKUP(Table14[[#This Row],[TEAM]],CATEGORICAL_BINS_STEP_1!$L$14:$L$29,CATEGORICAL_BINS_STEP_1!$K$14:$K$29,,-1)</f>
        <v>3</v>
      </c>
      <c r="E47" s="4">
        <v>1</v>
      </c>
      <c r="F47" s="4">
        <f t="shared" si="1"/>
        <v>2.7182818284590451</v>
      </c>
      <c r="G47" s="4">
        <v>2254</v>
      </c>
      <c r="H47" s="14">
        <f t="shared" si="2"/>
        <v>5080516</v>
      </c>
      <c r="I47" s="14">
        <v>650000</v>
      </c>
    </row>
    <row r="48" spans="1:31" x14ac:dyDescent="0.35">
      <c r="A48" s="4">
        <v>15</v>
      </c>
      <c r="B48" s="4">
        <f t="shared" si="0"/>
        <v>225</v>
      </c>
      <c r="C48" s="4">
        <v>125000</v>
      </c>
      <c r="D48" s="1">
        <f>_xlfn.XLOOKUP(Table14[[#This Row],[TEAM]],CATEGORICAL_BINS_STEP_1!$L$14:$L$29,CATEGORICAL_BINS_STEP_1!$K$14:$K$29,,-1)</f>
        <v>4</v>
      </c>
      <c r="E48" s="4">
        <v>2</v>
      </c>
      <c r="F48" s="4">
        <f t="shared" si="1"/>
        <v>7.3890560989306504</v>
      </c>
      <c r="G48" s="4">
        <v>31</v>
      </c>
      <c r="H48" s="14">
        <f t="shared" si="2"/>
        <v>961</v>
      </c>
      <c r="I48" s="14">
        <v>125000</v>
      </c>
    </row>
    <row r="49" spans="1:9" x14ac:dyDescent="0.35">
      <c r="A49" s="4">
        <v>76</v>
      </c>
      <c r="B49" s="4">
        <f t="shared" si="0"/>
        <v>5776</v>
      </c>
      <c r="C49" s="4">
        <v>125000</v>
      </c>
      <c r="D49" s="1">
        <f>_xlfn.XLOOKUP(Table14[[#This Row],[TEAM]],CATEGORICAL_BINS_STEP_1!$L$14:$L$29,CATEGORICAL_BINS_STEP_1!$K$14:$K$29,,-1)</f>
        <v>4</v>
      </c>
      <c r="E49" s="4">
        <v>2</v>
      </c>
      <c r="F49" s="4">
        <f t="shared" si="1"/>
        <v>7.3890560989306504</v>
      </c>
      <c r="G49" s="4">
        <v>1077</v>
      </c>
      <c r="H49" s="14">
        <f t="shared" si="2"/>
        <v>1159929</v>
      </c>
      <c r="I49" s="14">
        <v>250000</v>
      </c>
    </row>
    <row r="50" spans="1:9" x14ac:dyDescent="0.35">
      <c r="A50" s="4">
        <v>3</v>
      </c>
      <c r="B50" s="4">
        <f t="shared" si="0"/>
        <v>9</v>
      </c>
      <c r="C50" s="4">
        <v>125000</v>
      </c>
      <c r="D50" s="1">
        <f>_xlfn.XLOOKUP(Table14[[#This Row],[TEAM]],CATEGORICAL_BINS_STEP_1!$L$14:$L$29,CATEGORICAL_BINS_STEP_1!$K$14:$K$29,,-1)</f>
        <v>2</v>
      </c>
      <c r="E50" s="4">
        <v>2</v>
      </c>
      <c r="F50" s="4">
        <f t="shared" si="1"/>
        <v>7.3890560989306504</v>
      </c>
      <c r="G50" s="4">
        <v>4</v>
      </c>
      <c r="H50" s="14">
        <f t="shared" si="2"/>
        <v>16</v>
      </c>
      <c r="I50" s="14">
        <v>150000</v>
      </c>
    </row>
    <row r="51" spans="1:9" x14ac:dyDescent="0.35">
      <c r="A51" s="4">
        <v>2</v>
      </c>
      <c r="B51" s="4">
        <f t="shared" si="0"/>
        <v>4</v>
      </c>
      <c r="C51" s="4">
        <v>125000</v>
      </c>
      <c r="D51" s="1">
        <f>_xlfn.XLOOKUP(Table14[[#This Row],[TEAM]],CATEGORICAL_BINS_STEP_1!$L$14:$L$29,CATEGORICAL_BINS_STEP_1!$K$14:$K$29,,-1)</f>
        <v>3</v>
      </c>
      <c r="E51" s="4">
        <v>2</v>
      </c>
      <c r="F51" s="4">
        <f t="shared" si="1"/>
        <v>7.3890560989306504</v>
      </c>
      <c r="G51" s="4">
        <v>4</v>
      </c>
      <c r="H51" s="14">
        <f t="shared" si="2"/>
        <v>16</v>
      </c>
      <c r="I51" s="14">
        <v>150000</v>
      </c>
    </row>
    <row r="52" spans="1:9" x14ac:dyDescent="0.35">
      <c r="A52" s="4">
        <v>50</v>
      </c>
      <c r="B52" s="4">
        <f t="shared" si="0"/>
        <v>2500</v>
      </c>
      <c r="C52" s="4">
        <v>125000</v>
      </c>
      <c r="D52" s="1">
        <f>_xlfn.XLOOKUP(Table14[[#This Row],[TEAM]],CATEGORICAL_BINS_STEP_1!$L$14:$L$29,CATEGORICAL_BINS_STEP_1!$K$14:$K$29,,-1)</f>
        <v>1</v>
      </c>
      <c r="E52" s="4">
        <v>2</v>
      </c>
      <c r="F52" s="4">
        <f t="shared" si="1"/>
        <v>7.3890560989306504</v>
      </c>
      <c r="G52" s="4">
        <v>130</v>
      </c>
      <c r="H52" s="14">
        <f t="shared" si="2"/>
        <v>16900</v>
      </c>
      <c r="I52" s="14">
        <v>150000</v>
      </c>
    </row>
    <row r="53" spans="1:9" x14ac:dyDescent="0.35">
      <c r="A53" s="4">
        <v>53</v>
      </c>
      <c r="B53" s="4">
        <f t="shared" si="0"/>
        <v>2809</v>
      </c>
      <c r="C53" s="4">
        <v>125000</v>
      </c>
      <c r="D53" s="1">
        <f>_xlfn.XLOOKUP(Table14[[#This Row],[TEAM]],CATEGORICAL_BINS_STEP_1!$L$14:$L$29,CATEGORICAL_BINS_STEP_1!$K$14:$K$29,,-1)</f>
        <v>2</v>
      </c>
      <c r="E53" s="4">
        <v>2</v>
      </c>
      <c r="F53" s="4">
        <f t="shared" si="1"/>
        <v>7.3890560989306504</v>
      </c>
      <c r="G53" s="4">
        <v>128</v>
      </c>
      <c r="H53" s="14">
        <f t="shared" si="2"/>
        <v>16384</v>
      </c>
      <c r="I53" s="14">
        <v>150000</v>
      </c>
    </row>
    <row r="54" spans="1:9" x14ac:dyDescent="0.35">
      <c r="A54" s="4">
        <v>73</v>
      </c>
      <c r="B54" s="4">
        <f t="shared" si="0"/>
        <v>5329</v>
      </c>
      <c r="C54" s="4">
        <v>125000</v>
      </c>
      <c r="D54" s="1">
        <f>_xlfn.XLOOKUP(Table14[[#This Row],[TEAM]],CATEGORICAL_BINS_STEP_1!$L$14:$L$29,CATEGORICAL_BINS_STEP_1!$K$14:$K$29,,-1)</f>
        <v>1</v>
      </c>
      <c r="E54" s="4">
        <v>1</v>
      </c>
      <c r="F54" s="4">
        <f t="shared" si="1"/>
        <v>2.7182818284590451</v>
      </c>
      <c r="G54" s="4">
        <v>1639</v>
      </c>
      <c r="H54" s="14">
        <f t="shared" si="2"/>
        <v>2686321</v>
      </c>
      <c r="I54" s="14">
        <v>1800000</v>
      </c>
    </row>
    <row r="55" spans="1:9" x14ac:dyDescent="0.35">
      <c r="A55" s="4">
        <v>52</v>
      </c>
      <c r="B55" s="4">
        <f t="shared" si="0"/>
        <v>2704</v>
      </c>
      <c r="C55" s="4">
        <v>125000</v>
      </c>
      <c r="D55" s="1">
        <f>_xlfn.XLOOKUP(Table14[[#This Row],[TEAM]],CATEGORICAL_BINS_STEP_1!$L$14:$L$29,CATEGORICAL_BINS_STEP_1!$K$14:$K$29,,-1)</f>
        <v>2</v>
      </c>
      <c r="E55" s="4">
        <v>3</v>
      </c>
      <c r="F55" s="4">
        <f t="shared" si="1"/>
        <v>20.085536923187668</v>
      </c>
      <c r="G55" s="4">
        <v>282</v>
      </c>
      <c r="H55" s="14">
        <f t="shared" si="2"/>
        <v>79524</v>
      </c>
      <c r="I55" s="14">
        <v>375000</v>
      </c>
    </row>
    <row r="56" spans="1:9" x14ac:dyDescent="0.35">
      <c r="A56" s="4">
        <v>39</v>
      </c>
      <c r="B56" s="4">
        <f t="shared" si="0"/>
        <v>1521</v>
      </c>
      <c r="C56" s="4">
        <v>125000</v>
      </c>
      <c r="D56" s="1">
        <f>_xlfn.XLOOKUP(Table14[[#This Row],[TEAM]],CATEGORICAL_BINS_STEP_1!$L$14:$L$29,CATEGORICAL_BINS_STEP_1!$K$14:$K$29,,-1)</f>
        <v>4</v>
      </c>
      <c r="E56" s="4">
        <v>2</v>
      </c>
      <c r="F56" s="4">
        <f t="shared" si="1"/>
        <v>7.3890560989306504</v>
      </c>
      <c r="G56" s="4">
        <v>177</v>
      </c>
      <c r="H56" s="14">
        <f t="shared" si="2"/>
        <v>31329</v>
      </c>
      <c r="I56" s="14">
        <v>225000</v>
      </c>
    </row>
    <row r="57" spans="1:9" x14ac:dyDescent="0.35">
      <c r="A57" s="4">
        <v>57</v>
      </c>
      <c r="B57" s="4">
        <f t="shared" si="0"/>
        <v>3249</v>
      </c>
      <c r="C57" s="4">
        <v>125000</v>
      </c>
      <c r="D57" s="1">
        <f>_xlfn.XLOOKUP(Table14[[#This Row],[TEAM]],CATEGORICAL_BINS_STEP_1!$L$14:$L$29,CATEGORICAL_BINS_STEP_1!$K$14:$K$29,,-1)</f>
        <v>4</v>
      </c>
      <c r="E57" s="4">
        <v>2</v>
      </c>
      <c r="F57" s="4">
        <f t="shared" si="1"/>
        <v>7.3890560989306504</v>
      </c>
      <c r="G57" s="4">
        <v>912</v>
      </c>
      <c r="H57" s="14">
        <f t="shared" si="2"/>
        <v>831744</v>
      </c>
      <c r="I57" s="14">
        <v>325000</v>
      </c>
    </row>
    <row r="58" spans="1:9" x14ac:dyDescent="0.35">
      <c r="A58" s="4">
        <v>28</v>
      </c>
      <c r="B58" s="4">
        <f t="shared" si="0"/>
        <v>784</v>
      </c>
      <c r="C58" s="4">
        <v>125000</v>
      </c>
      <c r="D58" s="1">
        <f>_xlfn.XLOOKUP(Table14[[#This Row],[TEAM]],CATEGORICAL_BINS_STEP_1!$L$14:$L$29,CATEGORICAL_BINS_STEP_1!$K$14:$K$29,,-1)</f>
        <v>3</v>
      </c>
      <c r="E58" s="4">
        <v>2</v>
      </c>
      <c r="F58" s="4">
        <f t="shared" si="1"/>
        <v>7.3890560989306504</v>
      </c>
      <c r="G58" s="4">
        <v>67</v>
      </c>
      <c r="H58" s="14">
        <f t="shared" si="2"/>
        <v>4489</v>
      </c>
      <c r="I58" s="14">
        <v>170000</v>
      </c>
    </row>
    <row r="59" spans="1:9" x14ac:dyDescent="0.35">
      <c r="A59" s="4">
        <v>9</v>
      </c>
      <c r="B59" s="4">
        <f t="shared" si="0"/>
        <v>81</v>
      </c>
      <c r="C59" s="4">
        <v>125000</v>
      </c>
      <c r="D59" s="1">
        <f>_xlfn.XLOOKUP(Table14[[#This Row],[TEAM]],CATEGORICAL_BINS_STEP_1!$L$14:$L$29,CATEGORICAL_BINS_STEP_1!$K$14:$K$29,,-1)</f>
        <v>1</v>
      </c>
      <c r="E59" s="4">
        <v>1</v>
      </c>
      <c r="F59" s="4">
        <f t="shared" si="1"/>
        <v>2.7182818284590451</v>
      </c>
      <c r="G59" s="4">
        <v>37</v>
      </c>
      <c r="H59" s="14">
        <f t="shared" si="2"/>
        <v>1369</v>
      </c>
      <c r="I59" s="14">
        <v>950000</v>
      </c>
    </row>
    <row r="60" spans="1:9" x14ac:dyDescent="0.35">
      <c r="A60" s="4">
        <v>109</v>
      </c>
      <c r="B60" s="4">
        <f t="shared" si="0"/>
        <v>11881</v>
      </c>
      <c r="C60" s="4">
        <v>125000</v>
      </c>
      <c r="D60" s="1">
        <f>_xlfn.XLOOKUP(Table14[[#This Row],[TEAM]],CATEGORICAL_BINS_STEP_1!$L$14:$L$29,CATEGORICAL_BINS_STEP_1!$K$14:$K$29,,-1)</f>
        <v>4</v>
      </c>
      <c r="E60" s="4">
        <v>1</v>
      </c>
      <c r="F60" s="4">
        <f t="shared" si="1"/>
        <v>2.7182818284590451</v>
      </c>
      <c r="G60" s="4">
        <v>1975</v>
      </c>
      <c r="H60" s="14">
        <f t="shared" si="2"/>
        <v>3900625</v>
      </c>
      <c r="I60" s="14">
        <v>750000</v>
      </c>
    </row>
    <row r="61" spans="1:9" x14ac:dyDescent="0.35">
      <c r="A61" s="4">
        <v>13</v>
      </c>
      <c r="B61" s="4">
        <f t="shared" si="0"/>
        <v>169</v>
      </c>
      <c r="C61" s="4">
        <v>125000</v>
      </c>
      <c r="D61" s="1">
        <f>_xlfn.XLOOKUP(Table14[[#This Row],[TEAM]],CATEGORICAL_BINS_STEP_1!$L$14:$L$29,CATEGORICAL_BINS_STEP_1!$K$14:$K$29,,-1)</f>
        <v>2</v>
      </c>
      <c r="E61" s="4">
        <v>2</v>
      </c>
      <c r="F61" s="4">
        <f t="shared" si="1"/>
        <v>7.3890560989306504</v>
      </c>
      <c r="G61" s="4">
        <v>70</v>
      </c>
      <c r="H61" s="14">
        <f t="shared" si="2"/>
        <v>4900</v>
      </c>
      <c r="I61" s="14">
        <v>325000</v>
      </c>
    </row>
    <row r="62" spans="1:9" x14ac:dyDescent="0.35">
      <c r="A62" s="4">
        <v>24</v>
      </c>
      <c r="B62" s="4">
        <f t="shared" si="0"/>
        <v>576</v>
      </c>
      <c r="C62" s="4">
        <v>125000</v>
      </c>
      <c r="D62" s="1">
        <f>_xlfn.XLOOKUP(Table14[[#This Row],[TEAM]],CATEGORICAL_BINS_STEP_1!$L$14:$L$29,CATEGORICAL_BINS_STEP_1!$K$14:$K$29,,-1)</f>
        <v>2</v>
      </c>
      <c r="E62" s="4">
        <v>2</v>
      </c>
      <c r="F62" s="4">
        <f t="shared" si="1"/>
        <v>7.3890560989306504</v>
      </c>
      <c r="G62" s="4">
        <v>39</v>
      </c>
      <c r="H62" s="14">
        <f t="shared" si="2"/>
        <v>1521</v>
      </c>
      <c r="I62" s="14">
        <v>150000</v>
      </c>
    </row>
    <row r="63" spans="1:9" x14ac:dyDescent="0.35">
      <c r="A63" s="4">
        <v>158</v>
      </c>
      <c r="B63" s="4">
        <f t="shared" si="0"/>
        <v>24964</v>
      </c>
      <c r="C63" s="4">
        <v>125000</v>
      </c>
      <c r="D63" s="1">
        <f>_xlfn.XLOOKUP(Table14[[#This Row],[TEAM]],CATEGORICAL_BINS_STEP_1!$L$14:$L$29,CATEGORICAL_BINS_STEP_1!$K$14:$K$29,,-1)</f>
        <v>4</v>
      </c>
      <c r="E63" s="4">
        <v>2</v>
      </c>
      <c r="F63" s="4">
        <f t="shared" si="1"/>
        <v>7.3890560989306504</v>
      </c>
      <c r="G63" s="4">
        <v>1233</v>
      </c>
      <c r="H63" s="14">
        <f t="shared" si="2"/>
        <v>1520289</v>
      </c>
      <c r="I63" s="14">
        <v>700000</v>
      </c>
    </row>
    <row r="64" spans="1:9" x14ac:dyDescent="0.35">
      <c r="A64" s="4">
        <v>36</v>
      </c>
      <c r="B64" s="4">
        <f t="shared" si="0"/>
        <v>1296</v>
      </c>
      <c r="C64" s="4">
        <v>125000</v>
      </c>
      <c r="D64" s="1">
        <f>_xlfn.XLOOKUP(Table14[[#This Row],[TEAM]],CATEGORICAL_BINS_STEP_1!$L$14:$L$29,CATEGORICAL_BINS_STEP_1!$K$14:$K$29,,-1)</f>
        <v>3</v>
      </c>
      <c r="E64" s="4">
        <v>3</v>
      </c>
      <c r="F64" s="4">
        <f t="shared" si="1"/>
        <v>20.085536923187668</v>
      </c>
      <c r="G64" s="4">
        <v>131</v>
      </c>
      <c r="H64" s="14">
        <f t="shared" si="2"/>
        <v>17161</v>
      </c>
      <c r="I64" s="14">
        <v>175000</v>
      </c>
    </row>
    <row r="65" spans="1:9" x14ac:dyDescent="0.35">
      <c r="A65" s="4">
        <v>39</v>
      </c>
      <c r="B65" s="4">
        <f t="shared" si="0"/>
        <v>1521</v>
      </c>
      <c r="C65" s="4">
        <v>125000</v>
      </c>
      <c r="D65" s="1">
        <f>_xlfn.XLOOKUP(Table14[[#This Row],[TEAM]],CATEGORICAL_BINS_STEP_1!$L$14:$L$29,CATEGORICAL_BINS_STEP_1!$K$14:$K$29,,-1)</f>
        <v>1</v>
      </c>
      <c r="E65" s="4">
        <v>2</v>
      </c>
      <c r="F65" s="4">
        <f t="shared" si="1"/>
        <v>7.3890560989306504</v>
      </c>
      <c r="G65" s="4">
        <v>167</v>
      </c>
      <c r="H65" s="14">
        <f t="shared" si="2"/>
        <v>27889</v>
      </c>
      <c r="I65" s="14">
        <v>350000</v>
      </c>
    </row>
    <row r="66" spans="1:9" x14ac:dyDescent="0.35">
      <c r="A66" s="4">
        <v>16</v>
      </c>
      <c r="B66" s="4">
        <f t="shared" si="0"/>
        <v>256</v>
      </c>
      <c r="C66" s="4">
        <v>125000</v>
      </c>
      <c r="D66" s="1">
        <f>_xlfn.XLOOKUP(Table14[[#This Row],[TEAM]],CATEGORICAL_BINS_STEP_1!$L$14:$L$29,CATEGORICAL_BINS_STEP_1!$K$14:$K$29,,-1)</f>
        <v>4</v>
      </c>
      <c r="E66" s="4">
        <v>2</v>
      </c>
      <c r="F66" s="4">
        <f t="shared" si="1"/>
        <v>7.3890560989306504</v>
      </c>
      <c r="G66" s="4">
        <v>21</v>
      </c>
      <c r="H66" s="14">
        <f t="shared" si="2"/>
        <v>441</v>
      </c>
      <c r="I66" s="14">
        <v>700000</v>
      </c>
    </row>
    <row r="67" spans="1:9" x14ac:dyDescent="0.35">
      <c r="A67" s="4">
        <v>67</v>
      </c>
      <c r="B67" s="4">
        <f t="shared" ref="B67:B130" si="3">A67^2</f>
        <v>4489</v>
      </c>
      <c r="C67" s="4">
        <v>125000</v>
      </c>
      <c r="D67" s="1">
        <f>_xlfn.XLOOKUP(Table14[[#This Row],[TEAM]],CATEGORICAL_BINS_STEP_1!$L$14:$L$29,CATEGORICAL_BINS_STEP_1!$K$14:$K$29,,-1)</f>
        <v>1</v>
      </c>
      <c r="E67" s="4">
        <v>2</v>
      </c>
      <c r="F67" s="4">
        <f t="shared" ref="F67:F130" si="4">EXP(E67)</f>
        <v>7.3890560989306504</v>
      </c>
      <c r="G67" s="4">
        <v>335</v>
      </c>
      <c r="H67" s="14">
        <f t="shared" ref="H67:H130" si="5">G67^2</f>
        <v>112225</v>
      </c>
      <c r="I67" s="14">
        <v>950000</v>
      </c>
    </row>
    <row r="68" spans="1:9" x14ac:dyDescent="0.35">
      <c r="A68" s="4">
        <v>50</v>
      </c>
      <c r="B68" s="4">
        <f t="shared" si="3"/>
        <v>2500</v>
      </c>
      <c r="C68" s="4">
        <v>125000</v>
      </c>
      <c r="D68" s="1">
        <f>_xlfn.XLOOKUP(Table14[[#This Row],[TEAM]],CATEGORICAL_BINS_STEP_1!$L$14:$L$29,CATEGORICAL_BINS_STEP_1!$K$14:$K$29,,-1)</f>
        <v>3</v>
      </c>
      <c r="E68" s="4">
        <v>2</v>
      </c>
      <c r="F68" s="4">
        <f t="shared" si="4"/>
        <v>7.3890560989306504</v>
      </c>
      <c r="G68" s="4">
        <v>394</v>
      </c>
      <c r="H68" s="14">
        <f t="shared" si="5"/>
        <v>155236</v>
      </c>
      <c r="I68" s="14">
        <v>450000</v>
      </c>
    </row>
    <row r="69" spans="1:9" x14ac:dyDescent="0.35">
      <c r="A69" s="4">
        <v>70</v>
      </c>
      <c r="B69" s="4">
        <f t="shared" si="3"/>
        <v>4900</v>
      </c>
      <c r="C69" s="4">
        <v>125000</v>
      </c>
      <c r="D69" s="1">
        <f>_xlfn.XLOOKUP(Table14[[#This Row],[TEAM]],CATEGORICAL_BINS_STEP_1!$L$14:$L$29,CATEGORICAL_BINS_STEP_1!$K$14:$K$29,,-1)</f>
        <v>1</v>
      </c>
      <c r="E69" s="4">
        <v>2</v>
      </c>
      <c r="F69" s="4">
        <f t="shared" si="4"/>
        <v>7.3890560989306504</v>
      </c>
      <c r="G69" s="4">
        <v>839</v>
      </c>
      <c r="H69" s="14">
        <f t="shared" si="5"/>
        <v>703921</v>
      </c>
      <c r="I69" s="14">
        <v>200000</v>
      </c>
    </row>
    <row r="70" spans="1:9" x14ac:dyDescent="0.35">
      <c r="A70" s="4">
        <v>16</v>
      </c>
      <c r="B70" s="4">
        <f t="shared" si="3"/>
        <v>256</v>
      </c>
      <c r="C70" s="4">
        <v>125000</v>
      </c>
      <c r="D70" s="1">
        <f>_xlfn.XLOOKUP(Table14[[#This Row],[TEAM]],CATEGORICAL_BINS_STEP_1!$L$14:$L$29,CATEGORICAL_BINS_STEP_1!$K$14:$K$29,,-1)</f>
        <v>4</v>
      </c>
      <c r="E70" s="4">
        <v>3</v>
      </c>
      <c r="F70" s="4">
        <f t="shared" si="4"/>
        <v>20.085536923187668</v>
      </c>
      <c r="G70" s="4">
        <v>25</v>
      </c>
      <c r="H70" s="14">
        <f t="shared" si="5"/>
        <v>625</v>
      </c>
      <c r="I70" s="14">
        <v>200000</v>
      </c>
    </row>
    <row r="71" spans="1:9" x14ac:dyDescent="0.35">
      <c r="A71" s="4">
        <v>105</v>
      </c>
      <c r="B71" s="4">
        <f t="shared" si="3"/>
        <v>11025</v>
      </c>
      <c r="C71" s="4">
        <v>125000</v>
      </c>
      <c r="D71" s="1">
        <f>_xlfn.XLOOKUP(Table14[[#This Row],[TEAM]],CATEGORICAL_BINS_STEP_1!$L$14:$L$29,CATEGORICAL_BINS_STEP_1!$K$14:$K$29,,-1)</f>
        <v>2</v>
      </c>
      <c r="E71" s="4">
        <v>2</v>
      </c>
      <c r="F71" s="4">
        <f t="shared" si="4"/>
        <v>7.3890560989306504</v>
      </c>
      <c r="G71" s="4">
        <v>1302</v>
      </c>
      <c r="H71" s="14">
        <f t="shared" si="5"/>
        <v>1695204</v>
      </c>
      <c r="I71" s="14">
        <v>300000</v>
      </c>
    </row>
    <row r="72" spans="1:9" x14ac:dyDescent="0.35">
      <c r="A72" s="4">
        <v>91</v>
      </c>
      <c r="B72" s="4">
        <f t="shared" si="3"/>
        <v>8281</v>
      </c>
      <c r="C72" s="4">
        <v>125000</v>
      </c>
      <c r="D72" s="1">
        <f>_xlfn.XLOOKUP(Table14[[#This Row],[TEAM]],CATEGORICAL_BINS_STEP_1!$L$14:$L$29,CATEGORICAL_BINS_STEP_1!$K$14:$K$29,,-1)</f>
        <v>4</v>
      </c>
      <c r="E72" s="4">
        <v>3</v>
      </c>
      <c r="F72" s="4">
        <f t="shared" si="4"/>
        <v>20.085536923187668</v>
      </c>
      <c r="G72" s="4">
        <v>1349</v>
      </c>
      <c r="H72" s="14">
        <f t="shared" si="5"/>
        <v>1819801</v>
      </c>
      <c r="I72" s="14">
        <v>400000</v>
      </c>
    </row>
    <row r="73" spans="1:9" x14ac:dyDescent="0.35">
      <c r="A73" s="4">
        <v>17</v>
      </c>
      <c r="B73" s="4">
        <f t="shared" si="3"/>
        <v>289</v>
      </c>
      <c r="C73" s="4">
        <v>125000</v>
      </c>
      <c r="D73" s="1">
        <f>_xlfn.XLOOKUP(Table14[[#This Row],[TEAM]],CATEGORICAL_BINS_STEP_1!$L$14:$L$29,CATEGORICAL_BINS_STEP_1!$K$14:$K$29,,-1)</f>
        <v>2</v>
      </c>
      <c r="E73" s="4">
        <v>2</v>
      </c>
      <c r="F73" s="4">
        <f t="shared" si="4"/>
        <v>7.3890560989306504</v>
      </c>
      <c r="G73" s="4">
        <v>115</v>
      </c>
      <c r="H73" s="14">
        <f t="shared" si="5"/>
        <v>13225</v>
      </c>
      <c r="I73" s="14">
        <v>325000</v>
      </c>
    </row>
    <row r="74" spans="1:9" x14ac:dyDescent="0.35">
      <c r="A74" s="4">
        <v>73</v>
      </c>
      <c r="B74" s="4">
        <f t="shared" si="3"/>
        <v>5329</v>
      </c>
      <c r="C74" s="4">
        <v>125000</v>
      </c>
      <c r="D74" s="1">
        <f>_xlfn.XLOOKUP(Table14[[#This Row],[TEAM]],CATEGORICAL_BINS_STEP_1!$L$14:$L$29,CATEGORICAL_BINS_STEP_1!$K$14:$K$29,,-1)</f>
        <v>4</v>
      </c>
      <c r="E74" s="4">
        <v>3</v>
      </c>
      <c r="F74" s="4">
        <f t="shared" si="4"/>
        <v>20.085536923187668</v>
      </c>
      <c r="G74" s="4">
        <v>1006</v>
      </c>
      <c r="H74" s="14">
        <f t="shared" si="5"/>
        <v>1012036</v>
      </c>
      <c r="I74" s="14">
        <v>425000</v>
      </c>
    </row>
    <row r="75" spans="1:9" x14ac:dyDescent="0.35">
      <c r="A75" s="4">
        <v>71</v>
      </c>
      <c r="B75" s="4">
        <f t="shared" si="3"/>
        <v>5041</v>
      </c>
      <c r="C75" s="4">
        <v>125000</v>
      </c>
      <c r="D75" s="1">
        <f>_xlfn.XLOOKUP(Table14[[#This Row],[TEAM]],CATEGORICAL_BINS_STEP_1!$L$14:$L$29,CATEGORICAL_BINS_STEP_1!$K$14:$K$29,,-1)</f>
        <v>1</v>
      </c>
      <c r="E75" s="4">
        <v>2</v>
      </c>
      <c r="F75" s="4">
        <f t="shared" si="4"/>
        <v>7.3890560989306504</v>
      </c>
      <c r="G75" s="4">
        <v>417</v>
      </c>
      <c r="H75" s="14">
        <f t="shared" si="5"/>
        <v>173889</v>
      </c>
      <c r="I75" s="14">
        <v>350000</v>
      </c>
    </row>
    <row r="76" spans="1:9" x14ac:dyDescent="0.35">
      <c r="A76" s="4">
        <v>69</v>
      </c>
      <c r="B76" s="4">
        <f t="shared" si="3"/>
        <v>4761</v>
      </c>
      <c r="C76" s="4">
        <v>125000</v>
      </c>
      <c r="D76" s="1">
        <f>_xlfn.XLOOKUP(Table14[[#This Row],[TEAM]],CATEGORICAL_BINS_STEP_1!$L$14:$L$29,CATEGORICAL_BINS_STEP_1!$K$14:$K$29,,-1)</f>
        <v>1</v>
      </c>
      <c r="E76" s="4">
        <v>2</v>
      </c>
      <c r="F76" s="4">
        <f t="shared" si="4"/>
        <v>7.3890560989306504</v>
      </c>
      <c r="G76" s="4">
        <v>1231</v>
      </c>
      <c r="H76" s="14">
        <f t="shared" si="5"/>
        <v>1515361</v>
      </c>
      <c r="I76" s="14">
        <v>525000</v>
      </c>
    </row>
    <row r="77" spans="1:9" x14ac:dyDescent="0.35">
      <c r="A77" s="4">
        <v>21</v>
      </c>
      <c r="B77" s="4">
        <f t="shared" si="3"/>
        <v>441</v>
      </c>
      <c r="C77" s="4">
        <v>125000</v>
      </c>
      <c r="D77" s="1">
        <f>_xlfn.XLOOKUP(Table14[[#This Row],[TEAM]],CATEGORICAL_BINS_STEP_1!$L$14:$L$29,CATEGORICAL_BINS_STEP_1!$K$14:$K$29,,-1)</f>
        <v>4</v>
      </c>
      <c r="E77" s="4">
        <v>2</v>
      </c>
      <c r="F77" s="4">
        <f t="shared" si="4"/>
        <v>7.3890560989306504</v>
      </c>
      <c r="G77" s="4">
        <v>111</v>
      </c>
      <c r="H77" s="14">
        <f t="shared" si="5"/>
        <v>12321</v>
      </c>
      <c r="I77" s="14">
        <v>425000</v>
      </c>
    </row>
    <row r="78" spans="1:9" x14ac:dyDescent="0.35">
      <c r="A78" s="4">
        <v>75</v>
      </c>
      <c r="B78" s="4">
        <f t="shared" si="3"/>
        <v>5625</v>
      </c>
      <c r="C78" s="4">
        <v>125000</v>
      </c>
      <c r="D78" s="1">
        <f>_xlfn.XLOOKUP(Table14[[#This Row],[TEAM]],CATEGORICAL_BINS_STEP_1!$L$14:$L$29,CATEGORICAL_BINS_STEP_1!$K$14:$K$29,,-1)</f>
        <v>4</v>
      </c>
      <c r="E78" s="4">
        <v>3</v>
      </c>
      <c r="F78" s="4">
        <f t="shared" si="4"/>
        <v>20.085536923187668</v>
      </c>
      <c r="G78" s="4">
        <v>241</v>
      </c>
      <c r="H78" s="14">
        <f t="shared" si="5"/>
        <v>58081</v>
      </c>
      <c r="I78" s="14">
        <v>200000</v>
      </c>
    </row>
    <row r="79" spans="1:9" x14ac:dyDescent="0.35">
      <c r="A79" s="4">
        <v>34</v>
      </c>
      <c r="B79" s="4">
        <f t="shared" si="3"/>
        <v>1156</v>
      </c>
      <c r="C79" s="4">
        <v>125000</v>
      </c>
      <c r="D79" s="1">
        <f>_xlfn.XLOOKUP(Table14[[#This Row],[TEAM]],CATEGORICAL_BINS_STEP_1!$L$14:$L$29,CATEGORICAL_BINS_STEP_1!$K$14:$K$29,,-1)</f>
        <v>2</v>
      </c>
      <c r="E79" s="4">
        <v>1</v>
      </c>
      <c r="F79" s="4">
        <f t="shared" si="4"/>
        <v>2.7182818284590451</v>
      </c>
      <c r="G79" s="4">
        <v>243</v>
      </c>
      <c r="H79" s="14">
        <f t="shared" si="5"/>
        <v>59049</v>
      </c>
      <c r="I79" s="14">
        <v>800000</v>
      </c>
    </row>
    <row r="80" spans="1:9" x14ac:dyDescent="0.35">
      <c r="A80" s="4">
        <v>17</v>
      </c>
      <c r="B80" s="4">
        <f t="shared" si="3"/>
        <v>289</v>
      </c>
      <c r="C80" s="4">
        <v>125000</v>
      </c>
      <c r="D80" s="1">
        <f>_xlfn.XLOOKUP(Table14[[#This Row],[TEAM]],CATEGORICAL_BINS_STEP_1!$L$14:$L$29,CATEGORICAL_BINS_STEP_1!$K$14:$K$29,,-1)</f>
        <v>2</v>
      </c>
      <c r="E80" s="4">
        <v>2</v>
      </c>
      <c r="F80" s="4">
        <f t="shared" si="4"/>
        <v>7.3890560989306504</v>
      </c>
      <c r="G80" s="4">
        <v>64</v>
      </c>
      <c r="H80" s="14">
        <f t="shared" si="5"/>
        <v>4096</v>
      </c>
      <c r="I80" s="14">
        <v>350000</v>
      </c>
    </row>
    <row r="81" spans="1:9" x14ac:dyDescent="0.35">
      <c r="A81" s="4">
        <v>3</v>
      </c>
      <c r="B81" s="4">
        <f t="shared" si="3"/>
        <v>9</v>
      </c>
      <c r="C81" s="4">
        <v>125000</v>
      </c>
      <c r="D81" s="1">
        <f>_xlfn.XLOOKUP(Table14[[#This Row],[TEAM]],CATEGORICAL_BINS_STEP_1!$L$14:$L$29,CATEGORICAL_BINS_STEP_1!$K$14:$K$29,,-1)</f>
        <v>4</v>
      </c>
      <c r="E81" s="4">
        <v>3</v>
      </c>
      <c r="F81" s="4">
        <f t="shared" si="4"/>
        <v>20.085536923187668</v>
      </c>
      <c r="G81" s="4">
        <v>4</v>
      </c>
      <c r="H81" s="14">
        <f t="shared" si="5"/>
        <v>16</v>
      </c>
      <c r="I81" s="14">
        <v>650000</v>
      </c>
    </row>
    <row r="82" spans="1:9" x14ac:dyDescent="0.35">
      <c r="A82" s="4">
        <v>22</v>
      </c>
      <c r="B82" s="4">
        <f t="shared" si="3"/>
        <v>484</v>
      </c>
      <c r="C82" s="4">
        <v>125000</v>
      </c>
      <c r="D82" s="1">
        <f>_xlfn.XLOOKUP(Table14[[#This Row],[TEAM]],CATEGORICAL_BINS_STEP_1!$L$14:$L$29,CATEGORICAL_BINS_STEP_1!$K$14:$K$29,,-1)</f>
        <v>2</v>
      </c>
      <c r="E82" s="4">
        <v>2</v>
      </c>
      <c r="F82" s="4">
        <f t="shared" si="4"/>
        <v>7.3890560989306504</v>
      </c>
      <c r="G82" s="4">
        <v>38</v>
      </c>
      <c r="H82" s="14">
        <f t="shared" si="5"/>
        <v>1444</v>
      </c>
      <c r="I82" s="14">
        <v>850000</v>
      </c>
    </row>
    <row r="83" spans="1:9" x14ac:dyDescent="0.35">
      <c r="A83" s="4">
        <v>11</v>
      </c>
      <c r="B83" s="4">
        <f t="shared" si="3"/>
        <v>121</v>
      </c>
      <c r="C83" s="4">
        <v>125000</v>
      </c>
      <c r="D83" s="1">
        <f>_xlfn.XLOOKUP(Table14[[#This Row],[TEAM]],CATEGORICAL_BINS_STEP_1!$L$14:$L$29,CATEGORICAL_BINS_STEP_1!$K$14:$K$29,,-1)</f>
        <v>4</v>
      </c>
      <c r="E83" s="4">
        <v>2</v>
      </c>
      <c r="F83" s="4">
        <f t="shared" si="4"/>
        <v>7.3890560989306504</v>
      </c>
      <c r="G83" s="4">
        <v>11</v>
      </c>
      <c r="H83" s="14">
        <f t="shared" si="5"/>
        <v>121</v>
      </c>
      <c r="I83" s="14">
        <v>200000</v>
      </c>
    </row>
    <row r="84" spans="1:9" x14ac:dyDescent="0.35">
      <c r="A84" s="4">
        <v>3</v>
      </c>
      <c r="B84" s="4">
        <f t="shared" si="3"/>
        <v>9</v>
      </c>
      <c r="C84" s="4">
        <v>125000</v>
      </c>
      <c r="D84" s="1">
        <f>_xlfn.XLOOKUP(Table14[[#This Row],[TEAM]],CATEGORICAL_BINS_STEP_1!$L$14:$L$29,CATEGORICAL_BINS_STEP_1!$K$14:$K$29,,-1)</f>
        <v>4</v>
      </c>
      <c r="E84" s="4">
        <v>1</v>
      </c>
      <c r="F84" s="4">
        <f t="shared" si="4"/>
        <v>2.7182818284590451</v>
      </c>
      <c r="G84" s="4">
        <v>10</v>
      </c>
      <c r="H84" s="14">
        <f t="shared" si="5"/>
        <v>100</v>
      </c>
      <c r="I84" s="14">
        <v>500000</v>
      </c>
    </row>
    <row r="85" spans="1:9" x14ac:dyDescent="0.35">
      <c r="A85" s="4">
        <v>41</v>
      </c>
      <c r="B85" s="4">
        <f t="shared" si="3"/>
        <v>1681</v>
      </c>
      <c r="C85" s="4">
        <v>125000</v>
      </c>
      <c r="D85" s="1">
        <f>_xlfn.XLOOKUP(Table14[[#This Row],[TEAM]],CATEGORICAL_BINS_STEP_1!$L$14:$L$29,CATEGORICAL_BINS_STEP_1!$K$14:$K$29,,-1)</f>
        <v>2</v>
      </c>
      <c r="E85" s="4">
        <v>2</v>
      </c>
      <c r="F85" s="4">
        <f t="shared" si="4"/>
        <v>7.3890560989306504</v>
      </c>
      <c r="G85" s="4">
        <v>106</v>
      </c>
      <c r="H85" s="14">
        <f t="shared" si="5"/>
        <v>11236</v>
      </c>
      <c r="I85" s="14">
        <v>675000</v>
      </c>
    </row>
    <row r="86" spans="1:9" x14ac:dyDescent="0.35">
      <c r="A86" s="4">
        <v>60</v>
      </c>
      <c r="B86" s="4">
        <f t="shared" si="3"/>
        <v>3600</v>
      </c>
      <c r="C86" s="4">
        <v>125000</v>
      </c>
      <c r="D86" s="1">
        <f>_xlfn.XLOOKUP(Table14[[#This Row],[TEAM]],CATEGORICAL_BINS_STEP_1!$L$14:$L$29,CATEGORICAL_BINS_STEP_1!$K$14:$K$29,,-1)</f>
        <v>1</v>
      </c>
      <c r="E86" s="4">
        <v>2</v>
      </c>
      <c r="F86" s="4">
        <f t="shared" si="4"/>
        <v>7.3890560989306504</v>
      </c>
      <c r="G86" s="4">
        <v>929</v>
      </c>
      <c r="H86" s="14">
        <f t="shared" si="5"/>
        <v>863041</v>
      </c>
      <c r="I86" s="14">
        <v>925000</v>
      </c>
    </row>
    <row r="87" spans="1:9" x14ac:dyDescent="0.35">
      <c r="A87" s="4">
        <v>33</v>
      </c>
      <c r="B87" s="4">
        <f t="shared" si="3"/>
        <v>1089</v>
      </c>
      <c r="C87" s="4">
        <v>125000</v>
      </c>
      <c r="D87" s="1">
        <f>_xlfn.XLOOKUP(Table14[[#This Row],[TEAM]],CATEGORICAL_BINS_STEP_1!$L$14:$L$29,CATEGORICAL_BINS_STEP_1!$K$14:$K$29,,-1)</f>
        <v>4</v>
      </c>
      <c r="E87" s="4">
        <v>3</v>
      </c>
      <c r="F87" s="4">
        <f t="shared" si="4"/>
        <v>20.085536923187668</v>
      </c>
      <c r="G87" s="4">
        <v>147</v>
      </c>
      <c r="H87" s="14">
        <f t="shared" si="5"/>
        <v>21609</v>
      </c>
      <c r="I87" s="14">
        <v>550000</v>
      </c>
    </row>
    <row r="88" spans="1:9" x14ac:dyDescent="0.35">
      <c r="A88" s="4">
        <v>10</v>
      </c>
      <c r="B88" s="4">
        <f t="shared" si="3"/>
        <v>100</v>
      </c>
      <c r="C88" s="4">
        <v>125000</v>
      </c>
      <c r="D88" s="1">
        <f>_xlfn.XLOOKUP(Table14[[#This Row],[TEAM]],CATEGORICAL_BINS_STEP_1!$L$14:$L$29,CATEGORICAL_BINS_STEP_1!$K$14:$K$29,,-1)</f>
        <v>1</v>
      </c>
      <c r="E88" s="4">
        <v>2</v>
      </c>
      <c r="F88" s="4">
        <f t="shared" si="4"/>
        <v>7.3890560989306504</v>
      </c>
      <c r="G88" s="4">
        <v>52</v>
      </c>
      <c r="H88" s="14">
        <f t="shared" si="5"/>
        <v>2704</v>
      </c>
      <c r="I88" s="14">
        <v>875000</v>
      </c>
    </row>
    <row r="89" spans="1:9" x14ac:dyDescent="0.35">
      <c r="A89" s="4">
        <v>15</v>
      </c>
      <c r="B89" s="4">
        <f t="shared" si="3"/>
        <v>225</v>
      </c>
      <c r="C89" s="4">
        <v>125000</v>
      </c>
      <c r="D89" s="1">
        <f>_xlfn.XLOOKUP(Table14[[#This Row],[TEAM]],CATEGORICAL_BINS_STEP_1!$L$14:$L$29,CATEGORICAL_BINS_STEP_1!$K$14:$K$29,,-1)</f>
        <v>4</v>
      </c>
      <c r="E89" s="4">
        <v>2</v>
      </c>
      <c r="F89" s="4">
        <f t="shared" si="4"/>
        <v>7.3890560989306504</v>
      </c>
      <c r="G89" s="4">
        <v>33</v>
      </c>
      <c r="H89" s="14">
        <f t="shared" si="5"/>
        <v>1089</v>
      </c>
      <c r="I89" s="14">
        <v>625000</v>
      </c>
    </row>
    <row r="90" spans="1:9" x14ac:dyDescent="0.35">
      <c r="A90" s="4">
        <v>69</v>
      </c>
      <c r="B90" s="4">
        <f t="shared" si="3"/>
        <v>4761</v>
      </c>
      <c r="C90" s="4">
        <v>125000</v>
      </c>
      <c r="D90" s="1">
        <f>_xlfn.XLOOKUP(Table14[[#This Row],[TEAM]],CATEGORICAL_BINS_STEP_1!$L$14:$L$29,CATEGORICAL_BINS_STEP_1!$K$14:$K$29,,-1)</f>
        <v>1</v>
      </c>
      <c r="E90" s="4">
        <v>2</v>
      </c>
      <c r="F90" s="4">
        <f t="shared" si="4"/>
        <v>7.3890560989306504</v>
      </c>
      <c r="G90" s="4">
        <v>1538</v>
      </c>
      <c r="H90" s="14">
        <f t="shared" si="5"/>
        <v>2365444</v>
      </c>
      <c r="I90" s="14">
        <v>800000</v>
      </c>
    </row>
    <row r="91" spans="1:9" x14ac:dyDescent="0.35">
      <c r="A91" s="4">
        <v>20</v>
      </c>
      <c r="B91" s="4">
        <f t="shared" si="3"/>
        <v>400</v>
      </c>
      <c r="C91" s="4">
        <v>125000</v>
      </c>
      <c r="D91" s="1">
        <f>_xlfn.XLOOKUP(Table14[[#This Row],[TEAM]],CATEGORICAL_BINS_STEP_1!$L$14:$L$29,CATEGORICAL_BINS_STEP_1!$K$14:$K$29,,-1)</f>
        <v>2</v>
      </c>
      <c r="E91" s="4">
        <v>3</v>
      </c>
      <c r="F91" s="4">
        <f t="shared" si="4"/>
        <v>20.085536923187668</v>
      </c>
      <c r="G91" s="4">
        <v>81</v>
      </c>
      <c r="H91" s="14">
        <f t="shared" si="5"/>
        <v>6561</v>
      </c>
      <c r="I91" s="14">
        <v>200000</v>
      </c>
    </row>
    <row r="92" spans="1:9" x14ac:dyDescent="0.35">
      <c r="A92" s="4">
        <v>109</v>
      </c>
      <c r="B92" s="4">
        <f t="shared" si="3"/>
        <v>11881</v>
      </c>
      <c r="C92" s="4">
        <v>125000</v>
      </c>
      <c r="D92" s="1">
        <f>_xlfn.XLOOKUP(Table14[[#This Row],[TEAM]],CATEGORICAL_BINS_STEP_1!$L$14:$L$29,CATEGORICAL_BINS_STEP_1!$K$14:$K$29,,-1)</f>
        <v>2</v>
      </c>
      <c r="E92" s="4">
        <v>1</v>
      </c>
      <c r="F92" s="4">
        <f t="shared" si="4"/>
        <v>2.7182818284590451</v>
      </c>
      <c r="G92" s="4">
        <v>1025</v>
      </c>
      <c r="H92" s="14">
        <f t="shared" si="5"/>
        <v>1050625</v>
      </c>
      <c r="I92" s="14">
        <v>750000</v>
      </c>
    </row>
    <row r="93" spans="1:9" x14ac:dyDescent="0.35">
      <c r="A93" s="4">
        <v>23</v>
      </c>
      <c r="B93" s="4">
        <f t="shared" si="3"/>
        <v>529</v>
      </c>
      <c r="C93" s="4">
        <v>125000</v>
      </c>
      <c r="D93" s="1">
        <f>_xlfn.XLOOKUP(Table14[[#This Row],[TEAM]],CATEGORICAL_BINS_STEP_1!$L$14:$L$29,CATEGORICAL_BINS_STEP_1!$K$14:$K$29,,-1)</f>
        <v>4</v>
      </c>
      <c r="E93" s="4">
        <v>2</v>
      </c>
      <c r="F93" s="4">
        <f t="shared" si="4"/>
        <v>7.3890560989306504</v>
      </c>
      <c r="G93" s="4">
        <v>99</v>
      </c>
      <c r="H93" s="14">
        <f t="shared" si="5"/>
        <v>9801</v>
      </c>
      <c r="I93" s="14">
        <v>450000</v>
      </c>
    </row>
    <row r="94" spans="1:9" x14ac:dyDescent="0.35">
      <c r="A94" s="4">
        <v>93</v>
      </c>
      <c r="B94" s="4">
        <f t="shared" si="3"/>
        <v>8649</v>
      </c>
      <c r="C94" s="4">
        <v>220000</v>
      </c>
      <c r="D94" s="1">
        <f>_xlfn.XLOOKUP(Table14[[#This Row],[TEAM]],CATEGORICAL_BINS_STEP_1!$L$14:$L$29,CATEGORICAL_BINS_STEP_1!$K$14:$K$29,,-1)</f>
        <v>3</v>
      </c>
      <c r="E94" s="4">
        <v>2</v>
      </c>
      <c r="F94" s="4">
        <f t="shared" si="4"/>
        <v>7.3890560989306504</v>
      </c>
      <c r="G94" s="4">
        <v>2065</v>
      </c>
      <c r="H94" s="14">
        <f t="shared" si="5"/>
        <v>4264225</v>
      </c>
      <c r="I94" s="14">
        <v>725000</v>
      </c>
    </row>
    <row r="95" spans="1:9" x14ac:dyDescent="0.35">
      <c r="A95" s="4">
        <v>93</v>
      </c>
      <c r="B95" s="4">
        <f t="shared" si="3"/>
        <v>8649</v>
      </c>
      <c r="C95" s="4">
        <v>225000</v>
      </c>
      <c r="D95" s="1">
        <f>_xlfn.XLOOKUP(Table14[[#This Row],[TEAM]],CATEGORICAL_BINS_STEP_1!$L$14:$L$29,CATEGORICAL_BINS_STEP_1!$K$14:$K$29,,-1)</f>
        <v>3</v>
      </c>
      <c r="E95" s="4">
        <v>3</v>
      </c>
      <c r="F95" s="4">
        <f t="shared" si="4"/>
        <v>20.085536923187668</v>
      </c>
      <c r="G95" s="4">
        <v>1107</v>
      </c>
      <c r="H95" s="14">
        <f t="shared" si="5"/>
        <v>1225449</v>
      </c>
      <c r="I95" s="14">
        <v>375000</v>
      </c>
    </row>
    <row r="96" spans="1:9" x14ac:dyDescent="0.35">
      <c r="A96" s="4">
        <v>89</v>
      </c>
      <c r="B96" s="4">
        <f t="shared" si="3"/>
        <v>7921</v>
      </c>
      <c r="C96" s="4">
        <v>225000</v>
      </c>
      <c r="D96" s="1">
        <f>_xlfn.XLOOKUP(Table14[[#This Row],[TEAM]],CATEGORICAL_BINS_STEP_1!$L$14:$L$29,CATEGORICAL_BINS_STEP_1!$K$14:$K$29,,-1)</f>
        <v>3</v>
      </c>
      <c r="E96" s="4">
        <v>3</v>
      </c>
      <c r="F96" s="4">
        <f t="shared" si="4"/>
        <v>20.085536923187668</v>
      </c>
      <c r="G96" s="4">
        <v>1965</v>
      </c>
      <c r="H96" s="14">
        <f t="shared" si="5"/>
        <v>3861225</v>
      </c>
      <c r="I96" s="14">
        <v>900000</v>
      </c>
    </row>
    <row r="97" spans="1:9" x14ac:dyDescent="0.35">
      <c r="A97" s="4">
        <v>3</v>
      </c>
      <c r="B97" s="4">
        <f t="shared" si="3"/>
        <v>9</v>
      </c>
      <c r="C97" s="4">
        <v>225000</v>
      </c>
      <c r="D97" s="1">
        <f>_xlfn.XLOOKUP(Table14[[#This Row],[TEAM]],CATEGORICAL_BINS_STEP_1!$L$14:$L$29,CATEGORICAL_BINS_STEP_1!$K$14:$K$29,,-1)</f>
        <v>2</v>
      </c>
      <c r="E97" s="4">
        <v>2</v>
      </c>
      <c r="F97" s="4">
        <f t="shared" si="4"/>
        <v>7.3890560989306504</v>
      </c>
      <c r="G97" s="4">
        <v>3</v>
      </c>
      <c r="H97" s="14">
        <f t="shared" si="5"/>
        <v>9</v>
      </c>
      <c r="I97" s="14">
        <v>650000</v>
      </c>
    </row>
    <row r="98" spans="1:9" x14ac:dyDescent="0.35">
      <c r="A98" s="4">
        <v>71</v>
      </c>
      <c r="B98" s="4">
        <f t="shared" si="3"/>
        <v>5041</v>
      </c>
      <c r="C98" s="4">
        <v>225000</v>
      </c>
      <c r="D98" s="1">
        <f>_xlfn.XLOOKUP(Table14[[#This Row],[TEAM]],CATEGORICAL_BINS_STEP_1!$L$14:$L$29,CATEGORICAL_BINS_STEP_1!$K$14:$K$29,,-1)</f>
        <v>1</v>
      </c>
      <c r="E98" s="4">
        <v>2</v>
      </c>
      <c r="F98" s="4">
        <f t="shared" si="4"/>
        <v>7.3890560989306504</v>
      </c>
      <c r="G98" s="4">
        <v>781</v>
      </c>
      <c r="H98" s="14">
        <f t="shared" si="5"/>
        <v>609961</v>
      </c>
      <c r="I98" s="14">
        <v>675000</v>
      </c>
    </row>
    <row r="99" spans="1:9" x14ac:dyDescent="0.35">
      <c r="A99" s="4">
        <v>31</v>
      </c>
      <c r="B99" s="4">
        <f t="shared" si="3"/>
        <v>961</v>
      </c>
      <c r="C99" s="4">
        <v>225000</v>
      </c>
      <c r="D99" s="1">
        <f>_xlfn.XLOOKUP(Table14[[#This Row],[TEAM]],CATEGORICAL_BINS_STEP_1!$L$14:$L$29,CATEGORICAL_BINS_STEP_1!$K$14:$K$29,,-1)</f>
        <v>4</v>
      </c>
      <c r="E99" s="4">
        <v>2</v>
      </c>
      <c r="F99" s="4">
        <f t="shared" si="4"/>
        <v>7.3890560989306504</v>
      </c>
      <c r="G99" s="4">
        <v>73</v>
      </c>
      <c r="H99" s="14">
        <f t="shared" si="5"/>
        <v>5329</v>
      </c>
      <c r="I99" s="14">
        <v>225000</v>
      </c>
    </row>
    <row r="100" spans="1:9" x14ac:dyDescent="0.35">
      <c r="A100" s="4">
        <v>33</v>
      </c>
      <c r="B100" s="4">
        <f t="shared" si="3"/>
        <v>1089</v>
      </c>
      <c r="C100" s="4">
        <v>225000</v>
      </c>
      <c r="D100" s="1">
        <f>_xlfn.XLOOKUP(Table14[[#This Row],[TEAM]],CATEGORICAL_BINS_STEP_1!$L$14:$L$29,CATEGORICAL_BINS_STEP_1!$K$14:$K$29,,-1)</f>
        <v>1</v>
      </c>
      <c r="E100" s="4">
        <v>2</v>
      </c>
      <c r="F100" s="4">
        <f t="shared" si="4"/>
        <v>7.3890560989306504</v>
      </c>
      <c r="G100" s="4">
        <v>81</v>
      </c>
      <c r="H100" s="14">
        <f t="shared" si="5"/>
        <v>6561</v>
      </c>
      <c r="I100" s="14">
        <v>675000</v>
      </c>
    </row>
    <row r="101" spans="1:9" x14ac:dyDescent="0.35">
      <c r="A101" s="4">
        <v>3</v>
      </c>
      <c r="B101" s="4">
        <f t="shared" si="3"/>
        <v>9</v>
      </c>
      <c r="C101" s="4">
        <v>225000</v>
      </c>
      <c r="D101" s="1">
        <f>_xlfn.XLOOKUP(Table14[[#This Row],[TEAM]],CATEGORICAL_BINS_STEP_1!$L$14:$L$29,CATEGORICAL_BINS_STEP_1!$K$14:$K$29,,-1)</f>
        <v>3</v>
      </c>
      <c r="E101" s="4">
        <v>2</v>
      </c>
      <c r="F101" s="4">
        <f t="shared" si="4"/>
        <v>7.3890560989306504</v>
      </c>
      <c r="G101" s="4">
        <v>3</v>
      </c>
      <c r="H101" s="14">
        <f t="shared" si="5"/>
        <v>9</v>
      </c>
      <c r="I101" s="14">
        <v>225000</v>
      </c>
    </row>
    <row r="102" spans="1:9" x14ac:dyDescent="0.35">
      <c r="A102" s="4">
        <v>128</v>
      </c>
      <c r="B102" s="4">
        <f t="shared" si="3"/>
        <v>16384</v>
      </c>
      <c r="C102" s="4">
        <v>250000</v>
      </c>
      <c r="D102" s="1">
        <f>_xlfn.XLOOKUP(Table14[[#This Row],[TEAM]],CATEGORICAL_BINS_STEP_1!$L$14:$L$29,CATEGORICAL_BINS_STEP_1!$K$14:$K$29,,-1)</f>
        <v>3</v>
      </c>
      <c r="E102" s="4">
        <v>2</v>
      </c>
      <c r="F102" s="4">
        <f t="shared" si="4"/>
        <v>7.3890560989306504</v>
      </c>
      <c r="G102" s="4">
        <v>1804</v>
      </c>
      <c r="H102" s="14">
        <f t="shared" si="5"/>
        <v>3254416</v>
      </c>
      <c r="I102" s="14">
        <v>800000</v>
      </c>
    </row>
    <row r="103" spans="1:9" x14ac:dyDescent="0.35">
      <c r="A103" s="4">
        <v>69</v>
      </c>
      <c r="B103" s="4">
        <f t="shared" si="3"/>
        <v>4761</v>
      </c>
      <c r="C103" s="4">
        <v>250000</v>
      </c>
      <c r="D103" s="1">
        <f>_xlfn.XLOOKUP(Table14[[#This Row],[TEAM]],CATEGORICAL_BINS_STEP_1!$L$14:$L$29,CATEGORICAL_BINS_STEP_1!$K$14:$K$29,,-1)</f>
        <v>4</v>
      </c>
      <c r="E103" s="4">
        <v>3</v>
      </c>
      <c r="F103" s="4">
        <f t="shared" si="4"/>
        <v>20.085536923187668</v>
      </c>
      <c r="G103" s="4">
        <v>886</v>
      </c>
      <c r="H103" s="14">
        <f t="shared" si="5"/>
        <v>784996</v>
      </c>
      <c r="I103" s="14">
        <v>575000</v>
      </c>
    </row>
    <row r="104" spans="1:9" x14ac:dyDescent="0.35">
      <c r="A104" s="4">
        <v>49</v>
      </c>
      <c r="B104" s="4">
        <f t="shared" si="3"/>
        <v>2401</v>
      </c>
      <c r="C104" s="4">
        <v>250000</v>
      </c>
      <c r="D104" s="1">
        <f>_xlfn.XLOOKUP(Table14[[#This Row],[TEAM]],CATEGORICAL_BINS_STEP_1!$L$14:$L$29,CATEGORICAL_BINS_STEP_1!$K$14:$K$29,,-1)</f>
        <v>4</v>
      </c>
      <c r="E104" s="4">
        <v>2</v>
      </c>
      <c r="F104" s="4">
        <f t="shared" si="4"/>
        <v>7.3890560989306504</v>
      </c>
      <c r="G104" s="4">
        <v>430</v>
      </c>
      <c r="H104" s="14">
        <f t="shared" si="5"/>
        <v>184900</v>
      </c>
      <c r="I104" s="14">
        <v>850000</v>
      </c>
    </row>
    <row r="105" spans="1:9" x14ac:dyDescent="0.35">
      <c r="A105" s="4">
        <v>116</v>
      </c>
      <c r="B105" s="4">
        <f t="shared" si="3"/>
        <v>13456</v>
      </c>
      <c r="C105" s="4">
        <v>250000</v>
      </c>
      <c r="D105" s="1">
        <f>_xlfn.XLOOKUP(Table14[[#This Row],[TEAM]],CATEGORICAL_BINS_STEP_1!$L$14:$L$29,CATEGORICAL_BINS_STEP_1!$K$14:$K$29,,-1)</f>
        <v>4</v>
      </c>
      <c r="E105" s="4">
        <v>3</v>
      </c>
      <c r="F105" s="4">
        <f t="shared" si="4"/>
        <v>20.085536923187668</v>
      </c>
      <c r="G105" s="4">
        <v>958</v>
      </c>
      <c r="H105" s="14">
        <f t="shared" si="5"/>
        <v>917764</v>
      </c>
      <c r="I105" s="14">
        <v>250000</v>
      </c>
    </row>
    <row r="106" spans="1:9" x14ac:dyDescent="0.35">
      <c r="A106" s="4">
        <v>114</v>
      </c>
      <c r="B106" s="4">
        <f t="shared" si="3"/>
        <v>12996</v>
      </c>
      <c r="C106" s="4">
        <v>250000</v>
      </c>
      <c r="D106" s="1">
        <f>_xlfn.XLOOKUP(Table14[[#This Row],[TEAM]],CATEGORICAL_BINS_STEP_1!$L$14:$L$29,CATEGORICAL_BINS_STEP_1!$K$14:$K$29,,-1)</f>
        <v>3</v>
      </c>
      <c r="E106" s="4">
        <v>3</v>
      </c>
      <c r="F106" s="4">
        <f t="shared" si="4"/>
        <v>20.085536923187668</v>
      </c>
      <c r="G106" s="4">
        <v>768</v>
      </c>
      <c r="H106" s="14">
        <f t="shared" si="5"/>
        <v>589824</v>
      </c>
      <c r="I106" s="14">
        <v>975000</v>
      </c>
    </row>
    <row r="107" spans="1:9" x14ac:dyDescent="0.35">
      <c r="A107" s="4">
        <v>110</v>
      </c>
      <c r="B107" s="4">
        <f t="shared" si="3"/>
        <v>12100</v>
      </c>
      <c r="C107" s="4">
        <v>250000</v>
      </c>
      <c r="D107" s="1">
        <f>_xlfn.XLOOKUP(Table14[[#This Row],[TEAM]],CATEGORICAL_BINS_STEP_1!$L$14:$L$29,CATEGORICAL_BINS_STEP_1!$K$14:$K$29,,-1)</f>
        <v>4</v>
      </c>
      <c r="E107" s="4">
        <v>2</v>
      </c>
      <c r="F107" s="4">
        <f t="shared" si="4"/>
        <v>7.3890560989306504</v>
      </c>
      <c r="G107" s="4">
        <v>1471</v>
      </c>
      <c r="H107" s="14">
        <f t="shared" si="5"/>
        <v>2163841</v>
      </c>
      <c r="I107" s="14">
        <v>475000</v>
      </c>
    </row>
    <row r="108" spans="1:9" x14ac:dyDescent="0.35">
      <c r="A108" s="4">
        <v>8</v>
      </c>
      <c r="B108" s="4">
        <f t="shared" si="3"/>
        <v>64</v>
      </c>
      <c r="C108" s="4">
        <v>250000</v>
      </c>
      <c r="D108" s="1">
        <f>_xlfn.XLOOKUP(Table14[[#This Row],[TEAM]],CATEGORICAL_BINS_STEP_1!$L$14:$L$29,CATEGORICAL_BINS_STEP_1!$K$14:$K$29,,-1)</f>
        <v>2</v>
      </c>
      <c r="E108" s="4">
        <v>3</v>
      </c>
      <c r="F108" s="4">
        <f t="shared" si="4"/>
        <v>20.085536923187668</v>
      </c>
      <c r="G108" s="4">
        <v>35</v>
      </c>
      <c r="H108" s="14">
        <f t="shared" si="5"/>
        <v>1225</v>
      </c>
      <c r="I108" s="14">
        <v>500000</v>
      </c>
    </row>
    <row r="109" spans="1:9" x14ac:dyDescent="0.35">
      <c r="A109" s="4">
        <v>6</v>
      </c>
      <c r="B109" s="4">
        <f t="shared" si="3"/>
        <v>36</v>
      </c>
      <c r="C109" s="4">
        <v>250000</v>
      </c>
      <c r="D109" s="1">
        <f>_xlfn.XLOOKUP(Table14[[#This Row],[TEAM]],CATEGORICAL_BINS_STEP_1!$L$14:$L$29,CATEGORICAL_BINS_STEP_1!$K$14:$K$29,,-1)</f>
        <v>4</v>
      </c>
      <c r="E109" s="4">
        <v>3</v>
      </c>
      <c r="F109" s="4">
        <f t="shared" si="4"/>
        <v>20.085536923187668</v>
      </c>
      <c r="G109" s="4">
        <v>20</v>
      </c>
      <c r="H109" s="14">
        <f t="shared" si="5"/>
        <v>400</v>
      </c>
      <c r="I109" s="14">
        <v>600000</v>
      </c>
    </row>
    <row r="110" spans="1:9" x14ac:dyDescent="0.35">
      <c r="A110" s="4">
        <v>94</v>
      </c>
      <c r="B110" s="4">
        <f t="shared" si="3"/>
        <v>8836</v>
      </c>
      <c r="C110" s="4">
        <v>250000</v>
      </c>
      <c r="D110" s="1">
        <f>_xlfn.XLOOKUP(Table14[[#This Row],[TEAM]],CATEGORICAL_BINS_STEP_1!$L$14:$L$29,CATEGORICAL_BINS_STEP_1!$K$14:$K$29,,-1)</f>
        <v>4</v>
      </c>
      <c r="E110" s="4">
        <v>2</v>
      </c>
      <c r="F110" s="4">
        <f t="shared" si="4"/>
        <v>7.3890560989306504</v>
      </c>
      <c r="G110" s="4">
        <v>1567</v>
      </c>
      <c r="H110" s="14">
        <f t="shared" si="5"/>
        <v>2455489</v>
      </c>
      <c r="I110" s="14">
        <v>700000</v>
      </c>
    </row>
    <row r="111" spans="1:9" x14ac:dyDescent="0.35">
      <c r="A111" s="4">
        <v>2</v>
      </c>
      <c r="B111" s="4">
        <f t="shared" si="3"/>
        <v>4</v>
      </c>
      <c r="C111" s="4">
        <v>250000</v>
      </c>
      <c r="D111" s="1">
        <f>_xlfn.XLOOKUP(Table14[[#This Row],[TEAM]],CATEGORICAL_BINS_STEP_1!$L$14:$L$29,CATEGORICAL_BINS_STEP_1!$K$14:$K$29,,-1)</f>
        <v>1</v>
      </c>
      <c r="E111" s="4">
        <v>3</v>
      </c>
      <c r="F111" s="4">
        <f t="shared" si="4"/>
        <v>20.085536923187668</v>
      </c>
      <c r="G111" s="4">
        <v>2</v>
      </c>
      <c r="H111" s="14">
        <f t="shared" si="5"/>
        <v>4</v>
      </c>
      <c r="I111" s="14">
        <v>425000</v>
      </c>
    </row>
    <row r="112" spans="1:9" x14ac:dyDescent="0.35">
      <c r="A112" s="4">
        <v>91</v>
      </c>
      <c r="B112" s="4">
        <f t="shared" si="3"/>
        <v>8281</v>
      </c>
      <c r="C112" s="4">
        <v>250000</v>
      </c>
      <c r="D112" s="1">
        <f>_xlfn.XLOOKUP(Table14[[#This Row],[TEAM]],CATEGORICAL_BINS_STEP_1!$L$14:$L$29,CATEGORICAL_BINS_STEP_1!$K$14:$K$29,,-1)</f>
        <v>2</v>
      </c>
      <c r="E112" s="4">
        <v>2</v>
      </c>
      <c r="F112" s="4">
        <f t="shared" si="4"/>
        <v>7.3890560989306504</v>
      </c>
      <c r="G112" s="4">
        <v>739</v>
      </c>
      <c r="H112" s="14">
        <f t="shared" si="5"/>
        <v>546121</v>
      </c>
      <c r="I112" s="14">
        <v>250000</v>
      </c>
    </row>
    <row r="113" spans="1:9" x14ac:dyDescent="0.35">
      <c r="A113" s="4">
        <v>117</v>
      </c>
      <c r="B113" s="4">
        <f t="shared" si="3"/>
        <v>13689</v>
      </c>
      <c r="C113" s="4">
        <v>250000</v>
      </c>
      <c r="D113" s="1">
        <f>_xlfn.XLOOKUP(Table14[[#This Row],[TEAM]],CATEGORICAL_BINS_STEP_1!$L$14:$L$29,CATEGORICAL_BINS_STEP_1!$K$14:$K$29,,-1)</f>
        <v>1</v>
      </c>
      <c r="E113" s="4">
        <v>3</v>
      </c>
      <c r="F113" s="4">
        <f t="shared" si="4"/>
        <v>20.085536923187668</v>
      </c>
      <c r="G113" s="4">
        <v>974</v>
      </c>
      <c r="H113" s="14">
        <f t="shared" si="5"/>
        <v>948676</v>
      </c>
      <c r="I113" s="14">
        <v>1350000</v>
      </c>
    </row>
    <row r="114" spans="1:9" x14ac:dyDescent="0.35">
      <c r="A114" s="4">
        <v>29</v>
      </c>
      <c r="B114" s="4">
        <f t="shared" si="3"/>
        <v>841</v>
      </c>
      <c r="C114" s="4">
        <v>250000</v>
      </c>
      <c r="D114" s="1">
        <f>_xlfn.XLOOKUP(Table14[[#This Row],[TEAM]],CATEGORICAL_BINS_STEP_1!$L$14:$L$29,CATEGORICAL_BINS_STEP_1!$K$14:$K$29,,-1)</f>
        <v>4</v>
      </c>
      <c r="E114" s="4">
        <v>2</v>
      </c>
      <c r="F114" s="4">
        <f t="shared" si="4"/>
        <v>7.3890560989306504</v>
      </c>
      <c r="G114" s="4">
        <v>121</v>
      </c>
      <c r="H114" s="14">
        <f t="shared" si="5"/>
        <v>14641</v>
      </c>
      <c r="I114" s="14">
        <v>625000</v>
      </c>
    </row>
    <row r="115" spans="1:9" x14ac:dyDescent="0.35">
      <c r="A115" s="4">
        <v>74</v>
      </c>
      <c r="B115" s="4">
        <f t="shared" si="3"/>
        <v>5476</v>
      </c>
      <c r="C115" s="4">
        <v>300000</v>
      </c>
      <c r="D115" s="1">
        <f>_xlfn.XLOOKUP(Table14[[#This Row],[TEAM]],CATEGORICAL_BINS_STEP_1!$L$14:$L$29,CATEGORICAL_BINS_STEP_1!$K$14:$K$29,,-1)</f>
        <v>2</v>
      </c>
      <c r="E115" s="4">
        <v>2</v>
      </c>
      <c r="F115" s="4">
        <f t="shared" si="4"/>
        <v>7.3890560989306504</v>
      </c>
      <c r="G115" s="4">
        <v>978</v>
      </c>
      <c r="H115" s="14">
        <f t="shared" si="5"/>
        <v>956484</v>
      </c>
      <c r="I115" s="14">
        <v>300000</v>
      </c>
    </row>
    <row r="116" spans="1:9" x14ac:dyDescent="0.35">
      <c r="A116" s="4">
        <v>109</v>
      </c>
      <c r="B116" s="4">
        <f t="shared" si="3"/>
        <v>11881</v>
      </c>
      <c r="C116" s="4">
        <v>300000</v>
      </c>
      <c r="D116" s="1">
        <f>_xlfn.XLOOKUP(Table14[[#This Row],[TEAM]],CATEGORICAL_BINS_STEP_1!$L$14:$L$29,CATEGORICAL_BINS_STEP_1!$K$14:$K$29,,-1)</f>
        <v>1</v>
      </c>
      <c r="E116" s="4">
        <v>3</v>
      </c>
      <c r="F116" s="4">
        <f t="shared" si="4"/>
        <v>20.085536923187668</v>
      </c>
      <c r="G116" s="4">
        <v>1775</v>
      </c>
      <c r="H116" s="14">
        <f t="shared" si="5"/>
        <v>3150625</v>
      </c>
      <c r="I116" s="14">
        <v>700000</v>
      </c>
    </row>
    <row r="117" spans="1:9" x14ac:dyDescent="0.35">
      <c r="A117" s="4">
        <v>25</v>
      </c>
      <c r="B117" s="4">
        <f t="shared" si="3"/>
        <v>625</v>
      </c>
      <c r="C117" s="4">
        <v>300000</v>
      </c>
      <c r="D117" s="1">
        <f>_xlfn.XLOOKUP(Table14[[#This Row],[TEAM]],CATEGORICAL_BINS_STEP_1!$L$14:$L$29,CATEGORICAL_BINS_STEP_1!$K$14:$K$29,,-1)</f>
        <v>1</v>
      </c>
      <c r="E117" s="4">
        <v>2</v>
      </c>
      <c r="F117" s="4">
        <f t="shared" si="4"/>
        <v>7.3890560989306504</v>
      </c>
      <c r="G117" s="4">
        <v>103</v>
      </c>
      <c r="H117" s="14">
        <f t="shared" si="5"/>
        <v>10609</v>
      </c>
      <c r="I117" s="14">
        <v>900000</v>
      </c>
    </row>
    <row r="118" spans="1:9" x14ac:dyDescent="0.35">
      <c r="A118" s="4">
        <v>65</v>
      </c>
      <c r="B118" s="4">
        <f t="shared" si="3"/>
        <v>4225</v>
      </c>
      <c r="C118" s="4">
        <v>300000</v>
      </c>
      <c r="D118" s="1">
        <f>_xlfn.XLOOKUP(Table14[[#This Row],[TEAM]],CATEGORICAL_BINS_STEP_1!$L$14:$L$29,CATEGORICAL_BINS_STEP_1!$K$14:$K$29,,-1)</f>
        <v>2</v>
      </c>
      <c r="E118" s="4">
        <v>1</v>
      </c>
      <c r="F118" s="4">
        <f t="shared" si="4"/>
        <v>2.7182818284590451</v>
      </c>
      <c r="G118" s="4">
        <v>376</v>
      </c>
      <c r="H118" s="14">
        <f t="shared" si="5"/>
        <v>141376</v>
      </c>
      <c r="I118" s="14">
        <v>950000</v>
      </c>
    </row>
    <row r="119" spans="1:9" x14ac:dyDescent="0.35">
      <c r="A119" s="4">
        <v>24</v>
      </c>
      <c r="B119" s="4">
        <f t="shared" si="3"/>
        <v>576</v>
      </c>
      <c r="C119" s="4">
        <v>300000</v>
      </c>
      <c r="D119" s="1">
        <f>_xlfn.XLOOKUP(Table14[[#This Row],[TEAM]],CATEGORICAL_BINS_STEP_1!$L$14:$L$29,CATEGORICAL_BINS_STEP_1!$K$14:$K$29,,-1)</f>
        <v>3</v>
      </c>
      <c r="E119" s="4">
        <v>2</v>
      </c>
      <c r="F119" s="4">
        <f t="shared" si="4"/>
        <v>7.3890560989306504</v>
      </c>
      <c r="G119" s="4">
        <v>52</v>
      </c>
      <c r="H119" s="14">
        <f t="shared" si="5"/>
        <v>2704</v>
      </c>
      <c r="I119" s="14">
        <v>500000</v>
      </c>
    </row>
    <row r="120" spans="1:9" x14ac:dyDescent="0.35">
      <c r="A120" s="4">
        <v>20</v>
      </c>
      <c r="B120" s="4">
        <f t="shared" si="3"/>
        <v>400</v>
      </c>
      <c r="C120" s="4">
        <v>335000</v>
      </c>
      <c r="D120" s="1">
        <f>_xlfn.XLOOKUP(Table14[[#This Row],[TEAM]],CATEGORICAL_BINS_STEP_1!$L$14:$L$29,CATEGORICAL_BINS_STEP_1!$K$14:$K$29,,-1)</f>
        <v>2</v>
      </c>
      <c r="E120" s="4">
        <v>3</v>
      </c>
      <c r="F120" s="4">
        <f t="shared" si="4"/>
        <v>20.085536923187668</v>
      </c>
      <c r="G120" s="4">
        <v>39</v>
      </c>
      <c r="H120" s="14">
        <f t="shared" si="5"/>
        <v>1521</v>
      </c>
      <c r="I120" s="14">
        <v>400000</v>
      </c>
    </row>
    <row r="121" spans="1:9" x14ac:dyDescent="0.35">
      <c r="A121" s="4">
        <v>45</v>
      </c>
      <c r="B121" s="4">
        <f t="shared" si="3"/>
        <v>2025</v>
      </c>
      <c r="C121" s="4">
        <v>350000</v>
      </c>
      <c r="D121" s="1">
        <f>_xlfn.XLOOKUP(Table14[[#This Row],[TEAM]],CATEGORICAL_BINS_STEP_1!$L$14:$L$29,CATEGORICAL_BINS_STEP_1!$K$14:$K$29,,-1)</f>
        <v>4</v>
      </c>
      <c r="E121" s="4">
        <v>3</v>
      </c>
      <c r="F121" s="4">
        <f t="shared" si="4"/>
        <v>20.085536923187668</v>
      </c>
      <c r="G121" s="4">
        <v>196</v>
      </c>
      <c r="H121" s="14">
        <f t="shared" si="5"/>
        <v>38416</v>
      </c>
      <c r="I121" s="14">
        <v>350000</v>
      </c>
    </row>
    <row r="122" spans="1:9" x14ac:dyDescent="0.35">
      <c r="A122" s="4">
        <v>4</v>
      </c>
      <c r="B122" s="4">
        <f t="shared" si="3"/>
        <v>16</v>
      </c>
      <c r="C122" s="4">
        <v>350000</v>
      </c>
      <c r="D122" s="1">
        <f>_xlfn.XLOOKUP(Table14[[#This Row],[TEAM]],CATEGORICAL_BINS_STEP_1!$L$14:$L$29,CATEGORICAL_BINS_STEP_1!$K$14:$K$29,,-1)</f>
        <v>4</v>
      </c>
      <c r="E122" s="4">
        <v>3</v>
      </c>
      <c r="F122" s="4">
        <f t="shared" si="4"/>
        <v>20.085536923187668</v>
      </c>
      <c r="G122" s="4">
        <v>4</v>
      </c>
      <c r="H122" s="14">
        <f t="shared" si="5"/>
        <v>16</v>
      </c>
      <c r="I122" s="14">
        <v>350000</v>
      </c>
    </row>
    <row r="123" spans="1:9" x14ac:dyDescent="0.35">
      <c r="A123" s="4">
        <v>70</v>
      </c>
      <c r="B123" s="4">
        <f t="shared" si="3"/>
        <v>4900</v>
      </c>
      <c r="C123" s="4">
        <v>400000</v>
      </c>
      <c r="D123" s="1">
        <f>_xlfn.XLOOKUP(Table14[[#This Row],[TEAM]],CATEGORICAL_BINS_STEP_1!$L$14:$L$29,CATEGORICAL_BINS_STEP_1!$K$14:$K$29,,-1)</f>
        <v>2</v>
      </c>
      <c r="E123" s="4">
        <v>2</v>
      </c>
      <c r="F123" s="4">
        <f t="shared" si="4"/>
        <v>7.3890560989306504</v>
      </c>
      <c r="G123" s="4">
        <v>1782</v>
      </c>
      <c r="H123" s="14">
        <f t="shared" si="5"/>
        <v>3175524</v>
      </c>
      <c r="I123" s="14">
        <v>1500000</v>
      </c>
    </row>
    <row r="124" spans="1:9" x14ac:dyDescent="0.35">
      <c r="A124" s="4">
        <v>75</v>
      </c>
      <c r="B124" s="4">
        <f t="shared" si="3"/>
        <v>5625</v>
      </c>
      <c r="C124" s="4">
        <v>400000</v>
      </c>
      <c r="D124" s="1">
        <f>_xlfn.XLOOKUP(Table14[[#This Row],[TEAM]],CATEGORICAL_BINS_STEP_1!$L$14:$L$29,CATEGORICAL_BINS_STEP_1!$K$14:$K$29,,-1)</f>
        <v>3</v>
      </c>
      <c r="E124" s="4">
        <v>3</v>
      </c>
      <c r="F124" s="4">
        <f t="shared" si="4"/>
        <v>20.085536923187668</v>
      </c>
      <c r="G124" s="4">
        <v>1703</v>
      </c>
      <c r="H124" s="14">
        <f t="shared" si="5"/>
        <v>2900209</v>
      </c>
      <c r="I124" s="14">
        <v>500000</v>
      </c>
    </row>
    <row r="125" spans="1:9" x14ac:dyDescent="0.35">
      <c r="A125" s="4">
        <v>119</v>
      </c>
      <c r="B125" s="4">
        <f t="shared" si="3"/>
        <v>14161</v>
      </c>
      <c r="C125" s="4">
        <v>400000</v>
      </c>
      <c r="D125" s="1">
        <f>_xlfn.XLOOKUP(Table14[[#This Row],[TEAM]],CATEGORICAL_BINS_STEP_1!$L$14:$L$29,CATEGORICAL_BINS_STEP_1!$K$14:$K$29,,-1)</f>
        <v>3</v>
      </c>
      <c r="E125" s="4">
        <v>2</v>
      </c>
      <c r="F125" s="4">
        <f t="shared" si="4"/>
        <v>7.3890560989306504</v>
      </c>
      <c r="G125" s="4">
        <v>1879</v>
      </c>
      <c r="H125" s="14">
        <f t="shared" si="5"/>
        <v>3530641</v>
      </c>
      <c r="I125" s="14">
        <v>1800000</v>
      </c>
    </row>
    <row r="126" spans="1:9" x14ac:dyDescent="0.35">
      <c r="A126" s="4">
        <v>81</v>
      </c>
      <c r="B126" s="4">
        <f t="shared" si="3"/>
        <v>6561</v>
      </c>
      <c r="C126" s="4">
        <v>400000</v>
      </c>
      <c r="D126" s="1">
        <f>_xlfn.XLOOKUP(Table14[[#This Row],[TEAM]],CATEGORICAL_BINS_STEP_1!$L$14:$L$29,CATEGORICAL_BINS_STEP_1!$K$14:$K$29,,-1)</f>
        <v>2</v>
      </c>
      <c r="E126" s="4">
        <v>2</v>
      </c>
      <c r="F126" s="4">
        <f t="shared" si="4"/>
        <v>7.3890560989306504</v>
      </c>
      <c r="G126" s="4">
        <v>895</v>
      </c>
      <c r="H126" s="14">
        <f t="shared" si="5"/>
        <v>801025</v>
      </c>
      <c r="I126" s="14">
        <v>1000000</v>
      </c>
    </row>
    <row r="127" spans="1:9" x14ac:dyDescent="0.35">
      <c r="A127" s="4">
        <v>100</v>
      </c>
      <c r="B127" s="4">
        <f t="shared" si="3"/>
        <v>10000</v>
      </c>
      <c r="C127" s="4">
        <v>400000</v>
      </c>
      <c r="D127" s="1">
        <f>_xlfn.XLOOKUP(Table14[[#This Row],[TEAM]],CATEGORICAL_BINS_STEP_1!$L$14:$L$29,CATEGORICAL_BINS_STEP_1!$K$14:$K$29,,-1)</f>
        <v>3</v>
      </c>
      <c r="E127" s="4">
        <v>3</v>
      </c>
      <c r="F127" s="4">
        <f t="shared" si="4"/>
        <v>20.085536923187668</v>
      </c>
      <c r="G127" s="4">
        <v>2047</v>
      </c>
      <c r="H127" s="14">
        <f t="shared" si="5"/>
        <v>4190209</v>
      </c>
      <c r="I127" s="14">
        <v>1800000</v>
      </c>
    </row>
    <row r="128" spans="1:9" x14ac:dyDescent="0.35">
      <c r="A128" s="4">
        <v>66</v>
      </c>
      <c r="B128" s="4">
        <f t="shared" si="3"/>
        <v>4356</v>
      </c>
      <c r="C128" s="4">
        <v>400000</v>
      </c>
      <c r="D128" s="1">
        <f>_xlfn.XLOOKUP(Table14[[#This Row],[TEAM]],CATEGORICAL_BINS_STEP_1!$L$14:$L$29,CATEGORICAL_BINS_STEP_1!$K$14:$K$29,,-1)</f>
        <v>3</v>
      </c>
      <c r="E128" s="4">
        <v>2</v>
      </c>
      <c r="F128" s="4">
        <f t="shared" si="4"/>
        <v>7.3890560989306504</v>
      </c>
      <c r="G128" s="4">
        <v>1237</v>
      </c>
      <c r="H128" s="14">
        <f t="shared" si="5"/>
        <v>1530169</v>
      </c>
      <c r="I128" s="14">
        <v>1800000</v>
      </c>
    </row>
    <row r="129" spans="1:9" x14ac:dyDescent="0.35">
      <c r="A129" s="4">
        <v>34</v>
      </c>
      <c r="B129" s="4">
        <f t="shared" si="3"/>
        <v>1156</v>
      </c>
      <c r="C129" s="4">
        <v>450000</v>
      </c>
      <c r="D129" s="1">
        <f>_xlfn.XLOOKUP(Table14[[#This Row],[TEAM]],CATEGORICAL_BINS_STEP_1!$L$14:$L$29,CATEGORICAL_BINS_STEP_1!$K$14:$K$29,,-1)</f>
        <v>4</v>
      </c>
      <c r="E129" s="4">
        <v>3</v>
      </c>
      <c r="F129" s="4">
        <f t="shared" si="4"/>
        <v>20.085536923187668</v>
      </c>
      <c r="G129" s="4">
        <v>198</v>
      </c>
      <c r="H129" s="14">
        <f t="shared" si="5"/>
        <v>39204</v>
      </c>
      <c r="I129" s="14">
        <v>450000</v>
      </c>
    </row>
    <row r="130" spans="1:9" x14ac:dyDescent="0.35">
      <c r="A130" s="4">
        <v>24</v>
      </c>
      <c r="B130" s="4">
        <f t="shared" si="3"/>
        <v>576</v>
      </c>
      <c r="C130" s="4">
        <v>950000</v>
      </c>
      <c r="D130" s="1">
        <f>_xlfn.XLOOKUP(Table14[[#This Row],[TEAM]],CATEGORICAL_BINS_STEP_1!$L$14:$L$29,CATEGORICAL_BINS_STEP_1!$K$14:$K$29,,-1)</f>
        <v>2</v>
      </c>
      <c r="E130" s="4">
        <v>2</v>
      </c>
      <c r="F130" s="4">
        <f t="shared" si="4"/>
        <v>7.3890560989306504</v>
      </c>
      <c r="G130" s="4">
        <v>62</v>
      </c>
      <c r="H130" s="14">
        <f t="shared" si="5"/>
        <v>3844</v>
      </c>
      <c r="I130" s="14">
        <v>1550000</v>
      </c>
    </row>
    <row r="131" spans="1:9" x14ac:dyDescent="0.35">
      <c r="A131" s="20">
        <v>103</v>
      </c>
      <c r="B131" s="4">
        <f t="shared" ref="B131" si="6">A131^2</f>
        <v>10609</v>
      </c>
      <c r="C131" s="20">
        <v>1350000</v>
      </c>
      <c r="D131" s="1">
        <f>_xlfn.XLOOKUP(Table14[[#This Row],[TEAM]],CATEGORICAL_BINS_STEP_1!$L$14:$L$29,CATEGORICAL_BINS_STEP_1!$K$14:$K$29,,-1)</f>
        <v>3</v>
      </c>
      <c r="E131" s="20">
        <v>2</v>
      </c>
      <c r="F131" s="4">
        <f t="shared" ref="F131" si="7">EXP(E131)</f>
        <v>7.3890560989306504</v>
      </c>
      <c r="G131" s="20">
        <v>634</v>
      </c>
      <c r="H131" s="14">
        <f t="shared" ref="H131" si="8">G131^2</f>
        <v>401956</v>
      </c>
      <c r="I131" s="23">
        <v>1550000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E8-CCAD-4AC5-AF13-4AC1730FD65F}">
  <dimension ref="A1:O131"/>
  <sheetViews>
    <sheetView topLeftCell="A4" workbookViewId="0">
      <selection activeCell="G2" sqref="G2:O22"/>
    </sheetView>
  </sheetViews>
  <sheetFormatPr defaultRowHeight="14.5" x14ac:dyDescent="0.35"/>
  <cols>
    <col min="2" max="3" width="8.7265625" style="1"/>
  </cols>
  <sheetData>
    <row r="1" spans="1:12" ht="26.5" x14ac:dyDescent="0.35">
      <c r="A1" s="24" t="s">
        <v>178</v>
      </c>
      <c r="B1" s="16" t="s">
        <v>173</v>
      </c>
      <c r="C1" s="16" t="s">
        <v>308</v>
      </c>
      <c r="D1" s="24" t="s">
        <v>179</v>
      </c>
      <c r="E1" s="24" t="s">
        <v>180</v>
      </c>
    </row>
    <row r="2" spans="1:12" x14ac:dyDescent="0.35">
      <c r="A2" s="4">
        <v>2009</v>
      </c>
      <c r="B2" s="4">
        <v>9</v>
      </c>
      <c r="C2" s="4">
        <f>SQRT(B2)</f>
        <v>3</v>
      </c>
      <c r="D2" s="4">
        <v>20000</v>
      </c>
      <c r="E2" s="4">
        <v>24000</v>
      </c>
      <c r="G2" t="s">
        <v>219</v>
      </c>
    </row>
    <row r="3" spans="1:12" ht="15" thickBot="1" x14ac:dyDescent="0.4">
      <c r="A3" s="4">
        <v>2010</v>
      </c>
      <c r="B3" s="4">
        <v>1</v>
      </c>
      <c r="C3" s="4">
        <f t="shared" ref="C3:C66" si="0">SQRT(B3)</f>
        <v>1</v>
      </c>
      <c r="D3" s="4">
        <v>20000</v>
      </c>
      <c r="E3" s="4">
        <v>20000</v>
      </c>
    </row>
    <row r="4" spans="1:12" x14ac:dyDescent="0.35">
      <c r="A4" s="4">
        <v>2011</v>
      </c>
      <c r="B4" s="4">
        <v>0</v>
      </c>
      <c r="C4" s="4">
        <f t="shared" si="0"/>
        <v>0</v>
      </c>
      <c r="D4" s="4">
        <v>20000</v>
      </c>
      <c r="E4" s="4">
        <v>50000</v>
      </c>
      <c r="G4" s="37" t="s">
        <v>220</v>
      </c>
      <c r="H4" s="37"/>
    </row>
    <row r="5" spans="1:12" x14ac:dyDescent="0.35">
      <c r="A5" s="4">
        <v>2009</v>
      </c>
      <c r="B5" s="4">
        <v>15</v>
      </c>
      <c r="C5" s="4">
        <f t="shared" si="0"/>
        <v>3.872983346207417</v>
      </c>
      <c r="D5" s="4">
        <v>50000</v>
      </c>
      <c r="E5" s="4">
        <v>50000</v>
      </c>
      <c r="G5" s="34" t="s">
        <v>221</v>
      </c>
      <c r="H5" s="34">
        <v>0.18357313329570635</v>
      </c>
    </row>
    <row r="6" spans="1:12" x14ac:dyDescent="0.35">
      <c r="A6" s="4">
        <v>2008</v>
      </c>
      <c r="B6" s="4">
        <v>0</v>
      </c>
      <c r="C6" s="4">
        <f t="shared" si="0"/>
        <v>0</v>
      </c>
      <c r="D6" s="4">
        <v>50000</v>
      </c>
      <c r="E6" s="4">
        <v>50000</v>
      </c>
      <c r="G6" s="34" t="s">
        <v>222</v>
      </c>
      <c r="H6" s="34">
        <v>3.3699095268003167E-2</v>
      </c>
    </row>
    <row r="7" spans="1:12" x14ac:dyDescent="0.35">
      <c r="A7" s="4">
        <v>2009</v>
      </c>
      <c r="B7" s="4">
        <v>0</v>
      </c>
      <c r="C7" s="4">
        <f t="shared" si="0"/>
        <v>0</v>
      </c>
      <c r="D7" s="4">
        <v>50000</v>
      </c>
      <c r="E7" s="4">
        <v>50000</v>
      </c>
      <c r="G7" s="34" t="s">
        <v>223</v>
      </c>
      <c r="H7" s="34">
        <v>2.6149869449784438E-2</v>
      </c>
    </row>
    <row r="8" spans="1:12" x14ac:dyDescent="0.35">
      <c r="A8" s="4">
        <v>2011</v>
      </c>
      <c r="B8" s="4">
        <v>30</v>
      </c>
      <c r="C8" s="4">
        <f t="shared" si="0"/>
        <v>5.4772255750516612</v>
      </c>
      <c r="D8" s="4">
        <v>50000</v>
      </c>
      <c r="E8" s="4">
        <v>290000</v>
      </c>
      <c r="G8" s="34" t="s">
        <v>224</v>
      </c>
      <c r="H8" s="34">
        <v>401453.13697894546</v>
      </c>
    </row>
    <row r="9" spans="1:12" ht="15" thickBot="1" x14ac:dyDescent="0.4">
      <c r="A9" s="4">
        <v>2011</v>
      </c>
      <c r="B9" s="4">
        <v>3</v>
      </c>
      <c r="C9" s="4">
        <f t="shared" si="0"/>
        <v>1.7320508075688772</v>
      </c>
      <c r="D9" s="4">
        <v>50000</v>
      </c>
      <c r="E9" s="4">
        <v>50000</v>
      </c>
      <c r="G9" s="35" t="s">
        <v>225</v>
      </c>
      <c r="H9" s="35">
        <v>130</v>
      </c>
    </row>
    <row r="10" spans="1:12" x14ac:dyDescent="0.35">
      <c r="A10" s="4">
        <v>2011</v>
      </c>
      <c r="B10" s="4">
        <v>10</v>
      </c>
      <c r="C10" s="4">
        <f t="shared" si="0"/>
        <v>3.1622776601683795</v>
      </c>
      <c r="D10" s="4">
        <v>50000</v>
      </c>
      <c r="E10" s="4">
        <v>80000</v>
      </c>
    </row>
    <row r="11" spans="1:12" ht="15" thickBot="1" x14ac:dyDescent="0.4">
      <c r="A11" s="4">
        <v>2011</v>
      </c>
      <c r="B11" s="4">
        <v>7</v>
      </c>
      <c r="C11" s="4">
        <f t="shared" si="0"/>
        <v>2.6457513110645907</v>
      </c>
      <c r="D11" s="4">
        <v>50000</v>
      </c>
      <c r="E11" s="4">
        <v>800000</v>
      </c>
      <c r="G11" t="s">
        <v>226</v>
      </c>
    </row>
    <row r="12" spans="1:12" x14ac:dyDescent="0.35">
      <c r="A12" s="4">
        <v>2011</v>
      </c>
      <c r="B12" s="4">
        <v>11</v>
      </c>
      <c r="C12" s="4">
        <f t="shared" si="0"/>
        <v>3.3166247903553998</v>
      </c>
      <c r="D12" s="4">
        <v>50000</v>
      </c>
      <c r="E12" s="4">
        <v>95000</v>
      </c>
      <c r="G12" s="36"/>
      <c r="H12" s="36" t="s">
        <v>231</v>
      </c>
      <c r="I12" s="36" t="s">
        <v>232</v>
      </c>
      <c r="J12" s="36" t="s">
        <v>233</v>
      </c>
      <c r="K12" s="36" t="s">
        <v>234</v>
      </c>
      <c r="L12" s="36" t="s">
        <v>235</v>
      </c>
    </row>
    <row r="13" spans="1:12" x14ac:dyDescent="0.35">
      <c r="A13" s="4">
        <v>2011</v>
      </c>
      <c r="B13" s="4">
        <v>6</v>
      </c>
      <c r="C13" s="4">
        <f t="shared" si="0"/>
        <v>2.4494897427831779</v>
      </c>
      <c r="D13" s="4">
        <v>50000</v>
      </c>
      <c r="E13" s="4">
        <v>240000</v>
      </c>
      <c r="G13" s="34" t="s">
        <v>227</v>
      </c>
      <c r="H13" s="34">
        <v>1</v>
      </c>
      <c r="I13" s="34">
        <v>719425018419.02734</v>
      </c>
      <c r="J13" s="34">
        <v>719425018419.02734</v>
      </c>
      <c r="K13" s="34">
        <v>4.4639140594624074</v>
      </c>
      <c r="L13" s="34">
        <v>3.6560204264704424E-2</v>
      </c>
    </row>
    <row r="14" spans="1:12" x14ac:dyDescent="0.35">
      <c r="A14" s="4">
        <v>2011</v>
      </c>
      <c r="B14" s="4">
        <v>18</v>
      </c>
      <c r="C14" s="4">
        <f t="shared" si="0"/>
        <v>4.2426406871192848</v>
      </c>
      <c r="D14" s="4">
        <v>50000</v>
      </c>
      <c r="E14" s="4">
        <v>50000</v>
      </c>
      <c r="G14" s="34" t="s">
        <v>228</v>
      </c>
      <c r="H14" s="34">
        <v>128</v>
      </c>
      <c r="I14" s="34">
        <v>20629071512350.203</v>
      </c>
      <c r="J14" s="34">
        <v>161164621190.23596</v>
      </c>
      <c r="K14" s="34"/>
      <c r="L14" s="34"/>
    </row>
    <row r="15" spans="1:12" ht="15" thickBot="1" x14ac:dyDescent="0.4">
      <c r="A15" s="4">
        <v>2010</v>
      </c>
      <c r="B15" s="4">
        <v>0</v>
      </c>
      <c r="C15" s="4">
        <f t="shared" si="0"/>
        <v>0</v>
      </c>
      <c r="D15" s="4">
        <v>50000</v>
      </c>
      <c r="E15" s="4">
        <v>750000</v>
      </c>
      <c r="G15" s="35" t="s">
        <v>229</v>
      </c>
      <c r="H15" s="35">
        <v>129</v>
      </c>
      <c r="I15" s="35">
        <v>21348496530769.23</v>
      </c>
      <c r="J15" s="35"/>
      <c r="K15" s="35"/>
      <c r="L15" s="35"/>
    </row>
    <row r="16" spans="1:12" ht="15" thickBot="1" x14ac:dyDescent="0.4">
      <c r="A16" s="4">
        <v>2011</v>
      </c>
      <c r="B16" s="4">
        <v>49</v>
      </c>
      <c r="C16" s="4">
        <f t="shared" si="0"/>
        <v>7</v>
      </c>
      <c r="D16" s="4">
        <v>100000</v>
      </c>
      <c r="E16" s="4">
        <v>850000</v>
      </c>
    </row>
    <row r="17" spans="1:15" x14ac:dyDescent="0.35">
      <c r="A17" s="4">
        <v>2011</v>
      </c>
      <c r="B17" s="4">
        <v>0</v>
      </c>
      <c r="C17" s="4">
        <f t="shared" si="0"/>
        <v>0</v>
      </c>
      <c r="D17" s="4">
        <v>100000</v>
      </c>
      <c r="E17" s="4">
        <v>800000</v>
      </c>
      <c r="G17" s="36"/>
      <c r="H17" s="36" t="s">
        <v>236</v>
      </c>
      <c r="I17" s="36" t="s">
        <v>224</v>
      </c>
      <c r="J17" s="36" t="s">
        <v>237</v>
      </c>
      <c r="K17" s="36" t="s">
        <v>238</v>
      </c>
      <c r="L17" s="36" t="s">
        <v>239</v>
      </c>
      <c r="M17" s="36" t="s">
        <v>240</v>
      </c>
      <c r="N17" s="36" t="s">
        <v>241</v>
      </c>
      <c r="O17" s="36" t="s">
        <v>242</v>
      </c>
    </row>
    <row r="18" spans="1:15" x14ac:dyDescent="0.35">
      <c r="A18" s="4">
        <v>2011</v>
      </c>
      <c r="B18" s="4">
        <v>52</v>
      </c>
      <c r="C18" s="4">
        <f t="shared" si="0"/>
        <v>7.2111025509279782</v>
      </c>
      <c r="D18" s="4">
        <v>100000</v>
      </c>
      <c r="E18" s="4">
        <v>500000</v>
      </c>
      <c r="G18" s="34" t="s">
        <v>230</v>
      </c>
      <c r="H18" s="34">
        <v>443566.47905333998</v>
      </c>
      <c r="I18" s="34">
        <v>50898.75140316334</v>
      </c>
      <c r="J18" s="34">
        <v>8.7146829111759399</v>
      </c>
      <c r="K18" s="34">
        <v>1.2853988482449361E-14</v>
      </c>
      <c r="L18" s="34">
        <v>342854.60335875809</v>
      </c>
      <c r="M18" s="34">
        <v>544278.35474792193</v>
      </c>
      <c r="N18" s="34">
        <v>342854.60335875809</v>
      </c>
      <c r="O18" s="34">
        <v>544278.35474792193</v>
      </c>
    </row>
    <row r="19" spans="1:15" ht="15" thickBot="1" x14ac:dyDescent="0.4">
      <c r="A19" s="4">
        <v>2011</v>
      </c>
      <c r="B19" s="4">
        <v>4</v>
      </c>
      <c r="C19" s="4">
        <f t="shared" si="0"/>
        <v>2</v>
      </c>
      <c r="D19" s="4">
        <v>100000</v>
      </c>
      <c r="E19" s="4">
        <v>300000</v>
      </c>
      <c r="G19" s="35" t="s">
        <v>308</v>
      </c>
      <c r="H19" s="35">
        <v>24172.235918518854</v>
      </c>
      <c r="I19" s="35">
        <v>11440.86633825492</v>
      </c>
      <c r="J19" s="35">
        <v>2.1127976854072621</v>
      </c>
      <c r="K19" s="35">
        <v>3.6560204264706603E-2</v>
      </c>
      <c r="L19" s="35">
        <v>1534.5271981229125</v>
      </c>
      <c r="M19" s="35">
        <v>46809.944638914792</v>
      </c>
      <c r="N19" s="35">
        <v>1534.5271981229125</v>
      </c>
      <c r="O19" s="35">
        <v>46809.944638914792</v>
      </c>
    </row>
    <row r="20" spans="1:15" x14ac:dyDescent="0.35">
      <c r="A20" s="4">
        <v>2011</v>
      </c>
      <c r="B20" s="4">
        <v>36</v>
      </c>
      <c r="C20" s="4">
        <f t="shared" si="0"/>
        <v>6</v>
      </c>
      <c r="D20" s="4">
        <v>100000</v>
      </c>
      <c r="E20" s="4">
        <v>375000</v>
      </c>
    </row>
    <row r="21" spans="1:15" x14ac:dyDescent="0.35">
      <c r="A21" s="4">
        <v>2009</v>
      </c>
      <c r="B21" s="4">
        <v>1</v>
      </c>
      <c r="C21" s="4">
        <f t="shared" si="0"/>
        <v>1</v>
      </c>
      <c r="D21" s="4">
        <v>100000</v>
      </c>
      <c r="E21" s="4">
        <v>650000</v>
      </c>
    </row>
    <row r="22" spans="1:15" x14ac:dyDescent="0.35">
      <c r="A22" s="4">
        <v>2008</v>
      </c>
      <c r="B22" s="4">
        <v>6</v>
      </c>
      <c r="C22" s="4">
        <f t="shared" si="0"/>
        <v>2.4494897427831779</v>
      </c>
      <c r="D22" s="4">
        <v>100000</v>
      </c>
      <c r="E22" s="4">
        <v>625000</v>
      </c>
    </row>
    <row r="23" spans="1:15" x14ac:dyDescent="0.35">
      <c r="A23" s="4">
        <v>2011</v>
      </c>
      <c r="B23" s="4">
        <v>26</v>
      </c>
      <c r="C23" s="4">
        <f t="shared" si="0"/>
        <v>5.0990195135927845</v>
      </c>
      <c r="D23" s="4">
        <v>100000</v>
      </c>
      <c r="E23" s="4">
        <v>950000</v>
      </c>
    </row>
    <row r="24" spans="1:15" x14ac:dyDescent="0.35">
      <c r="A24" s="4">
        <v>2011</v>
      </c>
      <c r="B24" s="4">
        <v>13</v>
      </c>
      <c r="C24" s="4">
        <f t="shared" si="0"/>
        <v>3.6055512754639891</v>
      </c>
      <c r="D24" s="4">
        <v>100000</v>
      </c>
      <c r="E24" s="4">
        <v>140000</v>
      </c>
    </row>
    <row r="25" spans="1:15" x14ac:dyDescent="0.35">
      <c r="A25" s="4">
        <v>2011</v>
      </c>
      <c r="B25" s="4">
        <v>19</v>
      </c>
      <c r="C25" s="4">
        <f t="shared" si="0"/>
        <v>4.358898943540674</v>
      </c>
      <c r="D25" s="4">
        <v>100000</v>
      </c>
      <c r="E25" s="4">
        <v>100000</v>
      </c>
    </row>
    <row r="26" spans="1:15" x14ac:dyDescent="0.35">
      <c r="A26" s="4">
        <v>2010</v>
      </c>
      <c r="B26" s="4">
        <v>0</v>
      </c>
      <c r="C26" s="4">
        <f t="shared" si="0"/>
        <v>0</v>
      </c>
      <c r="D26" s="4">
        <v>100000</v>
      </c>
      <c r="E26" s="4">
        <v>100000</v>
      </c>
    </row>
    <row r="27" spans="1:15" x14ac:dyDescent="0.35">
      <c r="A27" s="4">
        <v>2011</v>
      </c>
      <c r="B27" s="4">
        <v>74</v>
      </c>
      <c r="C27" s="4">
        <f t="shared" si="0"/>
        <v>8.6023252670426267</v>
      </c>
      <c r="D27" s="4">
        <v>100000</v>
      </c>
      <c r="E27" s="4">
        <v>300000</v>
      </c>
    </row>
    <row r="28" spans="1:15" x14ac:dyDescent="0.35">
      <c r="A28" s="4">
        <v>2011</v>
      </c>
      <c r="B28" s="4">
        <v>6</v>
      </c>
      <c r="C28" s="4">
        <f t="shared" si="0"/>
        <v>2.4494897427831779</v>
      </c>
      <c r="D28" s="4">
        <v>100000</v>
      </c>
      <c r="E28" s="4">
        <v>260000</v>
      </c>
    </row>
    <row r="29" spans="1:15" x14ac:dyDescent="0.35">
      <c r="A29" s="4">
        <v>2011</v>
      </c>
      <c r="B29" s="4">
        <v>38</v>
      </c>
      <c r="C29" s="4">
        <f t="shared" si="0"/>
        <v>6.164414002968976</v>
      </c>
      <c r="D29" s="4">
        <v>100000</v>
      </c>
      <c r="E29" s="4">
        <v>475000</v>
      </c>
    </row>
    <row r="30" spans="1:15" x14ac:dyDescent="0.35">
      <c r="A30" s="4">
        <v>2011</v>
      </c>
      <c r="B30" s="4">
        <v>0</v>
      </c>
      <c r="C30" s="4">
        <f t="shared" si="0"/>
        <v>0</v>
      </c>
      <c r="D30" s="4">
        <v>100000</v>
      </c>
      <c r="E30" s="4">
        <v>270000</v>
      </c>
    </row>
    <row r="31" spans="1:15" x14ac:dyDescent="0.35">
      <c r="A31" s="4">
        <v>2008</v>
      </c>
      <c r="B31" s="4">
        <v>70</v>
      </c>
      <c r="C31" s="4">
        <f t="shared" si="0"/>
        <v>8.3666002653407556</v>
      </c>
      <c r="D31" s="4">
        <v>100000</v>
      </c>
      <c r="E31" s="4">
        <v>275000</v>
      </c>
    </row>
    <row r="32" spans="1:15" x14ac:dyDescent="0.35">
      <c r="A32" s="4">
        <v>2008</v>
      </c>
      <c r="B32" s="4">
        <v>36</v>
      </c>
      <c r="C32" s="4">
        <f t="shared" si="0"/>
        <v>6</v>
      </c>
      <c r="D32" s="4">
        <v>100000</v>
      </c>
      <c r="E32" s="4">
        <v>475000</v>
      </c>
    </row>
    <row r="33" spans="1:5" x14ac:dyDescent="0.35">
      <c r="A33" s="4">
        <v>2009</v>
      </c>
      <c r="B33" s="4">
        <v>8</v>
      </c>
      <c r="C33" s="4">
        <f t="shared" si="0"/>
        <v>2.8284271247461903</v>
      </c>
      <c r="D33" s="4">
        <v>100000</v>
      </c>
      <c r="E33" s="4">
        <v>160000</v>
      </c>
    </row>
    <row r="34" spans="1:5" x14ac:dyDescent="0.35">
      <c r="A34" s="4">
        <v>2011</v>
      </c>
      <c r="B34" s="4">
        <v>0</v>
      </c>
      <c r="C34" s="4">
        <f t="shared" si="0"/>
        <v>0</v>
      </c>
      <c r="D34" s="4">
        <v>100000</v>
      </c>
      <c r="E34" s="4">
        <v>100000</v>
      </c>
    </row>
    <row r="35" spans="1:5" x14ac:dyDescent="0.35">
      <c r="A35" s="4">
        <v>2008</v>
      </c>
      <c r="B35" s="4">
        <v>12</v>
      </c>
      <c r="C35" s="4">
        <f t="shared" si="0"/>
        <v>3.4641016151377544</v>
      </c>
      <c r="D35" s="4">
        <v>100000</v>
      </c>
      <c r="E35" s="4">
        <v>225000</v>
      </c>
    </row>
    <row r="36" spans="1:5" x14ac:dyDescent="0.35">
      <c r="A36" s="4">
        <v>2008</v>
      </c>
      <c r="B36" s="4">
        <v>0</v>
      </c>
      <c r="C36" s="4">
        <f t="shared" si="0"/>
        <v>0</v>
      </c>
      <c r="D36" s="4">
        <v>100000</v>
      </c>
      <c r="E36" s="4">
        <v>100000</v>
      </c>
    </row>
    <row r="37" spans="1:5" x14ac:dyDescent="0.35">
      <c r="A37" s="4">
        <v>2009</v>
      </c>
      <c r="B37" s="4">
        <v>9</v>
      </c>
      <c r="C37" s="4">
        <f t="shared" si="0"/>
        <v>3</v>
      </c>
      <c r="D37" s="4">
        <v>100000</v>
      </c>
      <c r="E37" s="4">
        <v>100000</v>
      </c>
    </row>
    <row r="38" spans="1:5" x14ac:dyDescent="0.35">
      <c r="A38" s="4">
        <v>2008</v>
      </c>
      <c r="B38" s="4">
        <v>22</v>
      </c>
      <c r="C38" s="4">
        <f t="shared" si="0"/>
        <v>4.6904157598234297</v>
      </c>
      <c r="D38" s="4">
        <v>100000</v>
      </c>
      <c r="E38" s="4">
        <v>100000</v>
      </c>
    </row>
    <row r="39" spans="1:5" x14ac:dyDescent="0.35">
      <c r="A39" s="4">
        <v>2008</v>
      </c>
      <c r="B39" s="4">
        <v>1</v>
      </c>
      <c r="C39" s="4">
        <f t="shared" si="0"/>
        <v>1</v>
      </c>
      <c r="D39" s="4">
        <v>100000</v>
      </c>
      <c r="E39" s="4">
        <v>675000</v>
      </c>
    </row>
    <row r="40" spans="1:5" x14ac:dyDescent="0.35">
      <c r="A40" s="4">
        <v>2011</v>
      </c>
      <c r="B40" s="4">
        <v>0</v>
      </c>
      <c r="C40" s="4">
        <f t="shared" si="0"/>
        <v>0</v>
      </c>
      <c r="D40" s="4">
        <v>100000</v>
      </c>
      <c r="E40" s="4">
        <v>1600000</v>
      </c>
    </row>
    <row r="41" spans="1:5" x14ac:dyDescent="0.35">
      <c r="A41" s="4">
        <v>2011</v>
      </c>
      <c r="B41" s="4">
        <v>6</v>
      </c>
      <c r="C41" s="4">
        <f t="shared" si="0"/>
        <v>2.4494897427831779</v>
      </c>
      <c r="D41" s="4">
        <v>100000</v>
      </c>
      <c r="E41" s="4">
        <v>700000</v>
      </c>
    </row>
    <row r="42" spans="1:5" x14ac:dyDescent="0.35">
      <c r="A42" s="4">
        <v>2011</v>
      </c>
      <c r="B42" s="4">
        <v>61</v>
      </c>
      <c r="C42" s="4">
        <f t="shared" si="0"/>
        <v>7.810249675906654</v>
      </c>
      <c r="D42" s="4">
        <v>100000</v>
      </c>
      <c r="E42" s="4">
        <v>475000</v>
      </c>
    </row>
    <row r="43" spans="1:5" x14ac:dyDescent="0.35">
      <c r="A43" s="4">
        <v>2008</v>
      </c>
      <c r="B43" s="4">
        <v>0</v>
      </c>
      <c r="C43" s="4">
        <f t="shared" si="0"/>
        <v>0</v>
      </c>
      <c r="D43" s="4">
        <v>100000</v>
      </c>
      <c r="E43" s="4">
        <v>500000</v>
      </c>
    </row>
    <row r="44" spans="1:5" x14ac:dyDescent="0.35">
      <c r="A44" s="4">
        <v>2008</v>
      </c>
      <c r="B44" s="4">
        <v>2</v>
      </c>
      <c r="C44" s="4">
        <f t="shared" si="0"/>
        <v>1.4142135623730951</v>
      </c>
      <c r="D44" s="4">
        <v>100000</v>
      </c>
      <c r="E44" s="4">
        <v>110000</v>
      </c>
    </row>
    <row r="45" spans="1:5" x14ac:dyDescent="0.35">
      <c r="A45" s="4">
        <v>2008</v>
      </c>
      <c r="B45" s="4">
        <v>73</v>
      </c>
      <c r="C45" s="4">
        <f t="shared" si="0"/>
        <v>8.5440037453175304</v>
      </c>
      <c r="D45" s="4">
        <v>125000</v>
      </c>
      <c r="E45" s="4">
        <v>400000</v>
      </c>
    </row>
    <row r="46" spans="1:5" x14ac:dyDescent="0.35">
      <c r="A46" s="4">
        <v>2008</v>
      </c>
      <c r="B46" s="4">
        <v>0</v>
      </c>
      <c r="C46" s="4">
        <f t="shared" si="0"/>
        <v>0</v>
      </c>
      <c r="D46" s="4">
        <v>125000</v>
      </c>
      <c r="E46" s="4">
        <v>675000</v>
      </c>
    </row>
    <row r="47" spans="1:5" x14ac:dyDescent="0.35">
      <c r="A47" s="4">
        <v>2008</v>
      </c>
      <c r="B47" s="4">
        <v>20</v>
      </c>
      <c r="C47" s="4">
        <f t="shared" si="0"/>
        <v>4.4721359549995796</v>
      </c>
      <c r="D47" s="4">
        <v>125000</v>
      </c>
      <c r="E47" s="4">
        <v>650000</v>
      </c>
    </row>
    <row r="48" spans="1:5" x14ac:dyDescent="0.35">
      <c r="A48" s="4">
        <v>2008</v>
      </c>
      <c r="B48" s="4">
        <v>0</v>
      </c>
      <c r="C48" s="4">
        <f t="shared" si="0"/>
        <v>0</v>
      </c>
      <c r="D48" s="4">
        <v>125000</v>
      </c>
      <c r="E48" s="4">
        <v>125000</v>
      </c>
    </row>
    <row r="49" spans="1:5" x14ac:dyDescent="0.35">
      <c r="A49" s="4">
        <v>2008</v>
      </c>
      <c r="B49" s="4">
        <v>5</v>
      </c>
      <c r="C49" s="4">
        <f t="shared" si="0"/>
        <v>2.2360679774997898</v>
      </c>
      <c r="D49" s="4">
        <v>125000</v>
      </c>
      <c r="E49" s="4">
        <v>250000</v>
      </c>
    </row>
    <row r="50" spans="1:5" x14ac:dyDescent="0.35">
      <c r="A50" s="4">
        <v>2009</v>
      </c>
      <c r="B50" s="4">
        <v>5</v>
      </c>
      <c r="C50" s="4">
        <f t="shared" si="0"/>
        <v>2.2360679774997898</v>
      </c>
      <c r="D50" s="4">
        <v>125000</v>
      </c>
      <c r="E50" s="4">
        <v>150000</v>
      </c>
    </row>
    <row r="51" spans="1:5" x14ac:dyDescent="0.35">
      <c r="A51" s="4">
        <v>2008</v>
      </c>
      <c r="B51" s="4">
        <v>17</v>
      </c>
      <c r="C51" s="4">
        <f t="shared" si="0"/>
        <v>4.1231056256176606</v>
      </c>
      <c r="D51" s="4">
        <v>125000</v>
      </c>
      <c r="E51" s="4">
        <v>150000</v>
      </c>
    </row>
    <row r="52" spans="1:5" x14ac:dyDescent="0.35">
      <c r="A52" s="4">
        <v>2008</v>
      </c>
      <c r="B52" s="4">
        <v>0</v>
      </c>
      <c r="C52" s="4">
        <f t="shared" si="0"/>
        <v>0</v>
      </c>
      <c r="D52" s="4">
        <v>125000</v>
      </c>
      <c r="E52" s="4">
        <v>150000</v>
      </c>
    </row>
    <row r="53" spans="1:5" x14ac:dyDescent="0.35">
      <c r="A53" s="4">
        <v>2008</v>
      </c>
      <c r="B53" s="4">
        <v>0</v>
      </c>
      <c r="C53" s="4">
        <f t="shared" si="0"/>
        <v>0</v>
      </c>
      <c r="D53" s="4">
        <v>125000</v>
      </c>
      <c r="E53" s="4">
        <v>150000</v>
      </c>
    </row>
    <row r="54" spans="1:5" x14ac:dyDescent="0.35">
      <c r="A54" s="4">
        <v>2010</v>
      </c>
      <c r="B54" s="4">
        <v>345</v>
      </c>
      <c r="C54" s="4">
        <f t="shared" si="0"/>
        <v>18.574175621006709</v>
      </c>
      <c r="D54" s="4">
        <v>125000</v>
      </c>
      <c r="E54" s="4">
        <v>1800000</v>
      </c>
    </row>
    <row r="55" spans="1:5" x14ac:dyDescent="0.35">
      <c r="A55" s="4">
        <v>2008</v>
      </c>
      <c r="B55" s="4">
        <v>0</v>
      </c>
      <c r="C55" s="4">
        <f t="shared" si="0"/>
        <v>0</v>
      </c>
      <c r="D55" s="4">
        <v>125000</v>
      </c>
      <c r="E55" s="4">
        <v>375000</v>
      </c>
    </row>
    <row r="56" spans="1:5" x14ac:dyDescent="0.35">
      <c r="A56" s="4">
        <v>2008</v>
      </c>
      <c r="B56" s="4">
        <v>27</v>
      </c>
      <c r="C56" s="4">
        <f t="shared" si="0"/>
        <v>5.196152422706632</v>
      </c>
      <c r="D56" s="4">
        <v>125000</v>
      </c>
      <c r="E56" s="4">
        <v>225000</v>
      </c>
    </row>
    <row r="57" spans="1:5" x14ac:dyDescent="0.35">
      <c r="A57" s="4">
        <v>2008</v>
      </c>
      <c r="B57" s="4">
        <v>0</v>
      </c>
      <c r="C57" s="4">
        <f t="shared" si="0"/>
        <v>0</v>
      </c>
      <c r="D57" s="4">
        <v>125000</v>
      </c>
      <c r="E57" s="4">
        <v>325000</v>
      </c>
    </row>
    <row r="58" spans="1:5" x14ac:dyDescent="0.35">
      <c r="A58" s="4">
        <v>2008</v>
      </c>
      <c r="B58" s="4">
        <v>13</v>
      </c>
      <c r="C58" s="4">
        <f t="shared" si="0"/>
        <v>3.6055512754639891</v>
      </c>
      <c r="D58" s="4">
        <v>125000</v>
      </c>
      <c r="E58" s="4">
        <v>170000</v>
      </c>
    </row>
    <row r="59" spans="1:5" x14ac:dyDescent="0.35">
      <c r="A59" s="4">
        <v>2008</v>
      </c>
      <c r="B59" s="4">
        <v>36</v>
      </c>
      <c r="C59" s="4">
        <f t="shared" si="0"/>
        <v>6</v>
      </c>
      <c r="D59" s="4">
        <v>125000</v>
      </c>
      <c r="E59" s="4">
        <v>950000</v>
      </c>
    </row>
    <row r="60" spans="1:5" x14ac:dyDescent="0.35">
      <c r="A60" s="4">
        <v>2008</v>
      </c>
      <c r="B60" s="4">
        <v>14</v>
      </c>
      <c r="C60" s="4">
        <f t="shared" si="0"/>
        <v>3.7416573867739413</v>
      </c>
      <c r="D60" s="4">
        <v>125000</v>
      </c>
      <c r="E60" s="4">
        <v>750000</v>
      </c>
    </row>
    <row r="61" spans="1:5" x14ac:dyDescent="0.35">
      <c r="A61" s="4">
        <v>2008</v>
      </c>
      <c r="B61" s="4">
        <v>59</v>
      </c>
      <c r="C61" s="4">
        <f t="shared" si="0"/>
        <v>7.6811457478686078</v>
      </c>
      <c r="D61" s="4">
        <v>125000</v>
      </c>
      <c r="E61" s="4">
        <v>325000</v>
      </c>
    </row>
    <row r="62" spans="1:5" x14ac:dyDescent="0.35">
      <c r="A62" s="4">
        <v>2008</v>
      </c>
      <c r="B62" s="4">
        <v>12</v>
      </c>
      <c r="C62" s="4">
        <f t="shared" si="0"/>
        <v>3.4641016151377544</v>
      </c>
      <c r="D62" s="4">
        <v>125000</v>
      </c>
      <c r="E62" s="4">
        <v>150000</v>
      </c>
    </row>
    <row r="63" spans="1:5" x14ac:dyDescent="0.35">
      <c r="A63" s="4">
        <v>2008</v>
      </c>
      <c r="B63" s="4">
        <v>0</v>
      </c>
      <c r="C63" s="4">
        <f t="shared" si="0"/>
        <v>0</v>
      </c>
      <c r="D63" s="4">
        <v>125000</v>
      </c>
      <c r="E63" s="4">
        <v>700000</v>
      </c>
    </row>
    <row r="64" spans="1:5" x14ac:dyDescent="0.35">
      <c r="A64" s="4">
        <v>2008</v>
      </c>
      <c r="B64" s="4">
        <v>8</v>
      </c>
      <c r="C64" s="4">
        <f t="shared" si="0"/>
        <v>2.8284271247461903</v>
      </c>
      <c r="D64" s="4">
        <v>125000</v>
      </c>
      <c r="E64" s="4">
        <v>175000</v>
      </c>
    </row>
    <row r="65" spans="1:5" x14ac:dyDescent="0.35">
      <c r="A65" s="4">
        <v>2008</v>
      </c>
      <c r="B65" s="4">
        <v>29</v>
      </c>
      <c r="C65" s="4">
        <f t="shared" si="0"/>
        <v>5.3851648071345037</v>
      </c>
      <c r="D65" s="4">
        <v>125000</v>
      </c>
      <c r="E65" s="4">
        <v>350000</v>
      </c>
    </row>
    <row r="66" spans="1:5" x14ac:dyDescent="0.35">
      <c r="A66" s="4">
        <v>2011</v>
      </c>
      <c r="B66" s="4">
        <v>37</v>
      </c>
      <c r="C66" s="4">
        <f t="shared" si="0"/>
        <v>6.0827625302982193</v>
      </c>
      <c r="D66" s="4">
        <v>125000</v>
      </c>
      <c r="E66" s="4">
        <v>700000</v>
      </c>
    </row>
    <row r="67" spans="1:5" x14ac:dyDescent="0.35">
      <c r="A67" s="4">
        <v>2011</v>
      </c>
      <c r="B67" s="4">
        <v>19</v>
      </c>
      <c r="C67" s="4">
        <f t="shared" ref="C67:C130" si="1">SQRT(B67)</f>
        <v>4.358898943540674</v>
      </c>
      <c r="D67" s="4">
        <v>125000</v>
      </c>
      <c r="E67" s="4">
        <v>950000</v>
      </c>
    </row>
    <row r="68" spans="1:5" x14ac:dyDescent="0.35">
      <c r="A68" s="4">
        <v>2008</v>
      </c>
      <c r="B68" s="4">
        <v>0</v>
      </c>
      <c r="C68" s="4">
        <f t="shared" si="1"/>
        <v>0</v>
      </c>
      <c r="D68" s="4">
        <v>125000</v>
      </c>
      <c r="E68" s="4">
        <v>450000</v>
      </c>
    </row>
    <row r="69" spans="1:5" x14ac:dyDescent="0.35">
      <c r="A69" s="4">
        <v>2011</v>
      </c>
      <c r="B69" s="4">
        <v>47</v>
      </c>
      <c r="C69" s="4">
        <f t="shared" si="1"/>
        <v>6.8556546004010439</v>
      </c>
      <c r="D69" s="4">
        <v>125000</v>
      </c>
      <c r="E69" s="4">
        <v>200000</v>
      </c>
    </row>
    <row r="70" spans="1:5" x14ac:dyDescent="0.35">
      <c r="A70" s="4">
        <v>2008</v>
      </c>
      <c r="B70" s="4">
        <v>0</v>
      </c>
      <c r="C70" s="4">
        <f t="shared" si="1"/>
        <v>0</v>
      </c>
      <c r="D70" s="4">
        <v>125000</v>
      </c>
      <c r="E70" s="4">
        <v>200000</v>
      </c>
    </row>
    <row r="71" spans="1:5" x14ac:dyDescent="0.35">
      <c r="A71" s="4">
        <v>2008</v>
      </c>
      <c r="B71" s="4">
        <v>0</v>
      </c>
      <c r="C71" s="4">
        <f t="shared" si="1"/>
        <v>0</v>
      </c>
      <c r="D71" s="4">
        <v>125000</v>
      </c>
      <c r="E71" s="4">
        <v>300000</v>
      </c>
    </row>
    <row r="72" spans="1:5" x14ac:dyDescent="0.35">
      <c r="A72" s="4">
        <v>2011</v>
      </c>
      <c r="B72" s="4">
        <v>10</v>
      </c>
      <c r="C72" s="4">
        <f t="shared" si="1"/>
        <v>3.1622776601683795</v>
      </c>
      <c r="D72" s="4">
        <v>125000</v>
      </c>
      <c r="E72" s="4">
        <v>400000</v>
      </c>
    </row>
    <row r="73" spans="1:5" x14ac:dyDescent="0.35">
      <c r="A73" s="4">
        <v>2011</v>
      </c>
      <c r="B73" s="4">
        <v>44</v>
      </c>
      <c r="C73" s="4">
        <f t="shared" si="1"/>
        <v>6.6332495807107996</v>
      </c>
      <c r="D73" s="4">
        <v>125000</v>
      </c>
      <c r="E73" s="4">
        <v>325000</v>
      </c>
    </row>
    <row r="74" spans="1:5" x14ac:dyDescent="0.35">
      <c r="A74" s="4">
        <v>2011</v>
      </c>
      <c r="B74" s="4">
        <v>17</v>
      </c>
      <c r="C74" s="4">
        <f t="shared" si="1"/>
        <v>4.1231056256176606</v>
      </c>
      <c r="D74" s="4">
        <v>125000</v>
      </c>
      <c r="E74" s="4">
        <v>425000</v>
      </c>
    </row>
    <row r="75" spans="1:5" x14ac:dyDescent="0.35">
      <c r="A75" s="4">
        <v>2011</v>
      </c>
      <c r="B75" s="4">
        <v>14</v>
      </c>
      <c r="C75" s="4">
        <f t="shared" si="1"/>
        <v>3.7416573867739413</v>
      </c>
      <c r="D75" s="4">
        <v>125000</v>
      </c>
      <c r="E75" s="4">
        <v>350000</v>
      </c>
    </row>
    <row r="76" spans="1:5" x14ac:dyDescent="0.35">
      <c r="A76" s="4">
        <v>2008</v>
      </c>
      <c r="B76" s="4">
        <v>0</v>
      </c>
      <c r="C76" s="4">
        <f t="shared" si="1"/>
        <v>0</v>
      </c>
      <c r="D76" s="4">
        <v>125000</v>
      </c>
      <c r="E76" s="4">
        <v>525000</v>
      </c>
    </row>
    <row r="77" spans="1:5" x14ac:dyDescent="0.35">
      <c r="A77" s="4">
        <v>2008</v>
      </c>
      <c r="B77" s="4">
        <v>21</v>
      </c>
      <c r="C77" s="4">
        <f t="shared" si="1"/>
        <v>4.5825756949558398</v>
      </c>
      <c r="D77" s="4">
        <v>125000</v>
      </c>
      <c r="E77" s="4">
        <v>425000</v>
      </c>
    </row>
    <row r="78" spans="1:5" x14ac:dyDescent="0.35">
      <c r="A78" s="4">
        <v>2008</v>
      </c>
      <c r="B78" s="4">
        <v>0</v>
      </c>
      <c r="C78" s="4">
        <f t="shared" si="1"/>
        <v>0</v>
      </c>
      <c r="D78" s="4">
        <v>125000</v>
      </c>
      <c r="E78" s="4">
        <v>200000</v>
      </c>
    </row>
    <row r="79" spans="1:5" x14ac:dyDescent="0.35">
      <c r="A79" s="4">
        <v>2011</v>
      </c>
      <c r="B79" s="4">
        <v>53</v>
      </c>
      <c r="C79" s="4">
        <f t="shared" si="1"/>
        <v>7.2801098892805181</v>
      </c>
      <c r="D79" s="4">
        <v>125000</v>
      </c>
      <c r="E79" s="4">
        <v>800000</v>
      </c>
    </row>
    <row r="80" spans="1:5" x14ac:dyDescent="0.35">
      <c r="A80" s="4">
        <v>2008</v>
      </c>
      <c r="B80" s="4">
        <v>83</v>
      </c>
      <c r="C80" s="4">
        <f t="shared" si="1"/>
        <v>9.1104335791442992</v>
      </c>
      <c r="D80" s="4">
        <v>125000</v>
      </c>
      <c r="E80" s="4">
        <v>350000</v>
      </c>
    </row>
    <row r="81" spans="1:5" x14ac:dyDescent="0.35">
      <c r="A81" s="4">
        <v>2011</v>
      </c>
      <c r="B81" s="4">
        <v>24</v>
      </c>
      <c r="C81" s="4">
        <f t="shared" si="1"/>
        <v>4.8989794855663558</v>
      </c>
      <c r="D81" s="4">
        <v>125000</v>
      </c>
      <c r="E81" s="4">
        <v>650000</v>
      </c>
    </row>
    <row r="82" spans="1:5" x14ac:dyDescent="0.35">
      <c r="A82" s="4">
        <v>2011</v>
      </c>
      <c r="B82" s="4">
        <v>48</v>
      </c>
      <c r="C82" s="4">
        <f t="shared" si="1"/>
        <v>6.9282032302755088</v>
      </c>
      <c r="D82" s="4">
        <v>125000</v>
      </c>
      <c r="E82" s="4">
        <v>850000</v>
      </c>
    </row>
    <row r="83" spans="1:5" x14ac:dyDescent="0.35">
      <c r="A83" s="4">
        <v>2008</v>
      </c>
      <c r="B83" s="4">
        <v>7</v>
      </c>
      <c r="C83" s="4">
        <f t="shared" si="1"/>
        <v>2.6457513110645907</v>
      </c>
      <c r="D83" s="4">
        <v>125000</v>
      </c>
      <c r="E83" s="4">
        <v>200000</v>
      </c>
    </row>
    <row r="84" spans="1:5" x14ac:dyDescent="0.35">
      <c r="A84" s="4">
        <v>2011</v>
      </c>
      <c r="B84" s="4">
        <v>69</v>
      </c>
      <c r="C84" s="4">
        <f t="shared" si="1"/>
        <v>8.3066238629180749</v>
      </c>
      <c r="D84" s="4">
        <v>125000</v>
      </c>
      <c r="E84" s="4">
        <v>500000</v>
      </c>
    </row>
    <row r="85" spans="1:5" x14ac:dyDescent="0.35">
      <c r="A85" s="4">
        <v>2008</v>
      </c>
      <c r="B85" s="4">
        <v>9</v>
      </c>
      <c r="C85" s="4">
        <f t="shared" si="1"/>
        <v>3</v>
      </c>
      <c r="D85" s="4">
        <v>125000</v>
      </c>
      <c r="E85" s="4">
        <v>675000</v>
      </c>
    </row>
    <row r="86" spans="1:5" x14ac:dyDescent="0.35">
      <c r="A86" s="4">
        <v>2008</v>
      </c>
      <c r="B86" s="4">
        <v>66</v>
      </c>
      <c r="C86" s="4">
        <f t="shared" si="1"/>
        <v>8.1240384046359608</v>
      </c>
      <c r="D86" s="4">
        <v>125000</v>
      </c>
      <c r="E86" s="4">
        <v>925000</v>
      </c>
    </row>
    <row r="87" spans="1:5" x14ac:dyDescent="0.35">
      <c r="A87" s="4">
        <v>2008</v>
      </c>
      <c r="B87" s="4">
        <v>11</v>
      </c>
      <c r="C87" s="4">
        <f t="shared" si="1"/>
        <v>3.3166247903553998</v>
      </c>
      <c r="D87" s="4">
        <v>125000</v>
      </c>
      <c r="E87" s="4">
        <v>550000</v>
      </c>
    </row>
    <row r="88" spans="1:5" x14ac:dyDescent="0.35">
      <c r="A88" s="4">
        <v>2008</v>
      </c>
      <c r="B88" s="4">
        <v>74</v>
      </c>
      <c r="C88" s="4">
        <f t="shared" si="1"/>
        <v>8.6023252670426267</v>
      </c>
      <c r="D88" s="4">
        <v>125000</v>
      </c>
      <c r="E88" s="4">
        <v>875000</v>
      </c>
    </row>
    <row r="89" spans="1:5" x14ac:dyDescent="0.35">
      <c r="A89" s="4">
        <v>2008</v>
      </c>
      <c r="B89" s="4">
        <v>35</v>
      </c>
      <c r="C89" s="4">
        <f t="shared" si="1"/>
        <v>5.9160797830996161</v>
      </c>
      <c r="D89" s="4">
        <v>125000</v>
      </c>
      <c r="E89" s="4">
        <v>625000</v>
      </c>
    </row>
    <row r="90" spans="1:5" x14ac:dyDescent="0.35">
      <c r="A90" s="4">
        <v>2008</v>
      </c>
      <c r="B90" s="4">
        <v>0</v>
      </c>
      <c r="C90" s="4">
        <f t="shared" si="1"/>
        <v>0</v>
      </c>
      <c r="D90" s="4">
        <v>125000</v>
      </c>
      <c r="E90" s="4">
        <v>800000</v>
      </c>
    </row>
    <row r="91" spans="1:5" x14ac:dyDescent="0.35">
      <c r="A91" s="4">
        <v>2008</v>
      </c>
      <c r="B91" s="4">
        <v>18</v>
      </c>
      <c r="C91" s="4">
        <f t="shared" si="1"/>
        <v>4.2426406871192848</v>
      </c>
      <c r="D91" s="4">
        <v>125000</v>
      </c>
      <c r="E91" s="4">
        <v>200000</v>
      </c>
    </row>
    <row r="92" spans="1:5" x14ac:dyDescent="0.35">
      <c r="A92" s="4">
        <v>2011</v>
      </c>
      <c r="B92" s="4">
        <v>0</v>
      </c>
      <c r="C92" s="4">
        <f t="shared" si="1"/>
        <v>0</v>
      </c>
      <c r="D92" s="4">
        <v>125000</v>
      </c>
      <c r="E92" s="4">
        <v>750000</v>
      </c>
    </row>
    <row r="93" spans="1:5" x14ac:dyDescent="0.35">
      <c r="A93" s="4">
        <v>2008</v>
      </c>
      <c r="B93" s="4">
        <v>65</v>
      </c>
      <c r="C93" s="4">
        <f t="shared" si="1"/>
        <v>8.0622577482985491</v>
      </c>
      <c r="D93" s="4">
        <v>125000</v>
      </c>
      <c r="E93" s="4">
        <v>450000</v>
      </c>
    </row>
    <row r="94" spans="1:5" x14ac:dyDescent="0.35">
      <c r="A94" s="4">
        <v>2008</v>
      </c>
      <c r="B94" s="4">
        <v>0</v>
      </c>
      <c r="C94" s="4">
        <f t="shared" si="1"/>
        <v>0</v>
      </c>
      <c r="D94" s="4">
        <v>220000</v>
      </c>
      <c r="E94" s="4">
        <v>725000</v>
      </c>
    </row>
    <row r="95" spans="1:5" x14ac:dyDescent="0.35">
      <c r="A95" s="4">
        <v>2008</v>
      </c>
      <c r="B95" s="4">
        <v>0</v>
      </c>
      <c r="C95" s="4">
        <f t="shared" si="1"/>
        <v>0</v>
      </c>
      <c r="D95" s="4">
        <v>225000</v>
      </c>
      <c r="E95" s="4">
        <v>375000</v>
      </c>
    </row>
    <row r="96" spans="1:5" x14ac:dyDescent="0.35">
      <c r="A96" s="4">
        <v>2008</v>
      </c>
      <c r="B96" s="4">
        <v>45</v>
      </c>
      <c r="C96" s="4">
        <f t="shared" si="1"/>
        <v>6.7082039324993694</v>
      </c>
      <c r="D96" s="4">
        <v>225000</v>
      </c>
      <c r="E96" s="4">
        <v>900000</v>
      </c>
    </row>
    <row r="97" spans="1:5" x14ac:dyDescent="0.35">
      <c r="A97" s="4">
        <v>2008</v>
      </c>
      <c r="B97" s="4">
        <v>8</v>
      </c>
      <c r="C97" s="4">
        <f t="shared" si="1"/>
        <v>2.8284271247461903</v>
      </c>
      <c r="D97" s="4">
        <v>225000</v>
      </c>
      <c r="E97" s="4">
        <v>650000</v>
      </c>
    </row>
    <row r="98" spans="1:5" x14ac:dyDescent="0.35">
      <c r="A98" s="4">
        <v>2008</v>
      </c>
      <c r="B98" s="4">
        <v>69</v>
      </c>
      <c r="C98" s="4">
        <f t="shared" si="1"/>
        <v>8.3066238629180749</v>
      </c>
      <c r="D98" s="4">
        <v>225000</v>
      </c>
      <c r="E98" s="4">
        <v>675000</v>
      </c>
    </row>
    <row r="99" spans="1:5" x14ac:dyDescent="0.35">
      <c r="A99" s="4">
        <v>2008</v>
      </c>
      <c r="B99" s="4">
        <v>0</v>
      </c>
      <c r="C99" s="4">
        <f t="shared" si="1"/>
        <v>0</v>
      </c>
      <c r="D99" s="4">
        <v>225000</v>
      </c>
      <c r="E99" s="4">
        <v>225000</v>
      </c>
    </row>
    <row r="100" spans="1:5" x14ac:dyDescent="0.35">
      <c r="A100" s="4">
        <v>2008</v>
      </c>
      <c r="B100" s="4">
        <v>9</v>
      </c>
      <c r="C100" s="4">
        <f t="shared" si="1"/>
        <v>3</v>
      </c>
      <c r="D100" s="4">
        <v>225000</v>
      </c>
      <c r="E100" s="4">
        <v>675000</v>
      </c>
    </row>
    <row r="101" spans="1:5" x14ac:dyDescent="0.35">
      <c r="A101" s="4">
        <v>2008</v>
      </c>
      <c r="B101" s="4">
        <v>0</v>
      </c>
      <c r="C101" s="4">
        <f t="shared" si="1"/>
        <v>0</v>
      </c>
      <c r="D101" s="4">
        <v>225000</v>
      </c>
      <c r="E101" s="4">
        <v>225000</v>
      </c>
    </row>
    <row r="102" spans="1:5" x14ac:dyDescent="0.35">
      <c r="A102" s="4">
        <v>2008</v>
      </c>
      <c r="B102" s="4">
        <v>13</v>
      </c>
      <c r="C102" s="4">
        <f t="shared" si="1"/>
        <v>3.6055512754639891</v>
      </c>
      <c r="D102" s="4">
        <v>250000</v>
      </c>
      <c r="E102" s="4">
        <v>800000</v>
      </c>
    </row>
    <row r="103" spans="1:5" x14ac:dyDescent="0.35">
      <c r="A103" s="4">
        <v>2008</v>
      </c>
      <c r="B103" s="4">
        <v>0</v>
      </c>
      <c r="C103" s="4">
        <f t="shared" si="1"/>
        <v>0</v>
      </c>
      <c r="D103" s="4">
        <v>250000</v>
      </c>
      <c r="E103" s="4">
        <v>575000</v>
      </c>
    </row>
    <row r="104" spans="1:5" x14ac:dyDescent="0.35">
      <c r="A104" s="4">
        <v>2008</v>
      </c>
      <c r="B104" s="4">
        <v>54</v>
      </c>
      <c r="C104" s="4">
        <f t="shared" si="1"/>
        <v>7.3484692283495345</v>
      </c>
      <c r="D104" s="4">
        <v>250000</v>
      </c>
      <c r="E104" s="4">
        <v>850000</v>
      </c>
    </row>
    <row r="105" spans="1:5" x14ac:dyDescent="0.35">
      <c r="A105" s="4">
        <v>2008</v>
      </c>
      <c r="B105" s="4">
        <v>0</v>
      </c>
      <c r="C105" s="4">
        <f t="shared" si="1"/>
        <v>0</v>
      </c>
      <c r="D105" s="4">
        <v>250000</v>
      </c>
      <c r="E105" s="4">
        <v>250000</v>
      </c>
    </row>
    <row r="106" spans="1:5" x14ac:dyDescent="0.35">
      <c r="A106" s="4">
        <v>2008</v>
      </c>
      <c r="B106" s="4">
        <v>13</v>
      </c>
      <c r="C106" s="4">
        <f t="shared" si="1"/>
        <v>3.6055512754639891</v>
      </c>
      <c r="D106" s="4">
        <v>250000</v>
      </c>
      <c r="E106" s="4">
        <v>975000</v>
      </c>
    </row>
    <row r="107" spans="1:5" x14ac:dyDescent="0.35">
      <c r="A107" s="4">
        <v>2008</v>
      </c>
      <c r="B107" s="4">
        <v>0</v>
      </c>
      <c r="C107" s="4">
        <f t="shared" si="1"/>
        <v>0</v>
      </c>
      <c r="D107" s="4">
        <v>250000</v>
      </c>
      <c r="E107" s="4">
        <v>475000</v>
      </c>
    </row>
    <row r="108" spans="1:5" x14ac:dyDescent="0.35">
      <c r="A108" s="4">
        <v>2008</v>
      </c>
      <c r="B108" s="4">
        <v>2</v>
      </c>
      <c r="C108" s="4">
        <f t="shared" si="1"/>
        <v>1.4142135623730951</v>
      </c>
      <c r="D108" s="4">
        <v>250000</v>
      </c>
      <c r="E108" s="4">
        <v>500000</v>
      </c>
    </row>
    <row r="109" spans="1:5" x14ac:dyDescent="0.35">
      <c r="A109" s="4">
        <v>2008</v>
      </c>
      <c r="B109" s="4">
        <v>57</v>
      </c>
      <c r="C109" s="4">
        <f t="shared" si="1"/>
        <v>7.5498344352707498</v>
      </c>
      <c r="D109" s="4">
        <v>250000</v>
      </c>
      <c r="E109" s="4">
        <v>600000</v>
      </c>
    </row>
    <row r="110" spans="1:5" x14ac:dyDescent="0.35">
      <c r="A110" s="4">
        <v>2008</v>
      </c>
      <c r="B110" s="4">
        <v>0</v>
      </c>
      <c r="C110" s="4">
        <f t="shared" si="1"/>
        <v>0</v>
      </c>
      <c r="D110" s="4">
        <v>250000</v>
      </c>
      <c r="E110" s="4">
        <v>700000</v>
      </c>
    </row>
    <row r="111" spans="1:5" x14ac:dyDescent="0.35">
      <c r="A111" s="4">
        <v>2008</v>
      </c>
      <c r="B111" s="4">
        <v>5</v>
      </c>
      <c r="C111" s="4">
        <f t="shared" si="1"/>
        <v>2.2360679774997898</v>
      </c>
      <c r="D111" s="4">
        <v>250000</v>
      </c>
      <c r="E111" s="4">
        <v>425000</v>
      </c>
    </row>
    <row r="112" spans="1:5" x14ac:dyDescent="0.35">
      <c r="A112" s="4">
        <v>2008</v>
      </c>
      <c r="B112" s="4">
        <v>0</v>
      </c>
      <c r="C112" s="4">
        <f t="shared" si="1"/>
        <v>0</v>
      </c>
      <c r="D112" s="4">
        <v>250000</v>
      </c>
      <c r="E112" s="4">
        <v>250000</v>
      </c>
    </row>
    <row r="113" spans="1:5" x14ac:dyDescent="0.35">
      <c r="A113" s="4">
        <v>2008</v>
      </c>
      <c r="B113" s="4">
        <v>20</v>
      </c>
      <c r="C113" s="4">
        <f t="shared" si="1"/>
        <v>4.4721359549995796</v>
      </c>
      <c r="D113" s="4">
        <v>250000</v>
      </c>
      <c r="E113" s="4">
        <v>1350000</v>
      </c>
    </row>
    <row r="114" spans="1:5" x14ac:dyDescent="0.35">
      <c r="A114" s="4">
        <v>2008</v>
      </c>
      <c r="B114" s="4">
        <v>28</v>
      </c>
      <c r="C114" s="4">
        <f t="shared" si="1"/>
        <v>5.2915026221291814</v>
      </c>
      <c r="D114" s="4">
        <v>250000</v>
      </c>
      <c r="E114" s="4">
        <v>625000</v>
      </c>
    </row>
    <row r="115" spans="1:5" x14ac:dyDescent="0.35">
      <c r="A115" s="4">
        <v>2009</v>
      </c>
      <c r="B115" s="4">
        <v>10</v>
      </c>
      <c r="C115" s="4">
        <f t="shared" si="1"/>
        <v>3.1622776601683795</v>
      </c>
      <c r="D115" s="4">
        <v>300000</v>
      </c>
      <c r="E115" s="4">
        <v>300000</v>
      </c>
    </row>
    <row r="116" spans="1:5" x14ac:dyDescent="0.35">
      <c r="A116" s="4">
        <v>2008</v>
      </c>
      <c r="B116" s="4">
        <v>0</v>
      </c>
      <c r="C116" s="4">
        <f t="shared" si="1"/>
        <v>0</v>
      </c>
      <c r="D116" s="4">
        <v>300000</v>
      </c>
      <c r="E116" s="4">
        <v>700000</v>
      </c>
    </row>
    <row r="117" spans="1:5" x14ac:dyDescent="0.35">
      <c r="A117" s="4">
        <v>2008</v>
      </c>
      <c r="B117" s="4">
        <v>21</v>
      </c>
      <c r="C117" s="4">
        <f t="shared" si="1"/>
        <v>4.5825756949558398</v>
      </c>
      <c r="D117" s="4">
        <v>300000</v>
      </c>
      <c r="E117" s="4">
        <v>900000</v>
      </c>
    </row>
    <row r="118" spans="1:5" x14ac:dyDescent="0.35">
      <c r="A118" s="4">
        <v>2011</v>
      </c>
      <c r="B118" s="4">
        <v>15</v>
      </c>
      <c r="C118" s="4">
        <f t="shared" si="1"/>
        <v>3.872983346207417</v>
      </c>
      <c r="D118" s="4">
        <v>300000</v>
      </c>
      <c r="E118" s="4">
        <v>950000</v>
      </c>
    </row>
    <row r="119" spans="1:5" x14ac:dyDescent="0.35">
      <c r="A119" s="4">
        <v>2008</v>
      </c>
      <c r="B119" s="4">
        <v>2</v>
      </c>
      <c r="C119" s="4">
        <f t="shared" si="1"/>
        <v>1.4142135623730951</v>
      </c>
      <c r="D119" s="4">
        <v>300000</v>
      </c>
      <c r="E119" s="4">
        <v>500000</v>
      </c>
    </row>
    <row r="120" spans="1:5" x14ac:dyDescent="0.35">
      <c r="A120" s="4">
        <v>2008</v>
      </c>
      <c r="B120" s="4">
        <v>0</v>
      </c>
      <c r="C120" s="4">
        <f t="shared" si="1"/>
        <v>0</v>
      </c>
      <c r="D120" s="4">
        <v>335000</v>
      </c>
      <c r="E120" s="4">
        <v>400000</v>
      </c>
    </row>
    <row r="121" spans="1:5" x14ac:dyDescent="0.35">
      <c r="A121" s="4">
        <v>2008</v>
      </c>
      <c r="B121" s="4">
        <v>0</v>
      </c>
      <c r="C121" s="4">
        <f t="shared" si="1"/>
        <v>0</v>
      </c>
      <c r="D121" s="4">
        <v>350000</v>
      </c>
      <c r="E121" s="4">
        <v>350000</v>
      </c>
    </row>
    <row r="122" spans="1:5" x14ac:dyDescent="0.35">
      <c r="A122" s="4">
        <v>2008</v>
      </c>
      <c r="B122" s="4">
        <v>12</v>
      </c>
      <c r="C122" s="4">
        <f t="shared" si="1"/>
        <v>3.4641016151377544</v>
      </c>
      <c r="D122" s="4">
        <v>350000</v>
      </c>
      <c r="E122" s="4">
        <v>350000</v>
      </c>
    </row>
    <row r="123" spans="1:5" x14ac:dyDescent="0.35">
      <c r="A123" s="4">
        <v>2008</v>
      </c>
      <c r="B123" s="4">
        <v>0</v>
      </c>
      <c r="C123" s="4">
        <f t="shared" si="1"/>
        <v>0</v>
      </c>
      <c r="D123" s="4">
        <v>400000</v>
      </c>
      <c r="E123" s="4">
        <v>1500000</v>
      </c>
    </row>
    <row r="124" spans="1:5" x14ac:dyDescent="0.35">
      <c r="A124" s="4">
        <v>2011</v>
      </c>
      <c r="B124" s="4">
        <v>0</v>
      </c>
      <c r="C124" s="4">
        <f t="shared" si="1"/>
        <v>0</v>
      </c>
      <c r="D124" s="4">
        <v>400000</v>
      </c>
      <c r="E124" s="4">
        <v>500000</v>
      </c>
    </row>
    <row r="125" spans="1:5" x14ac:dyDescent="0.35">
      <c r="A125" s="4">
        <v>2011</v>
      </c>
      <c r="B125" s="4">
        <v>6</v>
      </c>
      <c r="C125" s="4">
        <f t="shared" si="1"/>
        <v>2.4494897427831779</v>
      </c>
      <c r="D125" s="4">
        <v>400000</v>
      </c>
      <c r="E125" s="4">
        <v>1800000</v>
      </c>
    </row>
    <row r="126" spans="1:5" x14ac:dyDescent="0.35">
      <c r="A126" s="4">
        <v>2008</v>
      </c>
      <c r="B126" s="4">
        <v>0</v>
      </c>
      <c r="C126" s="4">
        <f t="shared" si="1"/>
        <v>0</v>
      </c>
      <c r="D126" s="4">
        <v>400000</v>
      </c>
      <c r="E126" s="4">
        <v>1000000</v>
      </c>
    </row>
    <row r="127" spans="1:5" x14ac:dyDescent="0.35">
      <c r="A127" s="4">
        <v>2011</v>
      </c>
      <c r="B127" s="4">
        <v>0</v>
      </c>
      <c r="C127" s="4">
        <f t="shared" si="1"/>
        <v>0</v>
      </c>
      <c r="D127" s="4">
        <v>400000</v>
      </c>
      <c r="E127" s="4">
        <v>1800000</v>
      </c>
    </row>
    <row r="128" spans="1:5" x14ac:dyDescent="0.35">
      <c r="A128" s="4">
        <v>2011</v>
      </c>
      <c r="B128" s="4">
        <v>23</v>
      </c>
      <c r="C128" s="4">
        <f t="shared" si="1"/>
        <v>4.7958315233127191</v>
      </c>
      <c r="D128" s="4">
        <v>400000</v>
      </c>
      <c r="E128" s="4">
        <v>1800000</v>
      </c>
    </row>
    <row r="129" spans="1:5" x14ac:dyDescent="0.35">
      <c r="A129" s="4">
        <v>2008</v>
      </c>
      <c r="B129" s="4">
        <v>57</v>
      </c>
      <c r="C129" s="4">
        <f t="shared" si="1"/>
        <v>7.5498344352707498</v>
      </c>
      <c r="D129" s="4">
        <v>450000</v>
      </c>
      <c r="E129" s="4">
        <v>450000</v>
      </c>
    </row>
    <row r="130" spans="1:5" x14ac:dyDescent="0.35">
      <c r="A130" s="4">
        <v>2009</v>
      </c>
      <c r="B130" s="4">
        <v>2</v>
      </c>
      <c r="C130" s="4">
        <f t="shared" si="1"/>
        <v>1.4142135623730951</v>
      </c>
      <c r="D130" s="4">
        <v>950000</v>
      </c>
      <c r="E130" s="4">
        <v>1550000</v>
      </c>
    </row>
    <row r="131" spans="1:5" x14ac:dyDescent="0.35">
      <c r="A131" s="4">
        <v>2009</v>
      </c>
      <c r="B131" s="20">
        <v>7</v>
      </c>
      <c r="C131" s="4">
        <f t="shared" ref="C131" si="2">SQRT(B131)</f>
        <v>2.6457513110645907</v>
      </c>
      <c r="D131" s="4">
        <v>1350000</v>
      </c>
      <c r="E131" s="4">
        <v>1550000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B1" workbookViewId="0">
      <selection activeCell="B6" sqref="B6"/>
    </sheetView>
  </sheetViews>
  <sheetFormatPr defaultRowHeight="14.5" x14ac:dyDescent="0.35"/>
  <cols>
    <col min="1" max="1" width="15.453125" customWidth="1"/>
    <col min="2" max="2" width="157.36328125" customWidth="1"/>
  </cols>
  <sheetData>
    <row r="1" spans="1:2" ht="15.5" thickBot="1" x14ac:dyDescent="0.4">
      <c r="A1" s="9" t="s">
        <v>185</v>
      </c>
      <c r="B1" s="10" t="s">
        <v>186</v>
      </c>
    </row>
    <row r="2" spans="1:2" ht="33.5" thickBot="1" x14ac:dyDescent="0.4">
      <c r="A2" s="11" t="s">
        <v>2</v>
      </c>
      <c r="B2" s="12" t="s">
        <v>217</v>
      </c>
    </row>
    <row r="3" spans="1:2" ht="16" thickBot="1" x14ac:dyDescent="0.4">
      <c r="A3" s="25" t="s">
        <v>171</v>
      </c>
      <c r="B3" s="12" t="s">
        <v>195</v>
      </c>
    </row>
    <row r="4" spans="1:2" ht="16" thickBot="1" x14ac:dyDescent="0.4">
      <c r="A4" s="26" t="s">
        <v>172</v>
      </c>
      <c r="B4" s="12" t="s">
        <v>196</v>
      </c>
    </row>
    <row r="5" spans="1:2" ht="16" thickBot="1" x14ac:dyDescent="0.4">
      <c r="A5" s="25" t="s">
        <v>191</v>
      </c>
      <c r="B5" s="12" t="s">
        <v>192</v>
      </c>
    </row>
    <row r="6" spans="1:2" ht="16" thickBot="1" x14ac:dyDescent="0.4">
      <c r="A6" s="25" t="s">
        <v>197</v>
      </c>
      <c r="B6" s="12" t="s">
        <v>198</v>
      </c>
    </row>
    <row r="7" spans="1:2" ht="16" thickBot="1" x14ac:dyDescent="0.4">
      <c r="A7" s="11" t="s">
        <v>174</v>
      </c>
      <c r="B7" s="12" t="s">
        <v>199</v>
      </c>
    </row>
    <row r="8" spans="1:2" ht="16" thickBot="1" x14ac:dyDescent="0.4">
      <c r="A8" s="25" t="s">
        <v>193</v>
      </c>
      <c r="B8" s="12" t="s">
        <v>200</v>
      </c>
    </row>
    <row r="9" spans="1:2" ht="16" thickBot="1" x14ac:dyDescent="0.4">
      <c r="A9" s="11" t="s">
        <v>184</v>
      </c>
      <c r="B9" s="12" t="s">
        <v>201</v>
      </c>
    </row>
    <row r="10" spans="1:2" ht="16" thickBot="1" x14ac:dyDescent="0.4">
      <c r="A10" s="25" t="s">
        <v>194</v>
      </c>
      <c r="B10" s="12" t="s">
        <v>202</v>
      </c>
    </row>
    <row r="11" spans="1:2" ht="16" thickBot="1" x14ac:dyDescent="0.4">
      <c r="A11" s="11" t="s">
        <v>173</v>
      </c>
      <c r="B11" s="12" t="s">
        <v>203</v>
      </c>
    </row>
    <row r="12" spans="1:2" ht="16" thickBot="1" x14ac:dyDescent="0.4">
      <c r="A12" s="11" t="s">
        <v>175</v>
      </c>
      <c r="B12" s="12" t="s">
        <v>204</v>
      </c>
    </row>
    <row r="13" spans="1:2" ht="31.5" thickBot="1" x14ac:dyDescent="0.4">
      <c r="A13" s="11" t="s">
        <v>9</v>
      </c>
      <c r="B13" s="12" t="s">
        <v>205</v>
      </c>
    </row>
    <row r="14" spans="1:2" ht="16" thickBot="1" x14ac:dyDescent="0.4">
      <c r="A14" s="25" t="s">
        <v>6</v>
      </c>
      <c r="B14" s="12" t="s">
        <v>189</v>
      </c>
    </row>
    <row r="15" spans="1:2" ht="16" thickBot="1" x14ac:dyDescent="0.4">
      <c r="A15" s="11" t="s">
        <v>8</v>
      </c>
      <c r="B15" s="12" t="s">
        <v>206</v>
      </c>
    </row>
    <row r="16" spans="1:2" ht="16" thickBot="1" x14ac:dyDescent="0.4">
      <c r="A16" s="25" t="s">
        <v>207</v>
      </c>
      <c r="B16" s="12" t="s">
        <v>208</v>
      </c>
    </row>
    <row r="17" spans="1:2" ht="16" thickBot="1" x14ac:dyDescent="0.4">
      <c r="A17" s="11" t="s">
        <v>7</v>
      </c>
      <c r="B17" s="12" t="s">
        <v>190</v>
      </c>
    </row>
    <row r="18" spans="1:2" ht="16" thickBot="1" x14ac:dyDescent="0.4">
      <c r="A18" s="25" t="s">
        <v>209</v>
      </c>
      <c r="B18" s="12" t="s">
        <v>210</v>
      </c>
    </row>
    <row r="19" spans="1:2" ht="16" thickBot="1" x14ac:dyDescent="0.4">
      <c r="A19" s="11" t="s">
        <v>5</v>
      </c>
      <c r="B19" s="12" t="s">
        <v>211</v>
      </c>
    </row>
    <row r="20" spans="1:2" ht="31.5" thickBot="1" x14ac:dyDescent="0.4">
      <c r="A20" s="11" t="s">
        <v>212</v>
      </c>
      <c r="B20" s="12" t="s">
        <v>213</v>
      </c>
    </row>
    <row r="21" spans="1:2" ht="16" thickBot="1" x14ac:dyDescent="0.4">
      <c r="A21" s="11" t="s">
        <v>176</v>
      </c>
      <c r="B21" s="12" t="s">
        <v>187</v>
      </c>
    </row>
    <row r="22" spans="1:2" ht="16" thickBot="1" x14ac:dyDescent="0.4">
      <c r="A22" s="11" t="s">
        <v>214</v>
      </c>
      <c r="B22" s="12" t="s">
        <v>215</v>
      </c>
    </row>
    <row r="23" spans="1:2" ht="47" thickBot="1" x14ac:dyDescent="0.4">
      <c r="A23" s="11" t="s">
        <v>216</v>
      </c>
      <c r="B23" s="1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59F7-E7CF-4B5F-ABE7-3F3C6732CBEF}">
  <dimension ref="A1:G53"/>
  <sheetViews>
    <sheetView topLeftCell="A28" workbookViewId="0">
      <selection activeCell="D44" sqref="D44"/>
    </sheetView>
  </sheetViews>
  <sheetFormatPr defaultRowHeight="14.5" x14ac:dyDescent="0.35"/>
  <cols>
    <col min="1" max="1" width="17.26953125" bestFit="1" customWidth="1"/>
    <col min="2" max="2" width="14.36328125" bestFit="1" customWidth="1"/>
    <col min="3" max="3" width="13.7265625" bestFit="1" customWidth="1"/>
    <col min="4" max="4" width="12.54296875" bestFit="1" customWidth="1"/>
    <col min="5" max="5" width="11.90625" bestFit="1" customWidth="1"/>
    <col min="6" max="6" width="15.36328125" bestFit="1" customWidth="1"/>
    <col min="7" max="7" width="13.7265625" bestFit="1" customWidth="1"/>
  </cols>
  <sheetData>
    <row r="1" spans="1:7" x14ac:dyDescent="0.35">
      <c r="A1" s="1" t="s">
        <v>244</v>
      </c>
      <c r="B1" s="1"/>
    </row>
    <row r="2" spans="1:7" ht="15" thickBot="1" x14ac:dyDescent="0.4">
      <c r="A2" s="1"/>
      <c r="B2" s="1"/>
    </row>
    <row r="3" spans="1:7" x14ac:dyDescent="0.35">
      <c r="A3" s="37" t="s">
        <v>220</v>
      </c>
      <c r="B3" s="37"/>
    </row>
    <row r="4" spans="1:7" x14ac:dyDescent="0.35">
      <c r="A4" s="34"/>
      <c r="B4" s="34"/>
    </row>
    <row r="5" spans="1:7" x14ac:dyDescent="0.35">
      <c r="A5" s="34"/>
      <c r="B5" s="34"/>
    </row>
    <row r="6" spans="1:7" x14ac:dyDescent="0.35">
      <c r="A6" s="34" t="s">
        <v>223</v>
      </c>
      <c r="B6" s="43">
        <v>3.5542801718259527E-3</v>
      </c>
    </row>
    <row r="7" spans="1:7" x14ac:dyDescent="0.35">
      <c r="A7" s="34" t="s">
        <v>224</v>
      </c>
      <c r="B7" s="34">
        <v>406083.75422868389</v>
      </c>
    </row>
    <row r="8" spans="1:7" ht="15" thickBot="1" x14ac:dyDescent="0.4">
      <c r="A8" s="35" t="s">
        <v>225</v>
      </c>
      <c r="B8" s="35">
        <v>130</v>
      </c>
      <c r="C8" s="34"/>
      <c r="D8" s="34"/>
      <c r="E8" s="34"/>
      <c r="F8" s="34"/>
      <c r="G8" s="1"/>
    </row>
    <row r="9" spans="1:7" ht="15" thickBot="1" x14ac:dyDescent="0.4">
      <c r="A9" s="1"/>
      <c r="B9" s="1"/>
      <c r="C9" s="1"/>
      <c r="D9" s="1"/>
      <c r="E9" s="1"/>
      <c r="F9" s="1"/>
      <c r="G9" s="1"/>
    </row>
    <row r="10" spans="1:7" x14ac:dyDescent="0.35">
      <c r="A10" s="36"/>
      <c r="B10" s="36" t="s">
        <v>236</v>
      </c>
      <c r="C10" s="36" t="s">
        <v>224</v>
      </c>
      <c r="D10" s="36" t="s">
        <v>237</v>
      </c>
      <c r="E10" s="36" t="s">
        <v>238</v>
      </c>
      <c r="F10" s="36" t="s">
        <v>239</v>
      </c>
      <c r="G10" s="36" t="s">
        <v>240</v>
      </c>
    </row>
    <row r="11" spans="1:7" x14ac:dyDescent="0.35">
      <c r="A11" s="34" t="s">
        <v>230</v>
      </c>
      <c r="B11" s="41">
        <v>677987.80487804883</v>
      </c>
      <c r="C11" s="41">
        <v>134533.34608102945</v>
      </c>
      <c r="D11" s="41">
        <v>5.039552085991355</v>
      </c>
      <c r="E11" s="41">
        <v>1.5548008283580571E-6</v>
      </c>
      <c r="F11" s="41">
        <v>411790.59465637075</v>
      </c>
      <c r="G11" s="41">
        <v>944185.01509972685</v>
      </c>
    </row>
    <row r="12" spans="1:7" ht="15" thickBot="1" x14ac:dyDescent="0.4">
      <c r="A12" s="35" t="s">
        <v>2</v>
      </c>
      <c r="B12" s="42">
        <v>-74924.318507890974</v>
      </c>
      <c r="C12" s="42">
        <v>62004.885389019684</v>
      </c>
      <c r="D12" s="42">
        <v>-1.2083615353502317</v>
      </c>
      <c r="E12" s="42">
        <v>0.2291358786023065</v>
      </c>
      <c r="F12" s="42">
        <v>-197611.5777746801</v>
      </c>
      <c r="G12" s="42">
        <v>47762.940758898156</v>
      </c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 t="s">
        <v>245</v>
      </c>
      <c r="B14" s="1"/>
      <c r="C14" s="1"/>
      <c r="D14" s="1"/>
      <c r="E14" s="1"/>
      <c r="F14" s="1"/>
      <c r="G14" s="1"/>
    </row>
    <row r="15" spans="1:7" ht="15" thickBot="1" x14ac:dyDescent="0.4">
      <c r="A15" s="1"/>
      <c r="B15" s="1"/>
    </row>
    <row r="16" spans="1:7" x14ac:dyDescent="0.35">
      <c r="A16" s="37" t="s">
        <v>220</v>
      </c>
      <c r="B16" s="37"/>
    </row>
    <row r="17" spans="1:7" x14ac:dyDescent="0.35">
      <c r="A17" s="34"/>
      <c r="B17" s="34"/>
    </row>
    <row r="18" spans="1:7" x14ac:dyDescent="0.35">
      <c r="A18" s="34"/>
      <c r="B18" s="34"/>
    </row>
    <row r="19" spans="1:7" x14ac:dyDescent="0.35">
      <c r="A19" s="34" t="s">
        <v>223</v>
      </c>
      <c r="B19" s="43">
        <v>9.4637387091363268E-2</v>
      </c>
    </row>
    <row r="20" spans="1:7" x14ac:dyDescent="0.35">
      <c r="A20" s="34" t="s">
        <v>224</v>
      </c>
      <c r="B20" s="34">
        <v>387079.41016462864</v>
      </c>
    </row>
    <row r="21" spans="1:7" ht="15" thickBot="1" x14ac:dyDescent="0.4">
      <c r="A21" s="35" t="s">
        <v>225</v>
      </c>
      <c r="B21" s="35">
        <v>130</v>
      </c>
    </row>
    <row r="23" spans="1:7" ht="15" thickBot="1" x14ac:dyDescent="0.4">
      <c r="A23" s="1"/>
      <c r="B23" s="1"/>
      <c r="C23" s="1"/>
      <c r="D23" s="1"/>
      <c r="E23" s="1"/>
      <c r="F23" s="1"/>
      <c r="G23" s="1"/>
    </row>
    <row r="24" spans="1:7" x14ac:dyDescent="0.35">
      <c r="A24" s="36"/>
      <c r="B24" s="36" t="s">
        <v>236</v>
      </c>
      <c r="C24" s="36" t="s">
        <v>224</v>
      </c>
      <c r="D24" s="36" t="s">
        <v>237</v>
      </c>
      <c r="E24" s="36" t="s">
        <v>238</v>
      </c>
      <c r="F24" s="36" t="s">
        <v>239</v>
      </c>
      <c r="G24" s="36" t="s">
        <v>240</v>
      </c>
    </row>
    <row r="25" spans="1:7" x14ac:dyDescent="0.35">
      <c r="A25" s="34" t="s">
        <v>230</v>
      </c>
      <c r="B25" s="41">
        <v>433528.08988764044</v>
      </c>
      <c r="C25" s="41">
        <v>41030.335416861875</v>
      </c>
      <c r="D25" s="41">
        <v>10.566038163789351</v>
      </c>
      <c r="E25" s="41">
        <v>3.7941290023762587E-19</v>
      </c>
      <c r="F25" s="41">
        <v>352342.56123922695</v>
      </c>
      <c r="G25" s="41">
        <v>514713.61853605392</v>
      </c>
    </row>
    <row r="26" spans="1:7" ht="15" thickBot="1" x14ac:dyDescent="0.4">
      <c r="A26" s="35" t="s">
        <v>9</v>
      </c>
      <c r="B26" s="42">
        <v>278057.27596601809</v>
      </c>
      <c r="C26" s="42">
        <v>73060.865901044177</v>
      </c>
      <c r="D26" s="42">
        <v>3.8058305569855575</v>
      </c>
      <c r="E26" s="42">
        <v>2.1804452142199003E-4</v>
      </c>
      <c r="F26" s="42">
        <v>133493.87034371091</v>
      </c>
      <c r="G26" s="42">
        <v>422620.6815883253</v>
      </c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 t="s">
        <v>255</v>
      </c>
      <c r="B28" s="1"/>
    </row>
    <row r="29" spans="1:7" ht="15" thickBot="1" x14ac:dyDescent="0.4">
      <c r="A29" s="1"/>
      <c r="B29" s="1"/>
    </row>
    <row r="30" spans="1:7" x14ac:dyDescent="0.35">
      <c r="A30" s="37" t="s">
        <v>220</v>
      </c>
      <c r="B30" s="37"/>
    </row>
    <row r="31" spans="1:7" x14ac:dyDescent="0.35">
      <c r="A31" s="34"/>
      <c r="B31" s="34"/>
    </row>
    <row r="32" spans="1:7" x14ac:dyDescent="0.35">
      <c r="A32" s="34"/>
      <c r="B32" s="34"/>
    </row>
    <row r="33" spans="1:7" x14ac:dyDescent="0.35">
      <c r="A33" s="34" t="s">
        <v>223</v>
      </c>
      <c r="B33" s="43">
        <v>2.3859736936969588E-3</v>
      </c>
    </row>
    <row r="34" spans="1:7" x14ac:dyDescent="0.35">
      <c r="A34" s="34" t="s">
        <v>224</v>
      </c>
      <c r="B34" s="34">
        <v>406321.74576625053</v>
      </c>
    </row>
    <row r="35" spans="1:7" ht="15" thickBot="1" x14ac:dyDescent="0.4">
      <c r="A35" s="35" t="s">
        <v>225</v>
      </c>
      <c r="B35" s="35">
        <v>130</v>
      </c>
    </row>
    <row r="36" spans="1:7" ht="15" thickBot="1" x14ac:dyDescent="0.4"/>
    <row r="37" spans="1:7" x14ac:dyDescent="0.35">
      <c r="A37" s="36"/>
      <c r="B37" s="76" t="s">
        <v>236</v>
      </c>
      <c r="C37" s="76" t="s">
        <v>224</v>
      </c>
      <c r="D37" s="76" t="s">
        <v>237</v>
      </c>
      <c r="E37" s="76" t="s">
        <v>238</v>
      </c>
      <c r="F37" s="76" t="s">
        <v>239</v>
      </c>
      <c r="G37" s="76" t="s">
        <v>240</v>
      </c>
    </row>
    <row r="38" spans="1:7" x14ac:dyDescent="0.35">
      <c r="A38" s="34" t="s">
        <v>230</v>
      </c>
      <c r="B38" s="41">
        <v>-59497921.35117092</v>
      </c>
      <c r="C38" s="41">
        <v>52468494.010834403</v>
      </c>
      <c r="D38" s="41">
        <v>-1.1339742539377056</v>
      </c>
      <c r="E38" s="41">
        <v>0.25892465934157255</v>
      </c>
      <c r="F38" s="41">
        <v>-163315800.98529997</v>
      </c>
      <c r="G38" s="41">
        <v>44319958.282958142</v>
      </c>
    </row>
    <row r="39" spans="1:7" ht="15" thickBot="1" x14ac:dyDescent="0.4">
      <c r="A39" s="35" t="s">
        <v>178</v>
      </c>
      <c r="B39" s="42">
        <v>29873.875877848008</v>
      </c>
      <c r="C39" s="42">
        <v>26115.615791762466</v>
      </c>
      <c r="D39" s="42">
        <v>1.143908537943455</v>
      </c>
      <c r="E39" s="42">
        <v>0.25479630968574518</v>
      </c>
      <c r="F39" s="42">
        <v>-21800.331814877016</v>
      </c>
      <c r="G39" s="42">
        <v>81548.083570573028</v>
      </c>
    </row>
    <row r="41" spans="1:7" x14ac:dyDescent="0.35">
      <c r="A41" s="1" t="s">
        <v>256</v>
      </c>
      <c r="B41" s="1"/>
    </row>
    <row r="42" spans="1:7" ht="15" thickBot="1" x14ac:dyDescent="0.4">
      <c r="A42" s="1"/>
      <c r="B42" s="1"/>
    </row>
    <row r="43" spans="1:7" x14ac:dyDescent="0.35">
      <c r="A43" s="37" t="s">
        <v>220</v>
      </c>
      <c r="B43" s="37"/>
    </row>
    <row r="44" spans="1:7" x14ac:dyDescent="0.35">
      <c r="A44" s="34"/>
      <c r="B44" s="34"/>
    </row>
    <row r="45" spans="1:7" x14ac:dyDescent="0.35">
      <c r="A45" s="34"/>
      <c r="B45" s="34"/>
    </row>
    <row r="46" spans="1:7" x14ac:dyDescent="0.35">
      <c r="A46" s="34" t="s">
        <v>223</v>
      </c>
      <c r="B46" s="43">
        <v>0.26839111902093338</v>
      </c>
    </row>
    <row r="47" spans="1:7" x14ac:dyDescent="0.35">
      <c r="A47" s="34" t="s">
        <v>224</v>
      </c>
      <c r="B47" s="34">
        <v>347959.16246021178</v>
      </c>
    </row>
    <row r="48" spans="1:7" ht="15" thickBot="1" x14ac:dyDescent="0.4">
      <c r="A48" s="35" t="s">
        <v>225</v>
      </c>
      <c r="B48" s="35">
        <v>130</v>
      </c>
    </row>
    <row r="49" spans="1:7" ht="15" thickBot="1" x14ac:dyDescent="0.4"/>
    <row r="50" spans="1:7" x14ac:dyDescent="0.35">
      <c r="A50" s="36"/>
      <c r="B50" s="36" t="s">
        <v>236</v>
      </c>
      <c r="C50" s="36" t="s">
        <v>224</v>
      </c>
      <c r="D50" s="36" t="s">
        <v>237</v>
      </c>
      <c r="E50" s="36" t="s">
        <v>238</v>
      </c>
      <c r="F50" s="36" t="s">
        <v>239</v>
      </c>
      <c r="G50" s="36" t="s">
        <v>240</v>
      </c>
    </row>
    <row r="51" spans="1:7" x14ac:dyDescent="0.35">
      <c r="A51" s="34" t="s">
        <v>230</v>
      </c>
      <c r="B51" s="41">
        <v>253818.41519185976</v>
      </c>
      <c r="C51" s="41">
        <v>49102.585713545035</v>
      </c>
      <c r="D51" s="41">
        <v>5.1691456061517247</v>
      </c>
      <c r="E51" s="41">
        <v>8.8010176659808276E-7</v>
      </c>
      <c r="F51" s="41">
        <v>156660.56018880446</v>
      </c>
      <c r="G51" s="41">
        <v>350976.27019491507</v>
      </c>
    </row>
    <row r="52" spans="1:7" ht="15" thickBot="1" x14ac:dyDescent="0.4">
      <c r="A52" s="35" t="s">
        <v>179</v>
      </c>
      <c r="B52" s="42">
        <v>1.3910606652684367</v>
      </c>
      <c r="C52" s="42">
        <v>0.20010866171827801</v>
      </c>
      <c r="D52" s="42">
        <v>6.9515265022702248</v>
      </c>
      <c r="E52" s="42">
        <v>1.650700756186952E-10</v>
      </c>
      <c r="F52" s="42">
        <v>0.9951114895264197</v>
      </c>
      <c r="G52" s="42">
        <v>1.7870098410104538</v>
      </c>
    </row>
    <row r="53" spans="1:7" x14ac:dyDescent="0.35">
      <c r="B53" s="51"/>
      <c r="C53" s="51"/>
      <c r="D53" s="51"/>
      <c r="E53" s="51"/>
      <c r="F53" s="51"/>
      <c r="G53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2A4-4BD8-47D3-8AE7-86ECFA7EFC27}">
  <dimension ref="A1:J29"/>
  <sheetViews>
    <sheetView workbookViewId="0">
      <selection activeCell="C37" sqref="C37"/>
    </sheetView>
  </sheetViews>
  <sheetFormatPr defaultRowHeight="14.5" x14ac:dyDescent="0.35"/>
  <cols>
    <col min="1" max="1" width="26" bestFit="1" customWidth="1"/>
    <col min="2" max="2" width="12.54296875" bestFit="1" customWidth="1"/>
    <col min="3" max="3" width="13.6328125" bestFit="1" customWidth="1"/>
    <col min="4" max="4" width="12.54296875" bestFit="1" customWidth="1"/>
    <col min="5" max="5" width="11.90625" bestFit="1" customWidth="1"/>
    <col min="6" max="6" width="12.54296875" bestFit="1" customWidth="1"/>
    <col min="7" max="7" width="12.179687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40" t="s">
        <v>220</v>
      </c>
      <c r="B3" s="40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43">
        <v>0.61314384003887323</v>
      </c>
    </row>
    <row r="7" spans="1:10" x14ac:dyDescent="0.35">
      <c r="A7" s="34" t="s">
        <v>224</v>
      </c>
      <c r="B7" s="34">
        <v>253025.06829320596</v>
      </c>
    </row>
    <row r="8" spans="1:10" x14ac:dyDescent="0.35">
      <c r="A8" s="34" t="s">
        <v>225</v>
      </c>
      <c r="B8" s="34">
        <v>130</v>
      </c>
    </row>
    <row r="9" spans="1:10" x14ac:dyDescent="0.35">
      <c r="A9" s="38"/>
      <c r="B9" s="38"/>
      <c r="C9" s="38"/>
      <c r="D9" s="38"/>
      <c r="E9" s="38"/>
      <c r="F9" s="38"/>
      <c r="G9" s="38"/>
    </row>
    <row r="10" spans="1:10" x14ac:dyDescent="0.35">
      <c r="A10" s="38"/>
      <c r="B10" s="38"/>
      <c r="C10" s="38"/>
      <c r="D10" s="38"/>
      <c r="E10" s="38"/>
      <c r="F10" s="38"/>
      <c r="G10" s="38"/>
    </row>
    <row r="11" spans="1:10" x14ac:dyDescent="0.35">
      <c r="A11" s="39"/>
      <c r="B11" s="39"/>
      <c r="C11" s="39"/>
      <c r="D11" s="39"/>
      <c r="E11" s="39"/>
      <c r="F11" s="39"/>
      <c r="G11" s="38"/>
    </row>
    <row r="12" spans="1:10" x14ac:dyDescent="0.35">
      <c r="A12" s="34"/>
      <c r="B12" s="34"/>
      <c r="C12" s="34"/>
      <c r="D12" s="34"/>
      <c r="E12" s="34"/>
      <c r="F12" s="34"/>
      <c r="G12" s="38"/>
    </row>
    <row r="13" spans="1:10" x14ac:dyDescent="0.35">
      <c r="A13" s="34"/>
      <c r="B13" s="34"/>
      <c r="C13" s="34"/>
      <c r="D13" s="34"/>
      <c r="E13" s="34"/>
      <c r="F13" s="34"/>
      <c r="G13" s="38"/>
    </row>
    <row r="14" spans="1:10" x14ac:dyDescent="0.35">
      <c r="A14" s="34"/>
      <c r="B14" s="34"/>
      <c r="C14" s="34"/>
      <c r="D14" s="34"/>
      <c r="E14" s="34"/>
      <c r="F14" s="34"/>
      <c r="G14" s="38"/>
    </row>
    <row r="15" spans="1:10" ht="15" thickBot="1" x14ac:dyDescent="0.4">
      <c r="H15" s="38"/>
      <c r="I15" s="38"/>
      <c r="J15" s="38"/>
    </row>
    <row r="16" spans="1:10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  <c r="J16" s="38"/>
    </row>
    <row r="17" spans="1:10" x14ac:dyDescent="0.35">
      <c r="A17" s="34" t="s">
        <v>230</v>
      </c>
      <c r="B17" s="41">
        <v>501175.18017050414</v>
      </c>
      <c r="C17" s="41">
        <v>126366.77791364673</v>
      </c>
      <c r="D17" s="41">
        <v>3.9660359189737693</v>
      </c>
      <c r="E17" s="41">
        <v>1.2524856882503726E-4</v>
      </c>
      <c r="F17" s="41">
        <v>250956.33883543036</v>
      </c>
      <c r="G17" s="41">
        <v>751394.02150557796</v>
      </c>
      <c r="H17" s="34"/>
      <c r="I17" s="34"/>
      <c r="J17" s="38"/>
    </row>
    <row r="18" spans="1:10" x14ac:dyDescent="0.35">
      <c r="A18" s="34" t="s">
        <v>2</v>
      </c>
      <c r="B18" s="41">
        <v>-59518.49762726629</v>
      </c>
      <c r="C18" s="41">
        <v>45636.104826929979</v>
      </c>
      <c r="D18" s="41">
        <v>-1.3041975833166259</v>
      </c>
      <c r="E18" s="41">
        <v>0.19468319528509356</v>
      </c>
      <c r="F18" s="41">
        <v>-149882.54315704643</v>
      </c>
      <c r="G18" s="41">
        <v>30845.547902513848</v>
      </c>
      <c r="H18" s="34"/>
      <c r="I18" s="34"/>
      <c r="J18" s="38"/>
    </row>
    <row r="19" spans="1:10" x14ac:dyDescent="0.35">
      <c r="A19" s="34" t="s">
        <v>4</v>
      </c>
      <c r="B19" s="41">
        <v>-8.9465779831544481</v>
      </c>
      <c r="C19" s="41">
        <v>16.571051405593934</v>
      </c>
      <c r="D19" s="41">
        <v>-0.53989199382571029</v>
      </c>
      <c r="E19" s="41">
        <v>0.59028040943647397</v>
      </c>
      <c r="F19" s="41">
        <v>-41.758914824132646</v>
      </c>
      <c r="G19" s="41">
        <v>23.865758857823749</v>
      </c>
      <c r="H19" s="34"/>
      <c r="I19" s="34"/>
      <c r="J19" s="38"/>
    </row>
    <row r="20" spans="1:10" x14ac:dyDescent="0.35">
      <c r="A20" s="34" t="s">
        <v>207</v>
      </c>
      <c r="B20" s="41">
        <v>16.428246845932893</v>
      </c>
      <c r="C20" s="41">
        <v>15.702590639254451</v>
      </c>
      <c r="D20" s="41">
        <v>1.0462125150778876</v>
      </c>
      <c r="E20" s="41">
        <v>0.29758335970471061</v>
      </c>
      <c r="F20" s="41">
        <v>-14.664450938908789</v>
      </c>
      <c r="G20" s="41">
        <v>47.520944630774579</v>
      </c>
      <c r="H20" s="34"/>
      <c r="I20" s="34"/>
      <c r="J20" s="38"/>
    </row>
    <row r="21" spans="1:10" x14ac:dyDescent="0.35">
      <c r="A21" s="34" t="s">
        <v>6</v>
      </c>
      <c r="B21" s="41">
        <v>288.06428065266186</v>
      </c>
      <c r="C21" s="41">
        <v>977.28455318864201</v>
      </c>
      <c r="D21" s="41">
        <v>0.29475988309932671</v>
      </c>
      <c r="E21" s="41">
        <v>0.76869091484752161</v>
      </c>
      <c r="F21" s="41">
        <v>-1647.0567423794466</v>
      </c>
      <c r="G21" s="41">
        <v>2223.1853036847706</v>
      </c>
      <c r="H21" s="34"/>
      <c r="I21" s="34"/>
      <c r="J21" s="38"/>
    </row>
    <row r="22" spans="1:10" x14ac:dyDescent="0.35">
      <c r="A22" s="34" t="s">
        <v>171</v>
      </c>
      <c r="B22" s="41">
        <v>186.09576576560545</v>
      </c>
      <c r="C22" s="41">
        <v>92.08393655165959</v>
      </c>
      <c r="D22" s="41">
        <v>2.0209362537537121</v>
      </c>
      <c r="E22" s="41">
        <v>4.5530754212903334E-2</v>
      </c>
      <c r="F22" s="41">
        <v>3.7603743759953545</v>
      </c>
      <c r="G22" s="41">
        <v>368.43115715521554</v>
      </c>
      <c r="H22" s="34"/>
      <c r="I22" s="34"/>
      <c r="J22" s="38"/>
    </row>
    <row r="23" spans="1:10" x14ac:dyDescent="0.35">
      <c r="A23" s="34" t="s">
        <v>10</v>
      </c>
      <c r="B23" s="41">
        <v>-1512.6542165049791</v>
      </c>
      <c r="C23" s="41">
        <v>1608.6422454483418</v>
      </c>
      <c r="D23" s="41">
        <v>-0.9403297848138944</v>
      </c>
      <c r="E23" s="41">
        <v>0.34895328715717955</v>
      </c>
      <c r="F23" s="41">
        <v>-4697.9265279806596</v>
      </c>
      <c r="G23" s="41">
        <v>1672.6180949707013</v>
      </c>
      <c r="H23" s="34"/>
      <c r="I23" s="34"/>
      <c r="J23" s="38"/>
    </row>
    <row r="24" spans="1:10" x14ac:dyDescent="0.35">
      <c r="A24" s="34" t="s">
        <v>170</v>
      </c>
      <c r="B24" s="41">
        <v>-683.23222979025286</v>
      </c>
      <c r="C24" s="41">
        <v>4625.9713349149015</v>
      </c>
      <c r="D24" s="41">
        <v>-0.1476948688880757</v>
      </c>
      <c r="E24" s="41">
        <v>0.88283353828209488</v>
      </c>
      <c r="F24" s="41">
        <v>-9843.1174985486068</v>
      </c>
      <c r="G24" s="41">
        <v>8476.6530389681029</v>
      </c>
      <c r="H24" s="34"/>
      <c r="I24" s="34"/>
      <c r="J24" s="38"/>
    </row>
    <row r="25" spans="1:10" x14ac:dyDescent="0.35">
      <c r="A25" s="34" t="s">
        <v>183</v>
      </c>
      <c r="B25" s="41">
        <v>-70.99008611964662</v>
      </c>
      <c r="C25" s="41">
        <v>814.26246553000487</v>
      </c>
      <c r="D25" s="41">
        <v>-8.7183296694683138E-2</v>
      </c>
      <c r="E25" s="41">
        <v>0.93067235094180589</v>
      </c>
      <c r="F25" s="41">
        <v>-1683.3110935191346</v>
      </c>
      <c r="G25" s="41">
        <v>1541.3309212798415</v>
      </c>
      <c r="H25" s="34"/>
      <c r="I25" s="34"/>
      <c r="J25" s="38"/>
    </row>
    <row r="26" spans="1:10" x14ac:dyDescent="0.35">
      <c r="A26" s="34" t="s">
        <v>194</v>
      </c>
      <c r="B26" s="41">
        <v>1345.8916531059319</v>
      </c>
      <c r="C26" s="41">
        <v>2116.0231033692321</v>
      </c>
      <c r="D26" s="41">
        <v>0.63604771184347642</v>
      </c>
      <c r="E26" s="41">
        <v>0.5259667405682511</v>
      </c>
      <c r="F26" s="41">
        <v>-2844.0454324555203</v>
      </c>
      <c r="G26" s="41">
        <v>5535.8287386673846</v>
      </c>
      <c r="H26" s="34"/>
      <c r="I26" s="34"/>
      <c r="J26" s="38"/>
    </row>
    <row r="27" spans="1:10" ht="15" thickBot="1" x14ac:dyDescent="0.4">
      <c r="A27" s="35" t="s">
        <v>218</v>
      </c>
      <c r="B27" s="42">
        <v>977056.53107016301</v>
      </c>
      <c r="C27" s="42">
        <v>94316.562321235964</v>
      </c>
      <c r="D27" s="42">
        <v>10.359331458056891</v>
      </c>
      <c r="E27" s="42">
        <v>2.5757319336748711E-18</v>
      </c>
      <c r="F27" s="42">
        <v>790300.31767004018</v>
      </c>
      <c r="G27" s="42">
        <v>1163812.744470286</v>
      </c>
      <c r="H27" s="34"/>
      <c r="I27" s="34"/>
      <c r="J27" s="38"/>
    </row>
    <row r="28" spans="1:10" x14ac:dyDescent="0.35">
      <c r="H28" s="38"/>
      <c r="I28" s="38"/>
      <c r="J28" s="38"/>
    </row>
    <row r="29" spans="1:10" x14ac:dyDescent="0.35">
      <c r="H29" s="38"/>
      <c r="I29" s="38"/>
      <c r="J29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E7FF-5505-4882-A7D9-554A8469A047}">
  <dimension ref="A1:J30"/>
  <sheetViews>
    <sheetView workbookViewId="0">
      <selection activeCell="H20" sqref="H20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37" t="s">
        <v>220</v>
      </c>
      <c r="B3" s="37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56">
        <v>0.16185000674740407</v>
      </c>
    </row>
    <row r="7" spans="1:10" x14ac:dyDescent="0.35">
      <c r="A7" s="34" t="s">
        <v>224</v>
      </c>
      <c r="B7" s="34">
        <v>0.24489784563050215</v>
      </c>
    </row>
    <row r="8" spans="1:10" ht="15" thickBot="1" x14ac:dyDescent="0.4">
      <c r="A8" s="35" t="s">
        <v>225</v>
      </c>
      <c r="B8" s="35">
        <v>130</v>
      </c>
    </row>
    <row r="10" spans="1:10" x14ac:dyDescent="0.35">
      <c r="A10" s="38"/>
      <c r="B10" s="38"/>
      <c r="C10" s="38"/>
      <c r="D10" s="38"/>
      <c r="E10" s="38"/>
      <c r="F10" s="38"/>
      <c r="G10" s="38"/>
    </row>
    <row r="11" spans="1:10" x14ac:dyDescent="0.35">
      <c r="A11" s="39"/>
      <c r="B11" s="39"/>
      <c r="C11" s="39"/>
      <c r="D11" s="39"/>
      <c r="E11" s="39"/>
      <c r="F11" s="39"/>
      <c r="G11" s="38"/>
    </row>
    <row r="12" spans="1:10" x14ac:dyDescent="0.35">
      <c r="A12" s="34"/>
      <c r="B12" s="34"/>
      <c r="C12" s="34"/>
      <c r="D12" s="34"/>
      <c r="E12" s="34"/>
      <c r="F12" s="34"/>
      <c r="G12" s="38"/>
    </row>
    <row r="13" spans="1:10" x14ac:dyDescent="0.35">
      <c r="A13" s="34"/>
      <c r="B13" s="34"/>
      <c r="C13" s="34"/>
      <c r="D13" s="34"/>
      <c r="E13" s="34"/>
      <c r="F13" s="34"/>
      <c r="G13" s="38"/>
    </row>
    <row r="14" spans="1:10" x14ac:dyDescent="0.35">
      <c r="A14" s="34"/>
      <c r="B14" s="34"/>
      <c r="C14" s="34"/>
      <c r="D14" s="34"/>
      <c r="E14" s="34"/>
      <c r="F14" s="34"/>
      <c r="G14" s="38"/>
    </row>
    <row r="15" spans="1:10" ht="15" thickBot="1" x14ac:dyDescent="0.4">
      <c r="H15" s="38"/>
      <c r="I15" s="38"/>
      <c r="J15" s="38"/>
    </row>
    <row r="16" spans="1:10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  <c r="J16" s="38"/>
    </row>
    <row r="17" spans="1:10" x14ac:dyDescent="0.35">
      <c r="A17" s="34" t="s">
        <v>230</v>
      </c>
      <c r="B17" s="41">
        <v>2.6206333930516579E-2</v>
      </c>
      <c r="C17" s="41">
        <v>0.12228444977863044</v>
      </c>
      <c r="D17" s="41">
        <v>0.21430634866458884</v>
      </c>
      <c r="E17" s="41">
        <v>0.83067190651113909</v>
      </c>
      <c r="F17" s="41">
        <v>-0.21590836625497065</v>
      </c>
      <c r="G17" s="41">
        <v>0.26832103411600383</v>
      </c>
      <c r="H17" s="34"/>
      <c r="I17" s="34"/>
      <c r="J17" s="38"/>
    </row>
    <row r="18" spans="1:10" x14ac:dyDescent="0.35">
      <c r="A18" s="34" t="s">
        <v>2</v>
      </c>
      <c r="B18" s="41">
        <v>-5.1339581118300316E-2</v>
      </c>
      <c r="C18" s="41">
        <v>4.3920923358569439E-2</v>
      </c>
      <c r="D18" s="41">
        <v>-1.16890942157944</v>
      </c>
      <c r="E18" s="41">
        <v>0.24475691383226639</v>
      </c>
      <c r="F18" s="41">
        <v>-0.13829995269522757</v>
      </c>
      <c r="G18" s="41">
        <v>3.5620790458626934E-2</v>
      </c>
      <c r="H18" s="34"/>
      <c r="I18" s="34"/>
      <c r="J18" s="38"/>
    </row>
    <row r="19" spans="1:10" x14ac:dyDescent="0.35">
      <c r="A19" s="34" t="s">
        <v>4</v>
      </c>
      <c r="B19" s="41">
        <v>-1.1156526825440356E-5</v>
      </c>
      <c r="C19" s="41">
        <v>1.6006417628091146E-5</v>
      </c>
      <c r="D19" s="41">
        <v>-0.69700335731967489</v>
      </c>
      <c r="E19" s="41">
        <v>0.48714877900176257</v>
      </c>
      <c r="F19" s="41">
        <v>-4.2848119763745586E-5</v>
      </c>
      <c r="G19" s="41">
        <v>2.0535066112864877E-5</v>
      </c>
      <c r="H19" s="34"/>
      <c r="I19" s="34"/>
      <c r="J19" s="38"/>
    </row>
    <row r="20" spans="1:10" x14ac:dyDescent="0.35">
      <c r="A20" s="34" t="s">
        <v>207</v>
      </c>
      <c r="B20" s="41">
        <v>2.7406161779178939E-5</v>
      </c>
      <c r="C20" s="41">
        <v>1.4990888546953834E-5</v>
      </c>
      <c r="D20" s="41">
        <v>1.8281879485220975</v>
      </c>
      <c r="E20" s="41">
        <v>7.0005244042185222E-2</v>
      </c>
      <c r="F20" s="41">
        <v>-2.2747542541370958E-6</v>
      </c>
      <c r="G20" s="41">
        <v>5.7087077812494977E-5</v>
      </c>
      <c r="H20" s="34"/>
      <c r="I20" s="34"/>
      <c r="J20" s="38"/>
    </row>
    <row r="21" spans="1:10" x14ac:dyDescent="0.35">
      <c r="A21" s="34" t="s">
        <v>6</v>
      </c>
      <c r="B21" s="41">
        <v>7.1416380736575604E-4</v>
      </c>
      <c r="C21" s="41">
        <v>9.436445929001271E-4</v>
      </c>
      <c r="D21" s="41">
        <v>0.75681439043792764</v>
      </c>
      <c r="E21" s="41">
        <v>0.45064442916494341</v>
      </c>
      <c r="F21" s="41">
        <v>-1.1541868137088479E-3</v>
      </c>
      <c r="G21" s="41">
        <v>2.5825144284403602E-3</v>
      </c>
      <c r="H21" s="34"/>
      <c r="I21" s="34"/>
      <c r="J21" s="38"/>
    </row>
    <row r="22" spans="1:10" x14ac:dyDescent="0.35">
      <c r="A22" s="34" t="s">
        <v>171</v>
      </c>
      <c r="B22" s="41">
        <v>1.1100780616606498E-5</v>
      </c>
      <c r="C22" s="41">
        <v>8.9120418506303506E-5</v>
      </c>
      <c r="D22" s="41">
        <v>0.12455934119992196</v>
      </c>
      <c r="E22" s="41">
        <v>0.90108083429406061</v>
      </c>
      <c r="F22" s="41">
        <v>-1.6535144569769568E-4</v>
      </c>
      <c r="G22" s="41">
        <v>1.875530069309087E-4</v>
      </c>
      <c r="H22" s="34"/>
      <c r="I22" s="34"/>
      <c r="J22" s="38"/>
    </row>
    <row r="23" spans="1:10" x14ac:dyDescent="0.35">
      <c r="A23" s="34" t="s">
        <v>10</v>
      </c>
      <c r="B23" s="41">
        <v>-3.6936580679332687E-3</v>
      </c>
      <c r="C23" s="41">
        <v>1.5200230698049187E-3</v>
      </c>
      <c r="D23" s="41">
        <v>-2.4300013212347604</v>
      </c>
      <c r="E23" s="41">
        <v>1.6579497980679449E-2</v>
      </c>
      <c r="F23" s="41">
        <v>-6.7031979602667768E-3</v>
      </c>
      <c r="G23" s="41">
        <v>-6.8411817559976005E-4</v>
      </c>
      <c r="H23" s="34"/>
      <c r="I23" s="34"/>
      <c r="J23" s="38"/>
    </row>
    <row r="24" spans="1:10" x14ac:dyDescent="0.35">
      <c r="A24" s="34" t="s">
        <v>170</v>
      </c>
      <c r="B24" s="41">
        <v>1.3306065932612047E-2</v>
      </c>
      <c r="C24" s="41">
        <v>4.3094709639500822E-3</v>
      </c>
      <c r="D24" s="41">
        <v>3.0876332719076132</v>
      </c>
      <c r="E24" s="41">
        <v>2.5065372037280211E-3</v>
      </c>
      <c r="F24" s="41">
        <v>4.773613341267342E-3</v>
      </c>
      <c r="G24" s="41">
        <v>2.1838518523956754E-2</v>
      </c>
      <c r="H24" s="34"/>
      <c r="I24" s="34"/>
      <c r="J24" s="38"/>
    </row>
    <row r="25" spans="1:10" x14ac:dyDescent="0.35">
      <c r="A25" s="34" t="s">
        <v>183</v>
      </c>
      <c r="B25" s="41">
        <v>-4.8460114045112244E-4</v>
      </c>
      <c r="C25" s="41">
        <v>7.8686561901259269E-4</v>
      </c>
      <c r="D25" s="41">
        <v>-0.61586264381360278</v>
      </c>
      <c r="E25" s="41">
        <v>0.53915157122583524</v>
      </c>
      <c r="F25" s="41">
        <v>-2.0425403042481712E-3</v>
      </c>
      <c r="G25" s="41">
        <v>1.0733380233459262E-3</v>
      </c>
      <c r="H25" s="34"/>
      <c r="I25" s="34"/>
      <c r="J25" s="38"/>
    </row>
    <row r="26" spans="1:10" ht="15" thickBot="1" x14ac:dyDescent="0.4">
      <c r="A26" s="35" t="s">
        <v>194</v>
      </c>
      <c r="B26" s="42">
        <v>2.0885795820419547E-3</v>
      </c>
      <c r="C26" s="42">
        <v>2.0391620450137412E-3</v>
      </c>
      <c r="D26" s="42">
        <v>1.0242342373667908</v>
      </c>
      <c r="E26" s="42">
        <v>0.30778495537418099</v>
      </c>
      <c r="F26" s="42">
        <v>-1.9488193517708417E-3</v>
      </c>
      <c r="G26" s="42">
        <v>6.1259785158547511E-3</v>
      </c>
      <c r="H26" s="34"/>
      <c r="I26" s="34"/>
      <c r="J26" s="38"/>
    </row>
    <row r="27" spans="1:10" x14ac:dyDescent="0.35">
      <c r="H27" s="38"/>
      <c r="I27" s="38"/>
      <c r="J27" s="38"/>
    </row>
    <row r="28" spans="1:10" x14ac:dyDescent="0.35">
      <c r="H28" s="38"/>
      <c r="I28" s="38"/>
      <c r="J28" s="38"/>
    </row>
    <row r="29" spans="1:10" x14ac:dyDescent="0.35">
      <c r="H29" s="38"/>
      <c r="I29" s="38"/>
      <c r="J29" s="38"/>
    </row>
    <row r="30" spans="1:10" x14ac:dyDescent="0.35">
      <c r="H30" s="38"/>
      <c r="I30" s="38"/>
      <c r="J30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13E-E406-4C2C-A892-E31F93CF9A16}">
  <dimension ref="A1:M131"/>
  <sheetViews>
    <sheetView topLeftCell="A85" workbookViewId="0">
      <selection activeCell="N127" sqref="N127"/>
    </sheetView>
  </sheetViews>
  <sheetFormatPr defaultRowHeight="14.5" x14ac:dyDescent="0.35"/>
  <cols>
    <col min="2" max="2" width="15.81640625" customWidth="1"/>
    <col min="4" max="4" width="12.1796875" style="1" customWidth="1"/>
    <col min="5" max="5" width="12.81640625" style="1" customWidth="1"/>
    <col min="6" max="6" width="10.54296875" style="1" customWidth="1"/>
    <col min="7" max="7" width="9.08984375" style="1" customWidth="1"/>
    <col min="8" max="8" width="8.7265625" style="1"/>
    <col min="9" max="9" width="11" style="1" customWidth="1"/>
    <col min="10" max="10" width="8.7265625" style="1"/>
    <col min="11" max="12" width="8.90625" style="1" customWidth="1"/>
  </cols>
  <sheetData>
    <row r="1" spans="1:13" ht="52.5" x14ac:dyDescent="0.35">
      <c r="A1" s="28" t="s">
        <v>0</v>
      </c>
      <c r="B1" s="24" t="s">
        <v>1</v>
      </c>
      <c r="C1" s="24" t="s">
        <v>2</v>
      </c>
      <c r="D1" s="30" t="s">
        <v>4</v>
      </c>
      <c r="E1" s="30" t="s">
        <v>207</v>
      </c>
      <c r="F1" s="30" t="s">
        <v>6</v>
      </c>
      <c r="G1" s="30" t="s">
        <v>171</v>
      </c>
      <c r="H1" s="30" t="s">
        <v>10</v>
      </c>
      <c r="I1" s="31" t="s">
        <v>170</v>
      </c>
      <c r="J1" s="31" t="s">
        <v>183</v>
      </c>
      <c r="K1" s="32" t="s">
        <v>194</v>
      </c>
      <c r="L1" s="33" t="s">
        <v>218</v>
      </c>
      <c r="M1" s="29" t="s">
        <v>180</v>
      </c>
    </row>
    <row r="2" spans="1:13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0</v>
      </c>
      <c r="J2" s="5">
        <v>0</v>
      </c>
      <c r="K2" s="14">
        <v>0</v>
      </c>
      <c r="L2" s="14">
        <f>IF(Table3[[#This Row],[SOLD PRICE]]&gt;=1000000,1,0)</f>
        <v>0</v>
      </c>
      <c r="M2" s="14">
        <v>50000</v>
      </c>
    </row>
    <row r="3" spans="1:13" x14ac:dyDescent="0.35">
      <c r="A3" s="13">
        <v>2</v>
      </c>
      <c r="B3" s="4" t="s">
        <v>15</v>
      </c>
      <c r="C3" s="4">
        <v>2</v>
      </c>
      <c r="D3" s="4">
        <v>214</v>
      </c>
      <c r="E3" s="4">
        <v>657</v>
      </c>
      <c r="F3" s="4">
        <v>71.41</v>
      </c>
      <c r="G3" s="4">
        <v>0</v>
      </c>
      <c r="H3" s="4">
        <v>0</v>
      </c>
      <c r="I3" s="5">
        <v>0</v>
      </c>
      <c r="J3" s="5">
        <v>0</v>
      </c>
      <c r="K3" s="14">
        <v>0</v>
      </c>
      <c r="L3" s="14">
        <f>IF(Table3[[#This Row],[SOLD PRICE]]&gt;=1000000,1,0)</f>
        <v>0</v>
      </c>
      <c r="M3" s="14">
        <v>50000</v>
      </c>
    </row>
    <row r="4" spans="1:13" x14ac:dyDescent="0.35">
      <c r="A4" s="13">
        <v>3</v>
      </c>
      <c r="B4" s="4" t="s">
        <v>19</v>
      </c>
      <c r="C4" s="4">
        <v>2</v>
      </c>
      <c r="D4" s="4">
        <v>571</v>
      </c>
      <c r="E4" s="4">
        <v>1269</v>
      </c>
      <c r="F4" s="4">
        <v>80.62</v>
      </c>
      <c r="G4" s="4">
        <v>167</v>
      </c>
      <c r="H4" s="4">
        <v>39</v>
      </c>
      <c r="I4" s="5">
        <v>18.555555555555557</v>
      </c>
      <c r="J4" s="5">
        <v>121.01449275362319</v>
      </c>
      <c r="K4" s="14">
        <v>5</v>
      </c>
      <c r="L4" s="14">
        <f>IF(Table3[[#This Row],[SOLD PRICE]]&gt;=1000000,1,0)</f>
        <v>0</v>
      </c>
      <c r="M4" s="14">
        <v>350000</v>
      </c>
    </row>
    <row r="5" spans="1:13" x14ac:dyDescent="0.35">
      <c r="A5" s="13">
        <v>4</v>
      </c>
      <c r="B5" s="4" t="s">
        <v>22</v>
      </c>
      <c r="C5" s="4">
        <v>1</v>
      </c>
      <c r="D5" s="4">
        <v>284</v>
      </c>
      <c r="E5" s="4">
        <v>241</v>
      </c>
      <c r="F5" s="4">
        <v>84.56</v>
      </c>
      <c r="G5" s="4">
        <v>58</v>
      </c>
      <c r="H5" s="4">
        <v>11</v>
      </c>
      <c r="I5" s="5">
        <v>5.8</v>
      </c>
      <c r="J5" s="5">
        <v>76.31578947368422</v>
      </c>
      <c r="K5" s="14">
        <v>0</v>
      </c>
      <c r="L5" s="14">
        <f>IF(Table3[[#This Row],[SOLD PRICE]]&gt;=1000000,1,0)</f>
        <v>0</v>
      </c>
      <c r="M5" s="14">
        <v>850000</v>
      </c>
    </row>
    <row r="6" spans="1:13" x14ac:dyDescent="0.35">
      <c r="A6" s="13">
        <v>5</v>
      </c>
      <c r="B6" s="4" t="s">
        <v>24</v>
      </c>
      <c r="C6" s="4">
        <v>2</v>
      </c>
      <c r="D6" s="4">
        <v>63</v>
      </c>
      <c r="E6" s="4">
        <v>79</v>
      </c>
      <c r="F6" s="4">
        <v>45.93</v>
      </c>
      <c r="G6" s="4">
        <v>1317</v>
      </c>
      <c r="H6" s="4">
        <v>71</v>
      </c>
      <c r="I6" s="5">
        <v>32.924999999999997</v>
      </c>
      <c r="J6" s="5">
        <v>120.71494042163154</v>
      </c>
      <c r="K6" s="14">
        <v>28</v>
      </c>
      <c r="L6" s="14">
        <f>IF(Table3[[#This Row],[SOLD PRICE]]&gt;=1000000,1,0)</f>
        <v>0</v>
      </c>
      <c r="M6" s="14">
        <v>800000</v>
      </c>
    </row>
    <row r="7" spans="1:13" x14ac:dyDescent="0.35">
      <c r="A7" s="13">
        <v>6</v>
      </c>
      <c r="B7" s="4" t="s">
        <v>26</v>
      </c>
      <c r="C7" s="4">
        <v>2</v>
      </c>
      <c r="D7" s="4">
        <v>0</v>
      </c>
      <c r="E7" s="4">
        <v>172</v>
      </c>
      <c r="F7" s="4">
        <v>72.260000000000005</v>
      </c>
      <c r="G7" s="4">
        <v>63</v>
      </c>
      <c r="H7" s="4">
        <v>48</v>
      </c>
      <c r="I7" s="5">
        <v>21</v>
      </c>
      <c r="J7" s="5">
        <v>95.454545454545453</v>
      </c>
      <c r="K7" s="14">
        <v>0</v>
      </c>
      <c r="L7" s="14">
        <f>IF(Table3[[#This Row],[SOLD PRICE]]&gt;=1000000,1,0)</f>
        <v>0</v>
      </c>
      <c r="M7" s="14">
        <v>50000</v>
      </c>
    </row>
    <row r="8" spans="1:13" x14ac:dyDescent="0.35">
      <c r="A8" s="13">
        <v>7</v>
      </c>
      <c r="B8" s="4" t="s">
        <v>28</v>
      </c>
      <c r="C8" s="4">
        <v>2</v>
      </c>
      <c r="D8" s="4">
        <v>51</v>
      </c>
      <c r="E8" s="4">
        <v>120</v>
      </c>
      <c r="F8" s="4">
        <v>78.94</v>
      </c>
      <c r="G8" s="4">
        <v>26</v>
      </c>
      <c r="H8" s="4">
        <v>15</v>
      </c>
      <c r="I8" s="5">
        <v>4.333333333333333</v>
      </c>
      <c r="J8" s="5">
        <v>72.222222222222214</v>
      </c>
      <c r="K8" s="14">
        <v>1</v>
      </c>
      <c r="L8" s="14">
        <f>IF(Table3[[#This Row],[SOLD PRICE]]&gt;=1000000,1,0)</f>
        <v>0</v>
      </c>
      <c r="M8" s="14">
        <v>500000</v>
      </c>
    </row>
    <row r="9" spans="1:13" x14ac:dyDescent="0.35">
      <c r="A9" s="13">
        <v>8</v>
      </c>
      <c r="B9" s="4" t="s">
        <v>30</v>
      </c>
      <c r="C9" s="4">
        <v>2</v>
      </c>
      <c r="D9" s="4">
        <v>54</v>
      </c>
      <c r="E9" s="4">
        <v>50</v>
      </c>
      <c r="F9" s="4">
        <v>92.59</v>
      </c>
      <c r="G9" s="4">
        <v>21</v>
      </c>
      <c r="H9" s="4">
        <v>16</v>
      </c>
      <c r="I9" s="5">
        <v>21</v>
      </c>
      <c r="J9" s="5">
        <v>165.88</v>
      </c>
      <c r="K9" s="14">
        <v>1</v>
      </c>
      <c r="L9" s="14">
        <f>IF(Table3[[#This Row],[SOLD PRICE]]&gt;=1000000,1,0)</f>
        <v>0</v>
      </c>
      <c r="M9" s="14">
        <v>700000</v>
      </c>
    </row>
    <row r="10" spans="1:13" x14ac:dyDescent="0.35">
      <c r="A10" s="13">
        <v>9</v>
      </c>
      <c r="B10" s="4" t="s">
        <v>31</v>
      </c>
      <c r="C10" s="4">
        <v>2</v>
      </c>
      <c r="D10" s="4">
        <v>83</v>
      </c>
      <c r="E10" s="4">
        <v>609</v>
      </c>
      <c r="F10" s="4">
        <v>85.77</v>
      </c>
      <c r="G10" s="4">
        <v>335</v>
      </c>
      <c r="H10" s="4">
        <v>67</v>
      </c>
      <c r="I10" s="5">
        <v>30.454545454545453</v>
      </c>
      <c r="J10" s="5">
        <v>114.72602739726028</v>
      </c>
      <c r="K10" s="14">
        <v>3</v>
      </c>
      <c r="L10" s="14">
        <f>IF(Table3[[#This Row],[SOLD PRICE]]&gt;=1000000,1,0)</f>
        <v>0</v>
      </c>
      <c r="M10" s="14">
        <v>950000</v>
      </c>
    </row>
    <row r="11" spans="1:13" x14ac:dyDescent="0.35">
      <c r="A11" s="13">
        <v>10</v>
      </c>
      <c r="B11" s="4" t="s">
        <v>33</v>
      </c>
      <c r="C11" s="4">
        <v>2</v>
      </c>
      <c r="D11" s="4">
        <v>5515</v>
      </c>
      <c r="E11" s="4">
        <v>4686</v>
      </c>
      <c r="F11" s="4">
        <v>84.76</v>
      </c>
      <c r="G11" s="4">
        <v>394</v>
      </c>
      <c r="H11" s="4">
        <v>50</v>
      </c>
      <c r="I11" s="5">
        <v>28.142857142857142</v>
      </c>
      <c r="J11" s="5">
        <v>127.50809061488673</v>
      </c>
      <c r="K11" s="14">
        <v>13</v>
      </c>
      <c r="L11" s="14">
        <f>IF(Table3[[#This Row],[SOLD PRICE]]&gt;=1000000,1,0)</f>
        <v>0</v>
      </c>
      <c r="M11" s="14">
        <v>450000</v>
      </c>
    </row>
    <row r="12" spans="1:13" x14ac:dyDescent="0.35">
      <c r="A12" s="13">
        <v>11</v>
      </c>
      <c r="B12" s="4" t="s">
        <v>35</v>
      </c>
      <c r="C12" s="4">
        <v>2</v>
      </c>
      <c r="D12" s="4">
        <v>2200</v>
      </c>
      <c r="E12" s="4">
        <v>2004</v>
      </c>
      <c r="F12" s="4">
        <v>81.39</v>
      </c>
      <c r="G12" s="4">
        <v>839</v>
      </c>
      <c r="H12" s="4">
        <v>70</v>
      </c>
      <c r="I12" s="5">
        <v>27.966666666666665</v>
      </c>
      <c r="J12" s="5">
        <v>127.12121212121212</v>
      </c>
      <c r="K12" s="14">
        <v>38</v>
      </c>
      <c r="L12" s="14">
        <f>IF(Table3[[#This Row],[SOLD PRICE]]&gt;=1000000,1,0)</f>
        <v>0</v>
      </c>
      <c r="M12" s="14">
        <v>200000</v>
      </c>
    </row>
    <row r="13" spans="1:13" x14ac:dyDescent="0.35">
      <c r="A13" s="13">
        <v>12</v>
      </c>
      <c r="B13" s="4" t="s">
        <v>38</v>
      </c>
      <c r="C13" s="4">
        <v>3</v>
      </c>
      <c r="D13" s="4">
        <v>9918</v>
      </c>
      <c r="E13" s="4">
        <v>8778</v>
      </c>
      <c r="F13" s="4">
        <v>70.739999999999995</v>
      </c>
      <c r="G13" s="4">
        <v>25</v>
      </c>
      <c r="H13" s="4">
        <v>16</v>
      </c>
      <c r="I13" s="5">
        <v>8.33</v>
      </c>
      <c r="J13" s="5">
        <v>80.64</v>
      </c>
      <c r="K13" s="14">
        <v>0</v>
      </c>
      <c r="L13" s="14">
        <f>IF(Table3[[#This Row],[SOLD PRICE]]&gt;=1000000,1,0)</f>
        <v>0</v>
      </c>
      <c r="M13" s="14">
        <v>200000</v>
      </c>
    </row>
    <row r="14" spans="1:13" x14ac:dyDescent="0.35">
      <c r="A14" s="13">
        <v>13</v>
      </c>
      <c r="B14" s="4" t="s">
        <v>39</v>
      </c>
      <c r="C14" s="4">
        <v>1</v>
      </c>
      <c r="D14" s="4">
        <v>5</v>
      </c>
      <c r="E14" s="4">
        <v>38</v>
      </c>
      <c r="F14" s="4">
        <v>65.510000000000005</v>
      </c>
      <c r="G14" s="4">
        <v>337</v>
      </c>
      <c r="H14" s="4">
        <v>24</v>
      </c>
      <c r="I14" s="5">
        <v>13.48</v>
      </c>
      <c r="J14" s="5">
        <v>113.08724832214764</v>
      </c>
      <c r="K14" s="14">
        <v>9</v>
      </c>
      <c r="L14" s="14">
        <f>IF(Table3[[#This Row],[SOLD PRICE]]&gt;=1000000,1,0)</f>
        <v>0</v>
      </c>
      <c r="M14" s="14">
        <v>400000</v>
      </c>
    </row>
    <row r="15" spans="1:13" x14ac:dyDescent="0.35">
      <c r="A15" s="13">
        <v>14</v>
      </c>
      <c r="B15" s="4" t="s">
        <v>40</v>
      </c>
      <c r="C15" s="4">
        <v>2</v>
      </c>
      <c r="D15" s="4">
        <v>5457</v>
      </c>
      <c r="E15" s="4">
        <v>4998</v>
      </c>
      <c r="F15" s="4">
        <v>93.19</v>
      </c>
      <c r="G15" s="4">
        <v>1302</v>
      </c>
      <c r="H15" s="4">
        <v>105</v>
      </c>
      <c r="I15" s="5">
        <v>34.263157894736842</v>
      </c>
      <c r="J15" s="5">
        <v>128.52912142152024</v>
      </c>
      <c r="K15" s="14">
        <v>42</v>
      </c>
      <c r="L15" s="14">
        <f>IF(Table3[[#This Row],[SOLD PRICE]]&gt;=1000000,1,0)</f>
        <v>0</v>
      </c>
      <c r="M15" s="14">
        <v>300000</v>
      </c>
    </row>
    <row r="16" spans="1:13" x14ac:dyDescent="0.35">
      <c r="A16" s="13">
        <v>15</v>
      </c>
      <c r="B16" s="4" t="s">
        <v>42</v>
      </c>
      <c r="C16" s="4">
        <v>2</v>
      </c>
      <c r="D16" s="4">
        <v>0</v>
      </c>
      <c r="E16" s="4">
        <v>69</v>
      </c>
      <c r="F16" s="4">
        <v>56.09</v>
      </c>
      <c r="G16" s="4">
        <v>1540</v>
      </c>
      <c r="H16" s="4">
        <v>95</v>
      </c>
      <c r="I16" s="5">
        <v>31.428571428571427</v>
      </c>
      <c r="J16" s="5">
        <v>122.31930103256552</v>
      </c>
      <c r="K16" s="14">
        <v>36</v>
      </c>
      <c r="L16" s="14">
        <f>IF(Table3[[#This Row],[SOLD PRICE]]&gt;=1000000,1,0)</f>
        <v>0</v>
      </c>
      <c r="M16" s="14">
        <v>300000</v>
      </c>
    </row>
    <row r="17" spans="1:13" x14ac:dyDescent="0.35">
      <c r="A17" s="13">
        <v>16</v>
      </c>
      <c r="B17" s="4" t="s">
        <v>43</v>
      </c>
      <c r="C17" s="4">
        <v>2</v>
      </c>
      <c r="D17" s="4">
        <v>3509</v>
      </c>
      <c r="E17" s="4">
        <v>6773</v>
      </c>
      <c r="F17" s="4">
        <v>88.19</v>
      </c>
      <c r="G17" s="4">
        <v>1782</v>
      </c>
      <c r="H17" s="4">
        <v>70</v>
      </c>
      <c r="I17" s="5">
        <v>37.125</v>
      </c>
      <c r="J17" s="5">
        <v>136.44716692189894</v>
      </c>
      <c r="K17" s="14">
        <v>64</v>
      </c>
      <c r="L17" s="14">
        <f>IF(Table3[[#This Row],[SOLD PRICE]]&gt;=1000000,1,0)</f>
        <v>1</v>
      </c>
      <c r="M17" s="14">
        <v>1500000</v>
      </c>
    </row>
    <row r="18" spans="1:13" x14ac:dyDescent="0.35">
      <c r="A18" s="13">
        <v>17</v>
      </c>
      <c r="B18" s="4" t="s">
        <v>44</v>
      </c>
      <c r="C18" s="4">
        <v>2</v>
      </c>
      <c r="D18" s="4">
        <v>4722</v>
      </c>
      <c r="E18" s="4">
        <v>6455</v>
      </c>
      <c r="F18" s="4">
        <v>86.8</v>
      </c>
      <c r="G18" s="4">
        <v>1077</v>
      </c>
      <c r="H18" s="4">
        <v>76</v>
      </c>
      <c r="I18" s="5">
        <v>28.342105263157894</v>
      </c>
      <c r="J18" s="5">
        <v>117.83369803063457</v>
      </c>
      <c r="K18" s="14">
        <v>24</v>
      </c>
      <c r="L18" s="14">
        <f>IF(Table3[[#This Row],[SOLD PRICE]]&gt;=1000000,1,0)</f>
        <v>0</v>
      </c>
      <c r="M18" s="14">
        <v>250000</v>
      </c>
    </row>
    <row r="19" spans="1:13" x14ac:dyDescent="0.35">
      <c r="A19" s="13">
        <v>18</v>
      </c>
      <c r="B19" s="4" t="s">
        <v>46</v>
      </c>
      <c r="C19" s="4">
        <v>2</v>
      </c>
      <c r="D19" s="4">
        <v>0</v>
      </c>
      <c r="E19" s="4">
        <v>18</v>
      </c>
      <c r="F19" s="4">
        <v>60</v>
      </c>
      <c r="G19" s="4">
        <v>6</v>
      </c>
      <c r="H19" s="4">
        <v>2</v>
      </c>
      <c r="I19" s="5">
        <v>1</v>
      </c>
      <c r="J19" s="5">
        <v>33.333333333333329</v>
      </c>
      <c r="K19" s="14">
        <v>0</v>
      </c>
      <c r="L19" s="14">
        <f>IF(Table3[[#This Row],[SOLD PRICE]]&gt;=1000000,1,0)</f>
        <v>0</v>
      </c>
      <c r="M19" s="14">
        <v>375000</v>
      </c>
    </row>
    <row r="20" spans="1:13" x14ac:dyDescent="0.35">
      <c r="A20" s="13">
        <v>19</v>
      </c>
      <c r="B20" s="4" t="s">
        <v>48</v>
      </c>
      <c r="C20" s="4">
        <v>3</v>
      </c>
      <c r="D20" s="4">
        <v>13288</v>
      </c>
      <c r="E20" s="4">
        <v>10889</v>
      </c>
      <c r="F20" s="4">
        <v>71.239999999999995</v>
      </c>
      <c r="G20" s="4">
        <v>1703</v>
      </c>
      <c r="H20" s="4">
        <v>75</v>
      </c>
      <c r="I20" s="5">
        <v>27.918032786885245</v>
      </c>
      <c r="J20" s="5">
        <v>116.88400823610159</v>
      </c>
      <c r="K20" s="14">
        <v>23</v>
      </c>
      <c r="L20" s="14">
        <f>IF(Table3[[#This Row],[SOLD PRICE]]&gt;=1000000,1,0)</f>
        <v>0</v>
      </c>
      <c r="M20" s="14">
        <v>500000</v>
      </c>
    </row>
    <row r="21" spans="1:13" x14ac:dyDescent="0.35">
      <c r="A21" s="13">
        <v>20</v>
      </c>
      <c r="B21" s="4" t="s">
        <v>49</v>
      </c>
      <c r="C21" s="4">
        <v>2</v>
      </c>
      <c r="D21" s="4">
        <v>654</v>
      </c>
      <c r="E21" s="4">
        <v>2536</v>
      </c>
      <c r="F21" s="4">
        <v>84</v>
      </c>
      <c r="G21" s="4">
        <v>978</v>
      </c>
      <c r="H21" s="4">
        <v>74</v>
      </c>
      <c r="I21" s="5">
        <v>36.222222222222221</v>
      </c>
      <c r="J21" s="5">
        <v>119.26829268292683</v>
      </c>
      <c r="K21" s="14">
        <v>35</v>
      </c>
      <c r="L21" s="14">
        <f>IF(Table3[[#This Row],[SOLD PRICE]]&gt;=1000000,1,0)</f>
        <v>0</v>
      </c>
      <c r="M21" s="14">
        <v>300000</v>
      </c>
    </row>
    <row r="22" spans="1:13" x14ac:dyDescent="0.35">
      <c r="A22" s="13">
        <v>21</v>
      </c>
      <c r="B22" s="4" t="s">
        <v>50</v>
      </c>
      <c r="C22" s="4">
        <v>2</v>
      </c>
      <c r="D22" s="4">
        <v>380</v>
      </c>
      <c r="E22" s="4">
        <v>73</v>
      </c>
      <c r="F22" s="4">
        <v>45.62</v>
      </c>
      <c r="G22" s="4">
        <v>4</v>
      </c>
      <c r="H22" s="4">
        <v>3</v>
      </c>
      <c r="I22" s="5">
        <v>4</v>
      </c>
      <c r="J22" s="5">
        <v>80</v>
      </c>
      <c r="K22" s="14">
        <v>0</v>
      </c>
      <c r="L22" s="14">
        <f>IF(Table3[[#This Row],[SOLD PRICE]]&gt;=1000000,1,0)</f>
        <v>0</v>
      </c>
      <c r="M22" s="14">
        <v>150000</v>
      </c>
    </row>
    <row r="23" spans="1:13" x14ac:dyDescent="0.35">
      <c r="A23" s="13">
        <v>22</v>
      </c>
      <c r="B23" s="4" t="s">
        <v>52</v>
      </c>
      <c r="C23" s="4">
        <v>2</v>
      </c>
      <c r="D23" s="4">
        <v>249</v>
      </c>
      <c r="E23" s="4">
        <v>239</v>
      </c>
      <c r="F23" s="4">
        <v>60.96</v>
      </c>
      <c r="G23" s="4">
        <v>4</v>
      </c>
      <c r="H23" s="4">
        <v>2</v>
      </c>
      <c r="I23" s="5">
        <v>0</v>
      </c>
      <c r="J23" s="5">
        <v>133.33333333333331</v>
      </c>
      <c r="K23" s="14">
        <v>0</v>
      </c>
      <c r="L23" s="14">
        <f>IF(Table3[[#This Row],[SOLD PRICE]]&gt;=1000000,1,0)</f>
        <v>0</v>
      </c>
      <c r="M23" s="14">
        <v>150000</v>
      </c>
    </row>
    <row r="24" spans="1:13" x14ac:dyDescent="0.35">
      <c r="A24" s="13">
        <v>23</v>
      </c>
      <c r="B24" s="4" t="s">
        <v>54</v>
      </c>
      <c r="C24" s="4">
        <v>3</v>
      </c>
      <c r="D24" s="4">
        <v>7172</v>
      </c>
      <c r="E24" s="4">
        <v>8037</v>
      </c>
      <c r="F24" s="4">
        <v>71.489999999999995</v>
      </c>
      <c r="G24" s="4">
        <v>196</v>
      </c>
      <c r="H24" s="4">
        <v>45</v>
      </c>
      <c r="I24" s="5">
        <v>21.77</v>
      </c>
      <c r="J24" s="5">
        <v>118.78</v>
      </c>
      <c r="K24" s="14">
        <v>3</v>
      </c>
      <c r="L24" s="14">
        <f>IF(Table3[[#This Row],[SOLD PRICE]]&gt;=1000000,1,0)</f>
        <v>0</v>
      </c>
      <c r="M24" s="14">
        <v>350000</v>
      </c>
    </row>
    <row r="25" spans="1:13" x14ac:dyDescent="0.35">
      <c r="A25" s="13">
        <v>24</v>
      </c>
      <c r="B25" s="4" t="s">
        <v>56</v>
      </c>
      <c r="C25" s="4">
        <v>2</v>
      </c>
      <c r="D25" s="4">
        <v>3845</v>
      </c>
      <c r="E25" s="4">
        <v>3394</v>
      </c>
      <c r="F25" s="4">
        <v>88.82</v>
      </c>
      <c r="G25" s="4">
        <v>62</v>
      </c>
      <c r="H25" s="4">
        <v>24</v>
      </c>
      <c r="I25" s="5">
        <v>31</v>
      </c>
      <c r="J25" s="5">
        <v>116.98</v>
      </c>
      <c r="K25" s="14">
        <v>2</v>
      </c>
      <c r="L25" s="14">
        <f>IF(Table3[[#This Row],[SOLD PRICE]]&gt;=1000000,1,0)</f>
        <v>1</v>
      </c>
      <c r="M25" s="14">
        <v>1550000</v>
      </c>
    </row>
    <row r="26" spans="1:13" x14ac:dyDescent="0.35">
      <c r="A26" s="13">
        <v>25</v>
      </c>
      <c r="B26" s="4" t="s">
        <v>58</v>
      </c>
      <c r="C26" s="4">
        <v>2</v>
      </c>
      <c r="D26" s="4">
        <v>3712</v>
      </c>
      <c r="E26" s="4">
        <v>4819</v>
      </c>
      <c r="F26" s="4">
        <v>86.17</v>
      </c>
      <c r="G26" s="4">
        <v>2065</v>
      </c>
      <c r="H26" s="4">
        <v>93</v>
      </c>
      <c r="I26" s="5">
        <v>33.306451612903224</v>
      </c>
      <c r="J26" s="5">
        <v>128.90137328339574</v>
      </c>
      <c r="K26" s="14">
        <v>32</v>
      </c>
      <c r="L26" s="14">
        <f>IF(Table3[[#This Row],[SOLD PRICE]]&gt;=1000000,1,0)</f>
        <v>0</v>
      </c>
      <c r="M26" s="14">
        <v>725000</v>
      </c>
    </row>
    <row r="27" spans="1:13" x14ac:dyDescent="0.35">
      <c r="A27" s="13">
        <v>26</v>
      </c>
      <c r="B27" s="4" t="s">
        <v>59</v>
      </c>
      <c r="C27" s="4">
        <v>3</v>
      </c>
      <c r="D27" s="4">
        <v>7212</v>
      </c>
      <c r="E27" s="4">
        <v>11363</v>
      </c>
      <c r="F27" s="4">
        <v>73.7</v>
      </c>
      <c r="G27" s="4">
        <v>1349</v>
      </c>
      <c r="H27" s="4">
        <v>91</v>
      </c>
      <c r="I27" s="5">
        <v>25.452830188679247</v>
      </c>
      <c r="J27" s="5">
        <v>106.80918448139352</v>
      </c>
      <c r="K27" s="14">
        <v>42</v>
      </c>
      <c r="L27" s="14">
        <f>IF(Table3[[#This Row],[SOLD PRICE]]&gt;=1000000,1,0)</f>
        <v>0</v>
      </c>
      <c r="M27" s="14">
        <v>400000</v>
      </c>
    </row>
    <row r="28" spans="1:13" x14ac:dyDescent="0.35">
      <c r="A28" s="13">
        <v>27</v>
      </c>
      <c r="B28" s="4" t="s">
        <v>60</v>
      </c>
      <c r="C28" s="4">
        <v>2</v>
      </c>
      <c r="D28" s="4">
        <v>6373</v>
      </c>
      <c r="E28" s="4">
        <v>8087</v>
      </c>
      <c r="F28" s="4">
        <v>83.95</v>
      </c>
      <c r="G28" s="4">
        <v>1804</v>
      </c>
      <c r="H28" s="4">
        <v>128</v>
      </c>
      <c r="I28" s="5">
        <v>50.111111111111114</v>
      </c>
      <c r="J28" s="5">
        <v>161.79372197309416</v>
      </c>
      <c r="K28" s="14">
        <v>129</v>
      </c>
      <c r="L28" s="14">
        <f>IF(Table3[[#This Row],[SOLD PRICE]]&gt;=1000000,1,0)</f>
        <v>0</v>
      </c>
      <c r="M28" s="14">
        <v>800000</v>
      </c>
    </row>
    <row r="29" spans="1:13" x14ac:dyDescent="0.35">
      <c r="A29" s="13">
        <v>28</v>
      </c>
      <c r="B29" s="4" t="s">
        <v>61</v>
      </c>
      <c r="C29" s="4">
        <v>3</v>
      </c>
      <c r="D29" s="4">
        <v>6167</v>
      </c>
      <c r="E29" s="4">
        <v>8094</v>
      </c>
      <c r="F29" s="4">
        <v>83.26</v>
      </c>
      <c r="G29" s="4">
        <v>886</v>
      </c>
      <c r="H29" s="4">
        <v>69</v>
      </c>
      <c r="I29" s="5">
        <v>27.6875</v>
      </c>
      <c r="J29" s="5">
        <v>109.78934324659231</v>
      </c>
      <c r="K29" s="14">
        <v>31</v>
      </c>
      <c r="L29" s="14">
        <f>IF(Table3[[#This Row],[SOLD PRICE]]&gt;=1000000,1,0)</f>
        <v>0</v>
      </c>
      <c r="M29" s="14">
        <v>575000</v>
      </c>
    </row>
    <row r="30" spans="1:13" x14ac:dyDescent="0.35">
      <c r="A30" s="13">
        <v>29</v>
      </c>
      <c r="B30" s="4" t="s">
        <v>62</v>
      </c>
      <c r="C30" s="4">
        <v>3</v>
      </c>
      <c r="D30" s="4">
        <v>5570</v>
      </c>
      <c r="E30" s="4">
        <v>9619</v>
      </c>
      <c r="F30" s="4">
        <v>96.94</v>
      </c>
      <c r="G30" s="4">
        <v>1775</v>
      </c>
      <c r="H30" s="4">
        <v>109</v>
      </c>
      <c r="I30" s="5">
        <v>27.734375</v>
      </c>
      <c r="J30" s="5">
        <v>140.20537124802527</v>
      </c>
      <c r="K30" s="14">
        <v>86</v>
      </c>
      <c r="L30" s="14">
        <f>IF(Table3[[#This Row],[SOLD PRICE]]&gt;=1000000,1,0)</f>
        <v>0</v>
      </c>
      <c r="M30" s="14">
        <v>700000</v>
      </c>
    </row>
    <row r="31" spans="1:13" x14ac:dyDescent="0.35">
      <c r="A31" s="13">
        <v>30</v>
      </c>
      <c r="B31" s="4" t="s">
        <v>64</v>
      </c>
      <c r="C31" s="4">
        <v>2</v>
      </c>
      <c r="D31" s="4">
        <v>0</v>
      </c>
      <c r="E31" s="4">
        <v>0</v>
      </c>
      <c r="F31" s="4">
        <v>0</v>
      </c>
      <c r="G31" s="4">
        <v>54</v>
      </c>
      <c r="H31" s="4">
        <v>15</v>
      </c>
      <c r="I31" s="5">
        <v>9</v>
      </c>
      <c r="J31" s="5">
        <v>117.39130434782609</v>
      </c>
      <c r="K31" s="14">
        <v>5</v>
      </c>
      <c r="L31" s="14">
        <f>IF(Table3[[#This Row],[SOLD PRICE]]&gt;=1000000,1,0)</f>
        <v>0</v>
      </c>
      <c r="M31" s="14">
        <v>290000</v>
      </c>
    </row>
    <row r="32" spans="1:13" x14ac:dyDescent="0.35">
      <c r="A32" s="13">
        <v>31</v>
      </c>
      <c r="B32" s="4" t="s">
        <v>65</v>
      </c>
      <c r="C32" s="4">
        <v>2</v>
      </c>
      <c r="D32" s="4">
        <v>2164</v>
      </c>
      <c r="E32" s="4">
        <v>1190</v>
      </c>
      <c r="F32" s="4">
        <v>80.510000000000005</v>
      </c>
      <c r="G32" s="4">
        <v>430</v>
      </c>
      <c r="H32" s="4">
        <v>49</v>
      </c>
      <c r="I32" s="5">
        <v>16.53846153846154</v>
      </c>
      <c r="J32" s="5">
        <v>151.40845070422534</v>
      </c>
      <c r="K32" s="14">
        <v>22</v>
      </c>
      <c r="L32" s="14">
        <f>IF(Table3[[#This Row],[SOLD PRICE]]&gt;=1000000,1,0)</f>
        <v>0</v>
      </c>
      <c r="M32" s="14">
        <v>850000</v>
      </c>
    </row>
    <row r="33" spans="1:13" x14ac:dyDescent="0.35">
      <c r="A33" s="13">
        <v>32</v>
      </c>
      <c r="B33" s="4" t="s">
        <v>66</v>
      </c>
      <c r="C33" s="4">
        <v>2</v>
      </c>
      <c r="D33" s="4">
        <v>199</v>
      </c>
      <c r="E33" s="4">
        <v>48</v>
      </c>
      <c r="F33" s="4">
        <v>100</v>
      </c>
      <c r="G33" s="4">
        <v>115</v>
      </c>
      <c r="H33" s="4">
        <v>17</v>
      </c>
      <c r="I33" s="5">
        <v>10.454545454545455</v>
      </c>
      <c r="J33" s="5">
        <v>107.4766355140187</v>
      </c>
      <c r="K33" s="14">
        <v>3</v>
      </c>
      <c r="L33" s="14">
        <f>IF(Table3[[#This Row],[SOLD PRICE]]&gt;=1000000,1,0)</f>
        <v>0</v>
      </c>
      <c r="M33" s="14">
        <v>325000</v>
      </c>
    </row>
    <row r="34" spans="1:13" x14ac:dyDescent="0.35">
      <c r="A34" s="13">
        <v>33</v>
      </c>
      <c r="B34" s="4" t="s">
        <v>67</v>
      </c>
      <c r="C34" s="4">
        <v>3</v>
      </c>
      <c r="D34" s="4">
        <v>8625</v>
      </c>
      <c r="E34" s="4">
        <v>6133</v>
      </c>
      <c r="F34" s="4">
        <v>78.959999999999994</v>
      </c>
      <c r="G34" s="4">
        <v>1107</v>
      </c>
      <c r="H34" s="4">
        <v>93</v>
      </c>
      <c r="I34" s="5">
        <v>36.9</v>
      </c>
      <c r="J34" s="5">
        <v>137.51552795031057</v>
      </c>
      <c r="K34" s="14">
        <v>44</v>
      </c>
      <c r="L34" s="14">
        <f>IF(Table3[[#This Row],[SOLD PRICE]]&gt;=1000000,1,0)</f>
        <v>0</v>
      </c>
      <c r="M34" s="14">
        <v>375000</v>
      </c>
    </row>
    <row r="35" spans="1:13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0</v>
      </c>
      <c r="G35" s="4">
        <v>11</v>
      </c>
      <c r="H35" s="4">
        <v>11</v>
      </c>
      <c r="I35" s="5">
        <v>5.5</v>
      </c>
      <c r="J35" s="5">
        <v>68.75</v>
      </c>
      <c r="K35" s="14">
        <v>1</v>
      </c>
      <c r="L35" s="14">
        <f>IF(Table3[[#This Row],[SOLD PRICE]]&gt;=1000000,1,0)</f>
        <v>0</v>
      </c>
      <c r="M35" s="14">
        <v>650000</v>
      </c>
    </row>
    <row r="36" spans="1:13" x14ac:dyDescent="0.35">
      <c r="A36" s="13">
        <v>35</v>
      </c>
      <c r="B36" s="4" t="s">
        <v>69</v>
      </c>
      <c r="C36" s="4">
        <v>1</v>
      </c>
      <c r="D36" s="4">
        <v>0</v>
      </c>
      <c r="E36" s="4">
        <v>18</v>
      </c>
      <c r="F36" s="4">
        <v>60</v>
      </c>
      <c r="G36" s="4">
        <v>49</v>
      </c>
      <c r="H36" s="4">
        <v>30</v>
      </c>
      <c r="I36" s="5">
        <v>16.333333333333332</v>
      </c>
      <c r="J36" s="5">
        <v>108.88888888888889</v>
      </c>
      <c r="K36" s="14">
        <v>1</v>
      </c>
      <c r="L36" s="14">
        <f>IF(Table3[[#This Row],[SOLD PRICE]]&gt;=1000000,1,0)</f>
        <v>0</v>
      </c>
      <c r="M36" s="14">
        <v>50000</v>
      </c>
    </row>
    <row r="37" spans="1:13" x14ac:dyDescent="0.35">
      <c r="A37" s="13">
        <v>36</v>
      </c>
      <c r="B37" s="4" t="s">
        <v>70</v>
      </c>
      <c r="C37" s="4">
        <v>3</v>
      </c>
      <c r="D37" s="4">
        <v>503</v>
      </c>
      <c r="E37" s="4">
        <v>575</v>
      </c>
      <c r="F37" s="4">
        <v>87.51</v>
      </c>
      <c r="G37" s="4">
        <v>1006</v>
      </c>
      <c r="H37" s="4">
        <v>73</v>
      </c>
      <c r="I37" s="5">
        <v>31.4375</v>
      </c>
      <c r="J37" s="5">
        <v>121.49758454106281</v>
      </c>
      <c r="K37" s="14">
        <v>28</v>
      </c>
      <c r="L37" s="14">
        <f>IF(Table3[[#This Row],[SOLD PRICE]]&gt;=1000000,1,0)</f>
        <v>0</v>
      </c>
      <c r="M37" s="14">
        <v>425000</v>
      </c>
    </row>
    <row r="38" spans="1:13" x14ac:dyDescent="0.35">
      <c r="A38" s="13">
        <v>37</v>
      </c>
      <c r="B38" s="4" t="s">
        <v>71</v>
      </c>
      <c r="C38" s="4">
        <v>2</v>
      </c>
      <c r="D38" s="4">
        <v>0</v>
      </c>
      <c r="E38" s="4">
        <v>1326</v>
      </c>
      <c r="F38" s="4">
        <v>93.71</v>
      </c>
      <c r="G38" s="4">
        <v>417</v>
      </c>
      <c r="H38" s="4">
        <v>71</v>
      </c>
      <c r="I38" s="5">
        <v>26.0625</v>
      </c>
      <c r="J38" s="5">
        <v>136.27450980392157</v>
      </c>
      <c r="K38" s="14">
        <v>11</v>
      </c>
      <c r="L38" s="14">
        <f>IF(Table3[[#This Row],[SOLD PRICE]]&gt;=1000000,1,0)</f>
        <v>0</v>
      </c>
      <c r="M38" s="14">
        <v>350000</v>
      </c>
    </row>
    <row r="39" spans="1:13" x14ac:dyDescent="0.35">
      <c r="A39" s="13">
        <v>38</v>
      </c>
      <c r="B39" s="4" t="s">
        <v>72</v>
      </c>
      <c r="C39" s="4">
        <v>2</v>
      </c>
      <c r="D39" s="4">
        <v>0</v>
      </c>
      <c r="E39" s="4">
        <v>1488</v>
      </c>
      <c r="F39" s="4">
        <v>91.4</v>
      </c>
      <c r="G39" s="4">
        <v>971</v>
      </c>
      <c r="H39" s="4">
        <v>71</v>
      </c>
      <c r="I39" s="5">
        <v>26.243243243243242</v>
      </c>
      <c r="J39" s="5">
        <v>125.77720207253887</v>
      </c>
      <c r="K39" s="14">
        <v>48</v>
      </c>
      <c r="L39" s="14">
        <f>IF(Table3[[#This Row],[SOLD PRICE]]&gt;=1000000,1,0)</f>
        <v>0</v>
      </c>
      <c r="M39" s="14">
        <v>625000</v>
      </c>
    </row>
    <row r="40" spans="1:13" x14ac:dyDescent="0.35">
      <c r="A40" s="13">
        <v>39</v>
      </c>
      <c r="B40" s="4" t="s">
        <v>73</v>
      </c>
      <c r="C40" s="4">
        <v>3</v>
      </c>
      <c r="D40" s="4">
        <v>5708</v>
      </c>
      <c r="E40" s="4">
        <v>5262</v>
      </c>
      <c r="F40" s="4">
        <v>86.97</v>
      </c>
      <c r="G40" s="4">
        <v>958</v>
      </c>
      <c r="H40" s="4">
        <v>116</v>
      </c>
      <c r="I40" s="5">
        <v>39.916666666666664</v>
      </c>
      <c r="J40" s="5">
        <v>120.65491183879094</v>
      </c>
      <c r="K40" s="14">
        <v>25</v>
      </c>
      <c r="L40" s="14">
        <f>IF(Table3[[#This Row],[SOLD PRICE]]&gt;=1000000,1,0)</f>
        <v>0</v>
      </c>
      <c r="M40" s="14">
        <v>250000</v>
      </c>
    </row>
    <row r="41" spans="1:13" x14ac:dyDescent="0.35">
      <c r="A41" s="13">
        <v>40</v>
      </c>
      <c r="B41" s="4" t="s">
        <v>74</v>
      </c>
      <c r="C41" s="4">
        <v>1</v>
      </c>
      <c r="D41" s="4">
        <v>0</v>
      </c>
      <c r="E41" s="4">
        <v>860</v>
      </c>
      <c r="F41" s="4">
        <v>78.61</v>
      </c>
      <c r="G41" s="4">
        <v>904</v>
      </c>
      <c r="H41" s="4">
        <v>48</v>
      </c>
      <c r="I41" s="5">
        <v>23.179487179487179</v>
      </c>
      <c r="J41" s="5">
        <v>120.85561497326202</v>
      </c>
      <c r="K41" s="14">
        <v>35</v>
      </c>
      <c r="L41" s="14">
        <f>IF(Table3[[#This Row],[SOLD PRICE]]&gt;=1000000,1,0)</f>
        <v>0</v>
      </c>
      <c r="M41" s="14">
        <v>950000</v>
      </c>
    </row>
    <row r="42" spans="1:13" x14ac:dyDescent="0.35">
      <c r="A42" s="13">
        <v>41</v>
      </c>
      <c r="B42" s="4" t="s">
        <v>76</v>
      </c>
      <c r="C42" s="4">
        <v>2</v>
      </c>
      <c r="D42" s="4">
        <v>1944</v>
      </c>
      <c r="E42" s="4">
        <v>10</v>
      </c>
      <c r="F42" s="4">
        <v>43.47</v>
      </c>
      <c r="G42" s="4">
        <v>130</v>
      </c>
      <c r="H42" s="4">
        <v>50</v>
      </c>
      <c r="I42" s="5">
        <v>16.25</v>
      </c>
      <c r="J42" s="5">
        <v>107.43801652892562</v>
      </c>
      <c r="K42" s="14">
        <v>3</v>
      </c>
      <c r="L42" s="14">
        <f>IF(Table3[[#This Row],[SOLD PRICE]]&gt;=1000000,1,0)</f>
        <v>0</v>
      </c>
      <c r="M42" s="14">
        <v>150000</v>
      </c>
    </row>
    <row r="43" spans="1:13" x14ac:dyDescent="0.35">
      <c r="A43" s="13">
        <v>42</v>
      </c>
      <c r="B43" s="4" t="s">
        <v>77</v>
      </c>
      <c r="C43" s="4">
        <v>3</v>
      </c>
      <c r="D43" s="4">
        <v>6973</v>
      </c>
      <c r="E43" s="4">
        <v>13430</v>
      </c>
      <c r="F43" s="4">
        <v>91.21</v>
      </c>
      <c r="G43" s="4">
        <v>768</v>
      </c>
      <c r="H43" s="4">
        <v>114</v>
      </c>
      <c r="I43" s="5">
        <v>27.428571428571427</v>
      </c>
      <c r="J43" s="5">
        <v>144.36090225563908</v>
      </c>
      <c r="K43" s="14">
        <v>39</v>
      </c>
      <c r="L43" s="14">
        <f>IF(Table3[[#This Row],[SOLD PRICE]]&gt;=1000000,1,0)</f>
        <v>0</v>
      </c>
      <c r="M43" s="14">
        <v>975000</v>
      </c>
    </row>
    <row r="44" spans="1:13" ht="26.5" x14ac:dyDescent="0.35">
      <c r="A44" s="13">
        <v>43</v>
      </c>
      <c r="B44" s="4" t="s">
        <v>78</v>
      </c>
      <c r="C44" s="4">
        <v>2</v>
      </c>
      <c r="D44" s="4">
        <v>10440</v>
      </c>
      <c r="E44" s="4">
        <v>10596</v>
      </c>
      <c r="F44" s="4">
        <v>78.08</v>
      </c>
      <c r="G44" s="4">
        <v>1471</v>
      </c>
      <c r="H44" s="4">
        <v>110</v>
      </c>
      <c r="I44" s="5">
        <v>30.645833333333332</v>
      </c>
      <c r="J44" s="5">
        <v>128.0243690165361</v>
      </c>
      <c r="K44" s="14">
        <v>33</v>
      </c>
      <c r="L44" s="14">
        <f>IF(Table3[[#This Row],[SOLD PRICE]]&gt;=1000000,1,0)</f>
        <v>0</v>
      </c>
      <c r="M44" s="14">
        <v>475000</v>
      </c>
    </row>
    <row r="45" spans="1:13" x14ac:dyDescent="0.35">
      <c r="A45" s="13">
        <v>44</v>
      </c>
      <c r="B45" s="4" t="s">
        <v>80</v>
      </c>
      <c r="C45" s="4">
        <v>2</v>
      </c>
      <c r="D45" s="4">
        <v>624</v>
      </c>
      <c r="E45" s="4">
        <v>2753</v>
      </c>
      <c r="F45" s="4">
        <v>72.03</v>
      </c>
      <c r="G45" s="4">
        <v>259</v>
      </c>
      <c r="H45" s="4">
        <v>34</v>
      </c>
      <c r="I45" s="5">
        <v>14.388888888888889</v>
      </c>
      <c r="J45" s="5">
        <v>103.60000000000001</v>
      </c>
      <c r="K45" s="14">
        <v>6</v>
      </c>
      <c r="L45" s="14">
        <f>IF(Table3[[#This Row],[SOLD PRICE]]&gt;=1000000,1,0)</f>
        <v>0</v>
      </c>
      <c r="M45" s="14">
        <v>675000</v>
      </c>
    </row>
    <row r="46" spans="1:13" x14ac:dyDescent="0.35">
      <c r="A46" s="13">
        <v>45</v>
      </c>
      <c r="B46" s="4" t="s">
        <v>81</v>
      </c>
      <c r="C46" s="4">
        <v>3</v>
      </c>
      <c r="D46" s="4">
        <v>12379</v>
      </c>
      <c r="E46" s="4">
        <v>11498</v>
      </c>
      <c r="F46" s="4">
        <v>72.97</v>
      </c>
      <c r="G46" s="4">
        <v>1965</v>
      </c>
      <c r="H46" s="4">
        <v>89</v>
      </c>
      <c r="I46" s="5">
        <v>30.703125</v>
      </c>
      <c r="J46" s="5">
        <v>110.95426312817618</v>
      </c>
      <c r="K46" s="14">
        <v>37</v>
      </c>
      <c r="L46" s="14">
        <f>IF(Table3[[#This Row],[SOLD PRICE]]&gt;=1000000,1,0)</f>
        <v>0</v>
      </c>
      <c r="M46" s="14">
        <v>900000</v>
      </c>
    </row>
    <row r="47" spans="1:13" x14ac:dyDescent="0.35">
      <c r="A47" s="13">
        <v>46</v>
      </c>
      <c r="B47" s="4" t="s">
        <v>82</v>
      </c>
      <c r="C47" s="4">
        <v>2</v>
      </c>
      <c r="D47" s="4">
        <v>2648</v>
      </c>
      <c r="E47" s="4">
        <v>2924</v>
      </c>
      <c r="F47" s="4">
        <v>84.31</v>
      </c>
      <c r="G47" s="4">
        <v>128</v>
      </c>
      <c r="H47" s="4">
        <v>53</v>
      </c>
      <c r="I47" s="5">
        <v>25.6</v>
      </c>
      <c r="J47" s="5">
        <v>164.1</v>
      </c>
      <c r="K47" s="14">
        <v>8</v>
      </c>
      <c r="L47" s="14">
        <f>IF(Table3[[#This Row],[SOLD PRICE]]&gt;=1000000,1,0)</f>
        <v>0</v>
      </c>
      <c r="M47" s="14">
        <v>150000</v>
      </c>
    </row>
    <row r="48" spans="1:13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0</v>
      </c>
      <c r="G48" s="4">
        <v>3</v>
      </c>
      <c r="H48" s="4">
        <v>3</v>
      </c>
      <c r="I48" s="5">
        <v>3</v>
      </c>
      <c r="J48" s="5">
        <v>60</v>
      </c>
      <c r="K48" s="14">
        <v>0</v>
      </c>
      <c r="L48" s="14">
        <f>IF(Table3[[#This Row],[SOLD PRICE]]&gt;=1000000,1,0)</f>
        <v>0</v>
      </c>
      <c r="M48" s="14">
        <v>24000</v>
      </c>
    </row>
    <row r="49" spans="1:13" x14ac:dyDescent="0.35">
      <c r="A49" s="13">
        <v>48</v>
      </c>
      <c r="B49" s="4" t="s">
        <v>85</v>
      </c>
      <c r="C49" s="4">
        <v>2</v>
      </c>
      <c r="D49" s="4">
        <v>1000</v>
      </c>
      <c r="E49" s="4">
        <v>1008</v>
      </c>
      <c r="F49" s="4">
        <v>74.5</v>
      </c>
      <c r="G49" s="4">
        <v>1231</v>
      </c>
      <c r="H49" s="4">
        <v>69</v>
      </c>
      <c r="I49" s="5">
        <v>24.137254901960784</v>
      </c>
      <c r="J49" s="5">
        <v>123.84305835010061</v>
      </c>
      <c r="K49" s="14">
        <v>28</v>
      </c>
      <c r="L49" s="14">
        <f>IF(Table3[[#This Row],[SOLD PRICE]]&gt;=1000000,1,0)</f>
        <v>0</v>
      </c>
      <c r="M49" s="14">
        <v>525000</v>
      </c>
    </row>
    <row r="50" spans="1:13" x14ac:dyDescent="0.35">
      <c r="A50" s="13">
        <v>49</v>
      </c>
      <c r="B50" s="4" t="s">
        <v>86</v>
      </c>
      <c r="C50" s="4">
        <v>2</v>
      </c>
      <c r="D50" s="4">
        <v>88</v>
      </c>
      <c r="E50" s="4">
        <v>126</v>
      </c>
      <c r="F50" s="4">
        <v>70.78</v>
      </c>
      <c r="G50" s="4">
        <v>111</v>
      </c>
      <c r="H50" s="4">
        <v>21</v>
      </c>
      <c r="I50" s="5">
        <v>18.5</v>
      </c>
      <c r="J50" s="5">
        <v>105.71428571428572</v>
      </c>
      <c r="K50" s="14">
        <v>1</v>
      </c>
      <c r="L50" s="14">
        <f>IF(Table3[[#This Row],[SOLD PRICE]]&gt;=1000000,1,0)</f>
        <v>0</v>
      </c>
      <c r="M50" s="14">
        <v>425000</v>
      </c>
    </row>
    <row r="51" spans="1:13" x14ac:dyDescent="0.35">
      <c r="A51" s="13">
        <v>50</v>
      </c>
      <c r="B51" s="4" t="s">
        <v>87</v>
      </c>
      <c r="C51" s="4">
        <v>3</v>
      </c>
      <c r="D51" s="4">
        <v>4188</v>
      </c>
      <c r="E51" s="4">
        <v>1324</v>
      </c>
      <c r="F51" s="4">
        <v>68.739999999999995</v>
      </c>
      <c r="G51" s="4">
        <v>241</v>
      </c>
      <c r="H51" s="4">
        <v>75</v>
      </c>
      <c r="I51" s="5">
        <v>24.1</v>
      </c>
      <c r="J51" s="5">
        <v>129.56989247311827</v>
      </c>
      <c r="K51" s="14">
        <v>8</v>
      </c>
      <c r="L51" s="14">
        <f>IF(Table3[[#This Row],[SOLD PRICE]]&gt;=1000000,1,0)</f>
        <v>0</v>
      </c>
      <c r="M51" s="14">
        <v>200000</v>
      </c>
    </row>
    <row r="52" spans="1:13" x14ac:dyDescent="0.35">
      <c r="A52" s="13">
        <v>51</v>
      </c>
      <c r="B52" s="4" t="s">
        <v>88</v>
      </c>
      <c r="C52" s="4">
        <v>1</v>
      </c>
      <c r="D52" s="4">
        <v>491</v>
      </c>
      <c r="E52" s="4">
        <v>3590</v>
      </c>
      <c r="F52" s="4">
        <v>86.31</v>
      </c>
      <c r="G52" s="4">
        <v>1639</v>
      </c>
      <c r="H52" s="4">
        <v>73</v>
      </c>
      <c r="I52" s="5">
        <v>28.258620689655171</v>
      </c>
      <c r="J52" s="5">
        <v>119.2867540029112</v>
      </c>
      <c r="K52" s="14">
        <v>49</v>
      </c>
      <c r="L52" s="14">
        <f>IF(Table3[[#This Row],[SOLD PRICE]]&gt;=1000000,1,0)</f>
        <v>1</v>
      </c>
      <c r="M52" s="14">
        <v>1800000</v>
      </c>
    </row>
    <row r="53" spans="1:13" x14ac:dyDescent="0.35">
      <c r="A53" s="13">
        <v>52</v>
      </c>
      <c r="B53" s="4" t="s">
        <v>89</v>
      </c>
      <c r="C53" s="4">
        <v>1</v>
      </c>
      <c r="D53" s="4">
        <v>149</v>
      </c>
      <c r="E53" s="4">
        <v>292</v>
      </c>
      <c r="F53" s="4">
        <v>88.21</v>
      </c>
      <c r="G53" s="4">
        <v>243</v>
      </c>
      <c r="H53" s="4">
        <v>34</v>
      </c>
      <c r="I53" s="5">
        <v>10.565217391304348</v>
      </c>
      <c r="J53" s="5">
        <v>114.08450704225352</v>
      </c>
      <c r="K53" s="14">
        <v>14</v>
      </c>
      <c r="L53" s="14">
        <f>IF(Table3[[#This Row],[SOLD PRICE]]&gt;=1000000,1,0)</f>
        <v>0</v>
      </c>
      <c r="M53" s="14">
        <v>800000</v>
      </c>
    </row>
    <row r="54" spans="1:13" x14ac:dyDescent="0.35">
      <c r="A54" s="13">
        <v>53</v>
      </c>
      <c r="B54" s="4" t="s">
        <v>90</v>
      </c>
      <c r="C54" s="4">
        <v>3</v>
      </c>
      <c r="D54" s="4">
        <v>2506</v>
      </c>
      <c r="E54" s="4">
        <v>938</v>
      </c>
      <c r="F54" s="4">
        <v>61.06</v>
      </c>
      <c r="G54" s="4">
        <v>35</v>
      </c>
      <c r="H54" s="4">
        <v>8</v>
      </c>
      <c r="I54" s="5">
        <v>11.666666666666666</v>
      </c>
      <c r="J54" s="5">
        <v>74.468085106382972</v>
      </c>
      <c r="K54" s="14">
        <v>0</v>
      </c>
      <c r="L54" s="14">
        <f>IF(Table3[[#This Row],[SOLD PRICE]]&gt;=1000000,1,0)</f>
        <v>0</v>
      </c>
      <c r="M54" s="14">
        <v>500000</v>
      </c>
    </row>
    <row r="55" spans="1:13" x14ac:dyDescent="0.35">
      <c r="A55" s="13">
        <v>54</v>
      </c>
      <c r="B55" s="4" t="s">
        <v>91</v>
      </c>
      <c r="C55" s="4">
        <v>3</v>
      </c>
      <c r="D55" s="4">
        <v>16</v>
      </c>
      <c r="E55" s="4">
        <v>73</v>
      </c>
      <c r="F55" s="4">
        <v>58.87</v>
      </c>
      <c r="G55" s="4">
        <v>8</v>
      </c>
      <c r="H55" s="4">
        <v>8</v>
      </c>
      <c r="I55" s="5">
        <v>4</v>
      </c>
      <c r="J55" s="5">
        <v>88.888888888888886</v>
      </c>
      <c r="K55" s="14">
        <v>1</v>
      </c>
      <c r="L55" s="14">
        <f>IF(Table3[[#This Row],[SOLD PRICE]]&gt;=1000000,1,0)</f>
        <v>0</v>
      </c>
      <c r="M55" s="14">
        <v>140000</v>
      </c>
    </row>
    <row r="56" spans="1:13" x14ac:dyDescent="0.35">
      <c r="A56" s="13">
        <v>55</v>
      </c>
      <c r="B56" s="4" t="s">
        <v>92</v>
      </c>
      <c r="C56" s="4">
        <v>3</v>
      </c>
      <c r="D56" s="4">
        <v>8781</v>
      </c>
      <c r="E56" s="4">
        <v>2338</v>
      </c>
      <c r="F56" s="4">
        <v>71.23</v>
      </c>
      <c r="G56" s="4">
        <v>282</v>
      </c>
      <c r="H56" s="4">
        <v>52</v>
      </c>
      <c r="I56" s="5">
        <v>15.666666666666666</v>
      </c>
      <c r="J56" s="5">
        <v>105.61797752808988</v>
      </c>
      <c r="K56" s="14">
        <v>5</v>
      </c>
      <c r="L56" s="14">
        <f>IF(Table3[[#This Row],[SOLD PRICE]]&gt;=1000000,1,0)</f>
        <v>0</v>
      </c>
      <c r="M56" s="14">
        <v>375000</v>
      </c>
    </row>
    <row r="57" spans="1:13" x14ac:dyDescent="0.35">
      <c r="A57" s="13">
        <v>56</v>
      </c>
      <c r="B57" s="4" t="s">
        <v>93</v>
      </c>
      <c r="C57" s="4">
        <v>2</v>
      </c>
      <c r="D57" s="4">
        <v>1451</v>
      </c>
      <c r="E57" s="4">
        <v>1100</v>
      </c>
      <c r="F57" s="4">
        <v>82.45</v>
      </c>
      <c r="G57" s="4">
        <v>103</v>
      </c>
      <c r="H57" s="4">
        <v>25</v>
      </c>
      <c r="I57" s="5">
        <v>11.444444444444445</v>
      </c>
      <c r="J57" s="5">
        <v>121.17647058823529</v>
      </c>
      <c r="K57" s="14">
        <v>6</v>
      </c>
      <c r="L57" s="14">
        <f>IF(Table3[[#This Row],[SOLD PRICE]]&gt;=1000000,1,0)</f>
        <v>0</v>
      </c>
      <c r="M57" s="14">
        <v>900000</v>
      </c>
    </row>
    <row r="58" spans="1:13" x14ac:dyDescent="0.35">
      <c r="A58" s="13">
        <v>57</v>
      </c>
      <c r="B58" s="4" t="s">
        <v>95</v>
      </c>
      <c r="C58" s="4">
        <v>2</v>
      </c>
      <c r="D58" s="4">
        <v>556</v>
      </c>
      <c r="E58" s="4">
        <v>1042</v>
      </c>
      <c r="F58" s="4">
        <v>84.44</v>
      </c>
      <c r="G58" s="4">
        <v>177</v>
      </c>
      <c r="H58" s="4">
        <v>39</v>
      </c>
      <c r="I58" s="5">
        <v>17.7</v>
      </c>
      <c r="J58" s="5">
        <v>143.90243902439025</v>
      </c>
      <c r="K58" s="14">
        <v>9</v>
      </c>
      <c r="L58" s="14">
        <f>IF(Table3[[#This Row],[SOLD PRICE]]&gt;=1000000,1,0)</f>
        <v>0</v>
      </c>
      <c r="M58" s="14">
        <v>225000</v>
      </c>
    </row>
    <row r="59" spans="1:13" x14ac:dyDescent="0.35">
      <c r="A59" s="13">
        <v>58</v>
      </c>
      <c r="B59" s="4" t="s">
        <v>97</v>
      </c>
      <c r="C59" s="4">
        <v>2</v>
      </c>
      <c r="D59" s="4">
        <v>275</v>
      </c>
      <c r="E59" s="4">
        <v>327</v>
      </c>
      <c r="F59" s="4">
        <v>73.81</v>
      </c>
      <c r="G59" s="4">
        <v>64</v>
      </c>
      <c r="H59" s="4">
        <v>17</v>
      </c>
      <c r="I59" s="5">
        <v>5.8181818181818183</v>
      </c>
      <c r="J59" s="5">
        <v>100</v>
      </c>
      <c r="K59" s="14">
        <v>4</v>
      </c>
      <c r="L59" s="14">
        <f>IF(Table3[[#This Row],[SOLD PRICE]]&gt;=1000000,1,0)</f>
        <v>0</v>
      </c>
      <c r="M59" s="14">
        <v>350000</v>
      </c>
    </row>
    <row r="60" spans="1:13" x14ac:dyDescent="0.35">
      <c r="A60" s="13">
        <v>59</v>
      </c>
      <c r="B60" s="4" t="s">
        <v>98</v>
      </c>
      <c r="C60" s="4">
        <v>2</v>
      </c>
      <c r="D60" s="4">
        <v>0</v>
      </c>
      <c r="E60" s="4">
        <v>245</v>
      </c>
      <c r="F60" s="4">
        <v>95.33</v>
      </c>
      <c r="G60" s="4">
        <v>74</v>
      </c>
      <c r="H60" s="4">
        <v>27</v>
      </c>
      <c r="I60" s="5">
        <v>8.2222222222222214</v>
      </c>
      <c r="J60" s="5">
        <v>101.36986301369863</v>
      </c>
      <c r="K60" s="14">
        <v>1</v>
      </c>
      <c r="L60" s="14">
        <f>IF(Table3[[#This Row],[SOLD PRICE]]&gt;=1000000,1,0)</f>
        <v>0</v>
      </c>
      <c r="M60" s="14">
        <v>100000</v>
      </c>
    </row>
    <row r="61" spans="1:13" x14ac:dyDescent="0.35">
      <c r="A61" s="13">
        <v>60</v>
      </c>
      <c r="B61" s="4" t="s">
        <v>99</v>
      </c>
      <c r="C61" s="4">
        <v>1</v>
      </c>
      <c r="D61" s="4">
        <v>1219</v>
      </c>
      <c r="E61" s="4">
        <v>1447</v>
      </c>
      <c r="F61" s="4">
        <v>82.59</v>
      </c>
      <c r="G61" s="4">
        <v>376</v>
      </c>
      <c r="H61" s="4">
        <v>65</v>
      </c>
      <c r="I61" s="5">
        <v>25.066666666666666</v>
      </c>
      <c r="J61" s="5">
        <v>123.27868852459017</v>
      </c>
      <c r="K61" s="14">
        <v>12</v>
      </c>
      <c r="L61" s="14">
        <f>IF(Table3[[#This Row],[SOLD PRICE]]&gt;=1000000,1,0)</f>
        <v>0</v>
      </c>
      <c r="M61" s="14">
        <v>950000</v>
      </c>
    </row>
    <row r="62" spans="1:13" x14ac:dyDescent="0.35">
      <c r="A62" s="13">
        <v>61</v>
      </c>
      <c r="B62" s="4" t="s">
        <v>100</v>
      </c>
      <c r="C62" s="4">
        <v>2</v>
      </c>
      <c r="D62" s="4">
        <v>3763</v>
      </c>
      <c r="E62" s="4">
        <v>4511</v>
      </c>
      <c r="F62" s="4">
        <v>89.62</v>
      </c>
      <c r="G62" s="4">
        <v>1233</v>
      </c>
      <c r="H62" s="4">
        <v>158</v>
      </c>
      <c r="I62" s="5">
        <v>28.022727272727273</v>
      </c>
      <c r="J62" s="5">
        <v>123.42342342342343</v>
      </c>
      <c r="K62" s="14">
        <v>48</v>
      </c>
      <c r="L62" s="14">
        <f>IF(Table3[[#This Row],[SOLD PRICE]]&gt;=1000000,1,0)</f>
        <v>0</v>
      </c>
      <c r="M62" s="14">
        <v>700000</v>
      </c>
    </row>
    <row r="63" spans="1:13" x14ac:dyDescent="0.35">
      <c r="A63" s="13">
        <v>62</v>
      </c>
      <c r="B63" s="4" t="s">
        <v>101</v>
      </c>
      <c r="C63" s="4">
        <v>2</v>
      </c>
      <c r="D63" s="4">
        <v>107</v>
      </c>
      <c r="E63" s="4">
        <v>0</v>
      </c>
      <c r="F63" s="4">
        <v>0</v>
      </c>
      <c r="G63" s="4">
        <v>123</v>
      </c>
      <c r="H63" s="4">
        <v>33</v>
      </c>
      <c r="I63" s="5">
        <v>30.75</v>
      </c>
      <c r="J63" s="5">
        <v>125.51020408163265</v>
      </c>
      <c r="K63" s="14">
        <v>4</v>
      </c>
      <c r="L63" s="14">
        <f>IF(Table3[[#This Row],[SOLD PRICE]]&gt;=1000000,1,0)</f>
        <v>0</v>
      </c>
      <c r="M63" s="14">
        <v>80000</v>
      </c>
    </row>
    <row r="64" spans="1:13" x14ac:dyDescent="0.35">
      <c r="A64" s="13">
        <v>63</v>
      </c>
      <c r="B64" s="4" t="s">
        <v>102</v>
      </c>
      <c r="C64" s="4">
        <v>3</v>
      </c>
      <c r="D64" s="4">
        <v>641</v>
      </c>
      <c r="E64" s="4">
        <v>115</v>
      </c>
      <c r="F64" s="4">
        <v>48.72</v>
      </c>
      <c r="G64" s="4">
        <v>4</v>
      </c>
      <c r="H64" s="4">
        <v>4</v>
      </c>
      <c r="I64" s="5">
        <v>4</v>
      </c>
      <c r="J64" s="5">
        <v>80</v>
      </c>
      <c r="K64" s="14">
        <v>0</v>
      </c>
      <c r="L64" s="14">
        <f>IF(Table3[[#This Row],[SOLD PRICE]]&gt;=1000000,1,0)</f>
        <v>0</v>
      </c>
      <c r="M64" s="14">
        <v>350000</v>
      </c>
    </row>
    <row r="65" spans="1:13" x14ac:dyDescent="0.35">
      <c r="A65" s="13">
        <v>64</v>
      </c>
      <c r="B65" s="4" t="s">
        <v>103</v>
      </c>
      <c r="C65" s="4">
        <v>3</v>
      </c>
      <c r="D65" s="4">
        <v>2173</v>
      </c>
      <c r="E65" s="4">
        <v>2763</v>
      </c>
      <c r="F65" s="4">
        <v>75.099999999999994</v>
      </c>
      <c r="G65" s="4">
        <v>117</v>
      </c>
      <c r="H65" s="4">
        <v>47</v>
      </c>
      <c r="I65" s="5">
        <v>16.71</v>
      </c>
      <c r="J65" s="5">
        <v>144.44</v>
      </c>
      <c r="K65" s="14">
        <v>6</v>
      </c>
      <c r="L65" s="14">
        <f>IF(Table3[[#This Row],[SOLD PRICE]]&gt;=1000000,1,0)</f>
        <v>0</v>
      </c>
      <c r="M65" s="14">
        <v>100000</v>
      </c>
    </row>
    <row r="66" spans="1:13" x14ac:dyDescent="0.35">
      <c r="A66" s="13">
        <v>65</v>
      </c>
      <c r="B66" s="4" t="s">
        <v>104</v>
      </c>
      <c r="C66" s="4">
        <v>2</v>
      </c>
      <c r="D66" s="4">
        <v>392</v>
      </c>
      <c r="E66" s="4">
        <v>5</v>
      </c>
      <c r="F66" s="4">
        <v>27.77</v>
      </c>
      <c r="G66" s="4">
        <v>186</v>
      </c>
      <c r="H66" s="4">
        <v>31</v>
      </c>
      <c r="I66" s="5">
        <v>10.941176470588236</v>
      </c>
      <c r="J66" s="5">
        <v>102.19780219780219</v>
      </c>
      <c r="K66" s="14">
        <v>3</v>
      </c>
      <c r="L66" s="14">
        <f>IF(Table3[[#This Row],[SOLD PRICE]]&gt;=1000000,1,0)</f>
        <v>0</v>
      </c>
      <c r="M66" s="14">
        <v>300000</v>
      </c>
    </row>
    <row r="67" spans="1:13" x14ac:dyDescent="0.35">
      <c r="A67" s="13">
        <v>66</v>
      </c>
      <c r="B67" s="4" t="s">
        <v>105</v>
      </c>
      <c r="C67" s="4">
        <v>1</v>
      </c>
      <c r="D67" s="4">
        <v>120</v>
      </c>
      <c r="E67" s="4">
        <v>51</v>
      </c>
      <c r="F67" s="4">
        <v>92.72</v>
      </c>
      <c r="G67" s="4">
        <v>32</v>
      </c>
      <c r="H67" s="4">
        <v>11</v>
      </c>
      <c r="I67" s="5">
        <v>8</v>
      </c>
      <c r="J67" s="5">
        <v>133.33333333333331</v>
      </c>
      <c r="K67" s="14">
        <v>1</v>
      </c>
      <c r="L67" s="14">
        <f>IF(Table3[[#This Row],[SOLD PRICE]]&gt;=1000000,1,0)</f>
        <v>0</v>
      </c>
      <c r="M67" s="14">
        <v>260000</v>
      </c>
    </row>
    <row r="68" spans="1:13" x14ac:dyDescent="0.35">
      <c r="A68" s="13">
        <v>67</v>
      </c>
      <c r="B68" s="4" t="s">
        <v>106</v>
      </c>
      <c r="C68" s="4">
        <v>2</v>
      </c>
      <c r="D68" s="4">
        <v>141</v>
      </c>
      <c r="E68" s="4">
        <v>34</v>
      </c>
      <c r="F68" s="4">
        <v>34</v>
      </c>
      <c r="G68" s="4">
        <v>3</v>
      </c>
      <c r="H68" s="4">
        <v>3</v>
      </c>
      <c r="I68" s="5">
        <v>1.5</v>
      </c>
      <c r="J68" s="5">
        <v>50</v>
      </c>
      <c r="K68" s="14">
        <v>0</v>
      </c>
      <c r="L68" s="14">
        <f>IF(Table3[[#This Row],[SOLD PRICE]]&gt;=1000000,1,0)</f>
        <v>0</v>
      </c>
      <c r="M68" s="14">
        <v>650000</v>
      </c>
    </row>
    <row r="69" spans="1:13" x14ac:dyDescent="0.35">
      <c r="A69" s="13">
        <v>68</v>
      </c>
      <c r="B69" s="4" t="s">
        <v>107</v>
      </c>
      <c r="C69" s="4">
        <v>2</v>
      </c>
      <c r="D69" s="4">
        <v>58</v>
      </c>
      <c r="E69" s="4">
        <v>782</v>
      </c>
      <c r="F69" s="4">
        <v>100.25</v>
      </c>
      <c r="G69" s="4">
        <v>781</v>
      </c>
      <c r="H69" s="4">
        <v>71</v>
      </c>
      <c r="I69" s="5">
        <v>24.40625</v>
      </c>
      <c r="J69" s="5">
        <v>146.25468164794006</v>
      </c>
      <c r="K69" s="14">
        <v>45</v>
      </c>
      <c r="L69" s="14">
        <f>IF(Table3[[#This Row],[SOLD PRICE]]&gt;=1000000,1,0)</f>
        <v>0</v>
      </c>
      <c r="M69" s="14">
        <v>675000</v>
      </c>
    </row>
    <row r="70" spans="1:13" x14ac:dyDescent="0.35">
      <c r="A70" s="13">
        <v>69</v>
      </c>
      <c r="B70" s="4" t="s">
        <v>108</v>
      </c>
      <c r="C70" s="4">
        <v>2</v>
      </c>
      <c r="D70" s="4">
        <v>555</v>
      </c>
      <c r="E70" s="4">
        <v>117</v>
      </c>
      <c r="F70" s="4">
        <v>75.97</v>
      </c>
      <c r="G70" s="4">
        <v>60</v>
      </c>
      <c r="H70" s="4">
        <v>16</v>
      </c>
      <c r="I70" s="5">
        <v>10</v>
      </c>
      <c r="J70" s="5">
        <v>111.11111111111111</v>
      </c>
      <c r="K70" s="14">
        <v>2</v>
      </c>
      <c r="L70" s="14">
        <f>IF(Table3[[#This Row],[SOLD PRICE]]&gt;=1000000,1,0)</f>
        <v>0</v>
      </c>
      <c r="M70" s="14">
        <v>475000</v>
      </c>
    </row>
    <row r="71" spans="1:13" x14ac:dyDescent="0.35">
      <c r="A71" s="13">
        <v>70</v>
      </c>
      <c r="B71" s="4" t="s">
        <v>109</v>
      </c>
      <c r="C71" s="4">
        <v>3</v>
      </c>
      <c r="D71" s="4">
        <v>1261</v>
      </c>
      <c r="E71" s="4">
        <v>674</v>
      </c>
      <c r="F71" s="4">
        <v>77.56</v>
      </c>
      <c r="G71" s="4">
        <v>20</v>
      </c>
      <c r="H71" s="4">
        <v>6</v>
      </c>
      <c r="I71" s="5">
        <v>3.3333333333333335</v>
      </c>
      <c r="J71" s="5">
        <v>66.666666666666657</v>
      </c>
      <c r="K71" s="14">
        <v>0</v>
      </c>
      <c r="L71" s="14">
        <f>IF(Table3[[#This Row],[SOLD PRICE]]&gt;=1000000,1,0)</f>
        <v>0</v>
      </c>
      <c r="M71" s="14">
        <v>600000</v>
      </c>
    </row>
    <row r="72" spans="1:13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50</v>
      </c>
      <c r="G72" s="4">
        <v>4</v>
      </c>
      <c r="H72" s="4">
        <v>3</v>
      </c>
      <c r="I72" s="5">
        <v>4</v>
      </c>
      <c r="J72" s="5">
        <v>30.76923076923077</v>
      </c>
      <c r="K72" s="14">
        <v>0</v>
      </c>
      <c r="L72" s="14">
        <f>IF(Table3[[#This Row],[SOLD PRICE]]&gt;=1000000,1,0)</f>
        <v>0</v>
      </c>
      <c r="M72" s="14">
        <v>650000</v>
      </c>
    </row>
    <row r="73" spans="1:13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0</v>
      </c>
      <c r="G73" s="4">
        <v>563</v>
      </c>
      <c r="H73" s="4">
        <v>35</v>
      </c>
      <c r="I73" s="5">
        <v>19.413793103448278</v>
      </c>
      <c r="J73" s="5">
        <v>123.19474835886214</v>
      </c>
      <c r="K73" s="14">
        <v>19</v>
      </c>
      <c r="L73" s="14">
        <f>IF(Table3[[#This Row],[SOLD PRICE]]&gt;=1000000,1,0)</f>
        <v>0</v>
      </c>
      <c r="M73" s="14">
        <v>800000</v>
      </c>
    </row>
    <row r="74" spans="1:13" x14ac:dyDescent="0.35">
      <c r="A74" s="13">
        <v>73</v>
      </c>
      <c r="B74" s="4" t="s">
        <v>112</v>
      </c>
      <c r="C74" s="4">
        <v>2</v>
      </c>
      <c r="D74" s="4">
        <v>77</v>
      </c>
      <c r="E74" s="4">
        <v>141</v>
      </c>
      <c r="F74" s="4">
        <v>57.31</v>
      </c>
      <c r="G74" s="4">
        <v>38</v>
      </c>
      <c r="H74" s="4">
        <v>22</v>
      </c>
      <c r="I74" s="5">
        <v>19</v>
      </c>
      <c r="J74" s="5">
        <v>82.608695652173907</v>
      </c>
      <c r="K74" s="14">
        <v>1</v>
      </c>
      <c r="L74" s="14">
        <f>IF(Table3[[#This Row],[SOLD PRICE]]&gt;=1000000,1,0)</f>
        <v>0</v>
      </c>
      <c r="M74" s="14">
        <v>850000</v>
      </c>
    </row>
    <row r="75" spans="1:13" x14ac:dyDescent="0.35">
      <c r="A75" s="13">
        <v>74</v>
      </c>
      <c r="B75" s="4" t="s">
        <v>113</v>
      </c>
      <c r="C75" s="4">
        <v>2</v>
      </c>
      <c r="D75" s="4">
        <v>0</v>
      </c>
      <c r="E75" s="4">
        <v>0</v>
      </c>
      <c r="F75" s="4">
        <v>0</v>
      </c>
      <c r="G75" s="4">
        <v>9</v>
      </c>
      <c r="H75" s="4">
        <v>9</v>
      </c>
      <c r="I75" s="5">
        <v>9</v>
      </c>
      <c r="J75" s="5">
        <v>90</v>
      </c>
      <c r="K75" s="14">
        <v>0</v>
      </c>
      <c r="L75" s="14">
        <f>IF(Table3[[#This Row],[SOLD PRICE]]&gt;=1000000,1,0)</f>
        <v>0</v>
      </c>
      <c r="M75" s="14">
        <v>20000</v>
      </c>
    </row>
    <row r="76" spans="1:13" x14ac:dyDescent="0.35">
      <c r="A76" s="13">
        <v>75</v>
      </c>
      <c r="B76" s="4" t="s">
        <v>114</v>
      </c>
      <c r="C76" s="4">
        <v>2</v>
      </c>
      <c r="D76" s="4">
        <v>699</v>
      </c>
      <c r="E76" s="4">
        <v>199</v>
      </c>
      <c r="F76" s="4">
        <v>66.77</v>
      </c>
      <c r="G76" s="4">
        <v>11</v>
      </c>
      <c r="H76" s="4">
        <v>11</v>
      </c>
      <c r="I76" s="5">
        <v>11</v>
      </c>
      <c r="J76" s="5">
        <v>61.11</v>
      </c>
      <c r="K76" s="14">
        <v>0</v>
      </c>
      <c r="L76" s="14">
        <f>IF(Table3[[#This Row],[SOLD PRICE]]&gt;=1000000,1,0)</f>
        <v>0</v>
      </c>
      <c r="M76" s="14">
        <v>200000</v>
      </c>
    </row>
    <row r="77" spans="1:13" x14ac:dyDescent="0.35">
      <c r="A77" s="13">
        <v>76</v>
      </c>
      <c r="B77" s="4" t="s">
        <v>115</v>
      </c>
      <c r="C77" s="4">
        <v>2</v>
      </c>
      <c r="D77" s="4">
        <v>0</v>
      </c>
      <c r="E77" s="4">
        <v>1</v>
      </c>
      <c r="F77" s="4">
        <v>14.28</v>
      </c>
      <c r="G77" s="4">
        <v>960</v>
      </c>
      <c r="H77" s="4">
        <v>94</v>
      </c>
      <c r="I77" s="5">
        <v>22.325581395348838</v>
      </c>
      <c r="J77" s="5">
        <v>117.93611793611794</v>
      </c>
      <c r="K77" s="14">
        <v>50</v>
      </c>
      <c r="L77" s="14">
        <f>IF(Table3[[#This Row],[SOLD PRICE]]&gt;=1000000,1,0)</f>
        <v>0</v>
      </c>
      <c r="M77" s="14">
        <v>270000</v>
      </c>
    </row>
    <row r="78" spans="1:13" x14ac:dyDescent="0.35">
      <c r="A78" s="13">
        <v>77</v>
      </c>
      <c r="B78" s="4" t="s">
        <v>116</v>
      </c>
      <c r="C78" s="4">
        <v>1</v>
      </c>
      <c r="D78" s="4">
        <v>70</v>
      </c>
      <c r="E78" s="4">
        <v>41</v>
      </c>
      <c r="F78" s="4">
        <v>43.61</v>
      </c>
      <c r="G78" s="4">
        <v>10</v>
      </c>
      <c r="H78" s="4">
        <v>3</v>
      </c>
      <c r="I78" s="5">
        <v>1</v>
      </c>
      <c r="J78" s="5">
        <v>30.303030303030305</v>
      </c>
      <c r="K78" s="14">
        <v>0</v>
      </c>
      <c r="L78" s="14">
        <f>IF(Table3[[#This Row],[SOLD PRICE]]&gt;=1000000,1,0)</f>
        <v>0</v>
      </c>
      <c r="M78" s="14">
        <v>500000</v>
      </c>
    </row>
    <row r="79" spans="1:13" x14ac:dyDescent="0.35">
      <c r="A79" s="13">
        <v>78</v>
      </c>
      <c r="B79" s="4" t="s">
        <v>117</v>
      </c>
      <c r="C79" s="4">
        <v>2</v>
      </c>
      <c r="D79" s="4">
        <v>1780</v>
      </c>
      <c r="E79" s="4">
        <v>2377</v>
      </c>
      <c r="F79" s="4">
        <v>87.16</v>
      </c>
      <c r="G79" s="4">
        <v>106</v>
      </c>
      <c r="H79" s="4">
        <v>41</v>
      </c>
      <c r="I79" s="5">
        <v>13.25</v>
      </c>
      <c r="J79" s="5">
        <v>98.148148148148152</v>
      </c>
      <c r="K79" s="14">
        <v>5</v>
      </c>
      <c r="L79" s="14">
        <f>IF(Table3[[#This Row],[SOLD PRICE]]&gt;=1000000,1,0)</f>
        <v>0</v>
      </c>
      <c r="M79" s="14">
        <v>675000</v>
      </c>
    </row>
    <row r="80" spans="1:13" x14ac:dyDescent="0.35">
      <c r="A80" s="13">
        <v>79</v>
      </c>
      <c r="B80" s="4" t="s">
        <v>118</v>
      </c>
      <c r="C80" s="4">
        <v>2</v>
      </c>
      <c r="D80" s="4">
        <v>0</v>
      </c>
      <c r="E80" s="4">
        <v>3</v>
      </c>
      <c r="F80" s="4">
        <v>100</v>
      </c>
      <c r="G80" s="4">
        <v>7</v>
      </c>
      <c r="H80" s="4">
        <v>4</v>
      </c>
      <c r="I80" s="5">
        <v>3.5</v>
      </c>
      <c r="J80" s="5">
        <v>58.333333333333336</v>
      </c>
      <c r="K80" s="14">
        <v>0</v>
      </c>
      <c r="L80" s="14">
        <f>IF(Table3[[#This Row],[SOLD PRICE]]&gt;=1000000,1,0)</f>
        <v>0</v>
      </c>
      <c r="M80" s="14">
        <v>95000</v>
      </c>
    </row>
    <row r="81" spans="1:13" x14ac:dyDescent="0.35">
      <c r="A81" s="13">
        <v>80</v>
      </c>
      <c r="B81" s="4" t="s">
        <v>119</v>
      </c>
      <c r="C81" s="4">
        <v>2</v>
      </c>
      <c r="D81" s="4">
        <v>60</v>
      </c>
      <c r="E81" s="4">
        <v>74</v>
      </c>
      <c r="F81" s="4">
        <v>66.069999999999993</v>
      </c>
      <c r="G81" s="4">
        <v>39</v>
      </c>
      <c r="H81" s="4">
        <v>23</v>
      </c>
      <c r="I81" s="5">
        <v>7.8</v>
      </c>
      <c r="J81" s="5">
        <v>235.49</v>
      </c>
      <c r="K81" s="14">
        <v>0</v>
      </c>
      <c r="L81" s="14">
        <f>IF(Table3[[#This Row],[SOLD PRICE]]&gt;=1000000,1,0)</f>
        <v>0</v>
      </c>
      <c r="M81" s="14">
        <v>275000</v>
      </c>
    </row>
    <row r="82" spans="1:13" x14ac:dyDescent="0.35">
      <c r="A82" s="13">
        <v>81</v>
      </c>
      <c r="B82" s="4" t="s">
        <v>120</v>
      </c>
      <c r="C82" s="4">
        <v>2</v>
      </c>
      <c r="D82" s="4">
        <v>683</v>
      </c>
      <c r="E82" s="4">
        <v>736</v>
      </c>
      <c r="F82" s="4">
        <v>76.5</v>
      </c>
      <c r="G82" s="4">
        <v>912</v>
      </c>
      <c r="H82" s="4">
        <v>57</v>
      </c>
      <c r="I82" s="5">
        <v>20.266666666666666</v>
      </c>
      <c r="J82" s="5">
        <v>107.29411764705883</v>
      </c>
      <c r="K82" s="14">
        <v>13</v>
      </c>
      <c r="L82" s="14">
        <f>IF(Table3[[#This Row],[SOLD PRICE]]&gt;=1000000,1,0)</f>
        <v>0</v>
      </c>
      <c r="M82" s="14">
        <v>325000</v>
      </c>
    </row>
    <row r="83" spans="1:13" x14ac:dyDescent="0.35">
      <c r="A83" s="13">
        <v>82</v>
      </c>
      <c r="B83" s="4" t="s">
        <v>121</v>
      </c>
      <c r="C83" s="4">
        <v>2</v>
      </c>
      <c r="D83" s="4">
        <v>1105</v>
      </c>
      <c r="E83" s="4">
        <v>1468</v>
      </c>
      <c r="F83" s="4">
        <v>78.959999999999994</v>
      </c>
      <c r="G83" s="4">
        <v>929</v>
      </c>
      <c r="H83" s="4">
        <v>60</v>
      </c>
      <c r="I83" s="5">
        <v>23.820512820512821</v>
      </c>
      <c r="J83" s="5">
        <v>128.31491712707182</v>
      </c>
      <c r="K83" s="14">
        <v>34</v>
      </c>
      <c r="L83" s="14">
        <f>IF(Table3[[#This Row],[SOLD PRICE]]&gt;=1000000,1,0)</f>
        <v>0</v>
      </c>
      <c r="M83" s="14">
        <v>925000</v>
      </c>
    </row>
    <row r="84" spans="1:13" x14ac:dyDescent="0.35">
      <c r="A84" s="13">
        <v>83</v>
      </c>
      <c r="B84" s="4" t="s">
        <v>122</v>
      </c>
      <c r="C84" s="4">
        <v>2</v>
      </c>
      <c r="D84" s="4">
        <v>0</v>
      </c>
      <c r="E84" s="4">
        <v>810</v>
      </c>
      <c r="F84" s="4">
        <v>113.6</v>
      </c>
      <c r="G84" s="4">
        <v>1488</v>
      </c>
      <c r="H84" s="4">
        <v>100</v>
      </c>
      <c r="I84" s="5">
        <v>25.655172413793103</v>
      </c>
      <c r="J84" s="5">
        <v>149.24774322968909</v>
      </c>
      <c r="K84" s="14">
        <v>81</v>
      </c>
      <c r="L84" s="14">
        <f>IF(Table3[[#This Row],[SOLD PRICE]]&gt;=1000000,1,0)</f>
        <v>0</v>
      </c>
      <c r="M84" s="14">
        <v>475000</v>
      </c>
    </row>
    <row r="85" spans="1:13" x14ac:dyDescent="0.35">
      <c r="A85" s="13">
        <v>84</v>
      </c>
      <c r="B85" s="4" t="s">
        <v>123</v>
      </c>
      <c r="C85" s="4">
        <v>2</v>
      </c>
      <c r="D85" s="4">
        <v>6654</v>
      </c>
      <c r="E85" s="4">
        <v>4184</v>
      </c>
      <c r="F85" s="4">
        <v>86.76</v>
      </c>
      <c r="G85" s="4">
        <v>634</v>
      </c>
      <c r="H85" s="4">
        <v>103</v>
      </c>
      <c r="I85" s="5">
        <v>42.266666666666666</v>
      </c>
      <c r="J85" s="5">
        <v>141.20267260579064</v>
      </c>
      <c r="K85" s="14">
        <v>30</v>
      </c>
      <c r="L85" s="14">
        <f>IF(Table3[[#This Row],[SOLD PRICE]]&gt;=1000000,1,0)</f>
        <v>1</v>
      </c>
      <c r="M85" s="14">
        <v>1550000</v>
      </c>
    </row>
    <row r="86" spans="1:13" x14ac:dyDescent="0.35">
      <c r="A86" s="13">
        <v>85</v>
      </c>
      <c r="B86" s="4" t="s">
        <v>124</v>
      </c>
      <c r="C86" s="4">
        <v>3</v>
      </c>
      <c r="D86" s="4">
        <v>3781</v>
      </c>
      <c r="E86" s="4">
        <v>3519</v>
      </c>
      <c r="F86" s="4">
        <v>86.69</v>
      </c>
      <c r="G86" s="4">
        <v>147</v>
      </c>
      <c r="H86" s="4">
        <v>33</v>
      </c>
      <c r="I86" s="5">
        <v>18.37</v>
      </c>
      <c r="J86" s="5">
        <v>132.43</v>
      </c>
      <c r="K86" s="14">
        <v>8</v>
      </c>
      <c r="L86" s="14">
        <f>IF(Table3[[#This Row],[SOLD PRICE]]&gt;=1000000,1,0)</f>
        <v>0</v>
      </c>
      <c r="M86" s="14">
        <v>550000</v>
      </c>
    </row>
    <row r="87" spans="1:13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0</v>
      </c>
      <c r="G87" s="4">
        <v>244</v>
      </c>
      <c r="H87" s="4">
        <v>79</v>
      </c>
      <c r="I87" s="5">
        <v>27.111111111111111</v>
      </c>
      <c r="J87" s="5">
        <v>130.48128342245991</v>
      </c>
      <c r="K87" s="14">
        <v>12</v>
      </c>
      <c r="L87" s="14">
        <f>IF(Table3[[#This Row],[SOLD PRICE]]&gt;=1000000,1,0)</f>
        <v>0</v>
      </c>
      <c r="M87" s="14">
        <v>50000</v>
      </c>
    </row>
    <row r="88" spans="1:13" x14ac:dyDescent="0.35">
      <c r="A88" s="13">
        <v>87</v>
      </c>
      <c r="B88" s="4" t="s">
        <v>126</v>
      </c>
      <c r="C88" s="4">
        <v>3</v>
      </c>
      <c r="D88" s="4">
        <v>13218</v>
      </c>
      <c r="E88" s="4">
        <v>13704</v>
      </c>
      <c r="F88" s="4">
        <v>80.39</v>
      </c>
      <c r="G88" s="4">
        <v>39</v>
      </c>
      <c r="H88" s="4">
        <v>20</v>
      </c>
      <c r="I88" s="5">
        <v>9.75</v>
      </c>
      <c r="J88" s="5">
        <v>73.58</v>
      </c>
      <c r="K88" s="14">
        <v>1</v>
      </c>
      <c r="L88" s="14">
        <f>IF(Table3[[#This Row],[SOLD PRICE]]&gt;=1000000,1,0)</f>
        <v>0</v>
      </c>
      <c r="M88" s="14">
        <v>400000</v>
      </c>
    </row>
    <row r="89" spans="1:13" x14ac:dyDescent="0.35">
      <c r="A89" s="13">
        <v>88</v>
      </c>
      <c r="B89" s="4" t="s">
        <v>127</v>
      </c>
      <c r="C89" s="4">
        <v>2</v>
      </c>
      <c r="D89" s="4">
        <v>13</v>
      </c>
      <c r="E89" s="4">
        <v>163</v>
      </c>
      <c r="F89" s="4">
        <v>62.69</v>
      </c>
      <c r="G89" s="4">
        <v>67</v>
      </c>
      <c r="H89" s="4">
        <v>28</v>
      </c>
      <c r="I89" s="5">
        <v>22.333333333333332</v>
      </c>
      <c r="J89" s="5">
        <v>104.6875</v>
      </c>
      <c r="K89" s="14">
        <v>1</v>
      </c>
      <c r="L89" s="14">
        <f>IF(Table3[[#This Row],[SOLD PRICE]]&gt;=1000000,1,0)</f>
        <v>0</v>
      </c>
      <c r="M89" s="14">
        <v>170000</v>
      </c>
    </row>
    <row r="90" spans="1:13" x14ac:dyDescent="0.35">
      <c r="A90" s="13">
        <v>89</v>
      </c>
      <c r="B90" s="4" t="s">
        <v>128</v>
      </c>
      <c r="C90" s="4">
        <v>1</v>
      </c>
      <c r="D90" s="4">
        <v>710</v>
      </c>
      <c r="E90" s="4">
        <v>3525</v>
      </c>
      <c r="F90" s="4">
        <v>92.71</v>
      </c>
      <c r="G90" s="4">
        <v>2254</v>
      </c>
      <c r="H90" s="4">
        <v>98</v>
      </c>
      <c r="I90" s="5">
        <v>33.64179104477612</v>
      </c>
      <c r="J90" s="5">
        <v>139.39393939393941</v>
      </c>
      <c r="K90" s="14">
        <v>97</v>
      </c>
      <c r="L90" s="14">
        <f>IF(Table3[[#This Row],[SOLD PRICE]]&gt;=1000000,1,0)</f>
        <v>0</v>
      </c>
      <c r="M90" s="14">
        <v>650000</v>
      </c>
    </row>
    <row r="91" spans="1:13" x14ac:dyDescent="0.35">
      <c r="A91" s="13">
        <v>90</v>
      </c>
      <c r="B91" s="4" t="s">
        <v>129</v>
      </c>
      <c r="C91" s="4">
        <v>2</v>
      </c>
      <c r="D91" s="4">
        <v>1269</v>
      </c>
      <c r="E91" s="4">
        <v>1100</v>
      </c>
      <c r="F91" s="4">
        <v>89.72</v>
      </c>
      <c r="G91" s="4">
        <v>604</v>
      </c>
      <c r="H91" s="4">
        <v>86</v>
      </c>
      <c r="I91" s="5">
        <v>21.571428571428573</v>
      </c>
      <c r="J91" s="5">
        <v>131.87772925764193</v>
      </c>
      <c r="K91" s="14">
        <v>19</v>
      </c>
      <c r="L91" s="14">
        <f>IF(Table3[[#This Row],[SOLD PRICE]]&gt;=1000000,1,0)</f>
        <v>0</v>
      </c>
      <c r="M91" s="14">
        <v>160000</v>
      </c>
    </row>
    <row r="92" spans="1:13" x14ac:dyDescent="0.35">
      <c r="A92" s="13">
        <v>91</v>
      </c>
      <c r="B92" s="4" t="s">
        <v>130</v>
      </c>
      <c r="C92" s="4">
        <v>2</v>
      </c>
      <c r="D92" s="4">
        <v>74</v>
      </c>
      <c r="E92" s="4">
        <v>4</v>
      </c>
      <c r="F92" s="4">
        <v>80</v>
      </c>
      <c r="G92" s="4">
        <v>372</v>
      </c>
      <c r="H92" s="4">
        <v>59</v>
      </c>
      <c r="I92" s="5">
        <v>28.615384615384617</v>
      </c>
      <c r="J92" s="5">
        <v>128.27586206896549</v>
      </c>
      <c r="K92" s="14">
        <v>16</v>
      </c>
      <c r="L92" s="14">
        <f>IF(Table3[[#This Row],[SOLD PRICE]]&gt;=1000000,1,0)</f>
        <v>0</v>
      </c>
      <c r="M92" s="14">
        <v>100000</v>
      </c>
    </row>
    <row r="93" spans="1:13" x14ac:dyDescent="0.35">
      <c r="A93" s="13">
        <v>92</v>
      </c>
      <c r="B93" s="4" t="s">
        <v>131</v>
      </c>
      <c r="C93" s="4">
        <v>2</v>
      </c>
      <c r="D93" s="4">
        <v>9382</v>
      </c>
      <c r="E93" s="4">
        <v>10472</v>
      </c>
      <c r="F93" s="4">
        <v>75.75</v>
      </c>
      <c r="G93" s="4">
        <v>1567</v>
      </c>
      <c r="H93" s="4">
        <v>94</v>
      </c>
      <c r="I93" s="5">
        <v>27.982142857142858</v>
      </c>
      <c r="J93" s="5">
        <v>124.76114649681529</v>
      </c>
      <c r="K93" s="14">
        <v>27</v>
      </c>
      <c r="L93" s="14">
        <f>IF(Table3[[#This Row],[SOLD PRICE]]&gt;=1000000,1,0)</f>
        <v>0</v>
      </c>
      <c r="M93" s="14">
        <v>700000</v>
      </c>
    </row>
    <row r="94" spans="1:13" x14ac:dyDescent="0.35">
      <c r="A94" s="13">
        <v>93</v>
      </c>
      <c r="B94" s="4" t="s">
        <v>132</v>
      </c>
      <c r="C94" s="4">
        <v>2</v>
      </c>
      <c r="D94" s="4">
        <v>5842</v>
      </c>
      <c r="E94" s="4">
        <v>5644</v>
      </c>
      <c r="F94" s="4">
        <v>75.760000000000005</v>
      </c>
      <c r="G94" s="4">
        <v>73</v>
      </c>
      <c r="H94" s="4">
        <v>31</v>
      </c>
      <c r="I94" s="5">
        <v>18.25</v>
      </c>
      <c r="J94" s="5">
        <v>97.33</v>
      </c>
      <c r="K94" s="14">
        <v>1</v>
      </c>
      <c r="L94" s="14">
        <f>IF(Table3[[#This Row],[SOLD PRICE]]&gt;=1000000,1,0)</f>
        <v>0</v>
      </c>
      <c r="M94" s="14">
        <v>225000</v>
      </c>
    </row>
    <row r="95" spans="1:13" x14ac:dyDescent="0.35">
      <c r="A95" s="13">
        <v>94</v>
      </c>
      <c r="B95" s="4" t="s">
        <v>133</v>
      </c>
      <c r="C95" s="4">
        <v>2</v>
      </c>
      <c r="D95" s="4">
        <v>8178</v>
      </c>
      <c r="E95" s="4">
        <v>8090</v>
      </c>
      <c r="F95" s="4">
        <v>104.68</v>
      </c>
      <c r="G95" s="4">
        <v>1879</v>
      </c>
      <c r="H95" s="4">
        <v>119</v>
      </c>
      <c r="I95" s="5">
        <v>30.306451612903224</v>
      </c>
      <c r="J95" s="5">
        <v>167.31967943009795</v>
      </c>
      <c r="K95" s="14">
        <v>79</v>
      </c>
      <c r="L95" s="14">
        <f>IF(Table3[[#This Row],[SOLD PRICE]]&gt;=1000000,1,0)</f>
        <v>1</v>
      </c>
      <c r="M95" s="14">
        <v>1800000</v>
      </c>
    </row>
    <row r="96" spans="1:13" x14ac:dyDescent="0.35">
      <c r="A96" s="13">
        <v>95</v>
      </c>
      <c r="B96" s="4" t="s">
        <v>134</v>
      </c>
      <c r="C96" s="4">
        <v>2</v>
      </c>
      <c r="D96" s="4">
        <v>1716</v>
      </c>
      <c r="E96" s="4">
        <v>7040</v>
      </c>
      <c r="F96" s="4">
        <v>113.87</v>
      </c>
      <c r="G96" s="4">
        <v>81</v>
      </c>
      <c r="H96" s="4">
        <v>33</v>
      </c>
      <c r="I96" s="5">
        <v>10.119999999999999</v>
      </c>
      <c r="J96" s="5">
        <v>176.08</v>
      </c>
      <c r="K96" s="14">
        <v>6</v>
      </c>
      <c r="L96" s="14">
        <f>IF(Table3[[#This Row],[SOLD PRICE]]&gt;=1000000,1,0)</f>
        <v>0</v>
      </c>
      <c r="M96" s="14">
        <v>675000</v>
      </c>
    </row>
    <row r="97" spans="1:13" x14ac:dyDescent="0.35">
      <c r="A97" s="13">
        <v>96</v>
      </c>
      <c r="B97" s="4" t="s">
        <v>135</v>
      </c>
      <c r="C97" s="4">
        <v>1</v>
      </c>
      <c r="D97" s="4">
        <v>432</v>
      </c>
      <c r="E97" s="4">
        <v>47</v>
      </c>
      <c r="F97" s="4">
        <v>34.049999999999997</v>
      </c>
      <c r="G97" s="4">
        <v>37</v>
      </c>
      <c r="H97" s="4">
        <v>9</v>
      </c>
      <c r="I97" s="5">
        <v>9.25</v>
      </c>
      <c r="J97" s="5">
        <v>80.434782608695656</v>
      </c>
      <c r="K97" s="14">
        <v>1</v>
      </c>
      <c r="L97" s="14">
        <f>IF(Table3[[#This Row],[SOLD PRICE]]&gt;=1000000,1,0)</f>
        <v>0</v>
      </c>
      <c r="M97" s="14">
        <v>950000</v>
      </c>
    </row>
    <row r="98" spans="1:13" x14ac:dyDescent="0.35">
      <c r="A98" s="13">
        <v>97</v>
      </c>
      <c r="B98" s="4" t="s">
        <v>136</v>
      </c>
      <c r="C98" s="4">
        <v>2</v>
      </c>
      <c r="D98" s="4">
        <v>0</v>
      </c>
      <c r="E98" s="4">
        <v>35</v>
      </c>
      <c r="F98" s="4">
        <v>116.66</v>
      </c>
      <c r="G98" s="4">
        <v>36</v>
      </c>
      <c r="H98" s="4">
        <v>16</v>
      </c>
      <c r="I98" s="5">
        <v>9</v>
      </c>
      <c r="J98" s="5">
        <v>120</v>
      </c>
      <c r="K98" s="14">
        <v>2</v>
      </c>
      <c r="L98" s="14">
        <f>IF(Table3[[#This Row],[SOLD PRICE]]&gt;=1000000,1,0)</f>
        <v>0</v>
      </c>
      <c r="M98" s="14">
        <v>225000</v>
      </c>
    </row>
    <row r="99" spans="1:13" x14ac:dyDescent="0.35">
      <c r="A99" s="13">
        <v>98</v>
      </c>
      <c r="B99" s="4" t="s">
        <v>137</v>
      </c>
      <c r="C99" s="4">
        <v>1</v>
      </c>
      <c r="D99" s="4">
        <v>0</v>
      </c>
      <c r="E99" s="4">
        <v>1961</v>
      </c>
      <c r="F99" s="4">
        <v>78.849999999999994</v>
      </c>
      <c r="G99" s="4">
        <v>1975</v>
      </c>
      <c r="H99" s="4">
        <v>109</v>
      </c>
      <c r="I99" s="5">
        <v>31.349206349206348</v>
      </c>
      <c r="J99" s="5">
        <v>129.16939175931981</v>
      </c>
      <c r="K99" s="14">
        <v>82</v>
      </c>
      <c r="L99" s="14">
        <f>IF(Table3[[#This Row],[SOLD PRICE]]&gt;=1000000,1,0)</f>
        <v>0</v>
      </c>
      <c r="M99" s="14">
        <v>750000</v>
      </c>
    </row>
    <row r="100" spans="1:13" x14ac:dyDescent="0.35">
      <c r="A100" s="13">
        <v>99</v>
      </c>
      <c r="B100" s="4" t="s">
        <v>138</v>
      </c>
      <c r="C100" s="4">
        <v>3</v>
      </c>
      <c r="D100" s="4">
        <v>544</v>
      </c>
      <c r="E100" s="4">
        <v>394</v>
      </c>
      <c r="F100" s="4">
        <v>73.23</v>
      </c>
      <c r="G100" s="4">
        <v>2</v>
      </c>
      <c r="H100" s="4">
        <v>2</v>
      </c>
      <c r="I100" s="5">
        <v>2</v>
      </c>
      <c r="J100" s="5">
        <v>28.57</v>
      </c>
      <c r="K100" s="14">
        <v>0</v>
      </c>
      <c r="L100" s="14">
        <f>IF(Table3[[#This Row],[SOLD PRICE]]&gt;=1000000,1,0)</f>
        <v>0</v>
      </c>
      <c r="M100" s="14">
        <v>425000</v>
      </c>
    </row>
    <row r="101" spans="1:13" x14ac:dyDescent="0.35">
      <c r="A101" s="13">
        <v>100</v>
      </c>
      <c r="B101" s="4" t="s">
        <v>139</v>
      </c>
      <c r="C101" s="4">
        <v>2</v>
      </c>
      <c r="D101" s="4">
        <v>1606</v>
      </c>
      <c r="E101" s="4">
        <v>5253</v>
      </c>
      <c r="F101" s="4">
        <v>78.37</v>
      </c>
      <c r="G101" s="4">
        <v>52</v>
      </c>
      <c r="H101" s="4">
        <v>24</v>
      </c>
      <c r="I101" s="5">
        <v>13</v>
      </c>
      <c r="J101" s="5">
        <v>110.63</v>
      </c>
      <c r="K101" s="14">
        <v>0</v>
      </c>
      <c r="L101" s="14">
        <f>IF(Table3[[#This Row],[SOLD PRICE]]&gt;=1000000,1,0)</f>
        <v>0</v>
      </c>
      <c r="M101" s="14">
        <v>500000</v>
      </c>
    </row>
    <row r="102" spans="1:13" x14ac:dyDescent="0.35">
      <c r="A102" s="13">
        <v>101</v>
      </c>
      <c r="B102" s="4" t="s">
        <v>140</v>
      </c>
      <c r="C102" s="4">
        <v>2</v>
      </c>
      <c r="D102" s="4">
        <v>537</v>
      </c>
      <c r="E102" s="4">
        <v>1587</v>
      </c>
      <c r="F102" s="4">
        <v>70.400000000000006</v>
      </c>
      <c r="G102" s="4">
        <v>40</v>
      </c>
      <c r="H102" s="4">
        <v>23</v>
      </c>
      <c r="I102" s="5">
        <v>20</v>
      </c>
      <c r="J102" s="5">
        <v>153.84</v>
      </c>
      <c r="K102" s="14">
        <v>1</v>
      </c>
      <c r="L102" s="14">
        <f>IF(Table3[[#This Row],[SOLD PRICE]]&gt;=1000000,1,0)</f>
        <v>0</v>
      </c>
      <c r="M102" s="14">
        <v>100000</v>
      </c>
    </row>
    <row r="103" spans="1:13" x14ac:dyDescent="0.35">
      <c r="A103" s="13">
        <v>102</v>
      </c>
      <c r="B103" s="4" t="s">
        <v>141</v>
      </c>
      <c r="C103" s="4">
        <v>2</v>
      </c>
      <c r="D103" s="4">
        <v>116</v>
      </c>
      <c r="E103" s="4">
        <v>104</v>
      </c>
      <c r="F103" s="4">
        <v>42.97</v>
      </c>
      <c r="G103" s="4">
        <v>52</v>
      </c>
      <c r="H103" s="4">
        <v>10</v>
      </c>
      <c r="I103" s="5">
        <v>3.4666666666666668</v>
      </c>
      <c r="J103" s="5">
        <v>68.421052631578945</v>
      </c>
      <c r="K103" s="14">
        <v>1</v>
      </c>
      <c r="L103" s="14">
        <f>IF(Table3[[#This Row],[SOLD PRICE]]&gt;=1000000,1,0)</f>
        <v>0</v>
      </c>
      <c r="M103" s="14">
        <v>875000</v>
      </c>
    </row>
    <row r="104" spans="1:13" x14ac:dyDescent="0.35">
      <c r="A104" s="13">
        <v>103</v>
      </c>
      <c r="B104" s="4" t="s">
        <v>142</v>
      </c>
      <c r="C104" s="4">
        <v>2</v>
      </c>
      <c r="D104" s="4">
        <v>320</v>
      </c>
      <c r="E104" s="4">
        <v>925</v>
      </c>
      <c r="F104" s="4">
        <v>97.26</v>
      </c>
      <c r="G104" s="4">
        <v>439</v>
      </c>
      <c r="H104" s="4">
        <v>87</v>
      </c>
      <c r="I104" s="5">
        <v>25.823529411764707</v>
      </c>
      <c r="J104" s="5">
        <v>148.81355932203391</v>
      </c>
      <c r="K104" s="14">
        <v>24</v>
      </c>
      <c r="L104" s="14">
        <f>IF(Table3[[#This Row],[SOLD PRICE]]&gt;=1000000,1,0)</f>
        <v>0</v>
      </c>
      <c r="M104" s="14">
        <v>100000</v>
      </c>
    </row>
    <row r="105" spans="1:13" x14ac:dyDescent="0.35">
      <c r="A105" s="13">
        <v>104</v>
      </c>
      <c r="B105" s="4" t="s">
        <v>143</v>
      </c>
      <c r="C105" s="4">
        <v>2</v>
      </c>
      <c r="D105" s="4">
        <v>8042</v>
      </c>
      <c r="E105" s="4">
        <v>6598</v>
      </c>
      <c r="F105" s="4">
        <v>81.58</v>
      </c>
      <c r="G105" s="4">
        <v>739</v>
      </c>
      <c r="H105" s="4">
        <v>91</v>
      </c>
      <c r="I105" s="5">
        <v>28.423076923076923</v>
      </c>
      <c r="J105" s="5">
        <v>110.62874251497006</v>
      </c>
      <c r="K105" s="14">
        <v>9</v>
      </c>
      <c r="L105" s="14">
        <f>IF(Table3[[#This Row],[SOLD PRICE]]&gt;=1000000,1,0)</f>
        <v>0</v>
      </c>
      <c r="M105" s="14">
        <v>250000</v>
      </c>
    </row>
    <row r="106" spans="1:13" x14ac:dyDescent="0.35">
      <c r="A106" s="13">
        <v>105</v>
      </c>
      <c r="B106" s="4" t="s">
        <v>144</v>
      </c>
      <c r="C106" s="4">
        <v>2</v>
      </c>
      <c r="D106" s="4">
        <v>17</v>
      </c>
      <c r="E106" s="4">
        <v>268</v>
      </c>
      <c r="F106" s="4">
        <v>94.03</v>
      </c>
      <c r="G106" s="4">
        <v>36</v>
      </c>
      <c r="H106" s="4">
        <v>13</v>
      </c>
      <c r="I106" s="5">
        <v>12</v>
      </c>
      <c r="J106" s="5">
        <v>124.13</v>
      </c>
      <c r="K106" s="14">
        <v>1</v>
      </c>
      <c r="L106" s="14">
        <f>IF(Table3[[#This Row],[SOLD PRICE]]&gt;=1000000,1,0)</f>
        <v>0</v>
      </c>
      <c r="M106" s="14">
        <v>100000</v>
      </c>
    </row>
    <row r="107" spans="1:13" x14ac:dyDescent="0.35">
      <c r="A107" s="13">
        <v>106</v>
      </c>
      <c r="B107" s="4" t="s">
        <v>145</v>
      </c>
      <c r="C107" s="4">
        <v>2</v>
      </c>
      <c r="D107" s="4">
        <v>281</v>
      </c>
      <c r="E107" s="4">
        <v>44</v>
      </c>
      <c r="F107" s="4">
        <v>36.36</v>
      </c>
      <c r="G107" s="4">
        <v>33</v>
      </c>
      <c r="H107" s="4">
        <v>15</v>
      </c>
      <c r="I107" s="5">
        <v>11</v>
      </c>
      <c r="J107" s="5">
        <v>64.705882352941174</v>
      </c>
      <c r="K107" s="14">
        <v>0</v>
      </c>
      <c r="L107" s="14">
        <f>IF(Table3[[#This Row],[SOLD PRICE]]&gt;=1000000,1,0)</f>
        <v>0</v>
      </c>
      <c r="M107" s="14">
        <v>625000</v>
      </c>
    </row>
    <row r="108" spans="1:13" x14ac:dyDescent="0.35">
      <c r="A108" s="13">
        <v>107</v>
      </c>
      <c r="B108" s="4" t="s">
        <v>146</v>
      </c>
      <c r="C108" s="4">
        <v>2</v>
      </c>
      <c r="D108" s="4">
        <v>770</v>
      </c>
      <c r="E108" s="4">
        <v>142</v>
      </c>
      <c r="F108" s="4">
        <v>73.569999999999993</v>
      </c>
      <c r="G108" s="4">
        <v>70</v>
      </c>
      <c r="H108" s="4">
        <v>13</v>
      </c>
      <c r="I108" s="5">
        <v>4.666666666666667</v>
      </c>
      <c r="J108" s="5">
        <v>86.419753086419746</v>
      </c>
      <c r="K108" s="14">
        <v>1</v>
      </c>
      <c r="L108" s="14">
        <f>IF(Table3[[#This Row],[SOLD PRICE]]&gt;=1000000,1,0)</f>
        <v>0</v>
      </c>
      <c r="M108" s="14">
        <v>325000</v>
      </c>
    </row>
    <row r="109" spans="1:13" x14ac:dyDescent="0.35">
      <c r="A109" s="13">
        <v>108</v>
      </c>
      <c r="B109" s="4" t="s">
        <v>147</v>
      </c>
      <c r="C109" s="4">
        <v>3</v>
      </c>
      <c r="D109" s="4">
        <v>1586</v>
      </c>
      <c r="E109" s="4">
        <v>4483</v>
      </c>
      <c r="F109" s="4">
        <v>79.41</v>
      </c>
      <c r="G109" s="4">
        <v>131</v>
      </c>
      <c r="H109" s="4">
        <v>36</v>
      </c>
      <c r="I109" s="5">
        <v>18.714285714285715</v>
      </c>
      <c r="J109" s="5">
        <v>98.496240601503757</v>
      </c>
      <c r="K109" s="14">
        <v>3</v>
      </c>
      <c r="L109" s="14">
        <f>IF(Table3[[#This Row],[SOLD PRICE]]&gt;=1000000,1,0)</f>
        <v>0</v>
      </c>
      <c r="M109" s="14">
        <v>175000</v>
      </c>
    </row>
    <row r="110" spans="1:13" x14ac:dyDescent="0.35">
      <c r="A110" s="13">
        <v>109</v>
      </c>
      <c r="B110" s="4" t="s">
        <v>148</v>
      </c>
      <c r="C110" s="4">
        <v>3</v>
      </c>
      <c r="D110" s="4">
        <v>1462</v>
      </c>
      <c r="E110" s="4">
        <v>5088</v>
      </c>
      <c r="F110" s="4">
        <v>92.44</v>
      </c>
      <c r="G110" s="4">
        <v>974</v>
      </c>
      <c r="H110" s="4">
        <v>117</v>
      </c>
      <c r="I110" s="5">
        <v>36.074074074074076</v>
      </c>
      <c r="J110" s="5">
        <v>129.86666666666667</v>
      </c>
      <c r="K110" s="14">
        <v>41</v>
      </c>
      <c r="L110" s="14">
        <f>IF(Table3[[#This Row],[SOLD PRICE]]&gt;=1000000,1,0)</f>
        <v>1</v>
      </c>
      <c r="M110" s="14">
        <v>1350000</v>
      </c>
    </row>
    <row r="111" spans="1:13" x14ac:dyDescent="0.35">
      <c r="A111" s="13">
        <v>110</v>
      </c>
      <c r="B111" s="4" t="s">
        <v>149</v>
      </c>
      <c r="C111" s="4">
        <v>2</v>
      </c>
      <c r="D111" s="4">
        <v>1546</v>
      </c>
      <c r="E111" s="4">
        <v>3393</v>
      </c>
      <c r="F111" s="4">
        <v>67.58</v>
      </c>
      <c r="G111" s="4">
        <v>31</v>
      </c>
      <c r="H111" s="4">
        <v>15</v>
      </c>
      <c r="I111" s="5">
        <v>10.33</v>
      </c>
      <c r="J111" s="5">
        <v>119.23</v>
      </c>
      <c r="K111" s="14">
        <v>0</v>
      </c>
      <c r="L111" s="14">
        <f>IF(Table3[[#This Row],[SOLD PRICE]]&gt;=1000000,1,0)</f>
        <v>0</v>
      </c>
      <c r="M111" s="14">
        <v>125000</v>
      </c>
    </row>
    <row r="112" spans="1:13" x14ac:dyDescent="0.35">
      <c r="A112" s="13">
        <v>111</v>
      </c>
      <c r="B112" s="4" t="s">
        <v>151</v>
      </c>
      <c r="C112" s="4">
        <v>2</v>
      </c>
      <c r="D112" s="4">
        <v>2742</v>
      </c>
      <c r="E112" s="4">
        <v>3185</v>
      </c>
      <c r="F112" s="4">
        <v>81.77</v>
      </c>
      <c r="G112" s="4">
        <v>895</v>
      </c>
      <c r="H112" s="4">
        <v>81</v>
      </c>
      <c r="I112" s="5">
        <v>27.96875</v>
      </c>
      <c r="J112" s="5">
        <v>130.27656477438137</v>
      </c>
      <c r="K112" s="14">
        <v>45</v>
      </c>
      <c r="L112" s="14">
        <f>IF(Table3[[#This Row],[SOLD PRICE]]&gt;=1000000,1,0)</f>
        <v>1</v>
      </c>
      <c r="M112" s="14">
        <v>1000000</v>
      </c>
    </row>
    <row r="113" spans="1:13" x14ac:dyDescent="0.35">
      <c r="A113" s="13">
        <v>112</v>
      </c>
      <c r="B113" s="4" t="s">
        <v>152</v>
      </c>
      <c r="C113" s="4">
        <v>3</v>
      </c>
      <c r="D113" s="4">
        <v>15470</v>
      </c>
      <c r="E113" s="4">
        <v>18426</v>
      </c>
      <c r="F113" s="4">
        <v>86.23</v>
      </c>
      <c r="G113" s="4">
        <v>2047</v>
      </c>
      <c r="H113" s="4">
        <v>100</v>
      </c>
      <c r="I113" s="5">
        <v>37.907407407407405</v>
      </c>
      <c r="J113" s="5">
        <v>119.2195690157251</v>
      </c>
      <c r="K113" s="14">
        <v>24</v>
      </c>
      <c r="L113" s="14">
        <f>IF(Table3[[#This Row],[SOLD PRICE]]&gt;=1000000,1,0)</f>
        <v>1</v>
      </c>
      <c r="M113" s="14">
        <v>1800000</v>
      </c>
    </row>
    <row r="114" spans="1:13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165</v>
      </c>
      <c r="F114" s="4">
        <v>75.680000000000007</v>
      </c>
      <c r="G114" s="4">
        <v>969</v>
      </c>
      <c r="H114" s="4">
        <v>75</v>
      </c>
      <c r="I114" s="5">
        <v>31.258064516129032</v>
      </c>
      <c r="J114" s="5">
        <v>113.33333333333333</v>
      </c>
      <c r="K114" s="14">
        <v>22</v>
      </c>
      <c r="L114" s="14">
        <f>IF(Table3[[#This Row],[SOLD PRICE]]&gt;=1000000,1,0)</f>
        <v>0</v>
      </c>
      <c r="M114" s="14">
        <v>675000</v>
      </c>
    </row>
    <row r="115" spans="1:13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49</v>
      </c>
      <c r="F115" s="4">
        <v>87.5</v>
      </c>
      <c r="G115" s="4">
        <v>836</v>
      </c>
      <c r="H115" s="4">
        <v>42</v>
      </c>
      <c r="I115" s="5">
        <v>25.333333333333332</v>
      </c>
      <c r="J115" s="5">
        <v>119.59942775393419</v>
      </c>
      <c r="K115" s="14">
        <v>32</v>
      </c>
      <c r="L115" s="14">
        <f>IF(Table3[[#This Row],[SOLD PRICE]]&gt;=1000000,1,0)</f>
        <v>1</v>
      </c>
      <c r="M115" s="14">
        <v>1600000</v>
      </c>
    </row>
    <row r="116" spans="1:13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1</v>
      </c>
      <c r="F116" s="4">
        <v>50</v>
      </c>
      <c r="G116" s="4">
        <v>3</v>
      </c>
      <c r="H116" s="4">
        <v>3</v>
      </c>
      <c r="I116" s="5">
        <v>3</v>
      </c>
      <c r="J116" s="5">
        <v>0.75</v>
      </c>
      <c r="K116" s="14">
        <v>0</v>
      </c>
      <c r="L116" s="14">
        <f>IF(Table3[[#This Row],[SOLD PRICE]]&gt;=1000000,1,0)</f>
        <v>0</v>
      </c>
      <c r="M116" s="14">
        <v>240000</v>
      </c>
    </row>
    <row r="117" spans="1:13" x14ac:dyDescent="0.35">
      <c r="A117" s="13">
        <v>116</v>
      </c>
      <c r="B117" s="4" t="s">
        <v>156</v>
      </c>
      <c r="C117" s="4">
        <v>2</v>
      </c>
      <c r="D117" s="4">
        <v>541</v>
      </c>
      <c r="E117" s="4">
        <v>368</v>
      </c>
      <c r="F117" s="4">
        <v>69.040000000000006</v>
      </c>
      <c r="G117" s="4">
        <v>39</v>
      </c>
      <c r="H117" s="4">
        <v>24</v>
      </c>
      <c r="I117" s="5">
        <v>13</v>
      </c>
      <c r="J117" s="5">
        <v>205.26</v>
      </c>
      <c r="K117" s="14">
        <v>5</v>
      </c>
      <c r="L117" s="14">
        <f>IF(Table3[[#This Row],[SOLD PRICE]]&gt;=1000000,1,0)</f>
        <v>0</v>
      </c>
      <c r="M117" s="14">
        <v>150000</v>
      </c>
    </row>
    <row r="118" spans="1:13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786</v>
      </c>
      <c r="F118" s="4">
        <v>91.92</v>
      </c>
      <c r="G118" s="4">
        <v>1538</v>
      </c>
      <c r="H118" s="4">
        <v>69</v>
      </c>
      <c r="I118" s="5">
        <v>26.982456140350877</v>
      </c>
      <c r="J118" s="5">
        <v>126.16899097621001</v>
      </c>
      <c r="K118" s="14">
        <v>59</v>
      </c>
      <c r="L118" s="14">
        <f>IF(Table3[[#This Row],[SOLD PRICE]]&gt;=1000000,1,0)</f>
        <v>0</v>
      </c>
      <c r="M118" s="14">
        <v>800000</v>
      </c>
    </row>
    <row r="119" spans="1:13" x14ac:dyDescent="0.35">
      <c r="A119" s="13">
        <v>118</v>
      </c>
      <c r="B119" s="4" t="s">
        <v>158</v>
      </c>
      <c r="C119" s="4">
        <v>3</v>
      </c>
      <c r="D119" s="4">
        <v>3089</v>
      </c>
      <c r="E119" s="4">
        <v>2025</v>
      </c>
      <c r="F119" s="4">
        <v>72.52</v>
      </c>
      <c r="G119" s="4">
        <v>81</v>
      </c>
      <c r="H119" s="4">
        <v>20</v>
      </c>
      <c r="I119" s="5">
        <v>10.125</v>
      </c>
      <c r="J119" s="5">
        <v>110.95890410958904</v>
      </c>
      <c r="K119" s="14">
        <v>3</v>
      </c>
      <c r="L119" s="14">
        <f>IF(Table3[[#This Row],[SOLD PRICE]]&gt;=1000000,1,0)</f>
        <v>0</v>
      </c>
      <c r="M119" s="14">
        <v>200000</v>
      </c>
    </row>
    <row r="120" spans="1:13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39</v>
      </c>
      <c r="F120" s="4">
        <v>95.12</v>
      </c>
      <c r="G120" s="4">
        <v>137</v>
      </c>
      <c r="H120" s="4">
        <v>35</v>
      </c>
      <c r="I120" s="5">
        <v>15.222222222222221</v>
      </c>
      <c r="J120" s="5">
        <v>118.10344827586208</v>
      </c>
      <c r="K120" s="14">
        <v>8</v>
      </c>
      <c r="L120" s="14">
        <f>IF(Table3[[#This Row],[SOLD PRICE]]&gt;=1000000,1,0)</f>
        <v>0</v>
      </c>
      <c r="M120" s="14">
        <v>50000</v>
      </c>
    </row>
    <row r="121" spans="1:13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218</v>
      </c>
      <c r="F121" s="4">
        <v>60.05</v>
      </c>
      <c r="G121" s="4">
        <v>914</v>
      </c>
      <c r="H121" s="4">
        <v>71</v>
      </c>
      <c r="I121" s="5">
        <v>22.292682926829269</v>
      </c>
      <c r="J121" s="5">
        <v>118.24062095730919</v>
      </c>
      <c r="K121" s="14">
        <v>37</v>
      </c>
      <c r="L121" s="14">
        <f>IF(Table3[[#This Row],[SOLD PRICE]]&gt;=1000000,1,0)</f>
        <v>0</v>
      </c>
      <c r="M121" s="14">
        <v>700000</v>
      </c>
    </row>
    <row r="122" spans="1:13" x14ac:dyDescent="0.35">
      <c r="A122" s="13">
        <v>121</v>
      </c>
      <c r="B122" s="4" t="s">
        <v>160</v>
      </c>
      <c r="C122" s="4">
        <v>2</v>
      </c>
      <c r="D122" s="4">
        <v>4486</v>
      </c>
      <c r="E122" s="4">
        <v>2105</v>
      </c>
      <c r="F122" s="4">
        <v>81.93</v>
      </c>
      <c r="G122" s="4">
        <v>121</v>
      </c>
      <c r="H122" s="4">
        <v>29</v>
      </c>
      <c r="I122" s="5">
        <v>15.125</v>
      </c>
      <c r="J122" s="5">
        <v>107.07964601769913</v>
      </c>
      <c r="K122" s="14">
        <v>2</v>
      </c>
      <c r="L122" s="14">
        <f>IF(Table3[[#This Row],[SOLD PRICE]]&gt;=1000000,1,0)</f>
        <v>0</v>
      </c>
      <c r="M122" s="14">
        <v>625000</v>
      </c>
    </row>
    <row r="123" spans="1:13" x14ac:dyDescent="0.35">
      <c r="A123" s="13">
        <v>122</v>
      </c>
      <c r="B123" s="4" t="s">
        <v>161</v>
      </c>
      <c r="C123" s="4">
        <v>2</v>
      </c>
      <c r="D123" s="4">
        <v>11</v>
      </c>
      <c r="E123" s="4">
        <v>43</v>
      </c>
      <c r="F123" s="4">
        <v>43.87</v>
      </c>
      <c r="G123" s="4">
        <v>217</v>
      </c>
      <c r="H123" s="4">
        <v>25</v>
      </c>
      <c r="I123" s="5">
        <v>9.4347826086956523</v>
      </c>
      <c r="J123" s="5">
        <v>104.83091787439614</v>
      </c>
      <c r="K123" s="14">
        <v>5</v>
      </c>
      <c r="L123" s="14">
        <f>IF(Table3[[#This Row],[SOLD PRICE]]&gt;=1000000,1,0)</f>
        <v>0</v>
      </c>
      <c r="M123" s="14">
        <v>475000</v>
      </c>
    </row>
    <row r="124" spans="1:13" x14ac:dyDescent="0.35">
      <c r="A124" s="13">
        <v>123</v>
      </c>
      <c r="B124" s="4" t="s">
        <v>162</v>
      </c>
      <c r="C124" s="4">
        <v>3</v>
      </c>
      <c r="D124" s="4">
        <v>3154</v>
      </c>
      <c r="E124" s="4">
        <v>1018</v>
      </c>
      <c r="F124" s="4">
        <v>72.040000000000006</v>
      </c>
      <c r="G124" s="4">
        <v>198</v>
      </c>
      <c r="H124" s="4">
        <v>34</v>
      </c>
      <c r="I124" s="5">
        <v>9.9</v>
      </c>
      <c r="J124" s="5">
        <v>92.523364485981304</v>
      </c>
      <c r="K124" s="14">
        <v>6</v>
      </c>
      <c r="L124" s="14">
        <f>IF(Table3[[#This Row],[SOLD PRICE]]&gt;=1000000,1,0)</f>
        <v>0</v>
      </c>
      <c r="M124" s="14">
        <v>450000</v>
      </c>
    </row>
    <row r="125" spans="1:13" x14ac:dyDescent="0.35">
      <c r="A125" s="13">
        <v>124</v>
      </c>
      <c r="B125" s="4" t="s">
        <v>163</v>
      </c>
      <c r="C125" s="4">
        <v>1</v>
      </c>
      <c r="D125" s="4">
        <v>483</v>
      </c>
      <c r="E125" s="4">
        <v>876</v>
      </c>
      <c r="F125" s="4">
        <v>85.79</v>
      </c>
      <c r="G125" s="4">
        <v>1025</v>
      </c>
      <c r="H125" s="4">
        <v>109</v>
      </c>
      <c r="I125" s="5">
        <v>27.702702702702702</v>
      </c>
      <c r="J125" s="5">
        <v>135.76158940397352</v>
      </c>
      <c r="K125" s="14">
        <v>44</v>
      </c>
      <c r="L125" s="14">
        <f>IF(Table3[[#This Row],[SOLD PRICE]]&gt;=1000000,1,0)</f>
        <v>0</v>
      </c>
      <c r="M125" s="14">
        <v>750000</v>
      </c>
    </row>
    <row r="126" spans="1:13" x14ac:dyDescent="0.35">
      <c r="A126" s="13">
        <v>125</v>
      </c>
      <c r="B126" s="4" t="s">
        <v>164</v>
      </c>
      <c r="C126" s="4">
        <v>2</v>
      </c>
      <c r="D126" s="4">
        <v>146</v>
      </c>
      <c r="E126" s="4">
        <v>2037</v>
      </c>
      <c r="F126" s="4">
        <v>80.48</v>
      </c>
      <c r="G126" s="4">
        <v>745</v>
      </c>
      <c r="H126" s="4">
        <v>78</v>
      </c>
      <c r="I126" s="5">
        <v>31.041666666666668</v>
      </c>
      <c r="J126" s="5">
        <v>132.0921985815603</v>
      </c>
      <c r="K126" s="14">
        <v>29</v>
      </c>
      <c r="L126" s="14">
        <f>IF(Table3[[#This Row],[SOLD PRICE]]&gt;=1000000,1,0)</f>
        <v>0</v>
      </c>
      <c r="M126" s="14">
        <v>500000</v>
      </c>
    </row>
    <row r="127" spans="1:13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0</v>
      </c>
      <c r="G127" s="4">
        <v>49</v>
      </c>
      <c r="H127" s="4">
        <v>16</v>
      </c>
      <c r="I127" s="5">
        <v>9.8000000000000007</v>
      </c>
      <c r="J127" s="5">
        <v>125.64</v>
      </c>
      <c r="K127" s="14">
        <v>2</v>
      </c>
      <c r="L127" s="14">
        <f>IF(Table3[[#This Row],[SOLD PRICE]]&gt;=1000000,1,0)</f>
        <v>0</v>
      </c>
      <c r="M127" s="14">
        <v>750000</v>
      </c>
    </row>
    <row r="128" spans="1:13" x14ac:dyDescent="0.35">
      <c r="A128" s="13">
        <v>127</v>
      </c>
      <c r="B128" s="4" t="s">
        <v>166</v>
      </c>
      <c r="C128" s="4">
        <v>2</v>
      </c>
      <c r="D128" s="4">
        <v>6398</v>
      </c>
      <c r="E128" s="4">
        <v>6814</v>
      </c>
      <c r="F128" s="4">
        <v>75.78</v>
      </c>
      <c r="G128" s="4">
        <v>3</v>
      </c>
      <c r="H128" s="4">
        <v>3</v>
      </c>
      <c r="I128" s="5">
        <v>3</v>
      </c>
      <c r="J128" s="5">
        <v>42.85</v>
      </c>
      <c r="K128" s="14">
        <v>0</v>
      </c>
      <c r="L128" s="14">
        <f>IF(Table3[[#This Row],[SOLD PRICE]]&gt;=1000000,1,0)</f>
        <v>0</v>
      </c>
      <c r="M128" s="14">
        <v>225000</v>
      </c>
    </row>
    <row r="129" spans="1:13" x14ac:dyDescent="0.35">
      <c r="A129" s="13">
        <v>128</v>
      </c>
      <c r="B129" s="4" t="s">
        <v>167</v>
      </c>
      <c r="C129" s="4">
        <v>2</v>
      </c>
      <c r="D129" s="4">
        <v>1775</v>
      </c>
      <c r="E129" s="4">
        <v>8051</v>
      </c>
      <c r="F129" s="4">
        <v>87.58</v>
      </c>
      <c r="G129" s="4">
        <v>1237</v>
      </c>
      <c r="H129" s="4">
        <v>66</v>
      </c>
      <c r="I129" s="5">
        <v>26.319148936170212</v>
      </c>
      <c r="J129" s="5">
        <v>131.87633262260127</v>
      </c>
      <c r="K129" s="14">
        <v>67</v>
      </c>
      <c r="L129" s="14">
        <f>IF(Table3[[#This Row],[SOLD PRICE]]&gt;=1000000,1,0)</f>
        <v>1</v>
      </c>
      <c r="M129" s="14">
        <v>1800000</v>
      </c>
    </row>
    <row r="130" spans="1:13" x14ac:dyDescent="0.35">
      <c r="A130" s="13">
        <v>129</v>
      </c>
      <c r="B130" s="4" t="s">
        <v>168</v>
      </c>
      <c r="C130" s="4">
        <v>2</v>
      </c>
      <c r="D130" s="4">
        <v>1114</v>
      </c>
      <c r="E130" s="4">
        <v>790</v>
      </c>
      <c r="F130" s="4">
        <v>73.55</v>
      </c>
      <c r="G130" s="4">
        <v>99</v>
      </c>
      <c r="H130" s="4">
        <v>23</v>
      </c>
      <c r="I130" s="5">
        <v>9.9</v>
      </c>
      <c r="J130" s="5">
        <v>91.666666666666657</v>
      </c>
      <c r="K130" s="14">
        <v>1</v>
      </c>
      <c r="L130" s="14">
        <f>IF(Table3[[#This Row],[SOLD PRICE]]&gt;=1000000,1,0)</f>
        <v>0</v>
      </c>
      <c r="M130" s="14">
        <v>450000</v>
      </c>
    </row>
    <row r="131" spans="1:13" x14ac:dyDescent="0.35">
      <c r="A131" s="13">
        <v>130</v>
      </c>
      <c r="B131" s="4" t="s">
        <v>169</v>
      </c>
      <c r="C131" s="4">
        <v>2</v>
      </c>
      <c r="D131" s="20">
        <v>288</v>
      </c>
      <c r="E131" s="20">
        <v>343</v>
      </c>
      <c r="F131" s="20">
        <v>95.81</v>
      </c>
      <c r="G131" s="20">
        <v>11</v>
      </c>
      <c r="H131" s="20">
        <v>10</v>
      </c>
      <c r="I131" s="21">
        <v>11</v>
      </c>
      <c r="J131" s="21">
        <v>122.22</v>
      </c>
      <c r="K131" s="23">
        <v>0</v>
      </c>
      <c r="L131" s="23">
        <f>IF(Table3[[#This Row],[SOLD PRICE]]&gt;=1000000,1,0)</f>
        <v>0</v>
      </c>
      <c r="M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54EE-FCDA-4345-8F91-0108BC9281F2}">
  <dimension ref="A1:J28"/>
  <sheetViews>
    <sheetView workbookViewId="0">
      <selection activeCell="E20" sqref="E20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37" t="s">
        <v>220</v>
      </c>
      <c r="B3" s="37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43">
        <v>0.28626622136976193</v>
      </c>
    </row>
    <row r="7" spans="1:10" x14ac:dyDescent="0.35">
      <c r="A7" s="34" t="s">
        <v>224</v>
      </c>
      <c r="B7" s="34">
        <v>343682.10362002504</v>
      </c>
    </row>
    <row r="8" spans="1:10" x14ac:dyDescent="0.35">
      <c r="A8" s="34" t="s">
        <v>225</v>
      </c>
      <c r="B8" s="34">
        <v>130</v>
      </c>
    </row>
    <row r="9" spans="1:10" x14ac:dyDescent="0.35">
      <c r="A9" s="38"/>
      <c r="B9" s="38"/>
      <c r="C9" s="38"/>
      <c r="D9" s="38"/>
      <c r="E9" s="38"/>
      <c r="F9" s="38"/>
      <c r="G9" s="38"/>
    </row>
    <row r="10" spans="1:10" x14ac:dyDescent="0.35">
      <c r="A10" s="38"/>
      <c r="B10" s="38"/>
      <c r="C10" s="38"/>
      <c r="D10" s="38"/>
      <c r="E10" s="38"/>
      <c r="F10" s="38"/>
      <c r="G10" s="38"/>
    </row>
    <row r="11" spans="1:10" x14ac:dyDescent="0.35">
      <c r="A11" s="39"/>
      <c r="B11" s="39"/>
      <c r="C11" s="39"/>
      <c r="D11" s="39"/>
      <c r="E11" s="39"/>
      <c r="F11" s="39"/>
      <c r="G11" s="38"/>
    </row>
    <row r="12" spans="1:10" x14ac:dyDescent="0.35">
      <c r="A12" s="34"/>
      <c r="B12" s="34"/>
      <c r="C12" s="34"/>
      <c r="D12" s="34"/>
      <c r="E12" s="34"/>
      <c r="F12" s="34"/>
      <c r="G12" s="38"/>
    </row>
    <row r="13" spans="1:10" x14ac:dyDescent="0.35">
      <c r="A13" s="34"/>
      <c r="B13" s="34"/>
      <c r="C13" s="34"/>
      <c r="D13" s="34"/>
      <c r="E13" s="34"/>
      <c r="F13" s="34"/>
      <c r="G13" s="38"/>
    </row>
    <row r="14" spans="1:10" x14ac:dyDescent="0.35">
      <c r="A14" s="34"/>
      <c r="B14" s="34"/>
      <c r="C14" s="34"/>
      <c r="D14" s="34"/>
      <c r="E14" s="34"/>
      <c r="F14" s="34"/>
      <c r="G14" s="38"/>
    </row>
    <row r="15" spans="1:10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 x14ac:dyDescent="0.35">
      <c r="A16" s="50"/>
      <c r="B16" s="50" t="s">
        <v>236</v>
      </c>
      <c r="C16" s="50" t="s">
        <v>224</v>
      </c>
      <c r="D16" s="50" t="s">
        <v>237</v>
      </c>
      <c r="E16" s="50" t="s">
        <v>238</v>
      </c>
      <c r="F16" s="50" t="s">
        <v>239</v>
      </c>
      <c r="G16" s="50" t="s">
        <v>240</v>
      </c>
      <c r="H16" s="39"/>
      <c r="I16" s="39"/>
      <c r="J16" s="38"/>
    </row>
    <row r="17" spans="1:10" x14ac:dyDescent="0.35">
      <c r="A17" s="34" t="s">
        <v>230</v>
      </c>
      <c r="B17" s="41">
        <v>538015.16662060481</v>
      </c>
      <c r="C17" s="41">
        <v>171710.49336473679</v>
      </c>
      <c r="D17" s="41">
        <v>3.1332690045784584</v>
      </c>
      <c r="E17" s="41">
        <v>2.1768459485200574E-3</v>
      </c>
      <c r="F17" s="41">
        <v>198011.23992272886</v>
      </c>
      <c r="G17" s="41">
        <v>878019.09331848077</v>
      </c>
      <c r="H17" s="41"/>
      <c r="I17" s="34"/>
      <c r="J17" s="38"/>
    </row>
    <row r="18" spans="1:10" x14ac:dyDescent="0.35">
      <c r="A18" s="34" t="s">
        <v>2</v>
      </c>
      <c r="B18" s="41">
        <v>-110102.13076610041</v>
      </c>
      <c r="C18" s="41">
        <v>61637.666720090179</v>
      </c>
      <c r="D18" s="41">
        <v>-1.7862799911959308</v>
      </c>
      <c r="E18" s="41">
        <v>7.6600443858662756E-2</v>
      </c>
      <c r="F18" s="41">
        <v>-232150.86702364517</v>
      </c>
      <c r="G18" s="41">
        <v>11946.605491444352</v>
      </c>
      <c r="H18" s="41"/>
      <c r="I18" s="34"/>
      <c r="J18" s="38"/>
    </row>
    <row r="19" spans="1:10" x14ac:dyDescent="0.35">
      <c r="A19" s="34" t="s">
        <v>4</v>
      </c>
      <c r="B19" s="41">
        <v>-26.827446612341099</v>
      </c>
      <c r="C19" s="41">
        <v>22.756747722645315</v>
      </c>
      <c r="D19" s="41">
        <v>-1.1788787633148923</v>
      </c>
      <c r="E19" s="41">
        <v>0.24079820610719571</v>
      </c>
      <c r="F19" s="41">
        <v>-71.88807996651289</v>
      </c>
      <c r="G19" s="41">
        <v>18.2331867418307</v>
      </c>
      <c r="H19" s="41"/>
      <c r="I19" s="34"/>
      <c r="J19" s="38"/>
    </row>
    <row r="20" spans="1:10" x14ac:dyDescent="0.35">
      <c r="A20" s="34" t="s">
        <v>207</v>
      </c>
      <c r="B20" s="41">
        <v>32.380150346477649</v>
      </c>
      <c r="C20" s="41">
        <v>21.784041645560194</v>
      </c>
      <c r="D20" s="41">
        <v>1.4864161055750207</v>
      </c>
      <c r="E20" s="41">
        <v>0.13981376776262083</v>
      </c>
      <c r="F20" s="41">
        <v>-10.754427824628984</v>
      </c>
      <c r="G20" s="41">
        <v>75.514728517584274</v>
      </c>
      <c r="H20" s="41"/>
      <c r="I20" s="34"/>
      <c r="J20" s="38"/>
    </row>
    <row r="21" spans="1:10" x14ac:dyDescent="0.35">
      <c r="A21" s="34" t="s">
        <v>6</v>
      </c>
      <c r="B21" s="41">
        <v>744.88013509177654</v>
      </c>
      <c r="C21" s="41">
        <v>1330.2465274003373</v>
      </c>
      <c r="D21" s="41">
        <v>0.55995645900874813</v>
      </c>
      <c r="E21" s="41">
        <v>0.57656169439763316</v>
      </c>
      <c r="F21" s="41">
        <v>-1889.1408494709085</v>
      </c>
      <c r="G21" s="41">
        <v>3378.9011196544616</v>
      </c>
      <c r="H21" s="41"/>
      <c r="I21" s="34"/>
      <c r="J21" s="38"/>
    </row>
    <row r="22" spans="1:10" x14ac:dyDescent="0.35">
      <c r="A22" s="34" t="s">
        <v>171</v>
      </c>
      <c r="B22" s="41">
        <v>224.26250865627227</v>
      </c>
      <c r="C22" s="41">
        <v>125.87995729857998</v>
      </c>
      <c r="D22" s="41">
        <v>1.7815585059687824</v>
      </c>
      <c r="E22" s="41">
        <v>7.737208010895498E-2</v>
      </c>
      <c r="F22" s="41">
        <v>-24.992379239051161</v>
      </c>
      <c r="G22" s="41">
        <v>473.51739655159571</v>
      </c>
      <c r="H22" s="41"/>
      <c r="I22" s="34"/>
      <c r="J22" s="38"/>
    </row>
    <row r="23" spans="1:10" x14ac:dyDescent="0.35">
      <c r="A23" s="34" t="s">
        <v>10</v>
      </c>
      <c r="B23" s="41">
        <v>-5233.4078905317383</v>
      </c>
      <c r="C23" s="41">
        <v>2133.9529898833471</v>
      </c>
      <c r="D23" s="41">
        <v>-2.4524476009276208</v>
      </c>
      <c r="E23" s="41">
        <v>1.5639657490407216E-2</v>
      </c>
      <c r="F23" s="41">
        <v>-9458.8479421646771</v>
      </c>
      <c r="G23" s="41">
        <v>-1007.9678388987995</v>
      </c>
      <c r="H23" s="41"/>
      <c r="I23" s="34"/>
      <c r="J23" s="38"/>
    </row>
    <row r="24" spans="1:10" x14ac:dyDescent="0.35">
      <c r="A24" s="34" t="s">
        <v>170</v>
      </c>
      <c r="B24" s="41">
        <v>11254.449209566274</v>
      </c>
      <c r="C24" s="41">
        <v>6073.2055291847382</v>
      </c>
      <c r="D24" s="41">
        <v>1.8531316214284388</v>
      </c>
      <c r="E24" s="41">
        <v>6.634064427554616E-2</v>
      </c>
      <c r="F24" s="41">
        <v>-771.10430847004682</v>
      </c>
      <c r="G24" s="41">
        <v>23280.002727602594</v>
      </c>
      <c r="H24" s="41"/>
      <c r="I24" s="34"/>
      <c r="J24" s="38"/>
    </row>
    <row r="25" spans="1:10" x14ac:dyDescent="0.35">
      <c r="A25" s="34" t="s">
        <v>183</v>
      </c>
      <c r="B25" s="41">
        <v>-496.28105647454328</v>
      </c>
      <c r="C25" s="41">
        <v>1104.5497310469414</v>
      </c>
      <c r="D25" s="41">
        <v>-0.44930621277155719</v>
      </c>
      <c r="E25" s="41">
        <v>0.65402802443033159</v>
      </c>
      <c r="F25" s="41">
        <v>-2683.3998424611409</v>
      </c>
      <c r="G25" s="41">
        <v>1690.8377295120545</v>
      </c>
      <c r="H25" s="41"/>
      <c r="I25" s="34"/>
      <c r="J25" s="38"/>
    </row>
    <row r="26" spans="1:10" x14ac:dyDescent="0.35">
      <c r="A26" s="34" t="s">
        <v>194</v>
      </c>
      <c r="B26" s="41">
        <v>3217.1305648546272</v>
      </c>
      <c r="C26" s="41">
        <v>2863.0645730136453</v>
      </c>
      <c r="D26" s="41">
        <v>1.1236667852965307</v>
      </c>
      <c r="E26" s="41">
        <v>0.26341611567801959</v>
      </c>
      <c r="F26" s="41">
        <v>-2452.0232424579413</v>
      </c>
      <c r="G26" s="41">
        <v>8886.2843721671961</v>
      </c>
      <c r="H26" s="41"/>
      <c r="I26" s="34"/>
      <c r="J26" s="38"/>
    </row>
    <row r="27" spans="1:10" ht="15" thickBot="1" x14ac:dyDescent="0.4">
      <c r="A27" s="35" t="s">
        <v>243</v>
      </c>
      <c r="B27" s="42">
        <v>183520.8063995</v>
      </c>
      <c r="C27" s="42">
        <v>95835.162883039084</v>
      </c>
      <c r="D27" s="42">
        <v>1.9149631604787467</v>
      </c>
      <c r="E27" s="42">
        <v>5.7897469414183368E-2</v>
      </c>
      <c r="F27" s="42">
        <v>-6242.3877854366729</v>
      </c>
      <c r="G27" s="42">
        <v>373284.0005844367</v>
      </c>
      <c r="H27" s="41"/>
      <c r="I27" s="34"/>
      <c r="J27" s="38"/>
    </row>
    <row r="28" spans="1:10" x14ac:dyDescent="0.35">
      <c r="B28" s="51"/>
      <c r="C28" s="51"/>
      <c r="D28" s="51"/>
      <c r="E28" s="51"/>
      <c r="F28" s="51"/>
      <c r="G28" s="51"/>
      <c r="H28" s="52"/>
      <c r="I28" s="38"/>
      <c r="J28" s="3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BFCD-C27E-4BE8-9A26-6C6886C2AB21}">
  <dimension ref="A1:M131"/>
  <sheetViews>
    <sheetView workbookViewId="0">
      <selection activeCell="H13" sqref="H13"/>
    </sheetView>
  </sheetViews>
  <sheetFormatPr defaultRowHeight="14.5" x14ac:dyDescent="0.35"/>
  <cols>
    <col min="2" max="2" width="15.81640625" customWidth="1"/>
    <col min="4" max="4" width="9.453125" customWidth="1"/>
    <col min="5" max="5" width="13.26953125" customWidth="1"/>
    <col min="6" max="6" width="10.90625" customWidth="1"/>
    <col min="7" max="7" width="9.26953125" customWidth="1"/>
    <col min="11" max="11" width="9.08984375" customWidth="1"/>
    <col min="12" max="12" width="16.7265625" style="1" customWidth="1"/>
    <col min="13" max="13" width="12.81640625" style="1" customWidth="1"/>
  </cols>
  <sheetData>
    <row r="1" spans="1:13" ht="26.5" x14ac:dyDescent="0.35">
      <c r="A1" s="28" t="s">
        <v>0</v>
      </c>
      <c r="B1" s="24" t="s">
        <v>1</v>
      </c>
      <c r="C1" s="24" t="s">
        <v>2</v>
      </c>
      <c r="D1" s="44" t="s">
        <v>4</v>
      </c>
      <c r="E1" s="44" t="s">
        <v>207</v>
      </c>
      <c r="F1" s="44" t="s">
        <v>6</v>
      </c>
      <c r="G1" s="44" t="s">
        <v>171</v>
      </c>
      <c r="H1" s="44" t="s">
        <v>10</v>
      </c>
      <c r="I1" s="45" t="s">
        <v>170</v>
      </c>
      <c r="J1" s="45" t="s">
        <v>183</v>
      </c>
      <c r="K1" s="46" t="s">
        <v>194</v>
      </c>
      <c r="L1" s="16" t="s">
        <v>243</v>
      </c>
      <c r="M1" s="18" t="s">
        <v>180</v>
      </c>
    </row>
    <row r="2" spans="1:13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0</v>
      </c>
      <c r="J2" s="5">
        <v>0</v>
      </c>
      <c r="K2" s="14">
        <v>0</v>
      </c>
      <c r="L2" s="4">
        <v>0</v>
      </c>
      <c r="M2" s="14">
        <v>50000</v>
      </c>
    </row>
    <row r="3" spans="1:13" ht="26.5" x14ac:dyDescent="0.35">
      <c r="A3" s="13">
        <v>2</v>
      </c>
      <c r="B3" s="4" t="s">
        <v>15</v>
      </c>
      <c r="C3" s="4">
        <v>2</v>
      </c>
      <c r="D3" s="4">
        <v>214</v>
      </c>
      <c r="E3" s="4">
        <v>657</v>
      </c>
      <c r="F3" s="4">
        <v>71.41</v>
      </c>
      <c r="G3" s="4">
        <v>0</v>
      </c>
      <c r="H3" s="4">
        <v>0</v>
      </c>
      <c r="I3" s="5">
        <v>0</v>
      </c>
      <c r="J3" s="5">
        <v>0</v>
      </c>
      <c r="K3" s="14">
        <v>0</v>
      </c>
      <c r="L3" s="4">
        <v>0</v>
      </c>
      <c r="M3" s="14">
        <v>50000</v>
      </c>
    </row>
    <row r="4" spans="1:13" ht="26.5" x14ac:dyDescent="0.35">
      <c r="A4" s="13">
        <v>3</v>
      </c>
      <c r="B4" s="4" t="s">
        <v>19</v>
      </c>
      <c r="C4" s="4">
        <v>2</v>
      </c>
      <c r="D4" s="4">
        <v>571</v>
      </c>
      <c r="E4" s="4">
        <v>1269</v>
      </c>
      <c r="F4" s="4">
        <v>80.62</v>
      </c>
      <c r="G4" s="4">
        <v>167</v>
      </c>
      <c r="H4" s="4">
        <v>39</v>
      </c>
      <c r="I4" s="5">
        <v>18.555555555555557</v>
      </c>
      <c r="J4" s="5">
        <v>121.01449275362319</v>
      </c>
      <c r="K4" s="14">
        <v>5</v>
      </c>
      <c r="L4" s="4">
        <v>0</v>
      </c>
      <c r="M4" s="14">
        <v>350000</v>
      </c>
    </row>
    <row r="5" spans="1:13" x14ac:dyDescent="0.35">
      <c r="A5" s="13">
        <v>4</v>
      </c>
      <c r="B5" s="4" t="s">
        <v>22</v>
      </c>
      <c r="C5" s="4">
        <v>1</v>
      </c>
      <c r="D5" s="4">
        <v>284</v>
      </c>
      <c r="E5" s="4">
        <v>241</v>
      </c>
      <c r="F5" s="4">
        <v>84.56</v>
      </c>
      <c r="G5" s="4">
        <v>58</v>
      </c>
      <c r="H5" s="4">
        <v>11</v>
      </c>
      <c r="I5" s="5">
        <v>5.8</v>
      </c>
      <c r="J5" s="5">
        <v>76.31578947368422</v>
      </c>
      <c r="K5" s="14">
        <v>0</v>
      </c>
      <c r="L5" s="4">
        <v>0</v>
      </c>
      <c r="M5" s="14">
        <v>850000</v>
      </c>
    </row>
    <row r="6" spans="1:13" ht="26.5" x14ac:dyDescent="0.35">
      <c r="A6" s="13">
        <v>5</v>
      </c>
      <c r="B6" s="4" t="s">
        <v>24</v>
      </c>
      <c r="C6" s="4">
        <v>2</v>
      </c>
      <c r="D6" s="4">
        <v>63</v>
      </c>
      <c r="E6" s="4">
        <v>79</v>
      </c>
      <c r="F6" s="4">
        <v>45.93</v>
      </c>
      <c r="G6" s="4">
        <v>1317</v>
      </c>
      <c r="H6" s="4">
        <v>71</v>
      </c>
      <c r="I6" s="5">
        <v>32.924999999999997</v>
      </c>
      <c r="J6" s="5">
        <v>120.71494042163154</v>
      </c>
      <c r="K6" s="14">
        <v>28</v>
      </c>
      <c r="L6" s="4">
        <v>0</v>
      </c>
      <c r="M6" s="14">
        <v>800000</v>
      </c>
    </row>
    <row r="7" spans="1:13" x14ac:dyDescent="0.35">
      <c r="A7" s="13">
        <v>6</v>
      </c>
      <c r="B7" s="4" t="s">
        <v>26</v>
      </c>
      <c r="C7" s="4">
        <v>2</v>
      </c>
      <c r="D7" s="4">
        <v>0</v>
      </c>
      <c r="E7" s="4">
        <v>172</v>
      </c>
      <c r="F7" s="4">
        <v>72.260000000000005</v>
      </c>
      <c r="G7" s="4">
        <v>63</v>
      </c>
      <c r="H7" s="4">
        <v>48</v>
      </c>
      <c r="I7" s="5">
        <v>21</v>
      </c>
      <c r="J7" s="5">
        <v>95.454545454545453</v>
      </c>
      <c r="K7" s="14">
        <v>0</v>
      </c>
      <c r="L7" s="4">
        <v>1</v>
      </c>
      <c r="M7" s="14">
        <v>50000</v>
      </c>
    </row>
    <row r="8" spans="1:13" x14ac:dyDescent="0.35">
      <c r="A8" s="13">
        <v>7</v>
      </c>
      <c r="B8" s="4" t="s">
        <v>28</v>
      </c>
      <c r="C8" s="4">
        <v>2</v>
      </c>
      <c r="D8" s="4">
        <v>51</v>
      </c>
      <c r="E8" s="4">
        <v>120</v>
      </c>
      <c r="F8" s="4">
        <v>78.94</v>
      </c>
      <c r="G8" s="4">
        <v>26</v>
      </c>
      <c r="H8" s="4">
        <v>15</v>
      </c>
      <c r="I8" s="5">
        <v>4.333333333333333</v>
      </c>
      <c r="J8" s="5">
        <v>72.222222222222214</v>
      </c>
      <c r="K8" s="14">
        <v>1</v>
      </c>
      <c r="L8" s="4">
        <v>0</v>
      </c>
      <c r="M8" s="14">
        <v>500000</v>
      </c>
    </row>
    <row r="9" spans="1:13" ht="26.5" x14ac:dyDescent="0.35">
      <c r="A9" s="13">
        <v>8</v>
      </c>
      <c r="B9" s="4" t="s">
        <v>30</v>
      </c>
      <c r="C9" s="4">
        <v>2</v>
      </c>
      <c r="D9" s="4">
        <v>54</v>
      </c>
      <c r="E9" s="4">
        <v>50</v>
      </c>
      <c r="F9" s="4">
        <v>92.59</v>
      </c>
      <c r="G9" s="4">
        <v>21</v>
      </c>
      <c r="H9" s="4">
        <v>16</v>
      </c>
      <c r="I9" s="5">
        <v>21</v>
      </c>
      <c r="J9" s="5">
        <v>165.88</v>
      </c>
      <c r="K9" s="14">
        <v>1</v>
      </c>
      <c r="L9" s="4">
        <v>0</v>
      </c>
      <c r="M9" s="14">
        <v>700000</v>
      </c>
    </row>
    <row r="10" spans="1:13" x14ac:dyDescent="0.35">
      <c r="A10" s="13">
        <v>9</v>
      </c>
      <c r="B10" s="4" t="s">
        <v>31</v>
      </c>
      <c r="C10" s="4">
        <v>2</v>
      </c>
      <c r="D10" s="4">
        <v>83</v>
      </c>
      <c r="E10" s="4">
        <v>609</v>
      </c>
      <c r="F10" s="4">
        <v>85.77</v>
      </c>
      <c r="G10" s="4">
        <v>335</v>
      </c>
      <c r="H10" s="4">
        <v>67</v>
      </c>
      <c r="I10" s="5">
        <v>30.454545454545453</v>
      </c>
      <c r="J10" s="5">
        <v>114.72602739726028</v>
      </c>
      <c r="K10" s="14">
        <v>3</v>
      </c>
      <c r="L10" s="4">
        <v>1</v>
      </c>
      <c r="M10" s="14">
        <v>950000</v>
      </c>
    </row>
    <row r="11" spans="1:13" ht="26.5" x14ac:dyDescent="0.35">
      <c r="A11" s="13">
        <v>10</v>
      </c>
      <c r="B11" s="4" t="s">
        <v>33</v>
      </c>
      <c r="C11" s="4">
        <v>2</v>
      </c>
      <c r="D11" s="4">
        <v>5515</v>
      </c>
      <c r="E11" s="4">
        <v>4686</v>
      </c>
      <c r="F11" s="4">
        <v>84.76</v>
      </c>
      <c r="G11" s="4">
        <v>394</v>
      </c>
      <c r="H11" s="4">
        <v>50</v>
      </c>
      <c r="I11" s="5">
        <v>28.142857142857142</v>
      </c>
      <c r="J11" s="5">
        <v>127.50809061488673</v>
      </c>
      <c r="K11" s="14">
        <v>13</v>
      </c>
      <c r="L11" s="4">
        <v>1</v>
      </c>
      <c r="M11" s="14">
        <v>450000</v>
      </c>
    </row>
    <row r="12" spans="1:13" x14ac:dyDescent="0.35">
      <c r="A12" s="13">
        <v>11</v>
      </c>
      <c r="B12" s="4" t="s">
        <v>35</v>
      </c>
      <c r="C12" s="4">
        <v>2</v>
      </c>
      <c r="D12" s="4">
        <v>2200</v>
      </c>
      <c r="E12" s="4">
        <v>2004</v>
      </c>
      <c r="F12" s="4">
        <v>81.39</v>
      </c>
      <c r="G12" s="4">
        <v>839</v>
      </c>
      <c r="H12" s="4">
        <v>70</v>
      </c>
      <c r="I12" s="5">
        <v>27.966666666666665</v>
      </c>
      <c r="J12" s="5">
        <v>127.12121212121212</v>
      </c>
      <c r="K12" s="14">
        <v>38</v>
      </c>
      <c r="L12" s="4">
        <v>0</v>
      </c>
      <c r="M12" s="14">
        <v>200000</v>
      </c>
    </row>
    <row r="13" spans="1:13" ht="26.5" x14ac:dyDescent="0.35">
      <c r="A13" s="13">
        <v>12</v>
      </c>
      <c r="B13" s="4" t="s">
        <v>38</v>
      </c>
      <c r="C13" s="4">
        <v>3</v>
      </c>
      <c r="D13" s="4">
        <v>9918</v>
      </c>
      <c r="E13" s="4">
        <v>8778</v>
      </c>
      <c r="F13" s="4">
        <v>70.739999999999995</v>
      </c>
      <c r="G13" s="4">
        <v>25</v>
      </c>
      <c r="H13" s="4">
        <v>16</v>
      </c>
      <c r="I13" s="5">
        <v>8.33</v>
      </c>
      <c r="J13" s="5">
        <v>80.64</v>
      </c>
      <c r="K13" s="14">
        <v>0</v>
      </c>
      <c r="L13" s="4">
        <v>1</v>
      </c>
      <c r="M13" s="14">
        <v>200000</v>
      </c>
    </row>
    <row r="14" spans="1:13" ht="26.5" x14ac:dyDescent="0.35">
      <c r="A14" s="13">
        <v>13</v>
      </c>
      <c r="B14" s="4" t="s">
        <v>39</v>
      </c>
      <c r="C14" s="4">
        <v>1</v>
      </c>
      <c r="D14" s="4">
        <v>5</v>
      </c>
      <c r="E14" s="4">
        <v>38</v>
      </c>
      <c r="F14" s="4">
        <v>65.510000000000005</v>
      </c>
      <c r="G14" s="4">
        <v>337</v>
      </c>
      <c r="H14" s="4">
        <v>24</v>
      </c>
      <c r="I14" s="5">
        <v>13.48</v>
      </c>
      <c r="J14" s="5">
        <v>113.08724832214764</v>
      </c>
      <c r="K14" s="14">
        <v>9</v>
      </c>
      <c r="L14" s="4">
        <v>0</v>
      </c>
      <c r="M14" s="14">
        <v>400000</v>
      </c>
    </row>
    <row r="15" spans="1:13" ht="39.5" x14ac:dyDescent="0.35">
      <c r="A15" s="13">
        <v>14</v>
      </c>
      <c r="B15" s="4" t="s">
        <v>40</v>
      </c>
      <c r="C15" s="4">
        <v>2</v>
      </c>
      <c r="D15" s="4">
        <v>5457</v>
      </c>
      <c r="E15" s="4">
        <v>4998</v>
      </c>
      <c r="F15" s="4">
        <v>93.19</v>
      </c>
      <c r="G15" s="4">
        <v>1302</v>
      </c>
      <c r="H15" s="4">
        <v>105</v>
      </c>
      <c r="I15" s="5">
        <v>34.263157894736842</v>
      </c>
      <c r="J15" s="5">
        <v>128.52912142152024</v>
      </c>
      <c r="K15" s="14">
        <v>42</v>
      </c>
      <c r="L15" s="4">
        <v>1</v>
      </c>
      <c r="M15" s="14">
        <v>300000</v>
      </c>
    </row>
    <row r="16" spans="1:13" x14ac:dyDescent="0.35">
      <c r="A16" s="13">
        <v>15</v>
      </c>
      <c r="B16" s="4" t="s">
        <v>42</v>
      </c>
      <c r="C16" s="4">
        <v>2</v>
      </c>
      <c r="D16" s="4">
        <v>0</v>
      </c>
      <c r="E16" s="4">
        <v>69</v>
      </c>
      <c r="F16" s="4">
        <v>56.09</v>
      </c>
      <c r="G16" s="4">
        <v>1540</v>
      </c>
      <c r="H16" s="4">
        <v>95</v>
      </c>
      <c r="I16" s="5">
        <v>31.428571428571427</v>
      </c>
      <c r="J16" s="5">
        <v>122.31930103256552</v>
      </c>
      <c r="K16" s="14">
        <v>36</v>
      </c>
      <c r="L16" s="4">
        <v>0</v>
      </c>
      <c r="M16" s="14">
        <v>300000</v>
      </c>
    </row>
    <row r="17" spans="1:13" x14ac:dyDescent="0.35">
      <c r="A17" s="13">
        <v>16</v>
      </c>
      <c r="B17" s="4" t="s">
        <v>43</v>
      </c>
      <c r="C17" s="4">
        <v>2</v>
      </c>
      <c r="D17" s="4">
        <v>3509</v>
      </c>
      <c r="E17" s="4">
        <v>6773</v>
      </c>
      <c r="F17" s="4">
        <v>88.19</v>
      </c>
      <c r="G17" s="4">
        <v>1782</v>
      </c>
      <c r="H17" s="4">
        <v>70</v>
      </c>
      <c r="I17" s="5">
        <v>37.125</v>
      </c>
      <c r="J17" s="5">
        <v>136.44716692189894</v>
      </c>
      <c r="K17" s="14">
        <v>64</v>
      </c>
      <c r="L17" s="4">
        <v>1</v>
      </c>
      <c r="M17" s="14">
        <v>1500000</v>
      </c>
    </row>
    <row r="18" spans="1:13" ht="26.5" x14ac:dyDescent="0.35">
      <c r="A18" s="13">
        <v>17</v>
      </c>
      <c r="B18" s="4" t="s">
        <v>44</v>
      </c>
      <c r="C18" s="4">
        <v>2</v>
      </c>
      <c r="D18" s="4">
        <v>4722</v>
      </c>
      <c r="E18" s="4">
        <v>6455</v>
      </c>
      <c r="F18" s="4">
        <v>86.8</v>
      </c>
      <c r="G18" s="4">
        <v>1077</v>
      </c>
      <c r="H18" s="4">
        <v>76</v>
      </c>
      <c r="I18" s="5">
        <v>28.342105263157894</v>
      </c>
      <c r="J18" s="5">
        <v>117.83369803063457</v>
      </c>
      <c r="K18" s="14">
        <v>24</v>
      </c>
      <c r="L18" s="4">
        <v>1</v>
      </c>
      <c r="M18" s="14">
        <v>250000</v>
      </c>
    </row>
    <row r="19" spans="1:13" x14ac:dyDescent="0.35">
      <c r="A19" s="13">
        <v>18</v>
      </c>
      <c r="B19" s="4" t="s">
        <v>46</v>
      </c>
      <c r="C19" s="4">
        <v>2</v>
      </c>
      <c r="D19" s="4">
        <v>0</v>
      </c>
      <c r="E19" s="4">
        <v>18</v>
      </c>
      <c r="F19" s="4">
        <v>60</v>
      </c>
      <c r="G19" s="4">
        <v>6</v>
      </c>
      <c r="H19" s="4">
        <v>2</v>
      </c>
      <c r="I19" s="5">
        <v>1</v>
      </c>
      <c r="J19" s="5">
        <v>33.333333333333329</v>
      </c>
      <c r="K19" s="14">
        <v>0</v>
      </c>
      <c r="L19" s="4">
        <v>0</v>
      </c>
      <c r="M19" s="14">
        <v>375000</v>
      </c>
    </row>
    <row r="20" spans="1:13" ht="26.5" x14ac:dyDescent="0.35">
      <c r="A20" s="13">
        <v>19</v>
      </c>
      <c r="B20" s="4" t="s">
        <v>48</v>
      </c>
      <c r="C20" s="4">
        <v>3</v>
      </c>
      <c r="D20" s="4">
        <v>13288</v>
      </c>
      <c r="E20" s="4">
        <v>10889</v>
      </c>
      <c r="F20" s="4">
        <v>71.239999999999995</v>
      </c>
      <c r="G20" s="4">
        <v>1703</v>
      </c>
      <c r="H20" s="4">
        <v>75</v>
      </c>
      <c r="I20" s="5">
        <v>27.918032786885245</v>
      </c>
      <c r="J20" s="5">
        <v>116.88400823610159</v>
      </c>
      <c r="K20" s="14">
        <v>23</v>
      </c>
      <c r="L20" s="4">
        <v>1</v>
      </c>
      <c r="M20" s="14">
        <v>500000</v>
      </c>
    </row>
    <row r="21" spans="1:13" ht="26.5" x14ac:dyDescent="0.35">
      <c r="A21" s="13">
        <v>20</v>
      </c>
      <c r="B21" s="4" t="s">
        <v>49</v>
      </c>
      <c r="C21" s="4">
        <v>2</v>
      </c>
      <c r="D21" s="4">
        <v>654</v>
      </c>
      <c r="E21" s="4">
        <v>2536</v>
      </c>
      <c r="F21" s="4">
        <v>84</v>
      </c>
      <c r="G21" s="4">
        <v>978</v>
      </c>
      <c r="H21" s="4">
        <v>74</v>
      </c>
      <c r="I21" s="5">
        <v>36.222222222222221</v>
      </c>
      <c r="J21" s="5">
        <v>119.26829268292683</v>
      </c>
      <c r="K21" s="14">
        <v>35</v>
      </c>
      <c r="L21" s="4">
        <v>0</v>
      </c>
      <c r="M21" s="14">
        <v>300000</v>
      </c>
    </row>
    <row r="22" spans="1:13" ht="26.5" x14ac:dyDescent="0.35">
      <c r="A22" s="13">
        <v>21</v>
      </c>
      <c r="B22" s="4" t="s">
        <v>50</v>
      </c>
      <c r="C22" s="4">
        <v>2</v>
      </c>
      <c r="D22" s="4">
        <v>380</v>
      </c>
      <c r="E22" s="4">
        <v>73</v>
      </c>
      <c r="F22" s="4">
        <v>45.62</v>
      </c>
      <c r="G22" s="4">
        <v>4</v>
      </c>
      <c r="H22" s="4">
        <v>3</v>
      </c>
      <c r="I22" s="5">
        <v>4</v>
      </c>
      <c r="J22" s="5">
        <v>80</v>
      </c>
      <c r="K22" s="14">
        <v>0</v>
      </c>
      <c r="L22" s="4">
        <v>0</v>
      </c>
      <c r="M22" s="14">
        <v>150000</v>
      </c>
    </row>
    <row r="23" spans="1:13" ht="26.5" x14ac:dyDescent="0.35">
      <c r="A23" s="13">
        <v>22</v>
      </c>
      <c r="B23" s="4" t="s">
        <v>52</v>
      </c>
      <c r="C23" s="4">
        <v>2</v>
      </c>
      <c r="D23" s="4">
        <v>249</v>
      </c>
      <c r="E23" s="4">
        <v>239</v>
      </c>
      <c r="F23" s="4">
        <v>60.96</v>
      </c>
      <c r="G23" s="4">
        <v>4</v>
      </c>
      <c r="H23" s="4">
        <v>2</v>
      </c>
      <c r="I23" s="5">
        <v>0</v>
      </c>
      <c r="J23" s="5">
        <v>133.33333333333331</v>
      </c>
      <c r="K23" s="14">
        <v>0</v>
      </c>
      <c r="L23" s="4">
        <v>0</v>
      </c>
      <c r="M23" s="14">
        <v>150000</v>
      </c>
    </row>
    <row r="24" spans="1:13" ht="26.5" x14ac:dyDescent="0.35">
      <c r="A24" s="13">
        <v>23</v>
      </c>
      <c r="B24" s="4" t="s">
        <v>54</v>
      </c>
      <c r="C24" s="4">
        <v>3</v>
      </c>
      <c r="D24" s="4">
        <v>7172</v>
      </c>
      <c r="E24" s="4">
        <v>8037</v>
      </c>
      <c r="F24" s="4">
        <v>71.489999999999995</v>
      </c>
      <c r="G24" s="4">
        <v>196</v>
      </c>
      <c r="H24" s="4">
        <v>45</v>
      </c>
      <c r="I24" s="5">
        <v>21.77</v>
      </c>
      <c r="J24" s="5">
        <v>118.78</v>
      </c>
      <c r="K24" s="14">
        <v>3</v>
      </c>
      <c r="L24" s="4">
        <v>1</v>
      </c>
      <c r="M24" s="14">
        <v>350000</v>
      </c>
    </row>
    <row r="25" spans="1:13" x14ac:dyDescent="0.35">
      <c r="A25" s="13">
        <v>24</v>
      </c>
      <c r="B25" s="4" t="s">
        <v>56</v>
      </c>
      <c r="C25" s="4">
        <v>2</v>
      </c>
      <c r="D25" s="4">
        <v>3845</v>
      </c>
      <c r="E25" s="4">
        <v>3394</v>
      </c>
      <c r="F25" s="4">
        <v>88.82</v>
      </c>
      <c r="G25" s="4">
        <v>62</v>
      </c>
      <c r="H25" s="4">
        <v>24</v>
      </c>
      <c r="I25" s="5">
        <v>31</v>
      </c>
      <c r="J25" s="5">
        <v>116.98</v>
      </c>
      <c r="K25" s="14">
        <v>2</v>
      </c>
      <c r="L25" s="4">
        <v>1</v>
      </c>
      <c r="M25" s="14">
        <v>1550000</v>
      </c>
    </row>
    <row r="26" spans="1:13" ht="26.5" x14ac:dyDescent="0.35">
      <c r="A26" s="13">
        <v>25</v>
      </c>
      <c r="B26" s="4" t="s">
        <v>58</v>
      </c>
      <c r="C26" s="4">
        <v>2</v>
      </c>
      <c r="D26" s="4">
        <v>3712</v>
      </c>
      <c r="E26" s="4">
        <v>4819</v>
      </c>
      <c r="F26" s="4">
        <v>86.17</v>
      </c>
      <c r="G26" s="4">
        <v>2065</v>
      </c>
      <c r="H26" s="4">
        <v>93</v>
      </c>
      <c r="I26" s="5">
        <v>33.306451612903224</v>
      </c>
      <c r="J26" s="5">
        <v>128.90137328339574</v>
      </c>
      <c r="K26" s="14">
        <v>32</v>
      </c>
      <c r="L26" s="4">
        <v>1</v>
      </c>
      <c r="M26" s="14">
        <v>725000</v>
      </c>
    </row>
    <row r="27" spans="1:13" ht="26.5" x14ac:dyDescent="0.35">
      <c r="A27" s="13">
        <v>26</v>
      </c>
      <c r="B27" s="4" t="s">
        <v>59</v>
      </c>
      <c r="C27" s="4">
        <v>3</v>
      </c>
      <c r="D27" s="4">
        <v>7212</v>
      </c>
      <c r="E27" s="4">
        <v>11363</v>
      </c>
      <c r="F27" s="4">
        <v>73.7</v>
      </c>
      <c r="G27" s="4">
        <v>1349</v>
      </c>
      <c r="H27" s="4">
        <v>91</v>
      </c>
      <c r="I27" s="5">
        <v>25.452830188679247</v>
      </c>
      <c r="J27" s="5">
        <v>106.80918448139352</v>
      </c>
      <c r="K27" s="14">
        <v>42</v>
      </c>
      <c r="L27" s="4">
        <v>1</v>
      </c>
      <c r="M27" s="14">
        <v>400000</v>
      </c>
    </row>
    <row r="28" spans="1:13" x14ac:dyDescent="0.35">
      <c r="A28" s="13">
        <v>27</v>
      </c>
      <c r="B28" s="4" t="s">
        <v>60</v>
      </c>
      <c r="C28" s="4">
        <v>2</v>
      </c>
      <c r="D28" s="4">
        <v>6373</v>
      </c>
      <c r="E28" s="4">
        <v>8087</v>
      </c>
      <c r="F28" s="4">
        <v>83.95</v>
      </c>
      <c r="G28" s="4">
        <v>1804</v>
      </c>
      <c r="H28" s="4">
        <v>128</v>
      </c>
      <c r="I28" s="5">
        <v>50.111111111111114</v>
      </c>
      <c r="J28" s="5">
        <v>161.79372197309416</v>
      </c>
      <c r="K28" s="14">
        <v>129</v>
      </c>
      <c r="L28" s="4">
        <v>1</v>
      </c>
      <c r="M28" s="14">
        <v>800000</v>
      </c>
    </row>
    <row r="29" spans="1:13" x14ac:dyDescent="0.35">
      <c r="A29" s="13">
        <v>28</v>
      </c>
      <c r="B29" s="4" t="s">
        <v>61</v>
      </c>
      <c r="C29" s="4">
        <v>3</v>
      </c>
      <c r="D29" s="4">
        <v>6167</v>
      </c>
      <c r="E29" s="4">
        <v>8094</v>
      </c>
      <c r="F29" s="4">
        <v>83.26</v>
      </c>
      <c r="G29" s="4">
        <v>886</v>
      </c>
      <c r="H29" s="4">
        <v>69</v>
      </c>
      <c r="I29" s="5">
        <v>27.6875</v>
      </c>
      <c r="J29" s="5">
        <v>109.78934324659231</v>
      </c>
      <c r="K29" s="14">
        <v>31</v>
      </c>
      <c r="L29" s="4">
        <v>1</v>
      </c>
      <c r="M29" s="14">
        <v>575000</v>
      </c>
    </row>
    <row r="30" spans="1:13" ht="26.5" x14ac:dyDescent="0.35">
      <c r="A30" s="13">
        <v>29</v>
      </c>
      <c r="B30" s="4" t="s">
        <v>62</v>
      </c>
      <c r="C30" s="4">
        <v>3</v>
      </c>
      <c r="D30" s="4">
        <v>5570</v>
      </c>
      <c r="E30" s="4">
        <v>9619</v>
      </c>
      <c r="F30" s="4">
        <v>96.94</v>
      </c>
      <c r="G30" s="4">
        <v>1775</v>
      </c>
      <c r="H30" s="4">
        <v>109</v>
      </c>
      <c r="I30" s="5">
        <v>27.734375</v>
      </c>
      <c r="J30" s="5">
        <v>140.20537124802527</v>
      </c>
      <c r="K30" s="14">
        <v>86</v>
      </c>
      <c r="L30" s="4">
        <v>1</v>
      </c>
      <c r="M30" s="14">
        <v>700000</v>
      </c>
    </row>
    <row r="31" spans="1:13" x14ac:dyDescent="0.35">
      <c r="A31" s="13">
        <v>30</v>
      </c>
      <c r="B31" s="4" t="s">
        <v>64</v>
      </c>
      <c r="C31" s="4">
        <v>2</v>
      </c>
      <c r="D31" s="4">
        <v>0</v>
      </c>
      <c r="E31" s="4">
        <v>0</v>
      </c>
      <c r="F31" s="4">
        <v>0</v>
      </c>
      <c r="G31" s="4">
        <v>54</v>
      </c>
      <c r="H31" s="4">
        <v>15</v>
      </c>
      <c r="I31" s="5">
        <v>9</v>
      </c>
      <c r="J31" s="5">
        <v>117.39130434782609</v>
      </c>
      <c r="K31" s="14">
        <v>5</v>
      </c>
      <c r="L31" s="4">
        <v>0</v>
      </c>
      <c r="M31" s="14">
        <v>290000</v>
      </c>
    </row>
    <row r="32" spans="1:13" ht="26.5" x14ac:dyDescent="0.35">
      <c r="A32" s="13">
        <v>31</v>
      </c>
      <c r="B32" s="4" t="s">
        <v>65</v>
      </c>
      <c r="C32" s="4">
        <v>2</v>
      </c>
      <c r="D32" s="4">
        <v>2164</v>
      </c>
      <c r="E32" s="4">
        <v>1190</v>
      </c>
      <c r="F32" s="4">
        <v>80.510000000000005</v>
      </c>
      <c r="G32" s="4">
        <v>430</v>
      </c>
      <c r="H32" s="4">
        <v>49</v>
      </c>
      <c r="I32" s="5">
        <v>16.53846153846154</v>
      </c>
      <c r="J32" s="5">
        <v>151.40845070422534</v>
      </c>
      <c r="K32" s="14">
        <v>22</v>
      </c>
      <c r="L32" s="4">
        <v>1</v>
      </c>
      <c r="M32" s="14">
        <v>850000</v>
      </c>
    </row>
    <row r="33" spans="1:13" x14ac:dyDescent="0.35">
      <c r="A33" s="13">
        <v>32</v>
      </c>
      <c r="B33" s="4" t="s">
        <v>66</v>
      </c>
      <c r="C33" s="4">
        <v>2</v>
      </c>
      <c r="D33" s="4">
        <v>199</v>
      </c>
      <c r="E33" s="4">
        <v>48</v>
      </c>
      <c r="F33" s="4">
        <v>100</v>
      </c>
      <c r="G33" s="4">
        <v>115</v>
      </c>
      <c r="H33" s="4">
        <v>17</v>
      </c>
      <c r="I33" s="5">
        <v>10.454545454545455</v>
      </c>
      <c r="J33" s="5">
        <v>107.4766355140187</v>
      </c>
      <c r="K33" s="14">
        <v>3</v>
      </c>
      <c r="L33" s="4">
        <v>0</v>
      </c>
      <c r="M33" s="14">
        <v>325000</v>
      </c>
    </row>
    <row r="34" spans="1:13" ht="26.5" x14ac:dyDescent="0.35">
      <c r="A34" s="13">
        <v>33</v>
      </c>
      <c r="B34" s="4" t="s">
        <v>67</v>
      </c>
      <c r="C34" s="4">
        <v>3</v>
      </c>
      <c r="D34" s="4">
        <v>8625</v>
      </c>
      <c r="E34" s="4">
        <v>6133</v>
      </c>
      <c r="F34" s="4">
        <v>78.959999999999994</v>
      </c>
      <c r="G34" s="4">
        <v>1107</v>
      </c>
      <c r="H34" s="4">
        <v>93</v>
      </c>
      <c r="I34" s="5">
        <v>36.9</v>
      </c>
      <c r="J34" s="5">
        <v>137.51552795031057</v>
      </c>
      <c r="K34" s="14">
        <v>44</v>
      </c>
      <c r="L34" s="4">
        <v>0</v>
      </c>
      <c r="M34" s="14">
        <v>375000</v>
      </c>
    </row>
    <row r="35" spans="1:13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0</v>
      </c>
      <c r="G35" s="4">
        <v>11</v>
      </c>
      <c r="H35" s="4">
        <v>11</v>
      </c>
      <c r="I35" s="5">
        <v>5.5</v>
      </c>
      <c r="J35" s="5">
        <v>68.75</v>
      </c>
      <c r="K35" s="14">
        <v>1</v>
      </c>
      <c r="L35" s="4">
        <v>0</v>
      </c>
      <c r="M35" s="14">
        <v>650000</v>
      </c>
    </row>
    <row r="36" spans="1:13" ht="26.5" x14ac:dyDescent="0.35">
      <c r="A36" s="13">
        <v>35</v>
      </c>
      <c r="B36" s="4" t="s">
        <v>69</v>
      </c>
      <c r="C36" s="4">
        <v>1</v>
      </c>
      <c r="D36" s="4">
        <v>0</v>
      </c>
      <c r="E36" s="4">
        <v>18</v>
      </c>
      <c r="F36" s="4">
        <v>60</v>
      </c>
      <c r="G36" s="4">
        <v>49</v>
      </c>
      <c r="H36" s="4">
        <v>30</v>
      </c>
      <c r="I36" s="5">
        <v>16.333333333333332</v>
      </c>
      <c r="J36" s="5">
        <v>108.88888888888889</v>
      </c>
      <c r="K36" s="14">
        <v>1</v>
      </c>
      <c r="L36" s="4">
        <v>0</v>
      </c>
      <c r="M36" s="14">
        <v>50000</v>
      </c>
    </row>
    <row r="37" spans="1:13" x14ac:dyDescent="0.35">
      <c r="A37" s="13">
        <v>36</v>
      </c>
      <c r="B37" s="4" t="s">
        <v>70</v>
      </c>
      <c r="C37" s="4">
        <v>3</v>
      </c>
      <c r="D37" s="4">
        <v>503</v>
      </c>
      <c r="E37" s="4">
        <v>575</v>
      </c>
      <c r="F37" s="4">
        <v>87.51</v>
      </c>
      <c r="G37" s="4">
        <v>1006</v>
      </c>
      <c r="H37" s="4">
        <v>73</v>
      </c>
      <c r="I37" s="5">
        <v>31.4375</v>
      </c>
      <c r="J37" s="5">
        <v>121.49758454106281</v>
      </c>
      <c r="K37" s="14">
        <v>28</v>
      </c>
      <c r="L37" s="4">
        <v>0</v>
      </c>
      <c r="M37" s="14">
        <v>425000</v>
      </c>
    </row>
    <row r="38" spans="1:13" x14ac:dyDescent="0.35">
      <c r="A38" s="13">
        <v>37</v>
      </c>
      <c r="B38" s="4" t="s">
        <v>71</v>
      </c>
      <c r="C38" s="4">
        <v>2</v>
      </c>
      <c r="D38" s="4">
        <v>0</v>
      </c>
      <c r="E38" s="4">
        <v>1326</v>
      </c>
      <c r="F38" s="4">
        <v>93.71</v>
      </c>
      <c r="G38" s="4">
        <v>417</v>
      </c>
      <c r="H38" s="4">
        <v>71</v>
      </c>
      <c r="I38" s="5">
        <v>26.0625</v>
      </c>
      <c r="J38" s="5">
        <v>136.27450980392157</v>
      </c>
      <c r="K38" s="14">
        <v>11</v>
      </c>
      <c r="L38" s="4">
        <v>0</v>
      </c>
      <c r="M38" s="14">
        <v>350000</v>
      </c>
    </row>
    <row r="39" spans="1:13" ht="26.5" x14ac:dyDescent="0.35">
      <c r="A39" s="13">
        <v>38</v>
      </c>
      <c r="B39" s="4" t="s">
        <v>72</v>
      </c>
      <c r="C39" s="4">
        <v>2</v>
      </c>
      <c r="D39" s="4">
        <v>0</v>
      </c>
      <c r="E39" s="4">
        <v>1488</v>
      </c>
      <c r="F39" s="4">
        <v>91.4</v>
      </c>
      <c r="G39" s="4">
        <v>971</v>
      </c>
      <c r="H39" s="4">
        <v>71</v>
      </c>
      <c r="I39" s="5">
        <v>26.243243243243242</v>
      </c>
      <c r="J39" s="5">
        <v>125.77720207253887</v>
      </c>
      <c r="K39" s="14">
        <v>48</v>
      </c>
      <c r="L39" s="4">
        <v>0</v>
      </c>
      <c r="M39" s="14">
        <v>625000</v>
      </c>
    </row>
    <row r="40" spans="1:13" ht="26.5" x14ac:dyDescent="0.35">
      <c r="A40" s="13">
        <v>39</v>
      </c>
      <c r="B40" s="4" t="s">
        <v>73</v>
      </c>
      <c r="C40" s="4">
        <v>3</v>
      </c>
      <c r="D40" s="4">
        <v>5708</v>
      </c>
      <c r="E40" s="4">
        <v>5262</v>
      </c>
      <c r="F40" s="4">
        <v>86.97</v>
      </c>
      <c r="G40" s="4">
        <v>958</v>
      </c>
      <c r="H40" s="4">
        <v>116</v>
      </c>
      <c r="I40" s="5">
        <v>39.916666666666664</v>
      </c>
      <c r="J40" s="5">
        <v>120.65491183879094</v>
      </c>
      <c r="K40" s="14">
        <v>25</v>
      </c>
      <c r="L40" s="4">
        <v>1</v>
      </c>
      <c r="M40" s="14">
        <v>250000</v>
      </c>
    </row>
    <row r="41" spans="1:13" ht="26.5" x14ac:dyDescent="0.35">
      <c r="A41" s="13">
        <v>40</v>
      </c>
      <c r="B41" s="4" t="s">
        <v>74</v>
      </c>
      <c r="C41" s="4">
        <v>1</v>
      </c>
      <c r="D41" s="4">
        <v>0</v>
      </c>
      <c r="E41" s="4">
        <v>860</v>
      </c>
      <c r="F41" s="4">
        <v>78.61</v>
      </c>
      <c r="G41" s="4">
        <v>904</v>
      </c>
      <c r="H41" s="4">
        <v>48</v>
      </c>
      <c r="I41" s="5">
        <v>23.179487179487179</v>
      </c>
      <c r="J41" s="5">
        <v>120.85561497326202</v>
      </c>
      <c r="K41" s="14">
        <v>35</v>
      </c>
      <c r="L41" s="4">
        <v>0</v>
      </c>
      <c r="M41" s="14">
        <v>950000</v>
      </c>
    </row>
    <row r="42" spans="1:13" x14ac:dyDescent="0.35">
      <c r="A42" s="13">
        <v>41</v>
      </c>
      <c r="B42" s="4" t="s">
        <v>76</v>
      </c>
      <c r="C42" s="4">
        <v>2</v>
      </c>
      <c r="D42" s="4">
        <v>1944</v>
      </c>
      <c r="E42" s="4">
        <v>10</v>
      </c>
      <c r="F42" s="4">
        <v>43.47</v>
      </c>
      <c r="G42" s="4">
        <v>130</v>
      </c>
      <c r="H42" s="4">
        <v>50</v>
      </c>
      <c r="I42" s="5">
        <v>16.25</v>
      </c>
      <c r="J42" s="5">
        <v>107.43801652892562</v>
      </c>
      <c r="K42" s="14">
        <v>3</v>
      </c>
      <c r="L42" s="4">
        <v>0</v>
      </c>
      <c r="M42" s="14">
        <v>150000</v>
      </c>
    </row>
    <row r="43" spans="1:13" ht="26.5" x14ac:dyDescent="0.35">
      <c r="A43" s="13">
        <v>42</v>
      </c>
      <c r="B43" s="4" t="s">
        <v>77</v>
      </c>
      <c r="C43" s="4">
        <v>3</v>
      </c>
      <c r="D43" s="4">
        <v>6973</v>
      </c>
      <c r="E43" s="4">
        <v>13430</v>
      </c>
      <c r="F43" s="4">
        <v>91.21</v>
      </c>
      <c r="G43" s="4">
        <v>768</v>
      </c>
      <c r="H43" s="4">
        <v>114</v>
      </c>
      <c r="I43" s="5">
        <v>27.428571428571427</v>
      </c>
      <c r="J43" s="5">
        <v>144.36090225563908</v>
      </c>
      <c r="K43" s="14">
        <v>39</v>
      </c>
      <c r="L43" s="4">
        <v>1</v>
      </c>
      <c r="M43" s="14">
        <v>975000</v>
      </c>
    </row>
    <row r="44" spans="1:13" ht="26.5" x14ac:dyDescent="0.35">
      <c r="A44" s="13">
        <v>43</v>
      </c>
      <c r="B44" s="4" t="s">
        <v>78</v>
      </c>
      <c r="C44" s="4">
        <v>2</v>
      </c>
      <c r="D44" s="4">
        <v>10440</v>
      </c>
      <c r="E44" s="4">
        <v>10596</v>
      </c>
      <c r="F44" s="4">
        <v>78.08</v>
      </c>
      <c r="G44" s="4">
        <v>1471</v>
      </c>
      <c r="H44" s="4">
        <v>110</v>
      </c>
      <c r="I44" s="5">
        <v>30.645833333333332</v>
      </c>
      <c r="J44" s="5">
        <v>128.0243690165361</v>
      </c>
      <c r="K44" s="14">
        <v>33</v>
      </c>
      <c r="L44" s="4">
        <v>1</v>
      </c>
      <c r="M44" s="14">
        <v>475000</v>
      </c>
    </row>
    <row r="45" spans="1:13" x14ac:dyDescent="0.35">
      <c r="A45" s="13">
        <v>44</v>
      </c>
      <c r="B45" s="4" t="s">
        <v>80</v>
      </c>
      <c r="C45" s="4">
        <v>2</v>
      </c>
      <c r="D45" s="4">
        <v>624</v>
      </c>
      <c r="E45" s="4">
        <v>2753</v>
      </c>
      <c r="F45" s="4">
        <v>72.03</v>
      </c>
      <c r="G45" s="4">
        <v>259</v>
      </c>
      <c r="H45" s="4">
        <v>34</v>
      </c>
      <c r="I45" s="5">
        <v>14.388888888888889</v>
      </c>
      <c r="J45" s="5">
        <v>103.60000000000001</v>
      </c>
      <c r="K45" s="14">
        <v>6</v>
      </c>
      <c r="L45" s="4">
        <v>0</v>
      </c>
      <c r="M45" s="14">
        <v>675000</v>
      </c>
    </row>
    <row r="46" spans="1:13" x14ac:dyDescent="0.35">
      <c r="A46" s="13">
        <v>45</v>
      </c>
      <c r="B46" s="4" t="s">
        <v>81</v>
      </c>
      <c r="C46" s="4">
        <v>3</v>
      </c>
      <c r="D46" s="4">
        <v>12379</v>
      </c>
      <c r="E46" s="4">
        <v>11498</v>
      </c>
      <c r="F46" s="4">
        <v>72.97</v>
      </c>
      <c r="G46" s="4">
        <v>1965</v>
      </c>
      <c r="H46" s="4">
        <v>89</v>
      </c>
      <c r="I46" s="5">
        <v>30.703125</v>
      </c>
      <c r="J46" s="5">
        <v>110.95426312817618</v>
      </c>
      <c r="K46" s="14">
        <v>37</v>
      </c>
      <c r="L46" s="4">
        <v>1</v>
      </c>
      <c r="M46" s="14">
        <v>900000</v>
      </c>
    </row>
    <row r="47" spans="1:13" ht="26.5" x14ac:dyDescent="0.35">
      <c r="A47" s="13">
        <v>46</v>
      </c>
      <c r="B47" s="4" t="s">
        <v>82</v>
      </c>
      <c r="C47" s="4">
        <v>2</v>
      </c>
      <c r="D47" s="4">
        <v>2648</v>
      </c>
      <c r="E47" s="4">
        <v>2924</v>
      </c>
      <c r="F47" s="4">
        <v>84.31</v>
      </c>
      <c r="G47" s="4">
        <v>128</v>
      </c>
      <c r="H47" s="4">
        <v>53</v>
      </c>
      <c r="I47" s="5">
        <v>25.6</v>
      </c>
      <c r="J47" s="5">
        <v>164.1</v>
      </c>
      <c r="K47" s="14">
        <v>8</v>
      </c>
      <c r="L47" s="4">
        <v>0</v>
      </c>
      <c r="M47" s="14">
        <v>150000</v>
      </c>
    </row>
    <row r="48" spans="1:13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0</v>
      </c>
      <c r="G48" s="4">
        <v>3</v>
      </c>
      <c r="H48" s="4">
        <v>3</v>
      </c>
      <c r="I48" s="5">
        <v>3</v>
      </c>
      <c r="J48" s="5">
        <v>60</v>
      </c>
      <c r="K48" s="14">
        <v>0</v>
      </c>
      <c r="L48" s="4">
        <v>0</v>
      </c>
      <c r="M48" s="14">
        <v>24000</v>
      </c>
    </row>
    <row r="49" spans="1:13" ht="26.5" x14ac:dyDescent="0.35">
      <c r="A49" s="13">
        <v>48</v>
      </c>
      <c r="B49" s="4" t="s">
        <v>85</v>
      </c>
      <c r="C49" s="4">
        <v>2</v>
      </c>
      <c r="D49" s="4">
        <v>1000</v>
      </c>
      <c r="E49" s="4">
        <v>1008</v>
      </c>
      <c r="F49" s="4">
        <v>74.5</v>
      </c>
      <c r="G49" s="4">
        <v>1231</v>
      </c>
      <c r="H49" s="4">
        <v>69</v>
      </c>
      <c r="I49" s="5">
        <v>24.137254901960784</v>
      </c>
      <c r="J49" s="5">
        <v>123.84305835010061</v>
      </c>
      <c r="K49" s="14">
        <v>28</v>
      </c>
      <c r="L49" s="4">
        <v>0</v>
      </c>
      <c r="M49" s="14">
        <v>525000</v>
      </c>
    </row>
    <row r="50" spans="1:13" x14ac:dyDescent="0.35">
      <c r="A50" s="13">
        <v>49</v>
      </c>
      <c r="B50" s="4" t="s">
        <v>86</v>
      </c>
      <c r="C50" s="4">
        <v>2</v>
      </c>
      <c r="D50" s="4">
        <v>88</v>
      </c>
      <c r="E50" s="4">
        <v>126</v>
      </c>
      <c r="F50" s="4">
        <v>70.78</v>
      </c>
      <c r="G50" s="4">
        <v>111</v>
      </c>
      <c r="H50" s="4">
        <v>21</v>
      </c>
      <c r="I50" s="5">
        <v>18.5</v>
      </c>
      <c r="J50" s="5">
        <v>105.71428571428572</v>
      </c>
      <c r="K50" s="14">
        <v>1</v>
      </c>
      <c r="L50" s="4">
        <v>0</v>
      </c>
      <c r="M50" s="14">
        <v>425000</v>
      </c>
    </row>
    <row r="51" spans="1:13" ht="26.5" x14ac:dyDescent="0.35">
      <c r="A51" s="13">
        <v>50</v>
      </c>
      <c r="B51" s="4" t="s">
        <v>87</v>
      </c>
      <c r="C51" s="4">
        <v>3</v>
      </c>
      <c r="D51" s="4">
        <v>4188</v>
      </c>
      <c r="E51" s="4">
        <v>1324</v>
      </c>
      <c r="F51" s="4">
        <v>68.739999999999995</v>
      </c>
      <c r="G51" s="4">
        <v>241</v>
      </c>
      <c r="H51" s="4">
        <v>75</v>
      </c>
      <c r="I51" s="5">
        <v>24.1</v>
      </c>
      <c r="J51" s="5">
        <v>129.56989247311827</v>
      </c>
      <c r="K51" s="14">
        <v>8</v>
      </c>
      <c r="L51" s="4">
        <v>0</v>
      </c>
      <c r="M51" s="14">
        <v>200000</v>
      </c>
    </row>
    <row r="52" spans="1:13" x14ac:dyDescent="0.35">
      <c r="A52" s="13">
        <v>51</v>
      </c>
      <c r="B52" s="4" t="s">
        <v>88</v>
      </c>
      <c r="C52" s="4">
        <v>1</v>
      </c>
      <c r="D52" s="4">
        <v>491</v>
      </c>
      <c r="E52" s="4">
        <v>3590</v>
      </c>
      <c r="F52" s="4">
        <v>86.31</v>
      </c>
      <c r="G52" s="4">
        <v>1639</v>
      </c>
      <c r="H52" s="4">
        <v>73</v>
      </c>
      <c r="I52" s="5">
        <v>28.258620689655171</v>
      </c>
      <c r="J52" s="5">
        <v>119.2867540029112</v>
      </c>
      <c r="K52" s="14">
        <v>49</v>
      </c>
      <c r="L52" s="4">
        <v>1</v>
      </c>
      <c r="M52" s="14">
        <v>1800000</v>
      </c>
    </row>
    <row r="53" spans="1:13" x14ac:dyDescent="0.35">
      <c r="A53" s="13">
        <v>52</v>
      </c>
      <c r="B53" s="4" t="s">
        <v>89</v>
      </c>
      <c r="C53" s="4">
        <v>1</v>
      </c>
      <c r="D53" s="4">
        <v>149</v>
      </c>
      <c r="E53" s="4">
        <v>292</v>
      </c>
      <c r="F53" s="4">
        <v>88.21</v>
      </c>
      <c r="G53" s="4">
        <v>243</v>
      </c>
      <c r="H53" s="4">
        <v>34</v>
      </c>
      <c r="I53" s="5">
        <v>10.565217391304348</v>
      </c>
      <c r="J53" s="5">
        <v>114.08450704225352</v>
      </c>
      <c r="K53" s="14">
        <v>14</v>
      </c>
      <c r="L53" s="4">
        <v>0</v>
      </c>
      <c r="M53" s="14">
        <v>800000</v>
      </c>
    </row>
    <row r="54" spans="1:13" x14ac:dyDescent="0.35">
      <c r="A54" s="13">
        <v>53</v>
      </c>
      <c r="B54" s="4" t="s">
        <v>90</v>
      </c>
      <c r="C54" s="4">
        <v>3</v>
      </c>
      <c r="D54" s="4">
        <v>2506</v>
      </c>
      <c r="E54" s="4">
        <v>938</v>
      </c>
      <c r="F54" s="4">
        <v>61.06</v>
      </c>
      <c r="G54" s="4">
        <v>35</v>
      </c>
      <c r="H54" s="4">
        <v>8</v>
      </c>
      <c r="I54" s="5">
        <v>11.666666666666666</v>
      </c>
      <c r="J54" s="5">
        <v>74.468085106382972</v>
      </c>
      <c r="K54" s="14">
        <v>0</v>
      </c>
      <c r="L54" s="4">
        <v>1</v>
      </c>
      <c r="M54" s="14">
        <v>500000</v>
      </c>
    </row>
    <row r="55" spans="1:13" ht="26.5" x14ac:dyDescent="0.35">
      <c r="A55" s="13">
        <v>54</v>
      </c>
      <c r="B55" s="4" t="s">
        <v>91</v>
      </c>
      <c r="C55" s="4">
        <v>3</v>
      </c>
      <c r="D55" s="4">
        <v>16</v>
      </c>
      <c r="E55" s="4">
        <v>73</v>
      </c>
      <c r="F55" s="4">
        <v>58.87</v>
      </c>
      <c r="G55" s="4">
        <v>8</v>
      </c>
      <c r="H55" s="4">
        <v>8</v>
      </c>
      <c r="I55" s="5">
        <v>4</v>
      </c>
      <c r="J55" s="5">
        <v>88.888888888888886</v>
      </c>
      <c r="K55" s="14">
        <v>1</v>
      </c>
      <c r="L55" s="4">
        <v>0</v>
      </c>
      <c r="M55" s="14">
        <v>140000</v>
      </c>
    </row>
    <row r="56" spans="1:13" ht="26.5" x14ac:dyDescent="0.35">
      <c r="A56" s="13">
        <v>55</v>
      </c>
      <c r="B56" s="4" t="s">
        <v>92</v>
      </c>
      <c r="C56" s="4">
        <v>3</v>
      </c>
      <c r="D56" s="4">
        <v>8781</v>
      </c>
      <c r="E56" s="4">
        <v>2338</v>
      </c>
      <c r="F56" s="4">
        <v>71.23</v>
      </c>
      <c r="G56" s="4">
        <v>282</v>
      </c>
      <c r="H56" s="4">
        <v>52</v>
      </c>
      <c r="I56" s="5">
        <v>15.666666666666666</v>
      </c>
      <c r="J56" s="5">
        <v>105.61797752808988</v>
      </c>
      <c r="K56" s="14">
        <v>5</v>
      </c>
      <c r="L56" s="4">
        <v>1</v>
      </c>
      <c r="M56" s="14">
        <v>375000</v>
      </c>
    </row>
    <row r="57" spans="1:13" x14ac:dyDescent="0.35">
      <c r="A57" s="13">
        <v>56</v>
      </c>
      <c r="B57" s="4" t="s">
        <v>93</v>
      </c>
      <c r="C57" s="4">
        <v>2</v>
      </c>
      <c r="D57" s="4">
        <v>1451</v>
      </c>
      <c r="E57" s="4">
        <v>1100</v>
      </c>
      <c r="F57" s="4">
        <v>82.45</v>
      </c>
      <c r="G57" s="4">
        <v>103</v>
      </c>
      <c r="H57" s="4">
        <v>25</v>
      </c>
      <c r="I57" s="5">
        <v>11.444444444444445</v>
      </c>
      <c r="J57" s="5">
        <v>121.17647058823529</v>
      </c>
      <c r="K57" s="14">
        <v>6</v>
      </c>
      <c r="L57" s="4">
        <v>0</v>
      </c>
      <c r="M57" s="14">
        <v>900000</v>
      </c>
    </row>
    <row r="58" spans="1:13" ht="26.5" x14ac:dyDescent="0.35">
      <c r="A58" s="13">
        <v>57</v>
      </c>
      <c r="B58" s="4" t="s">
        <v>95</v>
      </c>
      <c r="C58" s="4">
        <v>2</v>
      </c>
      <c r="D58" s="4">
        <v>556</v>
      </c>
      <c r="E58" s="4">
        <v>1042</v>
      </c>
      <c r="F58" s="4">
        <v>84.44</v>
      </c>
      <c r="G58" s="4">
        <v>177</v>
      </c>
      <c r="H58" s="4">
        <v>39</v>
      </c>
      <c r="I58" s="5">
        <v>17.7</v>
      </c>
      <c r="J58" s="5">
        <v>143.90243902439025</v>
      </c>
      <c r="K58" s="14">
        <v>9</v>
      </c>
      <c r="L58" s="4">
        <v>0</v>
      </c>
      <c r="M58" s="14">
        <v>225000</v>
      </c>
    </row>
    <row r="59" spans="1:13" ht="26.5" x14ac:dyDescent="0.35">
      <c r="A59" s="13">
        <v>58</v>
      </c>
      <c r="B59" s="4" t="s">
        <v>97</v>
      </c>
      <c r="C59" s="4">
        <v>2</v>
      </c>
      <c r="D59" s="4">
        <v>275</v>
      </c>
      <c r="E59" s="4">
        <v>327</v>
      </c>
      <c r="F59" s="4">
        <v>73.81</v>
      </c>
      <c r="G59" s="4">
        <v>64</v>
      </c>
      <c r="H59" s="4">
        <v>17</v>
      </c>
      <c r="I59" s="5">
        <v>5.8181818181818183</v>
      </c>
      <c r="J59" s="5">
        <v>100</v>
      </c>
      <c r="K59" s="14">
        <v>4</v>
      </c>
      <c r="L59" s="4">
        <v>0</v>
      </c>
      <c r="M59" s="14">
        <v>350000</v>
      </c>
    </row>
    <row r="60" spans="1:13" ht="26.5" x14ac:dyDescent="0.35">
      <c r="A60" s="13">
        <v>59</v>
      </c>
      <c r="B60" s="4" t="s">
        <v>98</v>
      </c>
      <c r="C60" s="4">
        <v>2</v>
      </c>
      <c r="D60" s="4">
        <v>0</v>
      </c>
      <c r="E60" s="4">
        <v>245</v>
      </c>
      <c r="F60" s="4">
        <v>95.33</v>
      </c>
      <c r="G60" s="4">
        <v>74</v>
      </c>
      <c r="H60" s="4">
        <v>27</v>
      </c>
      <c r="I60" s="5">
        <v>8.2222222222222214</v>
      </c>
      <c r="J60" s="5">
        <v>101.36986301369863</v>
      </c>
      <c r="K60" s="14">
        <v>1</v>
      </c>
      <c r="L60" s="4">
        <v>0</v>
      </c>
      <c r="M60" s="14">
        <v>100000</v>
      </c>
    </row>
    <row r="61" spans="1:13" ht="26.5" x14ac:dyDescent="0.35">
      <c r="A61" s="13">
        <v>60</v>
      </c>
      <c r="B61" s="4" t="s">
        <v>99</v>
      </c>
      <c r="C61" s="4">
        <v>1</v>
      </c>
      <c r="D61" s="4">
        <v>1219</v>
      </c>
      <c r="E61" s="4">
        <v>1447</v>
      </c>
      <c r="F61" s="4">
        <v>82.59</v>
      </c>
      <c r="G61" s="4">
        <v>376</v>
      </c>
      <c r="H61" s="4">
        <v>65</v>
      </c>
      <c r="I61" s="5">
        <v>25.066666666666666</v>
      </c>
      <c r="J61" s="5">
        <v>123.27868852459017</v>
      </c>
      <c r="K61" s="14">
        <v>12</v>
      </c>
      <c r="L61" s="4">
        <v>0</v>
      </c>
      <c r="M61" s="14">
        <v>950000</v>
      </c>
    </row>
    <row r="62" spans="1:13" ht="26.5" x14ac:dyDescent="0.35">
      <c r="A62" s="13">
        <v>61</v>
      </c>
      <c r="B62" s="4" t="s">
        <v>100</v>
      </c>
      <c r="C62" s="4">
        <v>2</v>
      </c>
      <c r="D62" s="4">
        <v>3763</v>
      </c>
      <c r="E62" s="4">
        <v>4511</v>
      </c>
      <c r="F62" s="4">
        <v>89.62</v>
      </c>
      <c r="G62" s="4">
        <v>1233</v>
      </c>
      <c r="H62" s="4">
        <v>158</v>
      </c>
      <c r="I62" s="5">
        <v>28.022727272727273</v>
      </c>
      <c r="J62" s="5">
        <v>123.42342342342343</v>
      </c>
      <c r="K62" s="14">
        <v>48</v>
      </c>
      <c r="L62" s="4">
        <v>1</v>
      </c>
      <c r="M62" s="14">
        <v>700000</v>
      </c>
    </row>
    <row r="63" spans="1:13" ht="26.5" x14ac:dyDescent="0.35">
      <c r="A63" s="13">
        <v>62</v>
      </c>
      <c r="B63" s="4" t="s">
        <v>101</v>
      </c>
      <c r="C63" s="4">
        <v>2</v>
      </c>
      <c r="D63" s="4">
        <v>107</v>
      </c>
      <c r="E63" s="4">
        <v>0</v>
      </c>
      <c r="F63" s="4">
        <v>0</v>
      </c>
      <c r="G63" s="4">
        <v>123</v>
      </c>
      <c r="H63" s="4">
        <v>33</v>
      </c>
      <c r="I63" s="5">
        <v>30.75</v>
      </c>
      <c r="J63" s="5">
        <v>125.51020408163265</v>
      </c>
      <c r="K63" s="14">
        <v>4</v>
      </c>
      <c r="L63" s="4">
        <v>0</v>
      </c>
      <c r="M63" s="14">
        <v>80000</v>
      </c>
    </row>
    <row r="64" spans="1:13" ht="26.5" x14ac:dyDescent="0.35">
      <c r="A64" s="13">
        <v>63</v>
      </c>
      <c r="B64" s="4" t="s">
        <v>102</v>
      </c>
      <c r="C64" s="4">
        <v>3</v>
      </c>
      <c r="D64" s="4">
        <v>641</v>
      </c>
      <c r="E64" s="4">
        <v>115</v>
      </c>
      <c r="F64" s="4">
        <v>48.72</v>
      </c>
      <c r="G64" s="4">
        <v>4</v>
      </c>
      <c r="H64" s="4">
        <v>4</v>
      </c>
      <c r="I64" s="5">
        <v>4</v>
      </c>
      <c r="J64" s="5">
        <v>80</v>
      </c>
      <c r="K64" s="14">
        <v>0</v>
      </c>
      <c r="L64" s="4">
        <v>0</v>
      </c>
      <c r="M64" s="14">
        <v>350000</v>
      </c>
    </row>
    <row r="65" spans="1:13" ht="26.5" x14ac:dyDescent="0.35">
      <c r="A65" s="13">
        <v>64</v>
      </c>
      <c r="B65" s="4" t="s">
        <v>103</v>
      </c>
      <c r="C65" s="4">
        <v>3</v>
      </c>
      <c r="D65" s="4">
        <v>2173</v>
      </c>
      <c r="E65" s="4">
        <v>2763</v>
      </c>
      <c r="F65" s="4">
        <v>75.099999999999994</v>
      </c>
      <c r="G65" s="4">
        <v>117</v>
      </c>
      <c r="H65" s="4">
        <v>47</v>
      </c>
      <c r="I65" s="5">
        <v>16.71</v>
      </c>
      <c r="J65" s="5">
        <v>144.44</v>
      </c>
      <c r="K65" s="14">
        <v>6</v>
      </c>
      <c r="L65" s="4">
        <v>1</v>
      </c>
      <c r="M65" s="14">
        <v>100000</v>
      </c>
    </row>
    <row r="66" spans="1:13" x14ac:dyDescent="0.35">
      <c r="A66" s="13">
        <v>65</v>
      </c>
      <c r="B66" s="4" t="s">
        <v>104</v>
      </c>
      <c r="C66" s="4">
        <v>2</v>
      </c>
      <c r="D66" s="4">
        <v>392</v>
      </c>
      <c r="E66" s="4">
        <v>5</v>
      </c>
      <c r="F66" s="4">
        <v>27.77</v>
      </c>
      <c r="G66" s="4">
        <v>186</v>
      </c>
      <c r="H66" s="4">
        <v>31</v>
      </c>
      <c r="I66" s="5">
        <v>10.941176470588236</v>
      </c>
      <c r="J66" s="5">
        <v>102.19780219780219</v>
      </c>
      <c r="K66" s="14">
        <v>3</v>
      </c>
      <c r="L66" s="4">
        <v>0</v>
      </c>
      <c r="M66" s="14">
        <v>300000</v>
      </c>
    </row>
    <row r="67" spans="1:13" x14ac:dyDescent="0.35">
      <c r="A67" s="13">
        <v>66</v>
      </c>
      <c r="B67" s="4" t="s">
        <v>105</v>
      </c>
      <c r="C67" s="4">
        <v>1</v>
      </c>
      <c r="D67" s="4">
        <v>120</v>
      </c>
      <c r="E67" s="4">
        <v>51</v>
      </c>
      <c r="F67" s="4">
        <v>92.72</v>
      </c>
      <c r="G67" s="4">
        <v>32</v>
      </c>
      <c r="H67" s="4">
        <v>11</v>
      </c>
      <c r="I67" s="5">
        <v>8</v>
      </c>
      <c r="J67" s="5">
        <v>133.33333333333331</v>
      </c>
      <c r="K67" s="14">
        <v>1</v>
      </c>
      <c r="L67" s="4">
        <v>0</v>
      </c>
      <c r="M67" s="14">
        <v>260000</v>
      </c>
    </row>
    <row r="68" spans="1:13" ht="26.5" x14ac:dyDescent="0.35">
      <c r="A68" s="13">
        <v>67</v>
      </c>
      <c r="B68" s="4" t="s">
        <v>106</v>
      </c>
      <c r="C68" s="4">
        <v>2</v>
      </c>
      <c r="D68" s="4">
        <v>141</v>
      </c>
      <c r="E68" s="4">
        <v>34</v>
      </c>
      <c r="F68" s="4">
        <v>34</v>
      </c>
      <c r="G68" s="4">
        <v>3</v>
      </c>
      <c r="H68" s="4">
        <v>3</v>
      </c>
      <c r="I68" s="5">
        <v>1.5</v>
      </c>
      <c r="J68" s="5">
        <v>50</v>
      </c>
      <c r="K68" s="14">
        <v>0</v>
      </c>
      <c r="L68" s="4">
        <v>0</v>
      </c>
      <c r="M68" s="14">
        <v>650000</v>
      </c>
    </row>
    <row r="69" spans="1:13" ht="26.5" x14ac:dyDescent="0.35">
      <c r="A69" s="13">
        <v>68</v>
      </c>
      <c r="B69" s="4" t="s">
        <v>107</v>
      </c>
      <c r="C69" s="4">
        <v>2</v>
      </c>
      <c r="D69" s="4">
        <v>58</v>
      </c>
      <c r="E69" s="4">
        <v>782</v>
      </c>
      <c r="F69" s="4">
        <v>100.25</v>
      </c>
      <c r="G69" s="4">
        <v>781</v>
      </c>
      <c r="H69" s="4">
        <v>71</v>
      </c>
      <c r="I69" s="5">
        <v>24.40625</v>
      </c>
      <c r="J69" s="5">
        <v>146.25468164794006</v>
      </c>
      <c r="K69" s="14">
        <v>45</v>
      </c>
      <c r="L69" s="4">
        <v>0</v>
      </c>
      <c r="M69" s="14">
        <v>675000</v>
      </c>
    </row>
    <row r="70" spans="1:13" x14ac:dyDescent="0.35">
      <c r="A70" s="13">
        <v>69</v>
      </c>
      <c r="B70" s="4" t="s">
        <v>108</v>
      </c>
      <c r="C70" s="4">
        <v>2</v>
      </c>
      <c r="D70" s="4">
        <v>555</v>
      </c>
      <c r="E70" s="4">
        <v>117</v>
      </c>
      <c r="F70" s="4">
        <v>75.97</v>
      </c>
      <c r="G70" s="4">
        <v>60</v>
      </c>
      <c r="H70" s="4">
        <v>16</v>
      </c>
      <c r="I70" s="5">
        <v>10</v>
      </c>
      <c r="J70" s="5">
        <v>111.11111111111111</v>
      </c>
      <c r="K70" s="14">
        <v>2</v>
      </c>
      <c r="L70" s="4">
        <v>0</v>
      </c>
      <c r="M70" s="14">
        <v>475000</v>
      </c>
    </row>
    <row r="71" spans="1:13" ht="26.5" x14ac:dyDescent="0.35">
      <c r="A71" s="13">
        <v>70</v>
      </c>
      <c r="B71" s="4" t="s">
        <v>109</v>
      </c>
      <c r="C71" s="4">
        <v>3</v>
      </c>
      <c r="D71" s="4">
        <v>1261</v>
      </c>
      <c r="E71" s="4">
        <v>674</v>
      </c>
      <c r="F71" s="4">
        <v>77.56</v>
      </c>
      <c r="G71" s="4">
        <v>20</v>
      </c>
      <c r="H71" s="4">
        <v>6</v>
      </c>
      <c r="I71" s="5">
        <v>3.3333333333333335</v>
      </c>
      <c r="J71" s="5">
        <v>66.666666666666657</v>
      </c>
      <c r="K71" s="14">
        <v>0</v>
      </c>
      <c r="L71" s="4">
        <v>0</v>
      </c>
      <c r="M71" s="14">
        <v>600000</v>
      </c>
    </row>
    <row r="72" spans="1:13" ht="26.5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50</v>
      </c>
      <c r="G72" s="4">
        <v>4</v>
      </c>
      <c r="H72" s="4">
        <v>3</v>
      </c>
      <c r="I72" s="5">
        <v>4</v>
      </c>
      <c r="J72" s="5">
        <v>30.76923076923077</v>
      </c>
      <c r="K72" s="14">
        <v>0</v>
      </c>
      <c r="L72" s="4">
        <v>0</v>
      </c>
      <c r="M72" s="14">
        <v>650000</v>
      </c>
    </row>
    <row r="73" spans="1:13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0</v>
      </c>
      <c r="G73" s="4">
        <v>563</v>
      </c>
      <c r="H73" s="4">
        <v>35</v>
      </c>
      <c r="I73" s="5">
        <v>19.413793103448278</v>
      </c>
      <c r="J73" s="5">
        <v>123.19474835886214</v>
      </c>
      <c r="K73" s="14">
        <v>19</v>
      </c>
      <c r="L73" s="4">
        <v>0</v>
      </c>
      <c r="M73" s="14">
        <v>800000</v>
      </c>
    </row>
    <row r="74" spans="1:13" x14ac:dyDescent="0.35">
      <c r="A74" s="13">
        <v>73</v>
      </c>
      <c r="B74" s="4" t="s">
        <v>112</v>
      </c>
      <c r="C74" s="4">
        <v>2</v>
      </c>
      <c r="D74" s="4">
        <v>77</v>
      </c>
      <c r="E74" s="4">
        <v>141</v>
      </c>
      <c r="F74" s="4">
        <v>57.31</v>
      </c>
      <c r="G74" s="4">
        <v>38</v>
      </c>
      <c r="H74" s="4">
        <v>22</v>
      </c>
      <c r="I74" s="5">
        <v>19</v>
      </c>
      <c r="J74" s="5">
        <v>82.608695652173907</v>
      </c>
      <c r="K74" s="14">
        <v>1</v>
      </c>
      <c r="L74" s="4">
        <v>0</v>
      </c>
      <c r="M74" s="14">
        <v>850000</v>
      </c>
    </row>
    <row r="75" spans="1:13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0</v>
      </c>
      <c r="F75" s="4">
        <v>0</v>
      </c>
      <c r="G75" s="4">
        <v>9</v>
      </c>
      <c r="H75" s="4">
        <v>9</v>
      </c>
      <c r="I75" s="5">
        <v>9</v>
      </c>
      <c r="J75" s="5">
        <v>90</v>
      </c>
      <c r="K75" s="14">
        <v>0</v>
      </c>
      <c r="L75" s="4">
        <v>0</v>
      </c>
      <c r="M75" s="14">
        <v>20000</v>
      </c>
    </row>
    <row r="76" spans="1:13" x14ac:dyDescent="0.35">
      <c r="A76" s="13">
        <v>75</v>
      </c>
      <c r="B76" s="4" t="s">
        <v>114</v>
      </c>
      <c r="C76" s="4">
        <v>2</v>
      </c>
      <c r="D76" s="4">
        <v>699</v>
      </c>
      <c r="E76" s="4">
        <v>199</v>
      </c>
      <c r="F76" s="4">
        <v>66.77</v>
      </c>
      <c r="G76" s="4">
        <v>11</v>
      </c>
      <c r="H76" s="4">
        <v>11</v>
      </c>
      <c r="I76" s="5">
        <v>11</v>
      </c>
      <c r="J76" s="5">
        <v>61.11</v>
      </c>
      <c r="K76" s="14">
        <v>0</v>
      </c>
      <c r="L76" s="4">
        <v>0</v>
      </c>
      <c r="M76" s="14">
        <v>200000</v>
      </c>
    </row>
    <row r="77" spans="1:13" x14ac:dyDescent="0.35">
      <c r="A77" s="13">
        <v>76</v>
      </c>
      <c r="B77" s="4" t="s">
        <v>115</v>
      </c>
      <c r="C77" s="4">
        <v>2</v>
      </c>
      <c r="D77" s="4">
        <v>0</v>
      </c>
      <c r="E77" s="4">
        <v>1</v>
      </c>
      <c r="F77" s="4">
        <v>14.28</v>
      </c>
      <c r="G77" s="4">
        <v>960</v>
      </c>
      <c r="H77" s="4">
        <v>94</v>
      </c>
      <c r="I77" s="5">
        <v>22.325581395348838</v>
      </c>
      <c r="J77" s="5">
        <v>117.93611793611794</v>
      </c>
      <c r="K77" s="14">
        <v>50</v>
      </c>
      <c r="L77" s="4">
        <v>0</v>
      </c>
      <c r="M77" s="14">
        <v>270000</v>
      </c>
    </row>
    <row r="78" spans="1:13" x14ac:dyDescent="0.35">
      <c r="A78" s="13">
        <v>77</v>
      </c>
      <c r="B78" s="4" t="s">
        <v>116</v>
      </c>
      <c r="C78" s="4">
        <v>1</v>
      </c>
      <c r="D78" s="4">
        <v>70</v>
      </c>
      <c r="E78" s="4">
        <v>41</v>
      </c>
      <c r="F78" s="4">
        <v>43.61</v>
      </c>
      <c r="G78" s="4">
        <v>10</v>
      </c>
      <c r="H78" s="4">
        <v>3</v>
      </c>
      <c r="I78" s="5">
        <v>1</v>
      </c>
      <c r="J78" s="5">
        <v>30.303030303030305</v>
      </c>
      <c r="K78" s="14">
        <v>0</v>
      </c>
      <c r="L78" s="4">
        <v>0</v>
      </c>
      <c r="M78" s="14">
        <v>500000</v>
      </c>
    </row>
    <row r="79" spans="1:13" x14ac:dyDescent="0.35">
      <c r="A79" s="13">
        <v>78</v>
      </c>
      <c r="B79" s="4" t="s">
        <v>117</v>
      </c>
      <c r="C79" s="4">
        <v>2</v>
      </c>
      <c r="D79" s="4">
        <v>1780</v>
      </c>
      <c r="E79" s="4">
        <v>2377</v>
      </c>
      <c r="F79" s="4">
        <v>87.16</v>
      </c>
      <c r="G79" s="4">
        <v>106</v>
      </c>
      <c r="H79" s="4">
        <v>41</v>
      </c>
      <c r="I79" s="5">
        <v>13.25</v>
      </c>
      <c r="J79" s="5">
        <v>98.148148148148152</v>
      </c>
      <c r="K79" s="14">
        <v>5</v>
      </c>
      <c r="L79" s="4">
        <v>0</v>
      </c>
      <c r="M79" s="14">
        <v>675000</v>
      </c>
    </row>
    <row r="80" spans="1:13" ht="26.5" x14ac:dyDescent="0.35">
      <c r="A80" s="13">
        <v>79</v>
      </c>
      <c r="B80" s="4" t="s">
        <v>118</v>
      </c>
      <c r="C80" s="4">
        <v>2</v>
      </c>
      <c r="D80" s="4">
        <v>0</v>
      </c>
      <c r="E80" s="4">
        <v>3</v>
      </c>
      <c r="F80" s="4">
        <v>100</v>
      </c>
      <c r="G80" s="4">
        <v>7</v>
      </c>
      <c r="H80" s="4">
        <v>4</v>
      </c>
      <c r="I80" s="5">
        <v>3.5</v>
      </c>
      <c r="J80" s="5">
        <v>58.333333333333336</v>
      </c>
      <c r="K80" s="14">
        <v>0</v>
      </c>
      <c r="L80" s="4">
        <v>0</v>
      </c>
      <c r="M80" s="14">
        <v>95000</v>
      </c>
    </row>
    <row r="81" spans="1:13" x14ac:dyDescent="0.35">
      <c r="A81" s="13">
        <v>80</v>
      </c>
      <c r="B81" s="4" t="s">
        <v>119</v>
      </c>
      <c r="C81" s="4">
        <v>2</v>
      </c>
      <c r="D81" s="4">
        <v>60</v>
      </c>
      <c r="E81" s="4">
        <v>74</v>
      </c>
      <c r="F81" s="4">
        <v>66.069999999999993</v>
      </c>
      <c r="G81" s="4">
        <v>39</v>
      </c>
      <c r="H81" s="4">
        <v>23</v>
      </c>
      <c r="I81" s="5">
        <v>7.8</v>
      </c>
      <c r="J81" s="5">
        <v>235.49</v>
      </c>
      <c r="K81" s="14">
        <v>0</v>
      </c>
      <c r="L81" s="4">
        <v>0</v>
      </c>
      <c r="M81" s="14">
        <v>275000</v>
      </c>
    </row>
    <row r="82" spans="1:13" x14ac:dyDescent="0.35">
      <c r="A82" s="13">
        <v>81</v>
      </c>
      <c r="B82" s="4" t="s">
        <v>120</v>
      </c>
      <c r="C82" s="4">
        <v>2</v>
      </c>
      <c r="D82" s="4">
        <v>683</v>
      </c>
      <c r="E82" s="4">
        <v>736</v>
      </c>
      <c r="F82" s="4">
        <v>76.5</v>
      </c>
      <c r="G82" s="4">
        <v>912</v>
      </c>
      <c r="H82" s="4">
        <v>57</v>
      </c>
      <c r="I82" s="5">
        <v>20.266666666666666</v>
      </c>
      <c r="J82" s="5">
        <v>107.29411764705883</v>
      </c>
      <c r="K82" s="14">
        <v>13</v>
      </c>
      <c r="L82" s="4">
        <v>0</v>
      </c>
      <c r="M82" s="14">
        <v>325000</v>
      </c>
    </row>
    <row r="83" spans="1:13" x14ac:dyDescent="0.35">
      <c r="A83" s="13">
        <v>82</v>
      </c>
      <c r="B83" s="4" t="s">
        <v>121</v>
      </c>
      <c r="C83" s="4">
        <v>2</v>
      </c>
      <c r="D83" s="4">
        <v>1105</v>
      </c>
      <c r="E83" s="4">
        <v>1468</v>
      </c>
      <c r="F83" s="4">
        <v>78.959999999999994</v>
      </c>
      <c r="G83" s="4">
        <v>929</v>
      </c>
      <c r="H83" s="4">
        <v>60</v>
      </c>
      <c r="I83" s="5">
        <v>23.820512820512821</v>
      </c>
      <c r="J83" s="5">
        <v>128.31491712707182</v>
      </c>
      <c r="K83" s="14">
        <v>34</v>
      </c>
      <c r="L83" s="4">
        <v>0</v>
      </c>
      <c r="M83" s="14">
        <v>925000</v>
      </c>
    </row>
    <row r="84" spans="1:13" ht="26.5" x14ac:dyDescent="0.35">
      <c r="A84" s="13">
        <v>83</v>
      </c>
      <c r="B84" s="4" t="s">
        <v>122</v>
      </c>
      <c r="C84" s="4">
        <v>2</v>
      </c>
      <c r="D84" s="4">
        <v>0</v>
      </c>
      <c r="E84" s="4">
        <v>810</v>
      </c>
      <c r="F84" s="4">
        <v>113.6</v>
      </c>
      <c r="G84" s="4">
        <v>1488</v>
      </c>
      <c r="H84" s="4">
        <v>100</v>
      </c>
      <c r="I84" s="5">
        <v>25.655172413793103</v>
      </c>
      <c r="J84" s="5">
        <v>149.24774322968909</v>
      </c>
      <c r="K84" s="14">
        <v>81</v>
      </c>
      <c r="L84" s="4">
        <v>0</v>
      </c>
      <c r="M84" s="14">
        <v>475000</v>
      </c>
    </row>
    <row r="85" spans="1:13" ht="26.5" x14ac:dyDescent="0.35">
      <c r="A85" s="13">
        <v>84</v>
      </c>
      <c r="B85" s="4" t="s">
        <v>123</v>
      </c>
      <c r="C85" s="4">
        <v>2</v>
      </c>
      <c r="D85" s="4">
        <v>6654</v>
      </c>
      <c r="E85" s="4">
        <v>4184</v>
      </c>
      <c r="F85" s="4">
        <v>86.76</v>
      </c>
      <c r="G85" s="4">
        <v>634</v>
      </c>
      <c r="H85" s="4">
        <v>103</v>
      </c>
      <c r="I85" s="5">
        <v>42.266666666666666</v>
      </c>
      <c r="J85" s="5">
        <v>141.20267260579064</v>
      </c>
      <c r="K85" s="14">
        <v>30</v>
      </c>
      <c r="L85" s="4">
        <v>1</v>
      </c>
      <c r="M85" s="14">
        <v>1550000</v>
      </c>
    </row>
    <row r="86" spans="1:13" ht="26.5" x14ac:dyDescent="0.35">
      <c r="A86" s="13">
        <v>85</v>
      </c>
      <c r="B86" s="4" t="s">
        <v>124</v>
      </c>
      <c r="C86" s="4">
        <v>3</v>
      </c>
      <c r="D86" s="4">
        <v>3781</v>
      </c>
      <c r="E86" s="4">
        <v>3519</v>
      </c>
      <c r="F86" s="4">
        <v>86.69</v>
      </c>
      <c r="G86" s="4">
        <v>147</v>
      </c>
      <c r="H86" s="4">
        <v>33</v>
      </c>
      <c r="I86" s="5">
        <v>18.37</v>
      </c>
      <c r="J86" s="5">
        <v>132.43</v>
      </c>
      <c r="K86" s="14">
        <v>8</v>
      </c>
      <c r="L86" s="4">
        <v>1</v>
      </c>
      <c r="M86" s="14">
        <v>550000</v>
      </c>
    </row>
    <row r="87" spans="1:13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0</v>
      </c>
      <c r="G87" s="4">
        <v>244</v>
      </c>
      <c r="H87" s="4">
        <v>79</v>
      </c>
      <c r="I87" s="5">
        <v>27.111111111111111</v>
      </c>
      <c r="J87" s="5">
        <v>130.48128342245991</v>
      </c>
      <c r="K87" s="14">
        <v>12</v>
      </c>
      <c r="L87" s="4">
        <v>0</v>
      </c>
      <c r="M87" s="14">
        <v>50000</v>
      </c>
    </row>
    <row r="88" spans="1:13" ht="26.5" x14ac:dyDescent="0.35">
      <c r="A88" s="13">
        <v>87</v>
      </c>
      <c r="B88" s="4" t="s">
        <v>126</v>
      </c>
      <c r="C88" s="4">
        <v>3</v>
      </c>
      <c r="D88" s="4">
        <v>13218</v>
      </c>
      <c r="E88" s="4">
        <v>13704</v>
      </c>
      <c r="F88" s="4">
        <v>80.39</v>
      </c>
      <c r="G88" s="4">
        <v>39</v>
      </c>
      <c r="H88" s="4">
        <v>20</v>
      </c>
      <c r="I88" s="5">
        <v>9.75</v>
      </c>
      <c r="J88" s="5">
        <v>73.58</v>
      </c>
      <c r="K88" s="14">
        <v>1</v>
      </c>
      <c r="L88" s="4">
        <v>1</v>
      </c>
      <c r="M88" s="14">
        <v>400000</v>
      </c>
    </row>
    <row r="89" spans="1:13" ht="26.5" x14ac:dyDescent="0.35">
      <c r="A89" s="13">
        <v>88</v>
      </c>
      <c r="B89" s="4" t="s">
        <v>127</v>
      </c>
      <c r="C89" s="4">
        <v>2</v>
      </c>
      <c r="D89" s="4">
        <v>13</v>
      </c>
      <c r="E89" s="4">
        <v>163</v>
      </c>
      <c r="F89" s="4">
        <v>62.69</v>
      </c>
      <c r="G89" s="4">
        <v>67</v>
      </c>
      <c r="H89" s="4">
        <v>28</v>
      </c>
      <c r="I89" s="5">
        <v>22.333333333333332</v>
      </c>
      <c r="J89" s="5">
        <v>104.6875</v>
      </c>
      <c r="K89" s="14">
        <v>1</v>
      </c>
      <c r="L89" s="4">
        <v>0</v>
      </c>
      <c r="M89" s="14">
        <v>170000</v>
      </c>
    </row>
    <row r="90" spans="1:13" x14ac:dyDescent="0.35">
      <c r="A90" s="13">
        <v>89</v>
      </c>
      <c r="B90" s="4" t="s">
        <v>128</v>
      </c>
      <c r="C90" s="4">
        <v>1</v>
      </c>
      <c r="D90" s="4">
        <v>710</v>
      </c>
      <c r="E90" s="4">
        <v>3525</v>
      </c>
      <c r="F90" s="4">
        <v>92.71</v>
      </c>
      <c r="G90" s="4">
        <v>2254</v>
      </c>
      <c r="H90" s="4">
        <v>98</v>
      </c>
      <c r="I90" s="5">
        <v>33.64179104477612</v>
      </c>
      <c r="J90" s="5">
        <v>139.39393939393941</v>
      </c>
      <c r="K90" s="14">
        <v>97</v>
      </c>
      <c r="L90" s="4">
        <v>0</v>
      </c>
      <c r="M90" s="14">
        <v>650000</v>
      </c>
    </row>
    <row r="91" spans="1:13" x14ac:dyDescent="0.35">
      <c r="A91" s="13">
        <v>90</v>
      </c>
      <c r="B91" s="4" t="s">
        <v>129</v>
      </c>
      <c r="C91" s="4">
        <v>2</v>
      </c>
      <c r="D91" s="4">
        <v>1269</v>
      </c>
      <c r="E91" s="4">
        <v>1100</v>
      </c>
      <c r="F91" s="4">
        <v>89.72</v>
      </c>
      <c r="G91" s="4">
        <v>604</v>
      </c>
      <c r="H91" s="4">
        <v>86</v>
      </c>
      <c r="I91" s="5">
        <v>21.571428571428573</v>
      </c>
      <c r="J91" s="5">
        <v>131.87772925764193</v>
      </c>
      <c r="K91" s="14">
        <v>19</v>
      </c>
      <c r="L91" s="4">
        <v>0</v>
      </c>
      <c r="M91" s="14">
        <v>160000</v>
      </c>
    </row>
    <row r="92" spans="1:13" x14ac:dyDescent="0.35">
      <c r="A92" s="13">
        <v>91</v>
      </c>
      <c r="B92" s="4" t="s">
        <v>130</v>
      </c>
      <c r="C92" s="4">
        <v>2</v>
      </c>
      <c r="D92" s="4">
        <v>74</v>
      </c>
      <c r="E92" s="4">
        <v>4</v>
      </c>
      <c r="F92" s="4">
        <v>80</v>
      </c>
      <c r="G92" s="4">
        <v>372</v>
      </c>
      <c r="H92" s="4">
        <v>59</v>
      </c>
      <c r="I92" s="5">
        <v>28.615384615384617</v>
      </c>
      <c r="J92" s="5">
        <v>128.27586206896549</v>
      </c>
      <c r="K92" s="14">
        <v>16</v>
      </c>
      <c r="L92" s="4">
        <v>0</v>
      </c>
      <c r="M92" s="14">
        <v>100000</v>
      </c>
    </row>
    <row r="93" spans="1:13" ht="26.5" x14ac:dyDescent="0.35">
      <c r="A93" s="13">
        <v>92</v>
      </c>
      <c r="B93" s="4" t="s">
        <v>131</v>
      </c>
      <c r="C93" s="4">
        <v>2</v>
      </c>
      <c r="D93" s="4">
        <v>9382</v>
      </c>
      <c r="E93" s="4">
        <v>10472</v>
      </c>
      <c r="F93" s="4">
        <v>75.75</v>
      </c>
      <c r="G93" s="4">
        <v>1567</v>
      </c>
      <c r="H93" s="4">
        <v>94</v>
      </c>
      <c r="I93" s="5">
        <v>27.982142857142858</v>
      </c>
      <c r="J93" s="5">
        <v>124.76114649681529</v>
      </c>
      <c r="K93" s="14">
        <v>27</v>
      </c>
      <c r="L93" s="4">
        <v>1</v>
      </c>
      <c r="M93" s="14">
        <v>700000</v>
      </c>
    </row>
    <row r="94" spans="1:13" ht="26.5" x14ac:dyDescent="0.35">
      <c r="A94" s="13">
        <v>93</v>
      </c>
      <c r="B94" s="4" t="s">
        <v>132</v>
      </c>
      <c r="C94" s="4">
        <v>2</v>
      </c>
      <c r="D94" s="4">
        <v>5842</v>
      </c>
      <c r="E94" s="4">
        <v>5644</v>
      </c>
      <c r="F94" s="4">
        <v>75.760000000000005</v>
      </c>
      <c r="G94" s="4">
        <v>73</v>
      </c>
      <c r="H94" s="4">
        <v>31</v>
      </c>
      <c r="I94" s="5">
        <v>18.25</v>
      </c>
      <c r="J94" s="5">
        <v>97.33</v>
      </c>
      <c r="K94" s="14">
        <v>1</v>
      </c>
      <c r="L94" s="4">
        <v>0</v>
      </c>
      <c r="M94" s="14">
        <v>225000</v>
      </c>
    </row>
    <row r="95" spans="1:13" x14ac:dyDescent="0.35">
      <c r="A95" s="13">
        <v>94</v>
      </c>
      <c r="B95" s="4" t="s">
        <v>133</v>
      </c>
      <c r="C95" s="4">
        <v>2</v>
      </c>
      <c r="D95" s="4">
        <v>8178</v>
      </c>
      <c r="E95" s="4">
        <v>8090</v>
      </c>
      <c r="F95" s="4">
        <v>104.68</v>
      </c>
      <c r="G95" s="4">
        <v>1879</v>
      </c>
      <c r="H95" s="4">
        <v>119</v>
      </c>
      <c r="I95" s="5">
        <v>30.306451612903224</v>
      </c>
      <c r="J95" s="5">
        <v>167.31967943009795</v>
      </c>
      <c r="K95" s="14">
        <v>79</v>
      </c>
      <c r="L95" s="4">
        <v>1</v>
      </c>
      <c r="M95" s="14">
        <v>1800000</v>
      </c>
    </row>
    <row r="96" spans="1:13" ht="26.5" x14ac:dyDescent="0.35">
      <c r="A96" s="13">
        <v>95</v>
      </c>
      <c r="B96" s="4" t="s">
        <v>134</v>
      </c>
      <c r="C96" s="4">
        <v>2</v>
      </c>
      <c r="D96" s="4">
        <v>1716</v>
      </c>
      <c r="E96" s="4">
        <v>7040</v>
      </c>
      <c r="F96" s="4">
        <v>113.87</v>
      </c>
      <c r="G96" s="4">
        <v>81</v>
      </c>
      <c r="H96" s="4">
        <v>33</v>
      </c>
      <c r="I96" s="5">
        <v>10.119999999999999</v>
      </c>
      <c r="J96" s="5">
        <v>176.08</v>
      </c>
      <c r="K96" s="14">
        <v>6</v>
      </c>
      <c r="L96" s="4">
        <v>1</v>
      </c>
      <c r="M96" s="14">
        <v>675000</v>
      </c>
    </row>
    <row r="97" spans="1:13" x14ac:dyDescent="0.35">
      <c r="A97" s="13">
        <v>96</v>
      </c>
      <c r="B97" s="4" t="s">
        <v>135</v>
      </c>
      <c r="C97" s="4">
        <v>1</v>
      </c>
      <c r="D97" s="4">
        <v>432</v>
      </c>
      <c r="E97" s="4">
        <v>47</v>
      </c>
      <c r="F97" s="4">
        <v>34.049999999999997</v>
      </c>
      <c r="G97" s="4">
        <v>37</v>
      </c>
      <c r="H97" s="4">
        <v>9</v>
      </c>
      <c r="I97" s="5">
        <v>9.25</v>
      </c>
      <c r="J97" s="5">
        <v>80.434782608695656</v>
      </c>
      <c r="K97" s="14">
        <v>1</v>
      </c>
      <c r="L97" s="4">
        <v>0</v>
      </c>
      <c r="M97" s="14">
        <v>950000</v>
      </c>
    </row>
    <row r="98" spans="1:13" x14ac:dyDescent="0.35">
      <c r="A98" s="13">
        <v>97</v>
      </c>
      <c r="B98" s="4" t="s">
        <v>136</v>
      </c>
      <c r="C98" s="4">
        <v>2</v>
      </c>
      <c r="D98" s="4">
        <v>0</v>
      </c>
      <c r="E98" s="4">
        <v>35</v>
      </c>
      <c r="F98" s="4">
        <v>116.66</v>
      </c>
      <c r="G98" s="4">
        <v>36</v>
      </c>
      <c r="H98" s="4">
        <v>16</v>
      </c>
      <c r="I98" s="5">
        <v>9</v>
      </c>
      <c r="J98" s="5">
        <v>120</v>
      </c>
      <c r="K98" s="14">
        <v>2</v>
      </c>
      <c r="L98" s="4">
        <v>0</v>
      </c>
      <c r="M98" s="14">
        <v>225000</v>
      </c>
    </row>
    <row r="99" spans="1:13" ht="26.5" x14ac:dyDescent="0.35">
      <c r="A99" s="13">
        <v>98</v>
      </c>
      <c r="B99" s="4" t="s">
        <v>137</v>
      </c>
      <c r="C99" s="4">
        <v>1</v>
      </c>
      <c r="D99" s="4">
        <v>0</v>
      </c>
      <c r="E99" s="4">
        <v>1961</v>
      </c>
      <c r="F99" s="4">
        <v>78.849999999999994</v>
      </c>
      <c r="G99" s="4">
        <v>1975</v>
      </c>
      <c r="H99" s="4">
        <v>109</v>
      </c>
      <c r="I99" s="5">
        <v>31.349206349206348</v>
      </c>
      <c r="J99" s="5">
        <v>129.16939175931981</v>
      </c>
      <c r="K99" s="14">
        <v>82</v>
      </c>
      <c r="L99" s="4">
        <v>0</v>
      </c>
      <c r="M99" s="14">
        <v>750000</v>
      </c>
    </row>
    <row r="100" spans="1:13" ht="26.5" x14ac:dyDescent="0.35">
      <c r="A100" s="13">
        <v>99</v>
      </c>
      <c r="B100" s="4" t="s">
        <v>138</v>
      </c>
      <c r="C100" s="4">
        <v>3</v>
      </c>
      <c r="D100" s="4">
        <v>544</v>
      </c>
      <c r="E100" s="4">
        <v>394</v>
      </c>
      <c r="F100" s="4">
        <v>73.23</v>
      </c>
      <c r="G100" s="4">
        <v>2</v>
      </c>
      <c r="H100" s="4">
        <v>2</v>
      </c>
      <c r="I100" s="5">
        <v>2</v>
      </c>
      <c r="J100" s="5">
        <v>28.57</v>
      </c>
      <c r="K100" s="14">
        <v>0</v>
      </c>
      <c r="L100" s="4">
        <v>0</v>
      </c>
      <c r="M100" s="14">
        <v>425000</v>
      </c>
    </row>
    <row r="101" spans="1:13" ht="26.5" x14ac:dyDescent="0.35">
      <c r="A101" s="13">
        <v>100</v>
      </c>
      <c r="B101" s="4" t="s">
        <v>139</v>
      </c>
      <c r="C101" s="4">
        <v>2</v>
      </c>
      <c r="D101" s="4">
        <v>1606</v>
      </c>
      <c r="E101" s="4">
        <v>5253</v>
      </c>
      <c r="F101" s="4">
        <v>78.37</v>
      </c>
      <c r="G101" s="4">
        <v>52</v>
      </c>
      <c r="H101" s="4">
        <v>24</v>
      </c>
      <c r="I101" s="5">
        <v>13</v>
      </c>
      <c r="J101" s="5">
        <v>110.63</v>
      </c>
      <c r="K101" s="14">
        <v>0</v>
      </c>
      <c r="L101" s="4">
        <v>1</v>
      </c>
      <c r="M101" s="14">
        <v>500000</v>
      </c>
    </row>
    <row r="102" spans="1:13" x14ac:dyDescent="0.35">
      <c r="A102" s="13">
        <v>101</v>
      </c>
      <c r="B102" s="4" t="s">
        <v>140</v>
      </c>
      <c r="C102" s="4">
        <v>2</v>
      </c>
      <c r="D102" s="4">
        <v>537</v>
      </c>
      <c r="E102" s="4">
        <v>1587</v>
      </c>
      <c r="F102" s="4">
        <v>70.400000000000006</v>
      </c>
      <c r="G102" s="4">
        <v>40</v>
      </c>
      <c r="H102" s="4">
        <v>23</v>
      </c>
      <c r="I102" s="5">
        <v>20</v>
      </c>
      <c r="J102" s="5">
        <v>153.84</v>
      </c>
      <c r="K102" s="14">
        <v>1</v>
      </c>
      <c r="L102" s="4">
        <v>0</v>
      </c>
      <c r="M102" s="14">
        <v>100000</v>
      </c>
    </row>
    <row r="103" spans="1:13" x14ac:dyDescent="0.35">
      <c r="A103" s="13">
        <v>102</v>
      </c>
      <c r="B103" s="4" t="s">
        <v>141</v>
      </c>
      <c r="C103" s="4">
        <v>2</v>
      </c>
      <c r="D103" s="4">
        <v>116</v>
      </c>
      <c r="E103" s="4">
        <v>104</v>
      </c>
      <c r="F103" s="4">
        <v>42.97</v>
      </c>
      <c r="G103" s="4">
        <v>52</v>
      </c>
      <c r="H103" s="4">
        <v>10</v>
      </c>
      <c r="I103" s="5">
        <v>3.4666666666666668</v>
      </c>
      <c r="J103" s="5">
        <v>68.421052631578945</v>
      </c>
      <c r="K103" s="14">
        <v>1</v>
      </c>
      <c r="L103" s="4">
        <v>0</v>
      </c>
      <c r="M103" s="14">
        <v>875000</v>
      </c>
    </row>
    <row r="104" spans="1:13" x14ac:dyDescent="0.35">
      <c r="A104" s="13">
        <v>103</v>
      </c>
      <c r="B104" s="4" t="s">
        <v>142</v>
      </c>
      <c r="C104" s="4">
        <v>2</v>
      </c>
      <c r="D104" s="4">
        <v>320</v>
      </c>
      <c r="E104" s="4">
        <v>925</v>
      </c>
      <c r="F104" s="4">
        <v>97.26</v>
      </c>
      <c r="G104" s="4">
        <v>439</v>
      </c>
      <c r="H104" s="4">
        <v>87</v>
      </c>
      <c r="I104" s="5">
        <v>25.823529411764707</v>
      </c>
      <c r="J104" s="5">
        <v>148.81355932203391</v>
      </c>
      <c r="K104" s="14">
        <v>24</v>
      </c>
      <c r="L104" s="4">
        <v>0</v>
      </c>
      <c r="M104" s="14">
        <v>100000</v>
      </c>
    </row>
    <row r="105" spans="1:13" x14ac:dyDescent="0.35">
      <c r="A105" s="13">
        <v>104</v>
      </c>
      <c r="B105" s="4" t="s">
        <v>143</v>
      </c>
      <c r="C105" s="4">
        <v>2</v>
      </c>
      <c r="D105" s="4">
        <v>8042</v>
      </c>
      <c r="E105" s="4">
        <v>6598</v>
      </c>
      <c r="F105" s="4">
        <v>81.58</v>
      </c>
      <c r="G105" s="4">
        <v>739</v>
      </c>
      <c r="H105" s="4">
        <v>91</v>
      </c>
      <c r="I105" s="5">
        <v>28.423076923076923</v>
      </c>
      <c r="J105" s="5">
        <v>110.62874251497006</v>
      </c>
      <c r="K105" s="14">
        <v>9</v>
      </c>
      <c r="L105" s="4">
        <v>1</v>
      </c>
      <c r="M105" s="14">
        <v>250000</v>
      </c>
    </row>
    <row r="106" spans="1:13" ht="26.5" x14ac:dyDescent="0.35">
      <c r="A106" s="13">
        <v>105</v>
      </c>
      <c r="B106" s="4" t="s">
        <v>144</v>
      </c>
      <c r="C106" s="4">
        <v>2</v>
      </c>
      <c r="D106" s="4">
        <v>17</v>
      </c>
      <c r="E106" s="4">
        <v>268</v>
      </c>
      <c r="F106" s="4">
        <v>94.03</v>
      </c>
      <c r="G106" s="4">
        <v>36</v>
      </c>
      <c r="H106" s="4">
        <v>13</v>
      </c>
      <c r="I106" s="5">
        <v>12</v>
      </c>
      <c r="J106" s="5">
        <v>124.13</v>
      </c>
      <c r="K106" s="14">
        <v>1</v>
      </c>
      <c r="L106" s="4">
        <v>0</v>
      </c>
      <c r="M106" s="14">
        <v>100000</v>
      </c>
    </row>
    <row r="107" spans="1:13" ht="26.5" x14ac:dyDescent="0.35">
      <c r="A107" s="13">
        <v>106</v>
      </c>
      <c r="B107" s="4" t="s">
        <v>145</v>
      </c>
      <c r="C107" s="4">
        <v>2</v>
      </c>
      <c r="D107" s="4">
        <v>281</v>
      </c>
      <c r="E107" s="4">
        <v>44</v>
      </c>
      <c r="F107" s="4">
        <v>36.36</v>
      </c>
      <c r="G107" s="4">
        <v>33</v>
      </c>
      <c r="H107" s="4">
        <v>15</v>
      </c>
      <c r="I107" s="5">
        <v>11</v>
      </c>
      <c r="J107" s="5">
        <v>64.705882352941174</v>
      </c>
      <c r="K107" s="14">
        <v>0</v>
      </c>
      <c r="L107" s="4">
        <v>0</v>
      </c>
      <c r="M107" s="14">
        <v>625000</v>
      </c>
    </row>
    <row r="108" spans="1:13" x14ac:dyDescent="0.35">
      <c r="A108" s="13">
        <v>107</v>
      </c>
      <c r="B108" s="4" t="s">
        <v>146</v>
      </c>
      <c r="C108" s="4">
        <v>2</v>
      </c>
      <c r="D108" s="4">
        <v>770</v>
      </c>
      <c r="E108" s="4">
        <v>142</v>
      </c>
      <c r="F108" s="4">
        <v>73.569999999999993</v>
      </c>
      <c r="G108" s="4">
        <v>70</v>
      </c>
      <c r="H108" s="4">
        <v>13</v>
      </c>
      <c r="I108" s="5">
        <v>4.666666666666667</v>
      </c>
      <c r="J108" s="5">
        <v>86.419753086419746</v>
      </c>
      <c r="K108" s="14">
        <v>1</v>
      </c>
      <c r="L108" s="4">
        <v>0</v>
      </c>
      <c r="M108" s="14">
        <v>325000</v>
      </c>
    </row>
    <row r="109" spans="1:13" x14ac:dyDescent="0.35">
      <c r="A109" s="13">
        <v>108</v>
      </c>
      <c r="B109" s="4" t="s">
        <v>147</v>
      </c>
      <c r="C109" s="4">
        <v>3</v>
      </c>
      <c r="D109" s="4">
        <v>1586</v>
      </c>
      <c r="E109" s="4">
        <v>4483</v>
      </c>
      <c r="F109" s="4">
        <v>79.41</v>
      </c>
      <c r="G109" s="4">
        <v>131</v>
      </c>
      <c r="H109" s="4">
        <v>36</v>
      </c>
      <c r="I109" s="5">
        <v>18.714285714285715</v>
      </c>
      <c r="J109" s="5">
        <v>98.496240601503757</v>
      </c>
      <c r="K109" s="14">
        <v>3</v>
      </c>
      <c r="L109" s="4">
        <v>0</v>
      </c>
      <c r="M109" s="14">
        <v>175000</v>
      </c>
    </row>
    <row r="110" spans="1:13" ht="26.5" x14ac:dyDescent="0.35">
      <c r="A110" s="13">
        <v>109</v>
      </c>
      <c r="B110" s="4" t="s">
        <v>148</v>
      </c>
      <c r="C110" s="4">
        <v>3</v>
      </c>
      <c r="D110" s="4">
        <v>1462</v>
      </c>
      <c r="E110" s="4">
        <v>5088</v>
      </c>
      <c r="F110" s="4">
        <v>92.44</v>
      </c>
      <c r="G110" s="4">
        <v>974</v>
      </c>
      <c r="H110" s="4">
        <v>117</v>
      </c>
      <c r="I110" s="5">
        <v>36.074074074074076</v>
      </c>
      <c r="J110" s="5">
        <v>129.86666666666667</v>
      </c>
      <c r="K110" s="14">
        <v>41</v>
      </c>
      <c r="L110" s="4">
        <v>0</v>
      </c>
      <c r="M110" s="14">
        <v>1350000</v>
      </c>
    </row>
    <row r="111" spans="1:13" x14ac:dyDescent="0.35">
      <c r="A111" s="13">
        <v>110</v>
      </c>
      <c r="B111" s="4" t="s">
        <v>149</v>
      </c>
      <c r="C111" s="4">
        <v>2</v>
      </c>
      <c r="D111" s="4">
        <v>1546</v>
      </c>
      <c r="E111" s="4">
        <v>3393</v>
      </c>
      <c r="F111" s="4">
        <v>67.58</v>
      </c>
      <c r="G111" s="4">
        <v>31</v>
      </c>
      <c r="H111" s="4">
        <v>15</v>
      </c>
      <c r="I111" s="5">
        <v>10.33</v>
      </c>
      <c r="J111" s="5">
        <v>119.23</v>
      </c>
      <c r="K111" s="14">
        <v>0</v>
      </c>
      <c r="L111" s="4">
        <v>1</v>
      </c>
      <c r="M111" s="14">
        <v>125000</v>
      </c>
    </row>
    <row r="112" spans="1:13" ht="26.5" x14ac:dyDescent="0.35">
      <c r="A112" s="13">
        <v>111</v>
      </c>
      <c r="B112" s="4" t="s">
        <v>151</v>
      </c>
      <c r="C112" s="4">
        <v>2</v>
      </c>
      <c r="D112" s="4">
        <v>2742</v>
      </c>
      <c r="E112" s="4">
        <v>3185</v>
      </c>
      <c r="F112" s="4">
        <v>81.77</v>
      </c>
      <c r="G112" s="4">
        <v>895</v>
      </c>
      <c r="H112" s="4">
        <v>81</v>
      </c>
      <c r="I112" s="5">
        <v>27.96875</v>
      </c>
      <c r="J112" s="5">
        <v>130.27656477438137</v>
      </c>
      <c r="K112" s="14">
        <v>45</v>
      </c>
      <c r="L112" s="4">
        <v>1</v>
      </c>
      <c r="M112" s="14">
        <v>1000000</v>
      </c>
    </row>
    <row r="113" spans="1:13" ht="26.5" x14ac:dyDescent="0.35">
      <c r="A113" s="13">
        <v>112</v>
      </c>
      <c r="B113" s="4" t="s">
        <v>152</v>
      </c>
      <c r="C113" s="4">
        <v>3</v>
      </c>
      <c r="D113" s="4">
        <v>15470</v>
      </c>
      <c r="E113" s="4">
        <v>18426</v>
      </c>
      <c r="F113" s="4">
        <v>86.23</v>
      </c>
      <c r="G113" s="4">
        <v>2047</v>
      </c>
      <c r="H113" s="4">
        <v>100</v>
      </c>
      <c r="I113" s="5">
        <v>37.907407407407405</v>
      </c>
      <c r="J113" s="5">
        <v>119.2195690157251</v>
      </c>
      <c r="K113" s="14">
        <v>24</v>
      </c>
      <c r="L113" s="4">
        <v>1</v>
      </c>
      <c r="M113" s="14">
        <v>1800000</v>
      </c>
    </row>
    <row r="114" spans="1:13" ht="26.5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165</v>
      </c>
      <c r="F114" s="4">
        <v>75.680000000000007</v>
      </c>
      <c r="G114" s="4">
        <v>969</v>
      </c>
      <c r="H114" s="4">
        <v>75</v>
      </c>
      <c r="I114" s="5">
        <v>31.258064516129032</v>
      </c>
      <c r="J114" s="5">
        <v>113.33333333333333</v>
      </c>
      <c r="K114" s="14">
        <v>22</v>
      </c>
      <c r="L114" s="4">
        <v>0</v>
      </c>
      <c r="M114" s="14">
        <v>675000</v>
      </c>
    </row>
    <row r="115" spans="1:13" ht="26.5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49</v>
      </c>
      <c r="F115" s="4">
        <v>87.5</v>
      </c>
      <c r="G115" s="4">
        <v>836</v>
      </c>
      <c r="H115" s="4">
        <v>42</v>
      </c>
      <c r="I115" s="5">
        <v>25.333333333333332</v>
      </c>
      <c r="J115" s="5">
        <v>119.59942775393419</v>
      </c>
      <c r="K115" s="14">
        <v>32</v>
      </c>
      <c r="L115" s="4">
        <v>0</v>
      </c>
      <c r="M115" s="14">
        <v>1600000</v>
      </c>
    </row>
    <row r="116" spans="1:13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1</v>
      </c>
      <c r="F116" s="4">
        <v>50</v>
      </c>
      <c r="G116" s="4">
        <v>3</v>
      </c>
      <c r="H116" s="4">
        <v>3</v>
      </c>
      <c r="I116" s="5">
        <v>3</v>
      </c>
      <c r="J116" s="5">
        <v>0.75</v>
      </c>
      <c r="K116" s="14">
        <v>0</v>
      </c>
      <c r="L116" s="4">
        <v>0</v>
      </c>
      <c r="M116" s="14">
        <v>240000</v>
      </c>
    </row>
    <row r="117" spans="1:13" x14ac:dyDescent="0.35">
      <c r="A117" s="13">
        <v>116</v>
      </c>
      <c r="B117" s="4" t="s">
        <v>156</v>
      </c>
      <c r="C117" s="4">
        <v>2</v>
      </c>
      <c r="D117" s="4">
        <v>541</v>
      </c>
      <c r="E117" s="4">
        <v>368</v>
      </c>
      <c r="F117" s="4">
        <v>69.040000000000006</v>
      </c>
      <c r="G117" s="4">
        <v>39</v>
      </c>
      <c r="H117" s="4">
        <v>24</v>
      </c>
      <c r="I117" s="5">
        <v>13</v>
      </c>
      <c r="J117" s="5">
        <v>205.26</v>
      </c>
      <c r="K117" s="14">
        <v>5</v>
      </c>
      <c r="L117" s="4">
        <v>0</v>
      </c>
      <c r="M117" s="14">
        <v>150000</v>
      </c>
    </row>
    <row r="118" spans="1:13" ht="26.5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786</v>
      </c>
      <c r="F118" s="4">
        <v>91.92</v>
      </c>
      <c r="G118" s="4">
        <v>1538</v>
      </c>
      <c r="H118" s="4">
        <v>69</v>
      </c>
      <c r="I118" s="5">
        <v>26.982456140350877</v>
      </c>
      <c r="J118" s="5">
        <v>126.16899097621001</v>
      </c>
      <c r="K118" s="14">
        <v>59</v>
      </c>
      <c r="L118" s="4">
        <v>0</v>
      </c>
      <c r="M118" s="14">
        <v>800000</v>
      </c>
    </row>
    <row r="119" spans="1:13" ht="26.5" x14ac:dyDescent="0.35">
      <c r="A119" s="13">
        <v>118</v>
      </c>
      <c r="B119" s="4" t="s">
        <v>158</v>
      </c>
      <c r="C119" s="4">
        <v>3</v>
      </c>
      <c r="D119" s="4">
        <v>3089</v>
      </c>
      <c r="E119" s="4">
        <v>2025</v>
      </c>
      <c r="F119" s="4">
        <v>72.52</v>
      </c>
      <c r="G119" s="4">
        <v>81</v>
      </c>
      <c r="H119" s="4">
        <v>20</v>
      </c>
      <c r="I119" s="5">
        <v>10.125</v>
      </c>
      <c r="J119" s="5">
        <v>110.95890410958904</v>
      </c>
      <c r="K119" s="14">
        <v>3</v>
      </c>
      <c r="L119" s="4">
        <v>0</v>
      </c>
      <c r="M119" s="14">
        <v>200000</v>
      </c>
    </row>
    <row r="120" spans="1:13" ht="26.5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39</v>
      </c>
      <c r="F120" s="4">
        <v>95.12</v>
      </c>
      <c r="G120" s="4">
        <v>137</v>
      </c>
      <c r="H120" s="4">
        <v>35</v>
      </c>
      <c r="I120" s="5">
        <v>15.222222222222221</v>
      </c>
      <c r="J120" s="5">
        <v>118.10344827586208</v>
      </c>
      <c r="K120" s="14">
        <v>8</v>
      </c>
      <c r="L120" s="4">
        <v>0</v>
      </c>
      <c r="M120" s="14">
        <v>50000</v>
      </c>
    </row>
    <row r="121" spans="1:13" ht="26.5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218</v>
      </c>
      <c r="F121" s="4">
        <v>60.05</v>
      </c>
      <c r="G121" s="4">
        <v>914</v>
      </c>
      <c r="H121" s="4">
        <v>71</v>
      </c>
      <c r="I121" s="5">
        <v>22.292682926829269</v>
      </c>
      <c r="J121" s="5">
        <v>118.24062095730919</v>
      </c>
      <c r="K121" s="14">
        <v>37</v>
      </c>
      <c r="L121" s="4">
        <v>0</v>
      </c>
      <c r="M121" s="14">
        <v>700000</v>
      </c>
    </row>
    <row r="122" spans="1:13" ht="26.5" x14ac:dyDescent="0.35">
      <c r="A122" s="13">
        <v>121</v>
      </c>
      <c r="B122" s="4" t="s">
        <v>160</v>
      </c>
      <c r="C122" s="4">
        <v>2</v>
      </c>
      <c r="D122" s="4">
        <v>4486</v>
      </c>
      <c r="E122" s="4">
        <v>2105</v>
      </c>
      <c r="F122" s="4">
        <v>81.93</v>
      </c>
      <c r="G122" s="4">
        <v>121</v>
      </c>
      <c r="H122" s="4">
        <v>29</v>
      </c>
      <c r="I122" s="5">
        <v>15.125</v>
      </c>
      <c r="J122" s="5">
        <v>107.07964601769913</v>
      </c>
      <c r="K122" s="14">
        <v>2</v>
      </c>
      <c r="L122" s="4">
        <v>1</v>
      </c>
      <c r="M122" s="14">
        <v>625000</v>
      </c>
    </row>
    <row r="123" spans="1:13" ht="26.5" x14ac:dyDescent="0.35">
      <c r="A123" s="13">
        <v>122</v>
      </c>
      <c r="B123" s="4" t="s">
        <v>161</v>
      </c>
      <c r="C123" s="4">
        <v>2</v>
      </c>
      <c r="D123" s="4">
        <v>11</v>
      </c>
      <c r="E123" s="4">
        <v>43</v>
      </c>
      <c r="F123" s="4">
        <v>43.87</v>
      </c>
      <c r="G123" s="4">
        <v>217</v>
      </c>
      <c r="H123" s="4">
        <v>25</v>
      </c>
      <c r="I123" s="5">
        <v>9.4347826086956523</v>
      </c>
      <c r="J123" s="5">
        <v>104.83091787439614</v>
      </c>
      <c r="K123" s="14">
        <v>5</v>
      </c>
      <c r="L123" s="4">
        <v>0</v>
      </c>
      <c r="M123" s="14">
        <v>475000</v>
      </c>
    </row>
    <row r="124" spans="1:13" x14ac:dyDescent="0.35">
      <c r="A124" s="13">
        <v>123</v>
      </c>
      <c r="B124" s="4" t="s">
        <v>162</v>
      </c>
      <c r="C124" s="4">
        <v>3</v>
      </c>
      <c r="D124" s="4">
        <v>3154</v>
      </c>
      <c r="E124" s="4">
        <v>1018</v>
      </c>
      <c r="F124" s="4">
        <v>72.040000000000006</v>
      </c>
      <c r="G124" s="4">
        <v>198</v>
      </c>
      <c r="H124" s="4">
        <v>34</v>
      </c>
      <c r="I124" s="5">
        <v>9.9</v>
      </c>
      <c r="J124" s="5">
        <v>92.523364485981304</v>
      </c>
      <c r="K124" s="14">
        <v>6</v>
      </c>
      <c r="L124" s="4">
        <v>1</v>
      </c>
      <c r="M124" s="14">
        <v>450000</v>
      </c>
    </row>
    <row r="125" spans="1:13" ht="26.5" x14ac:dyDescent="0.35">
      <c r="A125" s="13">
        <v>124</v>
      </c>
      <c r="B125" s="4" t="s">
        <v>163</v>
      </c>
      <c r="C125" s="4">
        <v>1</v>
      </c>
      <c r="D125" s="4">
        <v>483</v>
      </c>
      <c r="E125" s="4">
        <v>876</v>
      </c>
      <c r="F125" s="4">
        <v>85.79</v>
      </c>
      <c r="G125" s="4">
        <v>1025</v>
      </c>
      <c r="H125" s="4">
        <v>109</v>
      </c>
      <c r="I125" s="5">
        <v>27.702702702702702</v>
      </c>
      <c r="J125" s="5">
        <v>135.76158940397352</v>
      </c>
      <c r="K125" s="14">
        <v>44</v>
      </c>
      <c r="L125" s="4">
        <v>0</v>
      </c>
      <c r="M125" s="14">
        <v>750000</v>
      </c>
    </row>
    <row r="126" spans="1:13" x14ac:dyDescent="0.35">
      <c r="A126" s="13">
        <v>125</v>
      </c>
      <c r="B126" s="4" t="s">
        <v>164</v>
      </c>
      <c r="C126" s="4">
        <v>2</v>
      </c>
      <c r="D126" s="4">
        <v>146</v>
      </c>
      <c r="E126" s="4">
        <v>2037</v>
      </c>
      <c r="F126" s="4">
        <v>80.48</v>
      </c>
      <c r="G126" s="4">
        <v>745</v>
      </c>
      <c r="H126" s="4">
        <v>78</v>
      </c>
      <c r="I126" s="5">
        <v>31.041666666666668</v>
      </c>
      <c r="J126" s="5">
        <v>132.0921985815603</v>
      </c>
      <c r="K126" s="14">
        <v>29</v>
      </c>
      <c r="L126" s="4">
        <v>1</v>
      </c>
      <c r="M126" s="14">
        <v>500000</v>
      </c>
    </row>
    <row r="127" spans="1:13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0</v>
      </c>
      <c r="G127" s="4">
        <v>49</v>
      </c>
      <c r="H127" s="4">
        <v>16</v>
      </c>
      <c r="I127" s="5">
        <v>9.8000000000000007</v>
      </c>
      <c r="J127" s="5">
        <v>125.64</v>
      </c>
      <c r="K127" s="14">
        <v>2</v>
      </c>
      <c r="L127" s="4">
        <v>0</v>
      </c>
      <c r="M127" s="14">
        <v>750000</v>
      </c>
    </row>
    <row r="128" spans="1:13" ht="26.5" x14ac:dyDescent="0.35">
      <c r="A128" s="13">
        <v>127</v>
      </c>
      <c r="B128" s="4" t="s">
        <v>166</v>
      </c>
      <c r="C128" s="4">
        <v>2</v>
      </c>
      <c r="D128" s="4">
        <v>6398</v>
      </c>
      <c r="E128" s="4">
        <v>6814</v>
      </c>
      <c r="F128" s="4">
        <v>75.78</v>
      </c>
      <c r="G128" s="4">
        <v>3</v>
      </c>
      <c r="H128" s="4">
        <v>3</v>
      </c>
      <c r="I128" s="5">
        <v>3</v>
      </c>
      <c r="J128" s="5">
        <v>42.85</v>
      </c>
      <c r="K128" s="14">
        <v>0</v>
      </c>
      <c r="L128" s="4">
        <v>1</v>
      </c>
      <c r="M128" s="14">
        <v>225000</v>
      </c>
    </row>
    <row r="129" spans="1:13" ht="26.5" x14ac:dyDescent="0.35">
      <c r="A129" s="13">
        <v>128</v>
      </c>
      <c r="B129" s="4" t="s">
        <v>167</v>
      </c>
      <c r="C129" s="4">
        <v>2</v>
      </c>
      <c r="D129" s="4">
        <v>1775</v>
      </c>
      <c r="E129" s="4">
        <v>8051</v>
      </c>
      <c r="F129" s="4">
        <v>87.58</v>
      </c>
      <c r="G129" s="4">
        <v>1237</v>
      </c>
      <c r="H129" s="4">
        <v>66</v>
      </c>
      <c r="I129" s="5">
        <v>26.319148936170212</v>
      </c>
      <c r="J129" s="5">
        <v>131.87633262260127</v>
      </c>
      <c r="K129" s="14">
        <v>67</v>
      </c>
      <c r="L129" s="4">
        <v>1</v>
      </c>
      <c r="M129" s="14">
        <v>1800000</v>
      </c>
    </row>
    <row r="130" spans="1:13" ht="26.5" x14ac:dyDescent="0.35">
      <c r="A130" s="13">
        <v>129</v>
      </c>
      <c r="B130" s="4" t="s">
        <v>168</v>
      </c>
      <c r="C130" s="4">
        <v>2</v>
      </c>
      <c r="D130" s="4">
        <v>1114</v>
      </c>
      <c r="E130" s="4">
        <v>790</v>
      </c>
      <c r="F130" s="4">
        <v>73.55</v>
      </c>
      <c r="G130" s="4">
        <v>99</v>
      </c>
      <c r="H130" s="4">
        <v>23</v>
      </c>
      <c r="I130" s="5">
        <v>9.9</v>
      </c>
      <c r="J130" s="5">
        <v>91.666666666666657</v>
      </c>
      <c r="K130" s="14">
        <v>1</v>
      </c>
      <c r="L130" s="4">
        <v>0</v>
      </c>
      <c r="M130" s="14">
        <v>450000</v>
      </c>
    </row>
    <row r="131" spans="1:13" ht="26.5" x14ac:dyDescent="0.35">
      <c r="A131" s="13">
        <v>130</v>
      </c>
      <c r="B131" s="4" t="s">
        <v>169</v>
      </c>
      <c r="C131" s="4">
        <v>2</v>
      </c>
      <c r="D131" s="47">
        <v>288</v>
      </c>
      <c r="E131" s="47">
        <v>343</v>
      </c>
      <c r="F131" s="47">
        <v>95.81</v>
      </c>
      <c r="G131" s="47">
        <v>11</v>
      </c>
      <c r="H131" s="47">
        <v>10</v>
      </c>
      <c r="I131" s="48">
        <v>11</v>
      </c>
      <c r="J131" s="48">
        <v>122.22</v>
      </c>
      <c r="K131" s="49">
        <v>0</v>
      </c>
      <c r="L131" s="20">
        <v>0</v>
      </c>
      <c r="M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90D3-2222-491B-BB07-DAAA4BC1A12A}">
  <dimension ref="A1:J27"/>
  <sheetViews>
    <sheetView topLeftCell="A4" workbookViewId="0">
      <selection activeCell="K18" sqref="K18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37" t="s">
        <v>220</v>
      </c>
      <c r="B3" s="37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43">
        <v>0.29034906862122906</v>
      </c>
    </row>
    <row r="7" spans="1:10" x14ac:dyDescent="0.35">
      <c r="A7" s="34" t="s">
        <v>224</v>
      </c>
      <c r="B7" s="34">
        <v>342697.6931471054</v>
      </c>
    </row>
    <row r="8" spans="1:10" ht="15" thickBot="1" x14ac:dyDescent="0.4">
      <c r="A8" s="35" t="s">
        <v>225</v>
      </c>
      <c r="B8" s="35">
        <v>130</v>
      </c>
    </row>
    <row r="10" spans="1:10" x14ac:dyDescent="0.35">
      <c r="A10" s="38"/>
      <c r="B10" s="38"/>
      <c r="C10" s="38"/>
      <c r="D10" s="38"/>
      <c r="E10" s="38"/>
      <c r="F10" s="38"/>
      <c r="G10" s="38"/>
    </row>
    <row r="11" spans="1:10" x14ac:dyDescent="0.35">
      <c r="A11" s="39"/>
      <c r="B11" s="39"/>
      <c r="C11" s="39"/>
      <c r="D11" s="39"/>
      <c r="E11" s="39"/>
      <c r="F11" s="39"/>
      <c r="G11" s="38"/>
    </row>
    <row r="12" spans="1:10" x14ac:dyDescent="0.35">
      <c r="A12" s="34"/>
      <c r="B12" s="34"/>
      <c r="C12" s="34"/>
      <c r="D12" s="34"/>
      <c r="E12" s="34"/>
      <c r="F12" s="34"/>
      <c r="G12" s="38"/>
    </row>
    <row r="13" spans="1:10" x14ac:dyDescent="0.35">
      <c r="A13" s="34"/>
      <c r="B13" s="34"/>
      <c r="C13" s="34"/>
      <c r="D13" s="34"/>
      <c r="E13" s="34"/>
      <c r="F13" s="34"/>
      <c r="G13" s="38"/>
    </row>
    <row r="14" spans="1:10" x14ac:dyDescent="0.35">
      <c r="A14" s="34"/>
      <c r="B14" s="34"/>
      <c r="C14" s="34"/>
      <c r="D14" s="34"/>
      <c r="E14" s="34"/>
      <c r="F14" s="34"/>
      <c r="G14" s="38"/>
    </row>
    <row r="15" spans="1:10" ht="15" thickBot="1" x14ac:dyDescent="0.4">
      <c r="H15" s="38"/>
      <c r="I15" s="38"/>
      <c r="J15" s="38"/>
    </row>
    <row r="16" spans="1:10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  <c r="J16" s="38"/>
    </row>
    <row r="17" spans="1:10" x14ac:dyDescent="0.35">
      <c r="A17" s="34" t="s">
        <v>230</v>
      </c>
      <c r="B17" s="41">
        <v>573264.99742072274</v>
      </c>
      <c r="C17" s="41">
        <v>159297.42059519072</v>
      </c>
      <c r="D17" s="41">
        <v>3.5987085997927948</v>
      </c>
      <c r="E17" s="41">
        <v>4.658316227605604E-4</v>
      </c>
      <c r="F17" s="41">
        <v>257867.19093309873</v>
      </c>
      <c r="G17" s="41">
        <v>888662.80390834669</v>
      </c>
      <c r="H17" s="34"/>
      <c r="I17" s="34"/>
      <c r="J17" s="38"/>
    </row>
    <row r="18" spans="1:10" x14ac:dyDescent="0.35">
      <c r="A18" s="34" t="s">
        <v>2</v>
      </c>
      <c r="B18" s="41">
        <v>-111675.82744436423</v>
      </c>
      <c r="C18" s="41">
        <v>61397.197514784391</v>
      </c>
      <c r="D18" s="41">
        <v>-1.8189075717580234</v>
      </c>
      <c r="E18" s="41">
        <v>7.141910684924857E-2</v>
      </c>
      <c r="F18" s="41">
        <v>-233238.00559073794</v>
      </c>
      <c r="G18" s="41">
        <v>9886.3507020094839</v>
      </c>
      <c r="H18" s="34"/>
      <c r="I18" s="34"/>
      <c r="J18" s="38"/>
    </row>
    <row r="19" spans="1:10" x14ac:dyDescent="0.35">
      <c r="A19" s="34" t="s">
        <v>4</v>
      </c>
      <c r="B19" s="41">
        <v>-27.64333561180721</v>
      </c>
      <c r="C19" s="41">
        <v>22.645005393143254</v>
      </c>
      <c r="D19" s="41">
        <v>-1.2207255035663367</v>
      </c>
      <c r="E19" s="41">
        <v>0.22458319872833366</v>
      </c>
      <c r="F19" s="41">
        <v>-72.478870312947407</v>
      </c>
      <c r="G19" s="41">
        <v>17.192199089332981</v>
      </c>
      <c r="H19" s="34"/>
      <c r="I19" s="34"/>
      <c r="J19" s="38"/>
    </row>
    <row r="20" spans="1:10" x14ac:dyDescent="0.35">
      <c r="A20" s="34" t="s">
        <v>207</v>
      </c>
      <c r="B20" s="41">
        <v>33.96381486352783</v>
      </c>
      <c r="C20" s="41">
        <v>21.537803218064248</v>
      </c>
      <c r="D20" s="41">
        <v>1.5769396033408645</v>
      </c>
      <c r="E20" s="41">
        <v>0.11744206355835807</v>
      </c>
      <c r="F20" s="41">
        <v>-8.6795365866000225</v>
      </c>
      <c r="G20" s="41">
        <v>76.607166313655682</v>
      </c>
      <c r="H20" s="34"/>
      <c r="I20" s="34"/>
      <c r="J20" s="38"/>
    </row>
    <row r="21" spans="1:10" x14ac:dyDescent="0.35">
      <c r="A21" s="34" t="s">
        <v>171</v>
      </c>
      <c r="B21" s="41">
        <v>221.17179787092013</v>
      </c>
      <c r="C21" s="41">
        <v>125.39867712091186</v>
      </c>
      <c r="D21" s="41">
        <v>1.7637490518154506</v>
      </c>
      <c r="E21" s="41">
        <v>8.0319223077251159E-2</v>
      </c>
      <c r="F21" s="41">
        <v>-27.108855717889156</v>
      </c>
      <c r="G21" s="41">
        <v>469.45245145972945</v>
      </c>
      <c r="H21" s="34"/>
      <c r="I21" s="34"/>
      <c r="J21" s="38"/>
    </row>
    <row r="22" spans="1:10" x14ac:dyDescent="0.35">
      <c r="A22" s="34" t="s">
        <v>10</v>
      </c>
      <c r="B22" s="41">
        <v>-5171.2778529228981</v>
      </c>
      <c r="C22" s="41">
        <v>2124.9624506699802</v>
      </c>
      <c r="D22" s="41">
        <v>-2.4335855211429473</v>
      </c>
      <c r="E22" s="41">
        <v>1.6424082179768193E-2</v>
      </c>
      <c r="F22" s="41">
        <v>-9378.5556186628892</v>
      </c>
      <c r="G22" s="41">
        <v>-964.00008718290701</v>
      </c>
      <c r="H22" s="34"/>
      <c r="I22" s="34"/>
      <c r="J22" s="38"/>
    </row>
    <row r="23" spans="1:10" x14ac:dyDescent="0.35">
      <c r="A23" s="34" t="s">
        <v>170</v>
      </c>
      <c r="B23" s="41">
        <v>11171.442362755382</v>
      </c>
      <c r="C23" s="41">
        <v>6054.005790990188</v>
      </c>
      <c r="D23" s="41">
        <v>1.8452976010332145</v>
      </c>
      <c r="E23" s="41">
        <v>6.7459564913049913E-2</v>
      </c>
      <c r="F23" s="41">
        <v>-815.06777537126618</v>
      </c>
      <c r="G23" s="41">
        <v>23157.952500882031</v>
      </c>
      <c r="H23" s="34"/>
      <c r="I23" s="34"/>
      <c r="J23" s="38"/>
    </row>
    <row r="24" spans="1:10" x14ac:dyDescent="0.35">
      <c r="A24" s="34" t="s">
        <v>183</v>
      </c>
      <c r="B24" s="41">
        <v>-354.64073873693491</v>
      </c>
      <c r="C24" s="41">
        <v>1072.1165753806463</v>
      </c>
      <c r="D24" s="41">
        <v>-0.33078561313262284</v>
      </c>
      <c r="E24" s="41">
        <v>0.74138330606232206</v>
      </c>
      <c r="F24" s="41">
        <v>-2477.3569441259378</v>
      </c>
      <c r="G24" s="41">
        <v>1768.0754666520679</v>
      </c>
      <c r="H24" s="34"/>
      <c r="I24" s="34"/>
      <c r="J24" s="38"/>
    </row>
    <row r="25" spans="1:10" x14ac:dyDescent="0.35">
      <c r="A25" s="34" t="s">
        <v>194</v>
      </c>
      <c r="B25" s="41">
        <v>3313.9114413254156</v>
      </c>
      <c r="C25" s="41">
        <v>2849.6572135552897</v>
      </c>
      <c r="D25" s="41">
        <v>1.1629158151239225</v>
      </c>
      <c r="E25" s="41">
        <v>0.24717102652323031</v>
      </c>
      <c r="F25" s="41">
        <v>-2328.2115198552101</v>
      </c>
      <c r="G25" s="41">
        <v>8956.0344025060404</v>
      </c>
      <c r="H25" s="34"/>
      <c r="I25" s="34"/>
      <c r="J25" s="38"/>
    </row>
    <row r="26" spans="1:10" ht="15" thickBot="1" x14ac:dyDescent="0.4">
      <c r="A26" s="35" t="s">
        <v>243</v>
      </c>
      <c r="B26" s="42">
        <v>188596.97631615266</v>
      </c>
      <c r="C26" s="42">
        <v>95132.174438524235</v>
      </c>
      <c r="D26" s="42">
        <v>1.9824730952410503</v>
      </c>
      <c r="E26" s="42">
        <v>4.9711167985564832E-2</v>
      </c>
      <c r="F26" s="42">
        <v>241.89164371191873</v>
      </c>
      <c r="G26" s="42">
        <v>376952.06098859338</v>
      </c>
      <c r="H26" s="34"/>
      <c r="I26" s="34"/>
      <c r="J26" s="38"/>
    </row>
    <row r="27" spans="1:10" x14ac:dyDescent="0.35">
      <c r="H27" s="38"/>
      <c r="I27" s="38"/>
      <c r="J27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5FB4-BF1C-4658-B507-AAC4B7E2B7DA}">
  <dimension ref="A1:L131"/>
  <sheetViews>
    <sheetView tabSelected="1" topLeftCell="A111" workbookViewId="0">
      <selection sqref="A1:J131"/>
    </sheetView>
  </sheetViews>
  <sheetFormatPr defaultRowHeight="14.5" x14ac:dyDescent="0.35"/>
  <cols>
    <col min="1" max="1" width="8.7265625" style="1"/>
    <col min="2" max="2" width="15.81640625" style="1" customWidth="1"/>
    <col min="3" max="3" width="8.7265625" style="1"/>
    <col min="4" max="4" width="9.453125" style="1" customWidth="1"/>
    <col min="5" max="5" width="13.26953125" style="1" customWidth="1"/>
    <col min="6" max="6" width="9.26953125" style="1" customWidth="1"/>
    <col min="7" max="9" width="8.7265625" style="1"/>
    <col min="10" max="10" width="9.08984375" style="1" customWidth="1"/>
    <col min="11" max="11" width="16.7265625" style="1" customWidth="1"/>
    <col min="12" max="12" width="12.81640625" style="1" customWidth="1"/>
  </cols>
  <sheetData>
    <row r="1" spans="1:12" ht="26.5" x14ac:dyDescent="0.35">
      <c r="A1" s="28" t="s">
        <v>0</v>
      </c>
      <c r="B1" s="24" t="s">
        <v>1</v>
      </c>
      <c r="C1" s="24" t="s">
        <v>2</v>
      </c>
      <c r="D1" s="44" t="s">
        <v>4</v>
      </c>
      <c r="E1" s="44" t="s">
        <v>207</v>
      </c>
      <c r="F1" s="44" t="s">
        <v>171</v>
      </c>
      <c r="G1" s="44" t="s">
        <v>10</v>
      </c>
      <c r="H1" s="45" t="s">
        <v>170</v>
      </c>
      <c r="I1" s="45" t="s">
        <v>183</v>
      </c>
      <c r="J1" s="46" t="s">
        <v>194</v>
      </c>
      <c r="K1" s="16" t="s">
        <v>243</v>
      </c>
      <c r="L1" s="18" t="s">
        <v>180</v>
      </c>
    </row>
    <row r="2" spans="1:12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5">
        <v>0</v>
      </c>
      <c r="I2" s="5">
        <v>0</v>
      </c>
      <c r="J2" s="14">
        <v>0</v>
      </c>
      <c r="K2" s="4">
        <v>0</v>
      </c>
      <c r="L2" s="14">
        <v>50000</v>
      </c>
    </row>
    <row r="3" spans="1:12" x14ac:dyDescent="0.35">
      <c r="A3" s="13">
        <v>2</v>
      </c>
      <c r="B3" s="4" t="s">
        <v>15</v>
      </c>
      <c r="C3" s="4">
        <v>2</v>
      </c>
      <c r="D3" s="4">
        <v>214</v>
      </c>
      <c r="E3" s="4">
        <v>657</v>
      </c>
      <c r="F3" s="4">
        <v>0</v>
      </c>
      <c r="G3" s="4">
        <v>0</v>
      </c>
      <c r="H3" s="5">
        <v>0</v>
      </c>
      <c r="I3" s="5">
        <v>0</v>
      </c>
      <c r="J3" s="14">
        <v>0</v>
      </c>
      <c r="K3" s="4">
        <v>0</v>
      </c>
      <c r="L3" s="14">
        <v>50000</v>
      </c>
    </row>
    <row r="4" spans="1:12" x14ac:dyDescent="0.35">
      <c r="A4" s="13">
        <v>3</v>
      </c>
      <c r="B4" s="4" t="s">
        <v>19</v>
      </c>
      <c r="C4" s="4">
        <v>2</v>
      </c>
      <c r="D4" s="4">
        <v>571</v>
      </c>
      <c r="E4" s="4">
        <v>1269</v>
      </c>
      <c r="F4" s="4">
        <v>167</v>
      </c>
      <c r="G4" s="4">
        <v>39</v>
      </c>
      <c r="H4" s="5">
        <v>18.555555555555557</v>
      </c>
      <c r="I4" s="5">
        <v>121.01449275362319</v>
      </c>
      <c r="J4" s="14">
        <v>5</v>
      </c>
      <c r="K4" s="4">
        <v>0</v>
      </c>
      <c r="L4" s="14">
        <v>350000</v>
      </c>
    </row>
    <row r="5" spans="1:12" x14ac:dyDescent="0.35">
      <c r="A5" s="13">
        <v>4</v>
      </c>
      <c r="B5" s="4" t="s">
        <v>22</v>
      </c>
      <c r="C5" s="4">
        <v>1</v>
      </c>
      <c r="D5" s="4">
        <v>284</v>
      </c>
      <c r="E5" s="4">
        <v>241</v>
      </c>
      <c r="F5" s="4">
        <v>58</v>
      </c>
      <c r="G5" s="4">
        <v>11</v>
      </c>
      <c r="H5" s="5">
        <v>5.8</v>
      </c>
      <c r="I5" s="5">
        <v>76.31578947368422</v>
      </c>
      <c r="J5" s="14">
        <v>0</v>
      </c>
      <c r="K5" s="4">
        <v>0</v>
      </c>
      <c r="L5" s="14">
        <v>850000</v>
      </c>
    </row>
    <row r="6" spans="1:12" x14ac:dyDescent="0.35">
      <c r="A6" s="13">
        <v>5</v>
      </c>
      <c r="B6" s="4" t="s">
        <v>24</v>
      </c>
      <c r="C6" s="4">
        <v>2</v>
      </c>
      <c r="D6" s="4">
        <v>63</v>
      </c>
      <c r="E6" s="4">
        <v>79</v>
      </c>
      <c r="F6" s="4">
        <v>1317</v>
      </c>
      <c r="G6" s="4">
        <v>71</v>
      </c>
      <c r="H6" s="5">
        <v>32.924999999999997</v>
      </c>
      <c r="I6" s="5">
        <v>120.71494042163154</v>
      </c>
      <c r="J6" s="14">
        <v>28</v>
      </c>
      <c r="K6" s="4">
        <v>0</v>
      </c>
      <c r="L6" s="14">
        <v>800000</v>
      </c>
    </row>
    <row r="7" spans="1:12" x14ac:dyDescent="0.35">
      <c r="A7" s="13">
        <v>6</v>
      </c>
      <c r="B7" s="4" t="s">
        <v>26</v>
      </c>
      <c r="C7" s="4">
        <v>2</v>
      </c>
      <c r="D7" s="4">
        <v>0</v>
      </c>
      <c r="E7" s="4">
        <v>172</v>
      </c>
      <c r="F7" s="4">
        <v>63</v>
      </c>
      <c r="G7" s="4">
        <v>48</v>
      </c>
      <c r="H7" s="5">
        <v>21</v>
      </c>
      <c r="I7" s="5">
        <v>95.454545454545453</v>
      </c>
      <c r="J7" s="14">
        <v>0</v>
      </c>
      <c r="K7" s="4">
        <v>1</v>
      </c>
      <c r="L7" s="14">
        <v>50000</v>
      </c>
    </row>
    <row r="8" spans="1:12" x14ac:dyDescent="0.35">
      <c r="A8" s="13">
        <v>7</v>
      </c>
      <c r="B8" s="4" t="s">
        <v>28</v>
      </c>
      <c r="C8" s="4">
        <v>2</v>
      </c>
      <c r="D8" s="4">
        <v>51</v>
      </c>
      <c r="E8" s="4">
        <v>120</v>
      </c>
      <c r="F8" s="4">
        <v>26</v>
      </c>
      <c r="G8" s="4">
        <v>15</v>
      </c>
      <c r="H8" s="5">
        <v>4.333333333333333</v>
      </c>
      <c r="I8" s="5">
        <v>72.222222222222214</v>
      </c>
      <c r="J8" s="14">
        <v>1</v>
      </c>
      <c r="K8" s="4">
        <v>0</v>
      </c>
      <c r="L8" s="14">
        <v>500000</v>
      </c>
    </row>
    <row r="9" spans="1:12" x14ac:dyDescent="0.35">
      <c r="A9" s="13">
        <v>8</v>
      </c>
      <c r="B9" s="4" t="s">
        <v>30</v>
      </c>
      <c r="C9" s="4">
        <v>2</v>
      </c>
      <c r="D9" s="4">
        <v>54</v>
      </c>
      <c r="E9" s="4">
        <v>50</v>
      </c>
      <c r="F9" s="4">
        <v>21</v>
      </c>
      <c r="G9" s="4">
        <v>16</v>
      </c>
      <c r="H9" s="5">
        <v>21</v>
      </c>
      <c r="I9" s="5">
        <v>165.88</v>
      </c>
      <c r="J9" s="14">
        <v>1</v>
      </c>
      <c r="K9" s="4">
        <v>0</v>
      </c>
      <c r="L9" s="14">
        <v>700000</v>
      </c>
    </row>
    <row r="10" spans="1:12" x14ac:dyDescent="0.35">
      <c r="A10" s="13">
        <v>9</v>
      </c>
      <c r="B10" s="4" t="s">
        <v>31</v>
      </c>
      <c r="C10" s="4">
        <v>2</v>
      </c>
      <c r="D10" s="4">
        <v>83</v>
      </c>
      <c r="E10" s="4">
        <v>609</v>
      </c>
      <c r="F10" s="4">
        <v>335</v>
      </c>
      <c r="G10" s="4">
        <v>67</v>
      </c>
      <c r="H10" s="5">
        <v>30.454545454545453</v>
      </c>
      <c r="I10" s="5">
        <v>114.72602739726028</v>
      </c>
      <c r="J10" s="14">
        <v>3</v>
      </c>
      <c r="K10" s="4">
        <v>1</v>
      </c>
      <c r="L10" s="14">
        <v>950000</v>
      </c>
    </row>
    <row r="11" spans="1:12" x14ac:dyDescent="0.35">
      <c r="A11" s="13">
        <v>10</v>
      </c>
      <c r="B11" s="4" t="s">
        <v>33</v>
      </c>
      <c r="C11" s="4">
        <v>2</v>
      </c>
      <c r="D11" s="4">
        <v>5515</v>
      </c>
      <c r="E11" s="4">
        <v>4686</v>
      </c>
      <c r="F11" s="4">
        <v>394</v>
      </c>
      <c r="G11" s="4">
        <v>50</v>
      </c>
      <c r="H11" s="5">
        <v>28.142857142857142</v>
      </c>
      <c r="I11" s="5">
        <v>127.50809061488673</v>
      </c>
      <c r="J11" s="14">
        <v>13</v>
      </c>
      <c r="K11" s="4">
        <v>1</v>
      </c>
      <c r="L11" s="14">
        <v>450000</v>
      </c>
    </row>
    <row r="12" spans="1:12" x14ac:dyDescent="0.35">
      <c r="A12" s="13">
        <v>11</v>
      </c>
      <c r="B12" s="4" t="s">
        <v>35</v>
      </c>
      <c r="C12" s="4">
        <v>2</v>
      </c>
      <c r="D12" s="4">
        <v>2200</v>
      </c>
      <c r="E12" s="4">
        <v>2004</v>
      </c>
      <c r="F12" s="4">
        <v>839</v>
      </c>
      <c r="G12" s="4">
        <v>70</v>
      </c>
      <c r="H12" s="5">
        <v>27.966666666666665</v>
      </c>
      <c r="I12" s="5">
        <v>127.12121212121212</v>
      </c>
      <c r="J12" s="14">
        <v>38</v>
      </c>
      <c r="K12" s="4">
        <v>0</v>
      </c>
      <c r="L12" s="14">
        <v>200000</v>
      </c>
    </row>
    <row r="13" spans="1:12" x14ac:dyDescent="0.35">
      <c r="A13" s="13">
        <v>12</v>
      </c>
      <c r="B13" s="4" t="s">
        <v>38</v>
      </c>
      <c r="C13" s="4">
        <v>3</v>
      </c>
      <c r="D13" s="4">
        <v>9918</v>
      </c>
      <c r="E13" s="4">
        <v>8778</v>
      </c>
      <c r="F13" s="4">
        <v>25</v>
      </c>
      <c r="G13" s="4">
        <v>16</v>
      </c>
      <c r="H13" s="5">
        <v>8.33</v>
      </c>
      <c r="I13" s="5">
        <v>80.64</v>
      </c>
      <c r="J13" s="14">
        <v>0</v>
      </c>
      <c r="K13" s="4">
        <v>1</v>
      </c>
      <c r="L13" s="14">
        <v>200000</v>
      </c>
    </row>
    <row r="14" spans="1:12" x14ac:dyDescent="0.35">
      <c r="A14" s="13">
        <v>13</v>
      </c>
      <c r="B14" s="4" t="s">
        <v>39</v>
      </c>
      <c r="C14" s="4">
        <v>1</v>
      </c>
      <c r="D14" s="4">
        <v>5</v>
      </c>
      <c r="E14" s="4">
        <v>38</v>
      </c>
      <c r="F14" s="4">
        <v>337</v>
      </c>
      <c r="G14" s="4">
        <v>24</v>
      </c>
      <c r="H14" s="5">
        <v>13.48</v>
      </c>
      <c r="I14" s="5">
        <v>113.08724832214764</v>
      </c>
      <c r="J14" s="14">
        <v>9</v>
      </c>
      <c r="K14" s="4">
        <v>0</v>
      </c>
      <c r="L14" s="14">
        <v>400000</v>
      </c>
    </row>
    <row r="15" spans="1:12" x14ac:dyDescent="0.35">
      <c r="A15" s="13">
        <v>14</v>
      </c>
      <c r="B15" s="4" t="s">
        <v>40</v>
      </c>
      <c r="C15" s="4">
        <v>2</v>
      </c>
      <c r="D15" s="4">
        <v>5457</v>
      </c>
      <c r="E15" s="4">
        <v>4998</v>
      </c>
      <c r="F15" s="4">
        <v>1302</v>
      </c>
      <c r="G15" s="4">
        <v>105</v>
      </c>
      <c r="H15" s="5">
        <v>34.263157894736842</v>
      </c>
      <c r="I15" s="5">
        <v>128.52912142152024</v>
      </c>
      <c r="J15" s="14">
        <v>42</v>
      </c>
      <c r="K15" s="4">
        <v>1</v>
      </c>
      <c r="L15" s="14">
        <v>300000</v>
      </c>
    </row>
    <row r="16" spans="1:12" x14ac:dyDescent="0.35">
      <c r="A16" s="13">
        <v>15</v>
      </c>
      <c r="B16" s="4" t="s">
        <v>42</v>
      </c>
      <c r="C16" s="4">
        <v>2</v>
      </c>
      <c r="D16" s="4">
        <v>0</v>
      </c>
      <c r="E16" s="4">
        <v>69</v>
      </c>
      <c r="F16" s="4">
        <v>1540</v>
      </c>
      <c r="G16" s="4">
        <v>95</v>
      </c>
      <c r="H16" s="5">
        <v>31.428571428571427</v>
      </c>
      <c r="I16" s="5">
        <v>122.31930103256552</v>
      </c>
      <c r="J16" s="14">
        <v>36</v>
      </c>
      <c r="K16" s="4">
        <v>0</v>
      </c>
      <c r="L16" s="14">
        <v>300000</v>
      </c>
    </row>
    <row r="17" spans="1:12" x14ac:dyDescent="0.35">
      <c r="A17" s="13">
        <v>16</v>
      </c>
      <c r="B17" s="4" t="s">
        <v>43</v>
      </c>
      <c r="C17" s="4">
        <v>2</v>
      </c>
      <c r="D17" s="4">
        <v>3509</v>
      </c>
      <c r="E17" s="4">
        <v>6773</v>
      </c>
      <c r="F17" s="4">
        <v>1782</v>
      </c>
      <c r="G17" s="4">
        <v>70</v>
      </c>
      <c r="H17" s="5">
        <v>37.125</v>
      </c>
      <c r="I17" s="5">
        <v>136.44716692189894</v>
      </c>
      <c r="J17" s="14">
        <v>64</v>
      </c>
      <c r="K17" s="4">
        <v>1</v>
      </c>
      <c r="L17" s="14">
        <v>1500000</v>
      </c>
    </row>
    <row r="18" spans="1:12" x14ac:dyDescent="0.35">
      <c r="A18" s="13">
        <v>17</v>
      </c>
      <c r="B18" s="4" t="s">
        <v>44</v>
      </c>
      <c r="C18" s="4">
        <v>2</v>
      </c>
      <c r="D18" s="4">
        <v>4722</v>
      </c>
      <c r="E18" s="4">
        <v>6455</v>
      </c>
      <c r="F18" s="4">
        <v>1077</v>
      </c>
      <c r="G18" s="4">
        <v>76</v>
      </c>
      <c r="H18" s="5">
        <v>28.342105263157894</v>
      </c>
      <c r="I18" s="5">
        <v>117.83369803063457</v>
      </c>
      <c r="J18" s="14">
        <v>24</v>
      </c>
      <c r="K18" s="4">
        <v>1</v>
      </c>
      <c r="L18" s="14">
        <v>250000</v>
      </c>
    </row>
    <row r="19" spans="1:12" x14ac:dyDescent="0.35">
      <c r="A19" s="13">
        <v>18</v>
      </c>
      <c r="B19" s="4" t="s">
        <v>46</v>
      </c>
      <c r="C19" s="4">
        <v>2</v>
      </c>
      <c r="D19" s="4">
        <v>0</v>
      </c>
      <c r="E19" s="4">
        <v>18</v>
      </c>
      <c r="F19" s="4">
        <v>6</v>
      </c>
      <c r="G19" s="4">
        <v>2</v>
      </c>
      <c r="H19" s="5">
        <v>1</v>
      </c>
      <c r="I19" s="5">
        <v>33.333333333333329</v>
      </c>
      <c r="J19" s="14">
        <v>0</v>
      </c>
      <c r="K19" s="4">
        <v>0</v>
      </c>
      <c r="L19" s="14">
        <v>375000</v>
      </c>
    </row>
    <row r="20" spans="1:12" x14ac:dyDescent="0.35">
      <c r="A20" s="13">
        <v>19</v>
      </c>
      <c r="B20" s="4" t="s">
        <v>48</v>
      </c>
      <c r="C20" s="4">
        <v>3</v>
      </c>
      <c r="D20" s="4">
        <v>13288</v>
      </c>
      <c r="E20" s="4">
        <v>10889</v>
      </c>
      <c r="F20" s="4">
        <v>1703</v>
      </c>
      <c r="G20" s="4">
        <v>75</v>
      </c>
      <c r="H20" s="5">
        <v>27.918032786885245</v>
      </c>
      <c r="I20" s="5">
        <v>116.88400823610159</v>
      </c>
      <c r="J20" s="14">
        <v>23</v>
      </c>
      <c r="K20" s="4">
        <v>1</v>
      </c>
      <c r="L20" s="14">
        <v>500000</v>
      </c>
    </row>
    <row r="21" spans="1:12" x14ac:dyDescent="0.35">
      <c r="A21" s="13">
        <v>20</v>
      </c>
      <c r="B21" s="4" t="s">
        <v>49</v>
      </c>
      <c r="C21" s="4">
        <v>2</v>
      </c>
      <c r="D21" s="4">
        <v>654</v>
      </c>
      <c r="E21" s="4">
        <v>2536</v>
      </c>
      <c r="F21" s="4">
        <v>978</v>
      </c>
      <c r="G21" s="4">
        <v>74</v>
      </c>
      <c r="H21" s="5">
        <v>36.222222222222221</v>
      </c>
      <c r="I21" s="5">
        <v>119.26829268292683</v>
      </c>
      <c r="J21" s="14">
        <v>35</v>
      </c>
      <c r="K21" s="4">
        <v>0</v>
      </c>
      <c r="L21" s="14">
        <v>300000</v>
      </c>
    </row>
    <row r="22" spans="1:12" x14ac:dyDescent="0.35">
      <c r="A22" s="13">
        <v>21</v>
      </c>
      <c r="B22" s="4" t="s">
        <v>50</v>
      </c>
      <c r="C22" s="4">
        <v>2</v>
      </c>
      <c r="D22" s="4">
        <v>380</v>
      </c>
      <c r="E22" s="4">
        <v>73</v>
      </c>
      <c r="F22" s="4">
        <v>4</v>
      </c>
      <c r="G22" s="4">
        <v>3</v>
      </c>
      <c r="H22" s="5">
        <v>4</v>
      </c>
      <c r="I22" s="5">
        <v>80</v>
      </c>
      <c r="J22" s="14">
        <v>0</v>
      </c>
      <c r="K22" s="4">
        <v>0</v>
      </c>
      <c r="L22" s="14">
        <v>150000</v>
      </c>
    </row>
    <row r="23" spans="1:12" x14ac:dyDescent="0.35">
      <c r="A23" s="13">
        <v>22</v>
      </c>
      <c r="B23" s="4" t="s">
        <v>52</v>
      </c>
      <c r="C23" s="4">
        <v>2</v>
      </c>
      <c r="D23" s="4">
        <v>249</v>
      </c>
      <c r="E23" s="4">
        <v>239</v>
      </c>
      <c r="F23" s="4">
        <v>4</v>
      </c>
      <c r="G23" s="4">
        <v>2</v>
      </c>
      <c r="H23" s="5">
        <v>0</v>
      </c>
      <c r="I23" s="5">
        <v>133.33333333333331</v>
      </c>
      <c r="J23" s="14">
        <v>0</v>
      </c>
      <c r="K23" s="4">
        <v>0</v>
      </c>
      <c r="L23" s="14">
        <v>150000</v>
      </c>
    </row>
    <row r="24" spans="1:12" x14ac:dyDescent="0.35">
      <c r="A24" s="13">
        <v>23</v>
      </c>
      <c r="B24" s="4" t="s">
        <v>54</v>
      </c>
      <c r="C24" s="4">
        <v>3</v>
      </c>
      <c r="D24" s="4">
        <v>7172</v>
      </c>
      <c r="E24" s="4">
        <v>8037</v>
      </c>
      <c r="F24" s="4">
        <v>196</v>
      </c>
      <c r="G24" s="4">
        <v>45</v>
      </c>
      <c r="H24" s="5">
        <v>21.77</v>
      </c>
      <c r="I24" s="5">
        <v>118.78</v>
      </c>
      <c r="J24" s="14">
        <v>3</v>
      </c>
      <c r="K24" s="4">
        <v>1</v>
      </c>
      <c r="L24" s="14">
        <v>350000</v>
      </c>
    </row>
    <row r="25" spans="1:12" x14ac:dyDescent="0.35">
      <c r="A25" s="13">
        <v>24</v>
      </c>
      <c r="B25" s="4" t="s">
        <v>56</v>
      </c>
      <c r="C25" s="4">
        <v>2</v>
      </c>
      <c r="D25" s="4">
        <v>3845</v>
      </c>
      <c r="E25" s="4">
        <v>3394</v>
      </c>
      <c r="F25" s="4">
        <v>62</v>
      </c>
      <c r="G25" s="4">
        <v>24</v>
      </c>
      <c r="H25" s="5">
        <v>31</v>
      </c>
      <c r="I25" s="5">
        <v>116.98</v>
      </c>
      <c r="J25" s="14">
        <v>2</v>
      </c>
      <c r="K25" s="4">
        <v>1</v>
      </c>
      <c r="L25" s="14">
        <v>1550000</v>
      </c>
    </row>
    <row r="26" spans="1:12" x14ac:dyDescent="0.35">
      <c r="A26" s="13">
        <v>25</v>
      </c>
      <c r="B26" s="4" t="s">
        <v>58</v>
      </c>
      <c r="C26" s="4">
        <v>2</v>
      </c>
      <c r="D26" s="4">
        <v>3712</v>
      </c>
      <c r="E26" s="4">
        <v>4819</v>
      </c>
      <c r="F26" s="4">
        <v>2065</v>
      </c>
      <c r="G26" s="4">
        <v>93</v>
      </c>
      <c r="H26" s="5">
        <v>33.306451612903224</v>
      </c>
      <c r="I26" s="5">
        <v>128.90137328339574</v>
      </c>
      <c r="J26" s="14">
        <v>32</v>
      </c>
      <c r="K26" s="4">
        <v>1</v>
      </c>
      <c r="L26" s="14">
        <v>725000</v>
      </c>
    </row>
    <row r="27" spans="1:12" x14ac:dyDescent="0.35">
      <c r="A27" s="13">
        <v>26</v>
      </c>
      <c r="B27" s="4" t="s">
        <v>59</v>
      </c>
      <c r="C27" s="4">
        <v>3</v>
      </c>
      <c r="D27" s="4">
        <v>7212</v>
      </c>
      <c r="E27" s="4">
        <v>11363</v>
      </c>
      <c r="F27" s="4">
        <v>1349</v>
      </c>
      <c r="G27" s="4">
        <v>91</v>
      </c>
      <c r="H27" s="5">
        <v>25.452830188679247</v>
      </c>
      <c r="I27" s="5">
        <v>106.80918448139352</v>
      </c>
      <c r="J27" s="14">
        <v>42</v>
      </c>
      <c r="K27" s="4">
        <v>1</v>
      </c>
      <c r="L27" s="14">
        <v>400000</v>
      </c>
    </row>
    <row r="28" spans="1:12" x14ac:dyDescent="0.35">
      <c r="A28" s="13">
        <v>27</v>
      </c>
      <c r="B28" s="4" t="s">
        <v>60</v>
      </c>
      <c r="C28" s="4">
        <v>2</v>
      </c>
      <c r="D28" s="4">
        <v>6373</v>
      </c>
      <c r="E28" s="4">
        <v>8087</v>
      </c>
      <c r="F28" s="4">
        <v>1804</v>
      </c>
      <c r="G28" s="4">
        <v>128</v>
      </c>
      <c r="H28" s="5">
        <v>50.111111111111114</v>
      </c>
      <c r="I28" s="5">
        <v>161.79372197309416</v>
      </c>
      <c r="J28" s="14">
        <v>129</v>
      </c>
      <c r="K28" s="4">
        <v>1</v>
      </c>
      <c r="L28" s="14">
        <v>800000</v>
      </c>
    </row>
    <row r="29" spans="1:12" x14ac:dyDescent="0.35">
      <c r="A29" s="13">
        <v>28</v>
      </c>
      <c r="B29" s="4" t="s">
        <v>61</v>
      </c>
      <c r="C29" s="4">
        <v>3</v>
      </c>
      <c r="D29" s="4">
        <v>6167</v>
      </c>
      <c r="E29" s="4">
        <v>8094</v>
      </c>
      <c r="F29" s="4">
        <v>886</v>
      </c>
      <c r="G29" s="4">
        <v>69</v>
      </c>
      <c r="H29" s="5">
        <v>27.6875</v>
      </c>
      <c r="I29" s="5">
        <v>109.78934324659231</v>
      </c>
      <c r="J29" s="14">
        <v>31</v>
      </c>
      <c r="K29" s="4">
        <v>1</v>
      </c>
      <c r="L29" s="14">
        <v>575000</v>
      </c>
    </row>
    <row r="30" spans="1:12" x14ac:dyDescent="0.35">
      <c r="A30" s="13">
        <v>29</v>
      </c>
      <c r="B30" s="4" t="s">
        <v>62</v>
      </c>
      <c r="C30" s="4">
        <v>3</v>
      </c>
      <c r="D30" s="4">
        <v>5570</v>
      </c>
      <c r="E30" s="4">
        <v>9619</v>
      </c>
      <c r="F30" s="4">
        <v>1775</v>
      </c>
      <c r="G30" s="4">
        <v>109</v>
      </c>
      <c r="H30" s="5">
        <v>27.734375</v>
      </c>
      <c r="I30" s="5">
        <v>140.20537124802527</v>
      </c>
      <c r="J30" s="14">
        <v>86</v>
      </c>
      <c r="K30" s="4">
        <v>1</v>
      </c>
      <c r="L30" s="14">
        <v>700000</v>
      </c>
    </row>
    <row r="31" spans="1:12" x14ac:dyDescent="0.35">
      <c r="A31" s="13">
        <v>30</v>
      </c>
      <c r="B31" s="4" t="s">
        <v>64</v>
      </c>
      <c r="C31" s="4">
        <v>2</v>
      </c>
      <c r="D31" s="4">
        <v>0</v>
      </c>
      <c r="E31" s="4">
        <v>0</v>
      </c>
      <c r="F31" s="4">
        <v>54</v>
      </c>
      <c r="G31" s="4">
        <v>15</v>
      </c>
      <c r="H31" s="5">
        <v>9</v>
      </c>
      <c r="I31" s="5">
        <v>117.39130434782609</v>
      </c>
      <c r="J31" s="14">
        <v>5</v>
      </c>
      <c r="K31" s="4">
        <v>0</v>
      </c>
      <c r="L31" s="14">
        <v>290000</v>
      </c>
    </row>
    <row r="32" spans="1:12" x14ac:dyDescent="0.35">
      <c r="A32" s="13">
        <v>31</v>
      </c>
      <c r="B32" s="4" t="s">
        <v>65</v>
      </c>
      <c r="C32" s="4">
        <v>2</v>
      </c>
      <c r="D32" s="4">
        <v>2164</v>
      </c>
      <c r="E32" s="4">
        <v>1190</v>
      </c>
      <c r="F32" s="4">
        <v>430</v>
      </c>
      <c r="G32" s="4">
        <v>49</v>
      </c>
      <c r="H32" s="5">
        <v>16.53846153846154</v>
      </c>
      <c r="I32" s="5">
        <v>151.40845070422534</v>
      </c>
      <c r="J32" s="14">
        <v>22</v>
      </c>
      <c r="K32" s="4">
        <v>1</v>
      </c>
      <c r="L32" s="14">
        <v>850000</v>
      </c>
    </row>
    <row r="33" spans="1:12" x14ac:dyDescent="0.35">
      <c r="A33" s="13">
        <v>32</v>
      </c>
      <c r="B33" s="4" t="s">
        <v>66</v>
      </c>
      <c r="C33" s="4">
        <v>2</v>
      </c>
      <c r="D33" s="4">
        <v>199</v>
      </c>
      <c r="E33" s="4">
        <v>48</v>
      </c>
      <c r="F33" s="4">
        <v>115</v>
      </c>
      <c r="G33" s="4">
        <v>17</v>
      </c>
      <c r="H33" s="5">
        <v>10.454545454545455</v>
      </c>
      <c r="I33" s="5">
        <v>107.4766355140187</v>
      </c>
      <c r="J33" s="14">
        <v>3</v>
      </c>
      <c r="K33" s="4">
        <v>0</v>
      </c>
      <c r="L33" s="14">
        <v>325000</v>
      </c>
    </row>
    <row r="34" spans="1:12" x14ac:dyDescent="0.35">
      <c r="A34" s="13">
        <v>33</v>
      </c>
      <c r="B34" s="4" t="s">
        <v>67</v>
      </c>
      <c r="C34" s="4">
        <v>3</v>
      </c>
      <c r="D34" s="4">
        <v>8625</v>
      </c>
      <c r="E34" s="4">
        <v>6133</v>
      </c>
      <c r="F34" s="4">
        <v>1107</v>
      </c>
      <c r="G34" s="4">
        <v>93</v>
      </c>
      <c r="H34" s="5">
        <v>36.9</v>
      </c>
      <c r="I34" s="5">
        <v>137.51552795031057</v>
      </c>
      <c r="J34" s="14">
        <v>44</v>
      </c>
      <c r="K34" s="4">
        <v>0</v>
      </c>
      <c r="L34" s="14">
        <v>375000</v>
      </c>
    </row>
    <row r="35" spans="1:12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11</v>
      </c>
      <c r="G35" s="4">
        <v>11</v>
      </c>
      <c r="H35" s="5">
        <v>5.5</v>
      </c>
      <c r="I35" s="5">
        <v>68.75</v>
      </c>
      <c r="J35" s="14">
        <v>1</v>
      </c>
      <c r="K35" s="4">
        <v>0</v>
      </c>
      <c r="L35" s="14">
        <v>650000</v>
      </c>
    </row>
    <row r="36" spans="1:12" x14ac:dyDescent="0.35">
      <c r="A36" s="13">
        <v>35</v>
      </c>
      <c r="B36" s="4" t="s">
        <v>69</v>
      </c>
      <c r="C36" s="4">
        <v>1</v>
      </c>
      <c r="D36" s="4">
        <v>0</v>
      </c>
      <c r="E36" s="4">
        <v>18</v>
      </c>
      <c r="F36" s="4">
        <v>49</v>
      </c>
      <c r="G36" s="4">
        <v>30</v>
      </c>
      <c r="H36" s="5">
        <v>16.333333333333332</v>
      </c>
      <c r="I36" s="5">
        <v>108.88888888888889</v>
      </c>
      <c r="J36" s="14">
        <v>1</v>
      </c>
      <c r="K36" s="4">
        <v>0</v>
      </c>
      <c r="L36" s="14">
        <v>50000</v>
      </c>
    </row>
    <row r="37" spans="1:12" x14ac:dyDescent="0.35">
      <c r="A37" s="13">
        <v>36</v>
      </c>
      <c r="B37" s="4" t="s">
        <v>70</v>
      </c>
      <c r="C37" s="4">
        <v>3</v>
      </c>
      <c r="D37" s="4">
        <v>503</v>
      </c>
      <c r="E37" s="4">
        <v>575</v>
      </c>
      <c r="F37" s="4">
        <v>1006</v>
      </c>
      <c r="G37" s="4">
        <v>73</v>
      </c>
      <c r="H37" s="5">
        <v>31.4375</v>
      </c>
      <c r="I37" s="5">
        <v>121.49758454106281</v>
      </c>
      <c r="J37" s="14">
        <v>28</v>
      </c>
      <c r="K37" s="4">
        <v>0</v>
      </c>
      <c r="L37" s="14">
        <v>425000</v>
      </c>
    </row>
    <row r="38" spans="1:12" x14ac:dyDescent="0.35">
      <c r="A38" s="13">
        <v>37</v>
      </c>
      <c r="B38" s="4" t="s">
        <v>71</v>
      </c>
      <c r="C38" s="4">
        <v>2</v>
      </c>
      <c r="D38" s="4">
        <v>0</v>
      </c>
      <c r="E38" s="4">
        <v>1326</v>
      </c>
      <c r="F38" s="4">
        <v>417</v>
      </c>
      <c r="G38" s="4">
        <v>71</v>
      </c>
      <c r="H38" s="5">
        <v>26.0625</v>
      </c>
      <c r="I38" s="5">
        <v>136.27450980392157</v>
      </c>
      <c r="J38" s="14">
        <v>11</v>
      </c>
      <c r="K38" s="4">
        <v>0</v>
      </c>
      <c r="L38" s="14">
        <v>350000</v>
      </c>
    </row>
    <row r="39" spans="1:12" x14ac:dyDescent="0.35">
      <c r="A39" s="13">
        <v>38</v>
      </c>
      <c r="B39" s="4" t="s">
        <v>72</v>
      </c>
      <c r="C39" s="4">
        <v>2</v>
      </c>
      <c r="D39" s="4">
        <v>0</v>
      </c>
      <c r="E39" s="4">
        <v>1488</v>
      </c>
      <c r="F39" s="4">
        <v>971</v>
      </c>
      <c r="G39" s="4">
        <v>71</v>
      </c>
      <c r="H39" s="5">
        <v>26.243243243243242</v>
      </c>
      <c r="I39" s="5">
        <v>125.77720207253887</v>
      </c>
      <c r="J39" s="14">
        <v>48</v>
      </c>
      <c r="K39" s="4">
        <v>0</v>
      </c>
      <c r="L39" s="14">
        <v>625000</v>
      </c>
    </row>
    <row r="40" spans="1:12" x14ac:dyDescent="0.35">
      <c r="A40" s="13">
        <v>39</v>
      </c>
      <c r="B40" s="4" t="s">
        <v>73</v>
      </c>
      <c r="C40" s="4">
        <v>3</v>
      </c>
      <c r="D40" s="4">
        <v>5708</v>
      </c>
      <c r="E40" s="4">
        <v>5262</v>
      </c>
      <c r="F40" s="4">
        <v>958</v>
      </c>
      <c r="G40" s="4">
        <v>116</v>
      </c>
      <c r="H40" s="5">
        <v>39.916666666666664</v>
      </c>
      <c r="I40" s="5">
        <v>120.65491183879094</v>
      </c>
      <c r="J40" s="14">
        <v>25</v>
      </c>
      <c r="K40" s="4">
        <v>1</v>
      </c>
      <c r="L40" s="14">
        <v>250000</v>
      </c>
    </row>
    <row r="41" spans="1:12" x14ac:dyDescent="0.35">
      <c r="A41" s="13">
        <v>40</v>
      </c>
      <c r="B41" s="4" t="s">
        <v>74</v>
      </c>
      <c r="C41" s="4">
        <v>1</v>
      </c>
      <c r="D41" s="4">
        <v>0</v>
      </c>
      <c r="E41" s="4">
        <v>860</v>
      </c>
      <c r="F41" s="4">
        <v>904</v>
      </c>
      <c r="G41" s="4">
        <v>48</v>
      </c>
      <c r="H41" s="5">
        <v>23.179487179487179</v>
      </c>
      <c r="I41" s="5">
        <v>120.85561497326202</v>
      </c>
      <c r="J41" s="14">
        <v>35</v>
      </c>
      <c r="K41" s="4">
        <v>0</v>
      </c>
      <c r="L41" s="14">
        <v>950000</v>
      </c>
    </row>
    <row r="42" spans="1:12" x14ac:dyDescent="0.35">
      <c r="A42" s="13">
        <v>41</v>
      </c>
      <c r="B42" s="4" t="s">
        <v>76</v>
      </c>
      <c r="C42" s="4">
        <v>2</v>
      </c>
      <c r="D42" s="4">
        <v>1944</v>
      </c>
      <c r="E42" s="4">
        <v>10</v>
      </c>
      <c r="F42" s="4">
        <v>130</v>
      </c>
      <c r="G42" s="4">
        <v>50</v>
      </c>
      <c r="H42" s="5">
        <v>16.25</v>
      </c>
      <c r="I42" s="5">
        <v>107.43801652892562</v>
      </c>
      <c r="J42" s="14">
        <v>3</v>
      </c>
      <c r="K42" s="4">
        <v>0</v>
      </c>
      <c r="L42" s="14">
        <v>150000</v>
      </c>
    </row>
    <row r="43" spans="1:12" x14ac:dyDescent="0.35">
      <c r="A43" s="13">
        <v>42</v>
      </c>
      <c r="B43" s="4" t="s">
        <v>77</v>
      </c>
      <c r="C43" s="4">
        <v>3</v>
      </c>
      <c r="D43" s="4">
        <v>6973</v>
      </c>
      <c r="E43" s="4">
        <v>13430</v>
      </c>
      <c r="F43" s="4">
        <v>768</v>
      </c>
      <c r="G43" s="4">
        <v>114</v>
      </c>
      <c r="H43" s="5">
        <v>27.428571428571427</v>
      </c>
      <c r="I43" s="5">
        <v>144.36090225563908</v>
      </c>
      <c r="J43" s="14">
        <v>39</v>
      </c>
      <c r="K43" s="4">
        <v>1</v>
      </c>
      <c r="L43" s="14">
        <v>975000</v>
      </c>
    </row>
    <row r="44" spans="1:12" ht="26.5" x14ac:dyDescent="0.35">
      <c r="A44" s="13">
        <v>43</v>
      </c>
      <c r="B44" s="4" t="s">
        <v>78</v>
      </c>
      <c r="C44" s="4">
        <v>2</v>
      </c>
      <c r="D44" s="4">
        <v>10440</v>
      </c>
      <c r="E44" s="4">
        <v>10596</v>
      </c>
      <c r="F44" s="4">
        <v>1471</v>
      </c>
      <c r="G44" s="4">
        <v>110</v>
      </c>
      <c r="H44" s="5">
        <v>30.645833333333332</v>
      </c>
      <c r="I44" s="5">
        <v>128.0243690165361</v>
      </c>
      <c r="J44" s="14">
        <v>33</v>
      </c>
      <c r="K44" s="4">
        <v>1</v>
      </c>
      <c r="L44" s="14">
        <v>475000</v>
      </c>
    </row>
    <row r="45" spans="1:12" x14ac:dyDescent="0.35">
      <c r="A45" s="13">
        <v>44</v>
      </c>
      <c r="B45" s="4" t="s">
        <v>80</v>
      </c>
      <c r="C45" s="4">
        <v>2</v>
      </c>
      <c r="D45" s="4">
        <v>624</v>
      </c>
      <c r="E45" s="4">
        <v>2753</v>
      </c>
      <c r="F45" s="4">
        <v>259</v>
      </c>
      <c r="G45" s="4">
        <v>34</v>
      </c>
      <c r="H45" s="5">
        <v>14.388888888888889</v>
      </c>
      <c r="I45" s="5">
        <v>103.60000000000001</v>
      </c>
      <c r="J45" s="14">
        <v>6</v>
      </c>
      <c r="K45" s="4">
        <v>0</v>
      </c>
      <c r="L45" s="14">
        <v>675000</v>
      </c>
    </row>
    <row r="46" spans="1:12" x14ac:dyDescent="0.35">
      <c r="A46" s="13">
        <v>45</v>
      </c>
      <c r="B46" s="4" t="s">
        <v>81</v>
      </c>
      <c r="C46" s="4">
        <v>3</v>
      </c>
      <c r="D46" s="4">
        <v>12379</v>
      </c>
      <c r="E46" s="4">
        <v>11498</v>
      </c>
      <c r="F46" s="4">
        <v>1965</v>
      </c>
      <c r="G46" s="4">
        <v>89</v>
      </c>
      <c r="H46" s="5">
        <v>30.703125</v>
      </c>
      <c r="I46" s="5">
        <v>110.95426312817618</v>
      </c>
      <c r="J46" s="14">
        <v>37</v>
      </c>
      <c r="K46" s="4">
        <v>1</v>
      </c>
      <c r="L46" s="14">
        <v>900000</v>
      </c>
    </row>
    <row r="47" spans="1:12" x14ac:dyDescent="0.35">
      <c r="A47" s="13">
        <v>46</v>
      </c>
      <c r="B47" s="4" t="s">
        <v>82</v>
      </c>
      <c r="C47" s="4">
        <v>2</v>
      </c>
      <c r="D47" s="4">
        <v>2648</v>
      </c>
      <c r="E47" s="4">
        <v>2924</v>
      </c>
      <c r="F47" s="4">
        <v>128</v>
      </c>
      <c r="G47" s="4">
        <v>53</v>
      </c>
      <c r="H47" s="5">
        <v>25.6</v>
      </c>
      <c r="I47" s="5">
        <v>164.1</v>
      </c>
      <c r="J47" s="14">
        <v>8</v>
      </c>
      <c r="K47" s="4">
        <v>0</v>
      </c>
      <c r="L47" s="14">
        <v>150000</v>
      </c>
    </row>
    <row r="48" spans="1:12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3</v>
      </c>
      <c r="G48" s="4">
        <v>3</v>
      </c>
      <c r="H48" s="5">
        <v>3</v>
      </c>
      <c r="I48" s="5">
        <v>60</v>
      </c>
      <c r="J48" s="14">
        <v>0</v>
      </c>
      <c r="K48" s="4">
        <v>0</v>
      </c>
      <c r="L48" s="14">
        <v>24000</v>
      </c>
    </row>
    <row r="49" spans="1:12" x14ac:dyDescent="0.35">
      <c r="A49" s="13">
        <v>48</v>
      </c>
      <c r="B49" s="4" t="s">
        <v>85</v>
      </c>
      <c r="C49" s="4">
        <v>2</v>
      </c>
      <c r="D49" s="4">
        <v>1000</v>
      </c>
      <c r="E49" s="4">
        <v>1008</v>
      </c>
      <c r="F49" s="4">
        <v>1231</v>
      </c>
      <c r="G49" s="4">
        <v>69</v>
      </c>
      <c r="H49" s="5">
        <v>24.137254901960784</v>
      </c>
      <c r="I49" s="5">
        <v>123.84305835010061</v>
      </c>
      <c r="J49" s="14">
        <v>28</v>
      </c>
      <c r="K49" s="4">
        <v>0</v>
      </c>
      <c r="L49" s="14">
        <v>525000</v>
      </c>
    </row>
    <row r="50" spans="1:12" x14ac:dyDescent="0.35">
      <c r="A50" s="13">
        <v>49</v>
      </c>
      <c r="B50" s="4" t="s">
        <v>86</v>
      </c>
      <c r="C50" s="4">
        <v>2</v>
      </c>
      <c r="D50" s="4">
        <v>88</v>
      </c>
      <c r="E50" s="4">
        <v>126</v>
      </c>
      <c r="F50" s="4">
        <v>111</v>
      </c>
      <c r="G50" s="4">
        <v>21</v>
      </c>
      <c r="H50" s="5">
        <v>18.5</v>
      </c>
      <c r="I50" s="5">
        <v>105.71428571428572</v>
      </c>
      <c r="J50" s="14">
        <v>1</v>
      </c>
      <c r="K50" s="4">
        <v>0</v>
      </c>
      <c r="L50" s="14">
        <v>425000</v>
      </c>
    </row>
    <row r="51" spans="1:12" x14ac:dyDescent="0.35">
      <c r="A51" s="13">
        <v>50</v>
      </c>
      <c r="B51" s="4" t="s">
        <v>87</v>
      </c>
      <c r="C51" s="4">
        <v>3</v>
      </c>
      <c r="D51" s="4">
        <v>4188</v>
      </c>
      <c r="E51" s="4">
        <v>1324</v>
      </c>
      <c r="F51" s="4">
        <v>241</v>
      </c>
      <c r="G51" s="4">
        <v>75</v>
      </c>
      <c r="H51" s="5">
        <v>24.1</v>
      </c>
      <c r="I51" s="5">
        <v>129.56989247311827</v>
      </c>
      <c r="J51" s="14">
        <v>8</v>
      </c>
      <c r="K51" s="4">
        <v>0</v>
      </c>
      <c r="L51" s="14">
        <v>200000</v>
      </c>
    </row>
    <row r="52" spans="1:12" x14ac:dyDescent="0.35">
      <c r="A52" s="13">
        <v>51</v>
      </c>
      <c r="B52" s="4" t="s">
        <v>88</v>
      </c>
      <c r="C52" s="4">
        <v>1</v>
      </c>
      <c r="D52" s="4">
        <v>491</v>
      </c>
      <c r="E52" s="4">
        <v>3590</v>
      </c>
      <c r="F52" s="4">
        <v>1639</v>
      </c>
      <c r="G52" s="4">
        <v>73</v>
      </c>
      <c r="H52" s="5">
        <v>28.258620689655171</v>
      </c>
      <c r="I52" s="5">
        <v>119.2867540029112</v>
      </c>
      <c r="J52" s="14">
        <v>49</v>
      </c>
      <c r="K52" s="4">
        <v>1</v>
      </c>
      <c r="L52" s="14">
        <v>1800000</v>
      </c>
    </row>
    <row r="53" spans="1:12" x14ac:dyDescent="0.35">
      <c r="A53" s="13">
        <v>52</v>
      </c>
      <c r="B53" s="4" t="s">
        <v>89</v>
      </c>
      <c r="C53" s="4">
        <v>1</v>
      </c>
      <c r="D53" s="4">
        <v>149</v>
      </c>
      <c r="E53" s="4">
        <v>292</v>
      </c>
      <c r="F53" s="4">
        <v>243</v>
      </c>
      <c r="G53" s="4">
        <v>34</v>
      </c>
      <c r="H53" s="5">
        <v>10.565217391304348</v>
      </c>
      <c r="I53" s="5">
        <v>114.08450704225352</v>
      </c>
      <c r="J53" s="14">
        <v>14</v>
      </c>
      <c r="K53" s="4">
        <v>0</v>
      </c>
      <c r="L53" s="14">
        <v>800000</v>
      </c>
    </row>
    <row r="54" spans="1:12" x14ac:dyDescent="0.35">
      <c r="A54" s="13">
        <v>53</v>
      </c>
      <c r="B54" s="4" t="s">
        <v>90</v>
      </c>
      <c r="C54" s="4">
        <v>3</v>
      </c>
      <c r="D54" s="4">
        <v>2506</v>
      </c>
      <c r="E54" s="4">
        <v>938</v>
      </c>
      <c r="F54" s="4">
        <v>35</v>
      </c>
      <c r="G54" s="4">
        <v>8</v>
      </c>
      <c r="H54" s="5">
        <v>11.666666666666666</v>
      </c>
      <c r="I54" s="5">
        <v>74.468085106382972</v>
      </c>
      <c r="J54" s="14">
        <v>0</v>
      </c>
      <c r="K54" s="4">
        <v>1</v>
      </c>
      <c r="L54" s="14">
        <v>500000</v>
      </c>
    </row>
    <row r="55" spans="1:12" x14ac:dyDescent="0.35">
      <c r="A55" s="13">
        <v>54</v>
      </c>
      <c r="B55" s="4" t="s">
        <v>91</v>
      </c>
      <c r="C55" s="4">
        <v>3</v>
      </c>
      <c r="D55" s="4">
        <v>16</v>
      </c>
      <c r="E55" s="4">
        <v>73</v>
      </c>
      <c r="F55" s="4">
        <v>8</v>
      </c>
      <c r="G55" s="4">
        <v>8</v>
      </c>
      <c r="H55" s="5">
        <v>4</v>
      </c>
      <c r="I55" s="5">
        <v>88.888888888888886</v>
      </c>
      <c r="J55" s="14">
        <v>1</v>
      </c>
      <c r="K55" s="4">
        <v>0</v>
      </c>
      <c r="L55" s="14">
        <v>140000</v>
      </c>
    </row>
    <row r="56" spans="1:12" x14ac:dyDescent="0.35">
      <c r="A56" s="13">
        <v>55</v>
      </c>
      <c r="B56" s="4" t="s">
        <v>92</v>
      </c>
      <c r="C56" s="4">
        <v>3</v>
      </c>
      <c r="D56" s="4">
        <v>8781</v>
      </c>
      <c r="E56" s="4">
        <v>2338</v>
      </c>
      <c r="F56" s="4">
        <v>282</v>
      </c>
      <c r="G56" s="4">
        <v>52</v>
      </c>
      <c r="H56" s="5">
        <v>15.666666666666666</v>
      </c>
      <c r="I56" s="5">
        <v>105.61797752808988</v>
      </c>
      <c r="J56" s="14">
        <v>5</v>
      </c>
      <c r="K56" s="4">
        <v>1</v>
      </c>
      <c r="L56" s="14">
        <v>375000</v>
      </c>
    </row>
    <row r="57" spans="1:12" x14ac:dyDescent="0.35">
      <c r="A57" s="13">
        <v>56</v>
      </c>
      <c r="B57" s="4" t="s">
        <v>93</v>
      </c>
      <c r="C57" s="4">
        <v>2</v>
      </c>
      <c r="D57" s="4">
        <v>1451</v>
      </c>
      <c r="E57" s="4">
        <v>1100</v>
      </c>
      <c r="F57" s="4">
        <v>103</v>
      </c>
      <c r="G57" s="4">
        <v>25</v>
      </c>
      <c r="H57" s="5">
        <v>11.444444444444445</v>
      </c>
      <c r="I57" s="5">
        <v>121.17647058823529</v>
      </c>
      <c r="J57" s="14">
        <v>6</v>
      </c>
      <c r="K57" s="4">
        <v>0</v>
      </c>
      <c r="L57" s="14">
        <v>900000</v>
      </c>
    </row>
    <row r="58" spans="1:12" x14ac:dyDescent="0.35">
      <c r="A58" s="13">
        <v>57</v>
      </c>
      <c r="B58" s="4" t="s">
        <v>95</v>
      </c>
      <c r="C58" s="4">
        <v>2</v>
      </c>
      <c r="D58" s="4">
        <v>556</v>
      </c>
      <c r="E58" s="4">
        <v>1042</v>
      </c>
      <c r="F58" s="4">
        <v>177</v>
      </c>
      <c r="G58" s="4">
        <v>39</v>
      </c>
      <c r="H58" s="5">
        <v>17.7</v>
      </c>
      <c r="I58" s="5">
        <v>143.90243902439025</v>
      </c>
      <c r="J58" s="14">
        <v>9</v>
      </c>
      <c r="K58" s="4">
        <v>0</v>
      </c>
      <c r="L58" s="14">
        <v>225000</v>
      </c>
    </row>
    <row r="59" spans="1:12" x14ac:dyDescent="0.35">
      <c r="A59" s="13">
        <v>58</v>
      </c>
      <c r="B59" s="4" t="s">
        <v>97</v>
      </c>
      <c r="C59" s="4">
        <v>2</v>
      </c>
      <c r="D59" s="4">
        <v>275</v>
      </c>
      <c r="E59" s="4">
        <v>327</v>
      </c>
      <c r="F59" s="4">
        <v>64</v>
      </c>
      <c r="G59" s="4">
        <v>17</v>
      </c>
      <c r="H59" s="5">
        <v>5.8181818181818183</v>
      </c>
      <c r="I59" s="5">
        <v>100</v>
      </c>
      <c r="J59" s="14">
        <v>4</v>
      </c>
      <c r="K59" s="4">
        <v>0</v>
      </c>
      <c r="L59" s="14">
        <v>350000</v>
      </c>
    </row>
    <row r="60" spans="1:12" x14ac:dyDescent="0.35">
      <c r="A60" s="13">
        <v>59</v>
      </c>
      <c r="B60" s="4" t="s">
        <v>98</v>
      </c>
      <c r="C60" s="4">
        <v>2</v>
      </c>
      <c r="D60" s="4">
        <v>0</v>
      </c>
      <c r="E60" s="4">
        <v>245</v>
      </c>
      <c r="F60" s="4">
        <v>74</v>
      </c>
      <c r="G60" s="4">
        <v>27</v>
      </c>
      <c r="H60" s="5">
        <v>8.2222222222222214</v>
      </c>
      <c r="I60" s="5">
        <v>101.36986301369863</v>
      </c>
      <c r="J60" s="14">
        <v>1</v>
      </c>
      <c r="K60" s="4">
        <v>0</v>
      </c>
      <c r="L60" s="14">
        <v>100000</v>
      </c>
    </row>
    <row r="61" spans="1:12" x14ac:dyDescent="0.35">
      <c r="A61" s="13">
        <v>60</v>
      </c>
      <c r="B61" s="4" t="s">
        <v>99</v>
      </c>
      <c r="C61" s="4">
        <v>1</v>
      </c>
      <c r="D61" s="4">
        <v>1219</v>
      </c>
      <c r="E61" s="4">
        <v>1447</v>
      </c>
      <c r="F61" s="4">
        <v>376</v>
      </c>
      <c r="G61" s="4">
        <v>65</v>
      </c>
      <c r="H61" s="5">
        <v>25.066666666666666</v>
      </c>
      <c r="I61" s="5">
        <v>123.27868852459017</v>
      </c>
      <c r="J61" s="14">
        <v>12</v>
      </c>
      <c r="K61" s="4">
        <v>0</v>
      </c>
      <c r="L61" s="14">
        <v>950000</v>
      </c>
    </row>
    <row r="62" spans="1:12" x14ac:dyDescent="0.35">
      <c r="A62" s="13">
        <v>61</v>
      </c>
      <c r="B62" s="4" t="s">
        <v>100</v>
      </c>
      <c r="C62" s="4">
        <v>2</v>
      </c>
      <c r="D62" s="4">
        <v>3763</v>
      </c>
      <c r="E62" s="4">
        <v>4511</v>
      </c>
      <c r="F62" s="4">
        <v>1233</v>
      </c>
      <c r="G62" s="4">
        <v>158</v>
      </c>
      <c r="H62" s="5">
        <v>28.022727272727273</v>
      </c>
      <c r="I62" s="5">
        <v>123.42342342342343</v>
      </c>
      <c r="J62" s="14">
        <v>48</v>
      </c>
      <c r="K62" s="4">
        <v>1</v>
      </c>
      <c r="L62" s="14">
        <v>700000</v>
      </c>
    </row>
    <row r="63" spans="1:12" x14ac:dyDescent="0.35">
      <c r="A63" s="13">
        <v>62</v>
      </c>
      <c r="B63" s="4" t="s">
        <v>101</v>
      </c>
      <c r="C63" s="4">
        <v>2</v>
      </c>
      <c r="D63" s="4">
        <v>107</v>
      </c>
      <c r="E63" s="4">
        <v>0</v>
      </c>
      <c r="F63" s="4">
        <v>123</v>
      </c>
      <c r="G63" s="4">
        <v>33</v>
      </c>
      <c r="H63" s="5">
        <v>30.75</v>
      </c>
      <c r="I63" s="5">
        <v>125.51020408163265</v>
      </c>
      <c r="J63" s="14">
        <v>4</v>
      </c>
      <c r="K63" s="4">
        <v>0</v>
      </c>
      <c r="L63" s="14">
        <v>80000</v>
      </c>
    </row>
    <row r="64" spans="1:12" x14ac:dyDescent="0.35">
      <c r="A64" s="13">
        <v>63</v>
      </c>
      <c r="B64" s="4" t="s">
        <v>102</v>
      </c>
      <c r="C64" s="4">
        <v>3</v>
      </c>
      <c r="D64" s="4">
        <v>641</v>
      </c>
      <c r="E64" s="4">
        <v>115</v>
      </c>
      <c r="F64" s="4">
        <v>4</v>
      </c>
      <c r="G64" s="4">
        <v>4</v>
      </c>
      <c r="H64" s="5">
        <v>4</v>
      </c>
      <c r="I64" s="5">
        <v>80</v>
      </c>
      <c r="J64" s="14">
        <v>0</v>
      </c>
      <c r="K64" s="4">
        <v>0</v>
      </c>
      <c r="L64" s="14">
        <v>350000</v>
      </c>
    </row>
    <row r="65" spans="1:12" x14ac:dyDescent="0.35">
      <c r="A65" s="13">
        <v>64</v>
      </c>
      <c r="B65" s="4" t="s">
        <v>103</v>
      </c>
      <c r="C65" s="4">
        <v>3</v>
      </c>
      <c r="D65" s="4">
        <v>2173</v>
      </c>
      <c r="E65" s="4">
        <v>2763</v>
      </c>
      <c r="F65" s="4">
        <v>117</v>
      </c>
      <c r="G65" s="4">
        <v>47</v>
      </c>
      <c r="H65" s="5">
        <v>16.71</v>
      </c>
      <c r="I65" s="5">
        <v>144.44</v>
      </c>
      <c r="J65" s="14">
        <v>6</v>
      </c>
      <c r="K65" s="4">
        <v>1</v>
      </c>
      <c r="L65" s="14">
        <v>100000</v>
      </c>
    </row>
    <row r="66" spans="1:12" x14ac:dyDescent="0.35">
      <c r="A66" s="13">
        <v>65</v>
      </c>
      <c r="B66" s="4" t="s">
        <v>104</v>
      </c>
      <c r="C66" s="4">
        <v>2</v>
      </c>
      <c r="D66" s="4">
        <v>392</v>
      </c>
      <c r="E66" s="4">
        <v>5</v>
      </c>
      <c r="F66" s="4">
        <v>186</v>
      </c>
      <c r="G66" s="4">
        <v>31</v>
      </c>
      <c r="H66" s="5">
        <v>10.941176470588236</v>
      </c>
      <c r="I66" s="5">
        <v>102.19780219780219</v>
      </c>
      <c r="J66" s="14">
        <v>3</v>
      </c>
      <c r="K66" s="4">
        <v>0</v>
      </c>
      <c r="L66" s="14">
        <v>300000</v>
      </c>
    </row>
    <row r="67" spans="1:12" x14ac:dyDescent="0.35">
      <c r="A67" s="13">
        <v>66</v>
      </c>
      <c r="B67" s="4" t="s">
        <v>105</v>
      </c>
      <c r="C67" s="4">
        <v>1</v>
      </c>
      <c r="D67" s="4">
        <v>120</v>
      </c>
      <c r="E67" s="4">
        <v>51</v>
      </c>
      <c r="F67" s="4">
        <v>32</v>
      </c>
      <c r="G67" s="4">
        <v>11</v>
      </c>
      <c r="H67" s="5">
        <v>8</v>
      </c>
      <c r="I67" s="5">
        <v>133.33333333333331</v>
      </c>
      <c r="J67" s="14">
        <v>1</v>
      </c>
      <c r="K67" s="4">
        <v>0</v>
      </c>
      <c r="L67" s="14">
        <v>260000</v>
      </c>
    </row>
    <row r="68" spans="1:12" x14ac:dyDescent="0.35">
      <c r="A68" s="13">
        <v>67</v>
      </c>
      <c r="B68" s="4" t="s">
        <v>106</v>
      </c>
      <c r="C68" s="4">
        <v>2</v>
      </c>
      <c r="D68" s="4">
        <v>141</v>
      </c>
      <c r="E68" s="4">
        <v>34</v>
      </c>
      <c r="F68" s="4">
        <v>3</v>
      </c>
      <c r="G68" s="4">
        <v>3</v>
      </c>
      <c r="H68" s="5">
        <v>1.5</v>
      </c>
      <c r="I68" s="5">
        <v>50</v>
      </c>
      <c r="J68" s="14">
        <v>0</v>
      </c>
      <c r="K68" s="4">
        <v>0</v>
      </c>
      <c r="L68" s="14">
        <v>650000</v>
      </c>
    </row>
    <row r="69" spans="1:12" x14ac:dyDescent="0.35">
      <c r="A69" s="13">
        <v>68</v>
      </c>
      <c r="B69" s="4" t="s">
        <v>107</v>
      </c>
      <c r="C69" s="4">
        <v>2</v>
      </c>
      <c r="D69" s="4">
        <v>58</v>
      </c>
      <c r="E69" s="4">
        <v>782</v>
      </c>
      <c r="F69" s="4">
        <v>781</v>
      </c>
      <c r="G69" s="4">
        <v>71</v>
      </c>
      <c r="H69" s="5">
        <v>24.40625</v>
      </c>
      <c r="I69" s="5">
        <v>146.25468164794006</v>
      </c>
      <c r="J69" s="14">
        <v>45</v>
      </c>
      <c r="K69" s="4">
        <v>0</v>
      </c>
      <c r="L69" s="14">
        <v>675000</v>
      </c>
    </row>
    <row r="70" spans="1:12" x14ac:dyDescent="0.35">
      <c r="A70" s="13">
        <v>69</v>
      </c>
      <c r="B70" s="4" t="s">
        <v>108</v>
      </c>
      <c r="C70" s="4">
        <v>2</v>
      </c>
      <c r="D70" s="4">
        <v>555</v>
      </c>
      <c r="E70" s="4">
        <v>117</v>
      </c>
      <c r="F70" s="4">
        <v>60</v>
      </c>
      <c r="G70" s="4">
        <v>16</v>
      </c>
      <c r="H70" s="5">
        <v>10</v>
      </c>
      <c r="I70" s="5">
        <v>111.11111111111111</v>
      </c>
      <c r="J70" s="14">
        <v>2</v>
      </c>
      <c r="K70" s="4">
        <v>0</v>
      </c>
      <c r="L70" s="14">
        <v>475000</v>
      </c>
    </row>
    <row r="71" spans="1:12" x14ac:dyDescent="0.35">
      <c r="A71" s="13">
        <v>70</v>
      </c>
      <c r="B71" s="4" t="s">
        <v>109</v>
      </c>
      <c r="C71" s="4">
        <v>3</v>
      </c>
      <c r="D71" s="4">
        <v>1261</v>
      </c>
      <c r="E71" s="4">
        <v>674</v>
      </c>
      <c r="F71" s="4">
        <v>20</v>
      </c>
      <c r="G71" s="4">
        <v>6</v>
      </c>
      <c r="H71" s="5">
        <v>3.3333333333333335</v>
      </c>
      <c r="I71" s="5">
        <v>66.666666666666657</v>
      </c>
      <c r="J71" s="14">
        <v>0</v>
      </c>
      <c r="K71" s="4">
        <v>0</v>
      </c>
      <c r="L71" s="14">
        <v>600000</v>
      </c>
    </row>
    <row r="72" spans="1:12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4</v>
      </c>
      <c r="G72" s="4">
        <v>3</v>
      </c>
      <c r="H72" s="5">
        <v>4</v>
      </c>
      <c r="I72" s="5">
        <v>30.76923076923077</v>
      </c>
      <c r="J72" s="14">
        <v>0</v>
      </c>
      <c r="K72" s="4">
        <v>0</v>
      </c>
      <c r="L72" s="14">
        <v>650000</v>
      </c>
    </row>
    <row r="73" spans="1:12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563</v>
      </c>
      <c r="G73" s="4">
        <v>35</v>
      </c>
      <c r="H73" s="5">
        <v>19.413793103448278</v>
      </c>
      <c r="I73" s="5">
        <v>123.19474835886214</v>
      </c>
      <c r="J73" s="14">
        <v>19</v>
      </c>
      <c r="K73" s="4">
        <v>0</v>
      </c>
      <c r="L73" s="14">
        <v>800000</v>
      </c>
    </row>
    <row r="74" spans="1:12" x14ac:dyDescent="0.35">
      <c r="A74" s="13">
        <v>73</v>
      </c>
      <c r="B74" s="4" t="s">
        <v>112</v>
      </c>
      <c r="C74" s="4">
        <v>2</v>
      </c>
      <c r="D74" s="4">
        <v>77</v>
      </c>
      <c r="E74" s="4">
        <v>141</v>
      </c>
      <c r="F74" s="4">
        <v>38</v>
      </c>
      <c r="G74" s="4">
        <v>22</v>
      </c>
      <c r="H74" s="5">
        <v>19</v>
      </c>
      <c r="I74" s="5">
        <v>82.608695652173907</v>
      </c>
      <c r="J74" s="14">
        <v>1</v>
      </c>
      <c r="K74" s="4">
        <v>0</v>
      </c>
      <c r="L74" s="14">
        <v>850000</v>
      </c>
    </row>
    <row r="75" spans="1:12" x14ac:dyDescent="0.35">
      <c r="A75" s="13">
        <v>74</v>
      </c>
      <c r="B75" s="4" t="s">
        <v>113</v>
      </c>
      <c r="C75" s="4">
        <v>2</v>
      </c>
      <c r="D75" s="4">
        <v>0</v>
      </c>
      <c r="E75" s="4">
        <v>0</v>
      </c>
      <c r="F75" s="4">
        <v>9</v>
      </c>
      <c r="G75" s="4">
        <v>9</v>
      </c>
      <c r="H75" s="5">
        <v>9</v>
      </c>
      <c r="I75" s="5">
        <v>90</v>
      </c>
      <c r="J75" s="14">
        <v>0</v>
      </c>
      <c r="K75" s="4">
        <v>0</v>
      </c>
      <c r="L75" s="14">
        <v>20000</v>
      </c>
    </row>
    <row r="76" spans="1:12" x14ac:dyDescent="0.35">
      <c r="A76" s="13">
        <v>75</v>
      </c>
      <c r="B76" s="4" t="s">
        <v>114</v>
      </c>
      <c r="C76" s="4">
        <v>2</v>
      </c>
      <c r="D76" s="4">
        <v>699</v>
      </c>
      <c r="E76" s="4">
        <v>199</v>
      </c>
      <c r="F76" s="4">
        <v>11</v>
      </c>
      <c r="G76" s="4">
        <v>11</v>
      </c>
      <c r="H76" s="5">
        <v>11</v>
      </c>
      <c r="I76" s="5">
        <v>61.11</v>
      </c>
      <c r="J76" s="14">
        <v>0</v>
      </c>
      <c r="K76" s="4">
        <v>0</v>
      </c>
      <c r="L76" s="14">
        <v>200000</v>
      </c>
    </row>
    <row r="77" spans="1:12" x14ac:dyDescent="0.35">
      <c r="A77" s="13">
        <v>76</v>
      </c>
      <c r="B77" s="4" t="s">
        <v>115</v>
      </c>
      <c r="C77" s="4">
        <v>2</v>
      </c>
      <c r="D77" s="4">
        <v>0</v>
      </c>
      <c r="E77" s="4">
        <v>1</v>
      </c>
      <c r="F77" s="4">
        <v>960</v>
      </c>
      <c r="G77" s="4">
        <v>94</v>
      </c>
      <c r="H77" s="5">
        <v>22.325581395348838</v>
      </c>
      <c r="I77" s="5">
        <v>117.93611793611794</v>
      </c>
      <c r="J77" s="14">
        <v>50</v>
      </c>
      <c r="K77" s="4">
        <v>0</v>
      </c>
      <c r="L77" s="14">
        <v>270000</v>
      </c>
    </row>
    <row r="78" spans="1:12" x14ac:dyDescent="0.35">
      <c r="A78" s="13">
        <v>77</v>
      </c>
      <c r="B78" s="4" t="s">
        <v>116</v>
      </c>
      <c r="C78" s="4">
        <v>1</v>
      </c>
      <c r="D78" s="4">
        <v>70</v>
      </c>
      <c r="E78" s="4">
        <v>41</v>
      </c>
      <c r="F78" s="4">
        <v>10</v>
      </c>
      <c r="G78" s="4">
        <v>3</v>
      </c>
      <c r="H78" s="5">
        <v>1</v>
      </c>
      <c r="I78" s="5">
        <v>30.303030303030305</v>
      </c>
      <c r="J78" s="14">
        <v>0</v>
      </c>
      <c r="K78" s="4">
        <v>0</v>
      </c>
      <c r="L78" s="14">
        <v>500000</v>
      </c>
    </row>
    <row r="79" spans="1:12" x14ac:dyDescent="0.35">
      <c r="A79" s="13">
        <v>78</v>
      </c>
      <c r="B79" s="4" t="s">
        <v>117</v>
      </c>
      <c r="C79" s="4">
        <v>2</v>
      </c>
      <c r="D79" s="4">
        <v>1780</v>
      </c>
      <c r="E79" s="4">
        <v>2377</v>
      </c>
      <c r="F79" s="4">
        <v>106</v>
      </c>
      <c r="G79" s="4">
        <v>41</v>
      </c>
      <c r="H79" s="5">
        <v>13.25</v>
      </c>
      <c r="I79" s="5">
        <v>98.148148148148152</v>
      </c>
      <c r="J79" s="14">
        <v>5</v>
      </c>
      <c r="K79" s="4">
        <v>0</v>
      </c>
      <c r="L79" s="14">
        <v>675000</v>
      </c>
    </row>
    <row r="80" spans="1:12" x14ac:dyDescent="0.35">
      <c r="A80" s="13">
        <v>79</v>
      </c>
      <c r="B80" s="4" t="s">
        <v>118</v>
      </c>
      <c r="C80" s="4">
        <v>2</v>
      </c>
      <c r="D80" s="4">
        <v>0</v>
      </c>
      <c r="E80" s="4">
        <v>3</v>
      </c>
      <c r="F80" s="4">
        <v>7</v>
      </c>
      <c r="G80" s="4">
        <v>4</v>
      </c>
      <c r="H80" s="5">
        <v>3.5</v>
      </c>
      <c r="I80" s="5">
        <v>58.333333333333336</v>
      </c>
      <c r="J80" s="14">
        <v>0</v>
      </c>
      <c r="K80" s="4">
        <v>0</v>
      </c>
      <c r="L80" s="14">
        <v>95000</v>
      </c>
    </row>
    <row r="81" spans="1:12" x14ac:dyDescent="0.35">
      <c r="A81" s="13">
        <v>80</v>
      </c>
      <c r="B81" s="4" t="s">
        <v>119</v>
      </c>
      <c r="C81" s="4">
        <v>2</v>
      </c>
      <c r="D81" s="4">
        <v>60</v>
      </c>
      <c r="E81" s="4">
        <v>74</v>
      </c>
      <c r="F81" s="4">
        <v>39</v>
      </c>
      <c r="G81" s="4">
        <v>23</v>
      </c>
      <c r="H81" s="5">
        <v>7.8</v>
      </c>
      <c r="I81" s="5">
        <v>235.49</v>
      </c>
      <c r="J81" s="14">
        <v>0</v>
      </c>
      <c r="K81" s="4">
        <v>0</v>
      </c>
      <c r="L81" s="14">
        <v>275000</v>
      </c>
    </row>
    <row r="82" spans="1:12" x14ac:dyDescent="0.35">
      <c r="A82" s="13">
        <v>81</v>
      </c>
      <c r="B82" s="4" t="s">
        <v>120</v>
      </c>
      <c r="C82" s="4">
        <v>2</v>
      </c>
      <c r="D82" s="4">
        <v>683</v>
      </c>
      <c r="E82" s="4">
        <v>736</v>
      </c>
      <c r="F82" s="4">
        <v>912</v>
      </c>
      <c r="G82" s="4">
        <v>57</v>
      </c>
      <c r="H82" s="5">
        <v>20.266666666666666</v>
      </c>
      <c r="I82" s="5">
        <v>107.29411764705883</v>
      </c>
      <c r="J82" s="14">
        <v>13</v>
      </c>
      <c r="K82" s="4">
        <v>0</v>
      </c>
      <c r="L82" s="14">
        <v>325000</v>
      </c>
    </row>
    <row r="83" spans="1:12" x14ac:dyDescent="0.35">
      <c r="A83" s="13">
        <v>82</v>
      </c>
      <c r="B83" s="4" t="s">
        <v>121</v>
      </c>
      <c r="C83" s="4">
        <v>2</v>
      </c>
      <c r="D83" s="4">
        <v>1105</v>
      </c>
      <c r="E83" s="4">
        <v>1468</v>
      </c>
      <c r="F83" s="4">
        <v>929</v>
      </c>
      <c r="G83" s="4">
        <v>60</v>
      </c>
      <c r="H83" s="5">
        <v>23.820512820512821</v>
      </c>
      <c r="I83" s="5">
        <v>128.31491712707182</v>
      </c>
      <c r="J83" s="14">
        <v>34</v>
      </c>
      <c r="K83" s="4">
        <v>0</v>
      </c>
      <c r="L83" s="14">
        <v>925000</v>
      </c>
    </row>
    <row r="84" spans="1:12" x14ac:dyDescent="0.35">
      <c r="A84" s="13">
        <v>83</v>
      </c>
      <c r="B84" s="4" t="s">
        <v>122</v>
      </c>
      <c r="C84" s="4">
        <v>2</v>
      </c>
      <c r="D84" s="4">
        <v>0</v>
      </c>
      <c r="E84" s="4">
        <v>810</v>
      </c>
      <c r="F84" s="4">
        <v>1488</v>
      </c>
      <c r="G84" s="4">
        <v>100</v>
      </c>
      <c r="H84" s="5">
        <v>25.655172413793103</v>
      </c>
      <c r="I84" s="5">
        <v>149.24774322968909</v>
      </c>
      <c r="J84" s="14">
        <v>81</v>
      </c>
      <c r="K84" s="4">
        <v>0</v>
      </c>
      <c r="L84" s="14">
        <v>475000</v>
      </c>
    </row>
    <row r="85" spans="1:12" x14ac:dyDescent="0.35">
      <c r="A85" s="13">
        <v>84</v>
      </c>
      <c r="B85" s="4" t="s">
        <v>123</v>
      </c>
      <c r="C85" s="4">
        <v>2</v>
      </c>
      <c r="D85" s="4">
        <v>6654</v>
      </c>
      <c r="E85" s="4">
        <v>4184</v>
      </c>
      <c r="F85" s="4">
        <v>634</v>
      </c>
      <c r="G85" s="4">
        <v>103</v>
      </c>
      <c r="H85" s="5">
        <v>42.266666666666666</v>
      </c>
      <c r="I85" s="5">
        <v>141.20267260579064</v>
      </c>
      <c r="J85" s="14">
        <v>30</v>
      </c>
      <c r="K85" s="4">
        <v>1</v>
      </c>
      <c r="L85" s="14">
        <v>1550000</v>
      </c>
    </row>
    <row r="86" spans="1:12" x14ac:dyDescent="0.35">
      <c r="A86" s="13">
        <v>85</v>
      </c>
      <c r="B86" s="4" t="s">
        <v>124</v>
      </c>
      <c r="C86" s="4">
        <v>3</v>
      </c>
      <c r="D86" s="4">
        <v>3781</v>
      </c>
      <c r="E86" s="4">
        <v>3519</v>
      </c>
      <c r="F86" s="4">
        <v>147</v>
      </c>
      <c r="G86" s="4">
        <v>33</v>
      </c>
      <c r="H86" s="5">
        <v>18.37</v>
      </c>
      <c r="I86" s="5">
        <v>132.43</v>
      </c>
      <c r="J86" s="14">
        <v>8</v>
      </c>
      <c r="K86" s="4">
        <v>1</v>
      </c>
      <c r="L86" s="14">
        <v>550000</v>
      </c>
    </row>
    <row r="87" spans="1:12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244</v>
      </c>
      <c r="G87" s="4">
        <v>79</v>
      </c>
      <c r="H87" s="5">
        <v>27.111111111111111</v>
      </c>
      <c r="I87" s="5">
        <v>130.48128342245991</v>
      </c>
      <c r="J87" s="14">
        <v>12</v>
      </c>
      <c r="K87" s="4">
        <v>0</v>
      </c>
      <c r="L87" s="14">
        <v>50000</v>
      </c>
    </row>
    <row r="88" spans="1:12" x14ac:dyDescent="0.35">
      <c r="A88" s="13">
        <v>87</v>
      </c>
      <c r="B88" s="4" t="s">
        <v>126</v>
      </c>
      <c r="C88" s="4">
        <v>3</v>
      </c>
      <c r="D88" s="4">
        <v>13218</v>
      </c>
      <c r="E88" s="4">
        <v>13704</v>
      </c>
      <c r="F88" s="4">
        <v>39</v>
      </c>
      <c r="G88" s="4">
        <v>20</v>
      </c>
      <c r="H88" s="5">
        <v>9.75</v>
      </c>
      <c r="I88" s="5">
        <v>73.58</v>
      </c>
      <c r="J88" s="14">
        <v>1</v>
      </c>
      <c r="K88" s="4">
        <v>1</v>
      </c>
      <c r="L88" s="14">
        <v>400000</v>
      </c>
    </row>
    <row r="89" spans="1:12" x14ac:dyDescent="0.35">
      <c r="A89" s="13">
        <v>88</v>
      </c>
      <c r="B89" s="4" t="s">
        <v>127</v>
      </c>
      <c r="C89" s="4">
        <v>2</v>
      </c>
      <c r="D89" s="4">
        <v>13</v>
      </c>
      <c r="E89" s="4">
        <v>163</v>
      </c>
      <c r="F89" s="4">
        <v>67</v>
      </c>
      <c r="G89" s="4">
        <v>28</v>
      </c>
      <c r="H89" s="5">
        <v>22.333333333333332</v>
      </c>
      <c r="I89" s="5">
        <v>104.6875</v>
      </c>
      <c r="J89" s="14">
        <v>1</v>
      </c>
      <c r="K89" s="4">
        <v>0</v>
      </c>
      <c r="L89" s="14">
        <v>170000</v>
      </c>
    </row>
    <row r="90" spans="1:12" x14ac:dyDescent="0.35">
      <c r="A90" s="13">
        <v>89</v>
      </c>
      <c r="B90" s="4" t="s">
        <v>128</v>
      </c>
      <c r="C90" s="4">
        <v>1</v>
      </c>
      <c r="D90" s="4">
        <v>710</v>
      </c>
      <c r="E90" s="4">
        <v>3525</v>
      </c>
      <c r="F90" s="4">
        <v>2254</v>
      </c>
      <c r="G90" s="4">
        <v>98</v>
      </c>
      <c r="H90" s="5">
        <v>33.64179104477612</v>
      </c>
      <c r="I90" s="5">
        <v>139.39393939393941</v>
      </c>
      <c r="J90" s="14">
        <v>97</v>
      </c>
      <c r="K90" s="4">
        <v>0</v>
      </c>
      <c r="L90" s="14">
        <v>650000</v>
      </c>
    </row>
    <row r="91" spans="1:12" x14ac:dyDescent="0.35">
      <c r="A91" s="13">
        <v>90</v>
      </c>
      <c r="B91" s="4" t="s">
        <v>129</v>
      </c>
      <c r="C91" s="4">
        <v>2</v>
      </c>
      <c r="D91" s="4">
        <v>1269</v>
      </c>
      <c r="E91" s="4">
        <v>1100</v>
      </c>
      <c r="F91" s="4">
        <v>604</v>
      </c>
      <c r="G91" s="4">
        <v>86</v>
      </c>
      <c r="H91" s="5">
        <v>21.571428571428573</v>
      </c>
      <c r="I91" s="5">
        <v>131.87772925764193</v>
      </c>
      <c r="J91" s="14">
        <v>19</v>
      </c>
      <c r="K91" s="4">
        <v>0</v>
      </c>
      <c r="L91" s="14">
        <v>160000</v>
      </c>
    </row>
    <row r="92" spans="1:12" x14ac:dyDescent="0.35">
      <c r="A92" s="13">
        <v>91</v>
      </c>
      <c r="B92" s="4" t="s">
        <v>130</v>
      </c>
      <c r="C92" s="4">
        <v>2</v>
      </c>
      <c r="D92" s="4">
        <v>74</v>
      </c>
      <c r="E92" s="4">
        <v>4</v>
      </c>
      <c r="F92" s="4">
        <v>372</v>
      </c>
      <c r="G92" s="4">
        <v>59</v>
      </c>
      <c r="H92" s="5">
        <v>28.615384615384617</v>
      </c>
      <c r="I92" s="5">
        <v>128.27586206896549</v>
      </c>
      <c r="J92" s="14">
        <v>16</v>
      </c>
      <c r="K92" s="4">
        <v>0</v>
      </c>
      <c r="L92" s="14">
        <v>100000</v>
      </c>
    </row>
    <row r="93" spans="1:12" x14ac:dyDescent="0.35">
      <c r="A93" s="13">
        <v>92</v>
      </c>
      <c r="B93" s="4" t="s">
        <v>131</v>
      </c>
      <c r="C93" s="4">
        <v>2</v>
      </c>
      <c r="D93" s="4">
        <v>9382</v>
      </c>
      <c r="E93" s="4">
        <v>10472</v>
      </c>
      <c r="F93" s="4">
        <v>1567</v>
      </c>
      <c r="G93" s="4">
        <v>94</v>
      </c>
      <c r="H93" s="5">
        <v>27.982142857142858</v>
      </c>
      <c r="I93" s="5">
        <v>124.76114649681529</v>
      </c>
      <c r="J93" s="14">
        <v>27</v>
      </c>
      <c r="K93" s="4">
        <v>1</v>
      </c>
      <c r="L93" s="14">
        <v>700000</v>
      </c>
    </row>
    <row r="94" spans="1:12" x14ac:dyDescent="0.35">
      <c r="A94" s="13">
        <v>93</v>
      </c>
      <c r="B94" s="4" t="s">
        <v>132</v>
      </c>
      <c r="C94" s="4">
        <v>2</v>
      </c>
      <c r="D94" s="4">
        <v>5842</v>
      </c>
      <c r="E94" s="4">
        <v>5644</v>
      </c>
      <c r="F94" s="4">
        <v>73</v>
      </c>
      <c r="G94" s="4">
        <v>31</v>
      </c>
      <c r="H94" s="5">
        <v>18.25</v>
      </c>
      <c r="I94" s="5">
        <v>97.33</v>
      </c>
      <c r="J94" s="14">
        <v>1</v>
      </c>
      <c r="K94" s="4">
        <v>0</v>
      </c>
      <c r="L94" s="14">
        <v>225000</v>
      </c>
    </row>
    <row r="95" spans="1:12" x14ac:dyDescent="0.35">
      <c r="A95" s="13">
        <v>94</v>
      </c>
      <c r="B95" s="4" t="s">
        <v>133</v>
      </c>
      <c r="C95" s="4">
        <v>2</v>
      </c>
      <c r="D95" s="4">
        <v>8178</v>
      </c>
      <c r="E95" s="4">
        <v>8090</v>
      </c>
      <c r="F95" s="4">
        <v>1879</v>
      </c>
      <c r="G95" s="4">
        <v>119</v>
      </c>
      <c r="H95" s="5">
        <v>30.306451612903224</v>
      </c>
      <c r="I95" s="5">
        <v>167.31967943009795</v>
      </c>
      <c r="J95" s="14">
        <v>79</v>
      </c>
      <c r="K95" s="4">
        <v>1</v>
      </c>
      <c r="L95" s="14">
        <v>1800000</v>
      </c>
    </row>
    <row r="96" spans="1:12" x14ac:dyDescent="0.35">
      <c r="A96" s="13">
        <v>95</v>
      </c>
      <c r="B96" s="4" t="s">
        <v>134</v>
      </c>
      <c r="C96" s="4">
        <v>2</v>
      </c>
      <c r="D96" s="4">
        <v>1716</v>
      </c>
      <c r="E96" s="4">
        <v>7040</v>
      </c>
      <c r="F96" s="4">
        <v>81</v>
      </c>
      <c r="G96" s="4">
        <v>33</v>
      </c>
      <c r="H96" s="5">
        <v>10.119999999999999</v>
      </c>
      <c r="I96" s="5">
        <v>176.08</v>
      </c>
      <c r="J96" s="14">
        <v>6</v>
      </c>
      <c r="K96" s="4">
        <v>1</v>
      </c>
      <c r="L96" s="14">
        <v>675000</v>
      </c>
    </row>
    <row r="97" spans="1:12" x14ac:dyDescent="0.35">
      <c r="A97" s="13">
        <v>96</v>
      </c>
      <c r="B97" s="4" t="s">
        <v>135</v>
      </c>
      <c r="C97" s="4">
        <v>1</v>
      </c>
      <c r="D97" s="4">
        <v>432</v>
      </c>
      <c r="E97" s="4">
        <v>47</v>
      </c>
      <c r="F97" s="4">
        <v>37</v>
      </c>
      <c r="G97" s="4">
        <v>9</v>
      </c>
      <c r="H97" s="5">
        <v>9.25</v>
      </c>
      <c r="I97" s="5">
        <v>80.434782608695656</v>
      </c>
      <c r="J97" s="14">
        <v>1</v>
      </c>
      <c r="K97" s="4">
        <v>0</v>
      </c>
      <c r="L97" s="14">
        <v>950000</v>
      </c>
    </row>
    <row r="98" spans="1:12" x14ac:dyDescent="0.35">
      <c r="A98" s="13">
        <v>97</v>
      </c>
      <c r="B98" s="4" t="s">
        <v>136</v>
      </c>
      <c r="C98" s="4">
        <v>2</v>
      </c>
      <c r="D98" s="4">
        <v>0</v>
      </c>
      <c r="E98" s="4">
        <v>35</v>
      </c>
      <c r="F98" s="4">
        <v>36</v>
      </c>
      <c r="G98" s="4">
        <v>16</v>
      </c>
      <c r="H98" s="5">
        <v>9</v>
      </c>
      <c r="I98" s="5">
        <v>120</v>
      </c>
      <c r="J98" s="14">
        <v>2</v>
      </c>
      <c r="K98" s="4">
        <v>0</v>
      </c>
      <c r="L98" s="14">
        <v>225000</v>
      </c>
    </row>
    <row r="99" spans="1:12" x14ac:dyDescent="0.35">
      <c r="A99" s="13">
        <v>98</v>
      </c>
      <c r="B99" s="4" t="s">
        <v>137</v>
      </c>
      <c r="C99" s="4">
        <v>1</v>
      </c>
      <c r="D99" s="4">
        <v>0</v>
      </c>
      <c r="E99" s="4">
        <v>1961</v>
      </c>
      <c r="F99" s="4">
        <v>1975</v>
      </c>
      <c r="G99" s="4">
        <v>109</v>
      </c>
      <c r="H99" s="5">
        <v>31.349206349206348</v>
      </c>
      <c r="I99" s="5">
        <v>129.16939175931981</v>
      </c>
      <c r="J99" s="14">
        <v>82</v>
      </c>
      <c r="K99" s="4">
        <v>0</v>
      </c>
      <c r="L99" s="14">
        <v>750000</v>
      </c>
    </row>
    <row r="100" spans="1:12" x14ac:dyDescent="0.35">
      <c r="A100" s="13">
        <v>99</v>
      </c>
      <c r="B100" s="4" t="s">
        <v>138</v>
      </c>
      <c r="C100" s="4">
        <v>3</v>
      </c>
      <c r="D100" s="4">
        <v>544</v>
      </c>
      <c r="E100" s="4">
        <v>394</v>
      </c>
      <c r="F100" s="4">
        <v>2</v>
      </c>
      <c r="G100" s="4">
        <v>2</v>
      </c>
      <c r="H100" s="5">
        <v>2</v>
      </c>
      <c r="I100" s="5">
        <v>28.57</v>
      </c>
      <c r="J100" s="14">
        <v>0</v>
      </c>
      <c r="K100" s="4">
        <v>0</v>
      </c>
      <c r="L100" s="14">
        <v>425000</v>
      </c>
    </row>
    <row r="101" spans="1:12" x14ac:dyDescent="0.35">
      <c r="A101" s="13">
        <v>100</v>
      </c>
      <c r="B101" s="4" t="s">
        <v>139</v>
      </c>
      <c r="C101" s="4">
        <v>2</v>
      </c>
      <c r="D101" s="4">
        <v>1606</v>
      </c>
      <c r="E101" s="4">
        <v>5253</v>
      </c>
      <c r="F101" s="4">
        <v>52</v>
      </c>
      <c r="G101" s="4">
        <v>24</v>
      </c>
      <c r="H101" s="5">
        <v>13</v>
      </c>
      <c r="I101" s="5">
        <v>110.63</v>
      </c>
      <c r="J101" s="14">
        <v>0</v>
      </c>
      <c r="K101" s="4">
        <v>1</v>
      </c>
      <c r="L101" s="14">
        <v>500000</v>
      </c>
    </row>
    <row r="102" spans="1:12" x14ac:dyDescent="0.35">
      <c r="A102" s="13">
        <v>101</v>
      </c>
      <c r="B102" s="4" t="s">
        <v>140</v>
      </c>
      <c r="C102" s="4">
        <v>2</v>
      </c>
      <c r="D102" s="4">
        <v>537</v>
      </c>
      <c r="E102" s="4">
        <v>1587</v>
      </c>
      <c r="F102" s="4">
        <v>40</v>
      </c>
      <c r="G102" s="4">
        <v>23</v>
      </c>
      <c r="H102" s="5">
        <v>20</v>
      </c>
      <c r="I102" s="5">
        <v>153.84</v>
      </c>
      <c r="J102" s="14">
        <v>1</v>
      </c>
      <c r="K102" s="4">
        <v>0</v>
      </c>
      <c r="L102" s="14">
        <v>100000</v>
      </c>
    </row>
    <row r="103" spans="1:12" x14ac:dyDescent="0.35">
      <c r="A103" s="13">
        <v>102</v>
      </c>
      <c r="B103" s="4" t="s">
        <v>141</v>
      </c>
      <c r="C103" s="4">
        <v>2</v>
      </c>
      <c r="D103" s="4">
        <v>116</v>
      </c>
      <c r="E103" s="4">
        <v>104</v>
      </c>
      <c r="F103" s="4">
        <v>52</v>
      </c>
      <c r="G103" s="4">
        <v>10</v>
      </c>
      <c r="H103" s="5">
        <v>3.4666666666666668</v>
      </c>
      <c r="I103" s="5">
        <v>68.421052631578945</v>
      </c>
      <c r="J103" s="14">
        <v>1</v>
      </c>
      <c r="K103" s="4">
        <v>0</v>
      </c>
      <c r="L103" s="14">
        <v>875000</v>
      </c>
    </row>
    <row r="104" spans="1:12" x14ac:dyDescent="0.35">
      <c r="A104" s="13">
        <v>103</v>
      </c>
      <c r="B104" s="4" t="s">
        <v>142</v>
      </c>
      <c r="C104" s="4">
        <v>2</v>
      </c>
      <c r="D104" s="4">
        <v>320</v>
      </c>
      <c r="E104" s="4">
        <v>925</v>
      </c>
      <c r="F104" s="4">
        <v>439</v>
      </c>
      <c r="G104" s="4">
        <v>87</v>
      </c>
      <c r="H104" s="5">
        <v>25.823529411764707</v>
      </c>
      <c r="I104" s="5">
        <v>148.81355932203391</v>
      </c>
      <c r="J104" s="14">
        <v>24</v>
      </c>
      <c r="K104" s="4">
        <v>0</v>
      </c>
      <c r="L104" s="14">
        <v>100000</v>
      </c>
    </row>
    <row r="105" spans="1:12" x14ac:dyDescent="0.35">
      <c r="A105" s="13">
        <v>104</v>
      </c>
      <c r="B105" s="4" t="s">
        <v>143</v>
      </c>
      <c r="C105" s="4">
        <v>2</v>
      </c>
      <c r="D105" s="4">
        <v>8042</v>
      </c>
      <c r="E105" s="4">
        <v>6598</v>
      </c>
      <c r="F105" s="4">
        <v>739</v>
      </c>
      <c r="G105" s="4">
        <v>91</v>
      </c>
      <c r="H105" s="5">
        <v>28.423076923076923</v>
      </c>
      <c r="I105" s="5">
        <v>110.62874251497006</v>
      </c>
      <c r="J105" s="14">
        <v>9</v>
      </c>
      <c r="K105" s="4">
        <v>1</v>
      </c>
      <c r="L105" s="14">
        <v>250000</v>
      </c>
    </row>
    <row r="106" spans="1:12" x14ac:dyDescent="0.35">
      <c r="A106" s="13">
        <v>105</v>
      </c>
      <c r="B106" s="4" t="s">
        <v>144</v>
      </c>
      <c r="C106" s="4">
        <v>2</v>
      </c>
      <c r="D106" s="4">
        <v>17</v>
      </c>
      <c r="E106" s="4">
        <v>268</v>
      </c>
      <c r="F106" s="4">
        <v>36</v>
      </c>
      <c r="G106" s="4">
        <v>13</v>
      </c>
      <c r="H106" s="5">
        <v>12</v>
      </c>
      <c r="I106" s="5">
        <v>124.13</v>
      </c>
      <c r="J106" s="14">
        <v>1</v>
      </c>
      <c r="K106" s="4">
        <v>0</v>
      </c>
      <c r="L106" s="14">
        <v>100000</v>
      </c>
    </row>
    <row r="107" spans="1:12" x14ac:dyDescent="0.35">
      <c r="A107" s="13">
        <v>106</v>
      </c>
      <c r="B107" s="4" t="s">
        <v>145</v>
      </c>
      <c r="C107" s="4">
        <v>2</v>
      </c>
      <c r="D107" s="4">
        <v>281</v>
      </c>
      <c r="E107" s="4">
        <v>44</v>
      </c>
      <c r="F107" s="4">
        <v>33</v>
      </c>
      <c r="G107" s="4">
        <v>15</v>
      </c>
      <c r="H107" s="5">
        <v>11</v>
      </c>
      <c r="I107" s="5">
        <v>64.705882352941174</v>
      </c>
      <c r="J107" s="14">
        <v>0</v>
      </c>
      <c r="K107" s="4">
        <v>0</v>
      </c>
      <c r="L107" s="14">
        <v>625000</v>
      </c>
    </row>
    <row r="108" spans="1:12" x14ac:dyDescent="0.35">
      <c r="A108" s="13">
        <v>107</v>
      </c>
      <c r="B108" s="4" t="s">
        <v>146</v>
      </c>
      <c r="C108" s="4">
        <v>2</v>
      </c>
      <c r="D108" s="4">
        <v>770</v>
      </c>
      <c r="E108" s="4">
        <v>142</v>
      </c>
      <c r="F108" s="4">
        <v>70</v>
      </c>
      <c r="G108" s="4">
        <v>13</v>
      </c>
      <c r="H108" s="5">
        <v>4.666666666666667</v>
      </c>
      <c r="I108" s="5">
        <v>86.419753086419746</v>
      </c>
      <c r="J108" s="14">
        <v>1</v>
      </c>
      <c r="K108" s="4">
        <v>0</v>
      </c>
      <c r="L108" s="14">
        <v>325000</v>
      </c>
    </row>
    <row r="109" spans="1:12" x14ac:dyDescent="0.35">
      <c r="A109" s="13">
        <v>108</v>
      </c>
      <c r="B109" s="4" t="s">
        <v>147</v>
      </c>
      <c r="C109" s="4">
        <v>3</v>
      </c>
      <c r="D109" s="4">
        <v>1586</v>
      </c>
      <c r="E109" s="4">
        <v>4483</v>
      </c>
      <c r="F109" s="4">
        <v>131</v>
      </c>
      <c r="G109" s="4">
        <v>36</v>
      </c>
      <c r="H109" s="5">
        <v>18.714285714285715</v>
      </c>
      <c r="I109" s="5">
        <v>98.496240601503757</v>
      </c>
      <c r="J109" s="14">
        <v>3</v>
      </c>
      <c r="K109" s="4">
        <v>0</v>
      </c>
      <c r="L109" s="14">
        <v>175000</v>
      </c>
    </row>
    <row r="110" spans="1:12" x14ac:dyDescent="0.35">
      <c r="A110" s="13">
        <v>109</v>
      </c>
      <c r="B110" s="4" t="s">
        <v>148</v>
      </c>
      <c r="C110" s="4">
        <v>3</v>
      </c>
      <c r="D110" s="4">
        <v>1462</v>
      </c>
      <c r="E110" s="4">
        <v>5088</v>
      </c>
      <c r="F110" s="4">
        <v>974</v>
      </c>
      <c r="G110" s="4">
        <v>117</v>
      </c>
      <c r="H110" s="5">
        <v>36.074074074074076</v>
      </c>
      <c r="I110" s="5">
        <v>129.86666666666667</v>
      </c>
      <c r="J110" s="14">
        <v>41</v>
      </c>
      <c r="K110" s="4">
        <v>0</v>
      </c>
      <c r="L110" s="14">
        <v>1350000</v>
      </c>
    </row>
    <row r="111" spans="1:12" x14ac:dyDescent="0.35">
      <c r="A111" s="13">
        <v>110</v>
      </c>
      <c r="B111" s="4" t="s">
        <v>149</v>
      </c>
      <c r="C111" s="4">
        <v>2</v>
      </c>
      <c r="D111" s="4">
        <v>1546</v>
      </c>
      <c r="E111" s="4">
        <v>3393</v>
      </c>
      <c r="F111" s="4">
        <v>31</v>
      </c>
      <c r="G111" s="4">
        <v>15</v>
      </c>
      <c r="H111" s="5">
        <v>10.33</v>
      </c>
      <c r="I111" s="5">
        <v>119.23</v>
      </c>
      <c r="J111" s="14">
        <v>0</v>
      </c>
      <c r="K111" s="4">
        <v>1</v>
      </c>
      <c r="L111" s="14">
        <v>125000</v>
      </c>
    </row>
    <row r="112" spans="1:12" x14ac:dyDescent="0.35">
      <c r="A112" s="13">
        <v>111</v>
      </c>
      <c r="B112" s="4" t="s">
        <v>151</v>
      </c>
      <c r="C112" s="4">
        <v>2</v>
      </c>
      <c r="D112" s="4">
        <v>2742</v>
      </c>
      <c r="E112" s="4">
        <v>3185</v>
      </c>
      <c r="F112" s="4">
        <v>895</v>
      </c>
      <c r="G112" s="4">
        <v>81</v>
      </c>
      <c r="H112" s="5">
        <v>27.96875</v>
      </c>
      <c r="I112" s="5">
        <v>130.27656477438137</v>
      </c>
      <c r="J112" s="14">
        <v>45</v>
      </c>
      <c r="K112" s="4">
        <v>1</v>
      </c>
      <c r="L112" s="14">
        <v>1000000</v>
      </c>
    </row>
    <row r="113" spans="1:12" x14ac:dyDescent="0.35">
      <c r="A113" s="13">
        <v>112</v>
      </c>
      <c r="B113" s="4" t="s">
        <v>152</v>
      </c>
      <c r="C113" s="4">
        <v>3</v>
      </c>
      <c r="D113" s="4">
        <v>15470</v>
      </c>
      <c r="E113" s="4">
        <v>18426</v>
      </c>
      <c r="F113" s="4">
        <v>2047</v>
      </c>
      <c r="G113" s="4">
        <v>100</v>
      </c>
      <c r="H113" s="5">
        <v>37.907407407407405</v>
      </c>
      <c r="I113" s="5">
        <v>119.2195690157251</v>
      </c>
      <c r="J113" s="14">
        <v>24</v>
      </c>
      <c r="K113" s="4">
        <v>1</v>
      </c>
      <c r="L113" s="14">
        <v>1800000</v>
      </c>
    </row>
    <row r="114" spans="1:12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165</v>
      </c>
      <c r="F114" s="4">
        <v>969</v>
      </c>
      <c r="G114" s="4">
        <v>75</v>
      </c>
      <c r="H114" s="5">
        <v>31.258064516129032</v>
      </c>
      <c r="I114" s="5">
        <v>113.33333333333333</v>
      </c>
      <c r="J114" s="14">
        <v>22</v>
      </c>
      <c r="K114" s="4">
        <v>0</v>
      </c>
      <c r="L114" s="14">
        <v>675000</v>
      </c>
    </row>
    <row r="115" spans="1:12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49</v>
      </c>
      <c r="F115" s="4">
        <v>836</v>
      </c>
      <c r="G115" s="4">
        <v>42</v>
      </c>
      <c r="H115" s="5">
        <v>25.333333333333332</v>
      </c>
      <c r="I115" s="5">
        <v>119.59942775393419</v>
      </c>
      <c r="J115" s="14">
        <v>32</v>
      </c>
      <c r="K115" s="4">
        <v>0</v>
      </c>
      <c r="L115" s="14">
        <v>1600000</v>
      </c>
    </row>
    <row r="116" spans="1:12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1</v>
      </c>
      <c r="F116" s="4">
        <v>3</v>
      </c>
      <c r="G116" s="4">
        <v>3</v>
      </c>
      <c r="H116" s="5">
        <v>3</v>
      </c>
      <c r="I116" s="5">
        <v>0.75</v>
      </c>
      <c r="J116" s="14">
        <v>0</v>
      </c>
      <c r="K116" s="4">
        <v>0</v>
      </c>
      <c r="L116" s="14">
        <v>240000</v>
      </c>
    </row>
    <row r="117" spans="1:12" x14ac:dyDescent="0.35">
      <c r="A117" s="13">
        <v>116</v>
      </c>
      <c r="B117" s="4" t="s">
        <v>156</v>
      </c>
      <c r="C117" s="4">
        <v>2</v>
      </c>
      <c r="D117" s="4">
        <v>541</v>
      </c>
      <c r="E117" s="4">
        <v>368</v>
      </c>
      <c r="F117" s="4">
        <v>39</v>
      </c>
      <c r="G117" s="4">
        <v>24</v>
      </c>
      <c r="H117" s="5">
        <v>13</v>
      </c>
      <c r="I117" s="5">
        <v>205.26</v>
      </c>
      <c r="J117" s="14">
        <v>5</v>
      </c>
      <c r="K117" s="4">
        <v>0</v>
      </c>
      <c r="L117" s="14">
        <v>150000</v>
      </c>
    </row>
    <row r="118" spans="1:12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786</v>
      </c>
      <c r="F118" s="4">
        <v>1538</v>
      </c>
      <c r="G118" s="4">
        <v>69</v>
      </c>
      <c r="H118" s="5">
        <v>26.982456140350877</v>
      </c>
      <c r="I118" s="5">
        <v>126.16899097621001</v>
      </c>
      <c r="J118" s="14">
        <v>59</v>
      </c>
      <c r="K118" s="4">
        <v>0</v>
      </c>
      <c r="L118" s="14">
        <v>800000</v>
      </c>
    </row>
    <row r="119" spans="1:12" x14ac:dyDescent="0.35">
      <c r="A119" s="13">
        <v>118</v>
      </c>
      <c r="B119" s="4" t="s">
        <v>158</v>
      </c>
      <c r="C119" s="4">
        <v>3</v>
      </c>
      <c r="D119" s="4">
        <v>3089</v>
      </c>
      <c r="E119" s="4">
        <v>2025</v>
      </c>
      <c r="F119" s="4">
        <v>81</v>
      </c>
      <c r="G119" s="4">
        <v>20</v>
      </c>
      <c r="H119" s="5">
        <v>10.125</v>
      </c>
      <c r="I119" s="5">
        <v>110.95890410958904</v>
      </c>
      <c r="J119" s="14">
        <v>3</v>
      </c>
      <c r="K119" s="4">
        <v>0</v>
      </c>
      <c r="L119" s="14">
        <v>200000</v>
      </c>
    </row>
    <row r="120" spans="1:12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39</v>
      </c>
      <c r="F120" s="4">
        <v>137</v>
      </c>
      <c r="G120" s="4">
        <v>35</v>
      </c>
      <c r="H120" s="5">
        <v>15.222222222222221</v>
      </c>
      <c r="I120" s="5">
        <v>118.10344827586208</v>
      </c>
      <c r="J120" s="14">
        <v>8</v>
      </c>
      <c r="K120" s="4">
        <v>0</v>
      </c>
      <c r="L120" s="14">
        <v>50000</v>
      </c>
    </row>
    <row r="121" spans="1:12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218</v>
      </c>
      <c r="F121" s="4">
        <v>914</v>
      </c>
      <c r="G121" s="4">
        <v>71</v>
      </c>
      <c r="H121" s="5">
        <v>22.292682926829269</v>
      </c>
      <c r="I121" s="5">
        <v>118.24062095730919</v>
      </c>
      <c r="J121" s="14">
        <v>37</v>
      </c>
      <c r="K121" s="4">
        <v>0</v>
      </c>
      <c r="L121" s="14">
        <v>700000</v>
      </c>
    </row>
    <row r="122" spans="1:12" x14ac:dyDescent="0.35">
      <c r="A122" s="13">
        <v>121</v>
      </c>
      <c r="B122" s="4" t="s">
        <v>160</v>
      </c>
      <c r="C122" s="4">
        <v>2</v>
      </c>
      <c r="D122" s="4">
        <v>4486</v>
      </c>
      <c r="E122" s="4">
        <v>2105</v>
      </c>
      <c r="F122" s="4">
        <v>121</v>
      </c>
      <c r="G122" s="4">
        <v>29</v>
      </c>
      <c r="H122" s="5">
        <v>15.125</v>
      </c>
      <c r="I122" s="5">
        <v>107.07964601769913</v>
      </c>
      <c r="J122" s="14">
        <v>2</v>
      </c>
      <c r="K122" s="4">
        <v>1</v>
      </c>
      <c r="L122" s="14">
        <v>625000</v>
      </c>
    </row>
    <row r="123" spans="1:12" x14ac:dyDescent="0.35">
      <c r="A123" s="13">
        <v>122</v>
      </c>
      <c r="B123" s="4" t="s">
        <v>161</v>
      </c>
      <c r="C123" s="4">
        <v>2</v>
      </c>
      <c r="D123" s="4">
        <v>11</v>
      </c>
      <c r="E123" s="4">
        <v>43</v>
      </c>
      <c r="F123" s="4">
        <v>217</v>
      </c>
      <c r="G123" s="4">
        <v>25</v>
      </c>
      <c r="H123" s="5">
        <v>9.4347826086956523</v>
      </c>
      <c r="I123" s="5">
        <v>104.83091787439614</v>
      </c>
      <c r="J123" s="14">
        <v>5</v>
      </c>
      <c r="K123" s="4">
        <v>0</v>
      </c>
      <c r="L123" s="14">
        <v>475000</v>
      </c>
    </row>
    <row r="124" spans="1:12" x14ac:dyDescent="0.35">
      <c r="A124" s="13">
        <v>123</v>
      </c>
      <c r="B124" s="4" t="s">
        <v>162</v>
      </c>
      <c r="C124" s="4">
        <v>3</v>
      </c>
      <c r="D124" s="4">
        <v>3154</v>
      </c>
      <c r="E124" s="4">
        <v>1018</v>
      </c>
      <c r="F124" s="4">
        <v>198</v>
      </c>
      <c r="G124" s="4">
        <v>34</v>
      </c>
      <c r="H124" s="5">
        <v>9.9</v>
      </c>
      <c r="I124" s="5">
        <v>92.523364485981304</v>
      </c>
      <c r="J124" s="14">
        <v>6</v>
      </c>
      <c r="K124" s="4">
        <v>1</v>
      </c>
      <c r="L124" s="14">
        <v>450000</v>
      </c>
    </row>
    <row r="125" spans="1:12" x14ac:dyDescent="0.35">
      <c r="A125" s="13">
        <v>124</v>
      </c>
      <c r="B125" s="4" t="s">
        <v>163</v>
      </c>
      <c r="C125" s="4">
        <v>1</v>
      </c>
      <c r="D125" s="4">
        <v>483</v>
      </c>
      <c r="E125" s="4">
        <v>876</v>
      </c>
      <c r="F125" s="4">
        <v>1025</v>
      </c>
      <c r="G125" s="4">
        <v>109</v>
      </c>
      <c r="H125" s="5">
        <v>27.702702702702702</v>
      </c>
      <c r="I125" s="5">
        <v>135.76158940397352</v>
      </c>
      <c r="J125" s="14">
        <v>44</v>
      </c>
      <c r="K125" s="4">
        <v>0</v>
      </c>
      <c r="L125" s="14">
        <v>750000</v>
      </c>
    </row>
    <row r="126" spans="1:12" x14ac:dyDescent="0.35">
      <c r="A126" s="13">
        <v>125</v>
      </c>
      <c r="B126" s="4" t="s">
        <v>164</v>
      </c>
      <c r="C126" s="4">
        <v>2</v>
      </c>
      <c r="D126" s="4">
        <v>146</v>
      </c>
      <c r="E126" s="4">
        <v>2037</v>
      </c>
      <c r="F126" s="4">
        <v>745</v>
      </c>
      <c r="G126" s="4">
        <v>78</v>
      </c>
      <c r="H126" s="5">
        <v>31.041666666666668</v>
      </c>
      <c r="I126" s="5">
        <v>132.0921985815603</v>
      </c>
      <c r="J126" s="14">
        <v>29</v>
      </c>
      <c r="K126" s="4">
        <v>1</v>
      </c>
      <c r="L126" s="14">
        <v>500000</v>
      </c>
    </row>
    <row r="127" spans="1:12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49</v>
      </c>
      <c r="G127" s="4">
        <v>16</v>
      </c>
      <c r="H127" s="5">
        <v>9.8000000000000007</v>
      </c>
      <c r="I127" s="5">
        <v>125.64</v>
      </c>
      <c r="J127" s="14">
        <v>2</v>
      </c>
      <c r="K127" s="4">
        <v>0</v>
      </c>
      <c r="L127" s="14">
        <v>750000</v>
      </c>
    </row>
    <row r="128" spans="1:12" x14ac:dyDescent="0.35">
      <c r="A128" s="13">
        <v>127</v>
      </c>
      <c r="B128" s="4" t="s">
        <v>166</v>
      </c>
      <c r="C128" s="4">
        <v>2</v>
      </c>
      <c r="D128" s="4">
        <v>6398</v>
      </c>
      <c r="E128" s="4">
        <v>6814</v>
      </c>
      <c r="F128" s="4">
        <v>3</v>
      </c>
      <c r="G128" s="4">
        <v>3</v>
      </c>
      <c r="H128" s="5">
        <v>3</v>
      </c>
      <c r="I128" s="5">
        <v>42.85</v>
      </c>
      <c r="J128" s="14">
        <v>0</v>
      </c>
      <c r="K128" s="4">
        <v>1</v>
      </c>
      <c r="L128" s="14">
        <v>225000</v>
      </c>
    </row>
    <row r="129" spans="1:12" x14ac:dyDescent="0.35">
      <c r="A129" s="13">
        <v>128</v>
      </c>
      <c r="B129" s="4" t="s">
        <v>167</v>
      </c>
      <c r="C129" s="4">
        <v>2</v>
      </c>
      <c r="D129" s="4">
        <v>1775</v>
      </c>
      <c r="E129" s="4">
        <v>8051</v>
      </c>
      <c r="F129" s="4">
        <v>1237</v>
      </c>
      <c r="G129" s="4">
        <v>66</v>
      </c>
      <c r="H129" s="5">
        <v>26.319148936170212</v>
      </c>
      <c r="I129" s="5">
        <v>131.87633262260127</v>
      </c>
      <c r="J129" s="14">
        <v>67</v>
      </c>
      <c r="K129" s="4">
        <v>1</v>
      </c>
      <c r="L129" s="14">
        <v>1800000</v>
      </c>
    </row>
    <row r="130" spans="1:12" x14ac:dyDescent="0.35">
      <c r="A130" s="13">
        <v>129</v>
      </c>
      <c r="B130" s="4" t="s">
        <v>168</v>
      </c>
      <c r="C130" s="4">
        <v>2</v>
      </c>
      <c r="D130" s="4">
        <v>1114</v>
      </c>
      <c r="E130" s="4">
        <v>790</v>
      </c>
      <c r="F130" s="4">
        <v>99</v>
      </c>
      <c r="G130" s="4">
        <v>23</v>
      </c>
      <c r="H130" s="5">
        <v>9.9</v>
      </c>
      <c r="I130" s="5">
        <v>91.666666666666657</v>
      </c>
      <c r="J130" s="14">
        <v>1</v>
      </c>
      <c r="K130" s="4">
        <v>0</v>
      </c>
      <c r="L130" s="14">
        <v>450000</v>
      </c>
    </row>
    <row r="131" spans="1:12" x14ac:dyDescent="0.35">
      <c r="A131" s="13">
        <v>130</v>
      </c>
      <c r="B131" s="4" t="s">
        <v>169</v>
      </c>
      <c r="C131" s="4">
        <v>2</v>
      </c>
      <c r="D131" s="47">
        <v>288</v>
      </c>
      <c r="E131" s="47">
        <v>343</v>
      </c>
      <c r="F131" s="47">
        <v>11</v>
      </c>
      <c r="G131" s="47">
        <v>10</v>
      </c>
      <c r="H131" s="48">
        <v>11</v>
      </c>
      <c r="I131" s="48">
        <v>122.22</v>
      </c>
      <c r="J131" s="49">
        <v>0</v>
      </c>
      <c r="K131" s="20">
        <v>0</v>
      </c>
      <c r="L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A2A0-0E60-406D-B93A-D43B70D2B633}">
  <dimension ref="A1:I24"/>
  <sheetViews>
    <sheetView topLeftCell="A7" workbookViewId="0">
      <selection activeCell="J19" sqref="J19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0.5763128685415162</v>
      </c>
    </row>
    <row r="5" spans="1:9" x14ac:dyDescent="0.35">
      <c r="A5" s="34" t="s">
        <v>222</v>
      </c>
      <c r="B5" s="34">
        <v>0.3321365224465509</v>
      </c>
    </row>
    <row r="6" spans="1:9" x14ac:dyDescent="0.35">
      <c r="A6" s="34" t="s">
        <v>223</v>
      </c>
      <c r="B6" s="34">
        <v>0.29381648684922185</v>
      </c>
    </row>
    <row r="7" spans="1:9" x14ac:dyDescent="0.35">
      <c r="A7" s="34" t="s">
        <v>224</v>
      </c>
      <c r="B7" s="34">
        <v>341859.44208706019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7</v>
      </c>
      <c r="C12" s="34">
        <v>7090615397191.9453</v>
      </c>
      <c r="D12" s="34">
        <v>1012945056741.7064</v>
      </c>
      <c r="E12" s="34">
        <v>8.6674377324874179</v>
      </c>
      <c r="F12" s="34">
        <v>1.3094161425186468E-8</v>
      </c>
    </row>
    <row r="13" spans="1:9" x14ac:dyDescent="0.35">
      <c r="A13" s="34" t="s">
        <v>228</v>
      </c>
      <c r="B13" s="34">
        <v>122</v>
      </c>
      <c r="C13" s="34">
        <v>14257881133577.277</v>
      </c>
      <c r="D13" s="34">
        <v>116867878144.07605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21348496530769.223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544417.97532377858</v>
      </c>
      <c r="C17" s="34">
        <v>135291.21987004334</v>
      </c>
      <c r="D17" s="34">
        <v>4.024045136459927</v>
      </c>
      <c r="E17" s="34">
        <v>9.9651687839377482E-5</v>
      </c>
      <c r="F17" s="34">
        <v>276595.49290873145</v>
      </c>
      <c r="G17" s="34">
        <v>812240.4577388257</v>
      </c>
      <c r="H17" s="34">
        <v>276595.49290873145</v>
      </c>
      <c r="I17" s="34">
        <v>812240.4577388257</v>
      </c>
    </row>
    <row r="18" spans="1:9" x14ac:dyDescent="0.35">
      <c r="A18" s="34" t="s">
        <v>2</v>
      </c>
      <c r="B18" s="34">
        <v>-112679.6148238423</v>
      </c>
      <c r="C18" s="34">
        <v>61186.306248348119</v>
      </c>
      <c r="D18" s="34">
        <v>-1.8415822384585339</v>
      </c>
      <c r="E18" s="34">
        <v>6.7965175203166611E-2</v>
      </c>
      <c r="F18" s="34">
        <v>-233804.01923811861</v>
      </c>
      <c r="G18" s="34">
        <v>8444.7895904339821</v>
      </c>
      <c r="H18" s="34">
        <v>-233804.01923811861</v>
      </c>
      <c r="I18" s="34">
        <v>8444.7895904339821</v>
      </c>
    </row>
    <row r="19" spans="1:9" x14ac:dyDescent="0.35">
      <c r="A19" s="34" t="s">
        <v>4</v>
      </c>
      <c r="B19" s="34">
        <v>-35.066162553777815</v>
      </c>
      <c r="C19" s="34">
        <v>21.322374795578309</v>
      </c>
      <c r="D19" s="34">
        <v>-1.6445711554160281</v>
      </c>
      <c r="E19" s="34">
        <v>0.10263263813616999</v>
      </c>
      <c r="F19" s="34">
        <v>-77.275933108151236</v>
      </c>
      <c r="G19" s="34">
        <v>7.1436080005956057</v>
      </c>
      <c r="H19" s="34">
        <v>-77.275933108151236</v>
      </c>
      <c r="I19" s="34">
        <v>7.1436080005956057</v>
      </c>
    </row>
    <row r="20" spans="1:9" x14ac:dyDescent="0.35">
      <c r="A20" s="34" t="s">
        <v>207</v>
      </c>
      <c r="B20" s="34">
        <v>37.484617178007703</v>
      </c>
      <c r="C20" s="34">
        <v>21.129229405643589</v>
      </c>
      <c r="D20" s="34">
        <v>1.7740645651750846</v>
      </c>
      <c r="E20" s="34">
        <v>7.8547068150613311E-2</v>
      </c>
      <c r="F20" s="34">
        <v>-4.3428027859206892</v>
      </c>
      <c r="G20" s="34">
        <v>79.312037141936088</v>
      </c>
      <c r="H20" s="34">
        <v>-4.3428027859206892</v>
      </c>
      <c r="I20" s="34">
        <v>79.312037141936088</v>
      </c>
    </row>
    <row r="21" spans="1:9" x14ac:dyDescent="0.35">
      <c r="A21" s="34" t="s">
        <v>171</v>
      </c>
      <c r="B21" s="34">
        <v>316.37077591519892</v>
      </c>
      <c r="C21" s="34">
        <v>95.996560620007628</v>
      </c>
      <c r="D21" s="34">
        <v>3.2956469885157618</v>
      </c>
      <c r="E21" s="34">
        <v>1.2860304647857458E-3</v>
      </c>
      <c r="F21" s="34">
        <v>126.33599617669643</v>
      </c>
      <c r="G21" s="34">
        <v>506.40555565370141</v>
      </c>
      <c r="H21" s="34">
        <v>126.33599617669643</v>
      </c>
      <c r="I21" s="34">
        <v>506.40555565370141</v>
      </c>
    </row>
    <row r="22" spans="1:9" x14ac:dyDescent="0.35">
      <c r="A22" s="34" t="s">
        <v>10</v>
      </c>
      <c r="B22" s="34">
        <v>-4660.9450323603514</v>
      </c>
      <c r="C22" s="34">
        <v>2035.6682803483527</v>
      </c>
      <c r="D22" s="34">
        <v>-2.2896387772779705</v>
      </c>
      <c r="E22" s="34">
        <v>2.3760693547595156E-2</v>
      </c>
      <c r="F22" s="34">
        <v>-8690.7537127770593</v>
      </c>
      <c r="G22" s="34">
        <v>-631.13635194364451</v>
      </c>
      <c r="H22" s="34">
        <v>-8690.7537127770593</v>
      </c>
      <c r="I22" s="34">
        <v>-631.13635194364451</v>
      </c>
    </row>
    <row r="23" spans="1:9" x14ac:dyDescent="0.35">
      <c r="A23" s="34" t="s">
        <v>170</v>
      </c>
      <c r="B23" s="34">
        <v>10263.942458344807</v>
      </c>
      <c r="C23" s="34">
        <v>5711.3481170313007</v>
      </c>
      <c r="D23" s="34">
        <v>1.7971137896038278</v>
      </c>
      <c r="E23" s="34">
        <v>7.4791458941698558E-2</v>
      </c>
      <c r="F23" s="34">
        <v>-1042.2415801252573</v>
      </c>
      <c r="G23" s="34">
        <v>21570.126496814872</v>
      </c>
      <c r="H23" s="34">
        <v>-1042.2415801252573</v>
      </c>
      <c r="I23" s="34">
        <v>21570.126496814872</v>
      </c>
    </row>
    <row r="24" spans="1:9" ht="15" thickBot="1" x14ac:dyDescent="0.4">
      <c r="A24" s="35" t="s">
        <v>243</v>
      </c>
      <c r="B24" s="35">
        <v>192626.18261264061</v>
      </c>
      <c r="C24" s="35">
        <v>94834.821245176485</v>
      </c>
      <c r="D24" s="35">
        <v>2.0311756808677277</v>
      </c>
      <c r="E24" s="35">
        <v>4.4410107314164372E-2</v>
      </c>
      <c r="F24" s="35">
        <v>4891.1819993869867</v>
      </c>
      <c r="G24" s="35">
        <v>380361.18322589423</v>
      </c>
      <c r="H24" s="35">
        <v>4891.1819993869867</v>
      </c>
      <c r="I24" s="35">
        <v>380361.18322589423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934-8884-4054-9BD5-BB411FD81B3A}">
  <dimension ref="A1:I131"/>
  <sheetViews>
    <sheetView topLeftCell="B1" workbookViewId="0">
      <selection activeCell="K7" sqref="K7"/>
    </sheetView>
  </sheetViews>
  <sheetFormatPr defaultRowHeight="14.5" x14ac:dyDescent="0.35"/>
  <sheetData>
    <row r="1" spans="1:9" ht="39.5" x14ac:dyDescent="0.35">
      <c r="A1" s="28" t="s">
        <v>0</v>
      </c>
      <c r="B1" s="24" t="s">
        <v>1</v>
      </c>
      <c r="C1" s="24" t="s">
        <v>2</v>
      </c>
      <c r="D1" s="44" t="s">
        <v>207</v>
      </c>
      <c r="E1" s="44" t="s">
        <v>171</v>
      </c>
      <c r="F1" s="44" t="s">
        <v>10</v>
      </c>
      <c r="G1" s="45" t="s">
        <v>170</v>
      </c>
      <c r="H1" s="16" t="s">
        <v>243</v>
      </c>
      <c r="I1" s="18" t="s">
        <v>180</v>
      </c>
    </row>
    <row r="2" spans="1:9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14">
        <v>50000</v>
      </c>
    </row>
    <row r="3" spans="1:9" ht="26.5" x14ac:dyDescent="0.35">
      <c r="A3" s="13">
        <v>2</v>
      </c>
      <c r="B3" s="4" t="s">
        <v>15</v>
      </c>
      <c r="C3" s="4">
        <v>2</v>
      </c>
      <c r="D3" s="4">
        <v>657</v>
      </c>
      <c r="E3" s="4">
        <v>0</v>
      </c>
      <c r="F3" s="4">
        <v>0</v>
      </c>
      <c r="G3" s="5">
        <v>0</v>
      </c>
      <c r="H3" s="4">
        <v>0</v>
      </c>
      <c r="I3" s="14">
        <v>50000</v>
      </c>
    </row>
    <row r="4" spans="1:9" ht="26.5" x14ac:dyDescent="0.35">
      <c r="A4" s="13">
        <v>3</v>
      </c>
      <c r="B4" s="4" t="s">
        <v>19</v>
      </c>
      <c r="C4" s="4">
        <v>2</v>
      </c>
      <c r="D4" s="4">
        <v>1269</v>
      </c>
      <c r="E4" s="4">
        <v>167</v>
      </c>
      <c r="F4" s="4">
        <v>39</v>
      </c>
      <c r="G4" s="5">
        <v>18.555555555555557</v>
      </c>
      <c r="H4" s="4">
        <v>0</v>
      </c>
      <c r="I4" s="14">
        <v>350000</v>
      </c>
    </row>
    <row r="5" spans="1:9" x14ac:dyDescent="0.35">
      <c r="A5" s="13">
        <v>4</v>
      </c>
      <c r="B5" s="4" t="s">
        <v>22</v>
      </c>
      <c r="C5" s="4">
        <v>1</v>
      </c>
      <c r="D5" s="4">
        <v>241</v>
      </c>
      <c r="E5" s="4">
        <v>58</v>
      </c>
      <c r="F5" s="4">
        <v>11</v>
      </c>
      <c r="G5" s="5">
        <v>5.8</v>
      </c>
      <c r="H5" s="4">
        <v>0</v>
      </c>
      <c r="I5" s="14">
        <v>850000</v>
      </c>
    </row>
    <row r="6" spans="1:9" ht="26.5" x14ac:dyDescent="0.35">
      <c r="A6" s="13">
        <v>5</v>
      </c>
      <c r="B6" s="4" t="s">
        <v>24</v>
      </c>
      <c r="C6" s="4">
        <v>2</v>
      </c>
      <c r="D6" s="4">
        <v>79</v>
      </c>
      <c r="E6" s="4">
        <v>1317</v>
      </c>
      <c r="F6" s="4">
        <v>71</v>
      </c>
      <c r="G6" s="5">
        <v>32.924999999999997</v>
      </c>
      <c r="H6" s="4">
        <v>0</v>
      </c>
      <c r="I6" s="14">
        <v>800000</v>
      </c>
    </row>
    <row r="7" spans="1:9" x14ac:dyDescent="0.35">
      <c r="A7" s="13">
        <v>6</v>
      </c>
      <c r="B7" s="4" t="s">
        <v>26</v>
      </c>
      <c r="C7" s="4">
        <v>2</v>
      </c>
      <c r="D7" s="4">
        <v>172</v>
      </c>
      <c r="E7" s="4">
        <v>63</v>
      </c>
      <c r="F7" s="4">
        <v>48</v>
      </c>
      <c r="G7" s="5">
        <v>21</v>
      </c>
      <c r="H7" s="4">
        <v>1</v>
      </c>
      <c r="I7" s="14">
        <v>50000</v>
      </c>
    </row>
    <row r="8" spans="1:9" x14ac:dyDescent="0.35">
      <c r="A8" s="13">
        <v>7</v>
      </c>
      <c r="B8" s="4" t="s">
        <v>28</v>
      </c>
      <c r="C8" s="4">
        <v>2</v>
      </c>
      <c r="D8" s="4">
        <v>120</v>
      </c>
      <c r="E8" s="4">
        <v>26</v>
      </c>
      <c r="F8" s="4">
        <v>15</v>
      </c>
      <c r="G8" s="5">
        <v>4.333333333333333</v>
      </c>
      <c r="H8" s="4">
        <v>0</v>
      </c>
      <c r="I8" s="14">
        <v>500000</v>
      </c>
    </row>
    <row r="9" spans="1:9" ht="26.5" x14ac:dyDescent="0.35">
      <c r="A9" s="13">
        <v>8</v>
      </c>
      <c r="B9" s="4" t="s">
        <v>30</v>
      </c>
      <c r="C9" s="4">
        <v>2</v>
      </c>
      <c r="D9" s="4">
        <v>50</v>
      </c>
      <c r="E9" s="4">
        <v>21</v>
      </c>
      <c r="F9" s="4">
        <v>16</v>
      </c>
      <c r="G9" s="5">
        <v>21</v>
      </c>
      <c r="H9" s="4">
        <v>0</v>
      </c>
      <c r="I9" s="14">
        <v>700000</v>
      </c>
    </row>
    <row r="10" spans="1:9" x14ac:dyDescent="0.35">
      <c r="A10" s="13">
        <v>9</v>
      </c>
      <c r="B10" s="4" t="s">
        <v>31</v>
      </c>
      <c r="C10" s="4">
        <v>2</v>
      </c>
      <c r="D10" s="4">
        <v>609</v>
      </c>
      <c r="E10" s="4">
        <v>335</v>
      </c>
      <c r="F10" s="4">
        <v>67</v>
      </c>
      <c r="G10" s="5">
        <v>30.454545454545453</v>
      </c>
      <c r="H10" s="4">
        <v>1</v>
      </c>
      <c r="I10" s="14">
        <v>950000</v>
      </c>
    </row>
    <row r="11" spans="1:9" ht="26.5" x14ac:dyDescent="0.35">
      <c r="A11" s="13">
        <v>10</v>
      </c>
      <c r="B11" s="4" t="s">
        <v>33</v>
      </c>
      <c r="C11" s="4">
        <v>2</v>
      </c>
      <c r="D11" s="4">
        <v>4686</v>
      </c>
      <c r="E11" s="4">
        <v>394</v>
      </c>
      <c r="F11" s="4">
        <v>50</v>
      </c>
      <c r="G11" s="5">
        <v>28.142857142857142</v>
      </c>
      <c r="H11" s="4">
        <v>1</v>
      </c>
      <c r="I11" s="14">
        <v>450000</v>
      </c>
    </row>
    <row r="12" spans="1:9" x14ac:dyDescent="0.35">
      <c r="A12" s="13">
        <v>11</v>
      </c>
      <c r="B12" s="4" t="s">
        <v>35</v>
      </c>
      <c r="C12" s="4">
        <v>2</v>
      </c>
      <c r="D12" s="4">
        <v>2004</v>
      </c>
      <c r="E12" s="4">
        <v>839</v>
      </c>
      <c r="F12" s="4">
        <v>70</v>
      </c>
      <c r="G12" s="5">
        <v>27.966666666666665</v>
      </c>
      <c r="H12" s="4">
        <v>0</v>
      </c>
      <c r="I12" s="14">
        <v>200000</v>
      </c>
    </row>
    <row r="13" spans="1:9" ht="26.5" x14ac:dyDescent="0.35">
      <c r="A13" s="13">
        <v>12</v>
      </c>
      <c r="B13" s="4" t="s">
        <v>38</v>
      </c>
      <c r="C13" s="4">
        <v>3</v>
      </c>
      <c r="D13" s="4">
        <v>8778</v>
      </c>
      <c r="E13" s="4">
        <v>25</v>
      </c>
      <c r="F13" s="4">
        <v>16</v>
      </c>
      <c r="G13" s="5">
        <v>8.33</v>
      </c>
      <c r="H13" s="4">
        <v>1</v>
      </c>
      <c r="I13" s="14">
        <v>200000</v>
      </c>
    </row>
    <row r="14" spans="1:9" ht="26.5" x14ac:dyDescent="0.35">
      <c r="A14" s="13">
        <v>13</v>
      </c>
      <c r="B14" s="4" t="s">
        <v>39</v>
      </c>
      <c r="C14" s="4">
        <v>1</v>
      </c>
      <c r="D14" s="4">
        <v>38</v>
      </c>
      <c r="E14" s="4">
        <v>337</v>
      </c>
      <c r="F14" s="4">
        <v>24</v>
      </c>
      <c r="G14" s="5">
        <v>13.48</v>
      </c>
      <c r="H14" s="4">
        <v>0</v>
      </c>
      <c r="I14" s="14">
        <v>400000</v>
      </c>
    </row>
    <row r="15" spans="1:9" ht="39.5" x14ac:dyDescent="0.35">
      <c r="A15" s="13">
        <v>14</v>
      </c>
      <c r="B15" s="4" t="s">
        <v>40</v>
      </c>
      <c r="C15" s="4">
        <v>2</v>
      </c>
      <c r="D15" s="4">
        <v>4998</v>
      </c>
      <c r="E15" s="4">
        <v>1302</v>
      </c>
      <c r="F15" s="4">
        <v>105</v>
      </c>
      <c r="G15" s="5">
        <v>34.263157894736842</v>
      </c>
      <c r="H15" s="4">
        <v>1</v>
      </c>
      <c r="I15" s="14">
        <v>300000</v>
      </c>
    </row>
    <row r="16" spans="1:9" x14ac:dyDescent="0.35">
      <c r="A16" s="13">
        <v>15</v>
      </c>
      <c r="B16" s="4" t="s">
        <v>42</v>
      </c>
      <c r="C16" s="4">
        <v>2</v>
      </c>
      <c r="D16" s="4">
        <v>69</v>
      </c>
      <c r="E16" s="4">
        <v>1540</v>
      </c>
      <c r="F16" s="4">
        <v>95</v>
      </c>
      <c r="G16" s="5">
        <v>31.428571428571427</v>
      </c>
      <c r="H16" s="4">
        <v>0</v>
      </c>
      <c r="I16" s="14">
        <v>300000</v>
      </c>
    </row>
    <row r="17" spans="1:9" x14ac:dyDescent="0.35">
      <c r="A17" s="13">
        <v>16</v>
      </c>
      <c r="B17" s="4" t="s">
        <v>43</v>
      </c>
      <c r="C17" s="4">
        <v>2</v>
      </c>
      <c r="D17" s="4">
        <v>6773</v>
      </c>
      <c r="E17" s="4">
        <v>1782</v>
      </c>
      <c r="F17" s="4">
        <v>70</v>
      </c>
      <c r="G17" s="5">
        <v>37.125</v>
      </c>
      <c r="H17" s="4">
        <v>1</v>
      </c>
      <c r="I17" s="14">
        <v>1500000</v>
      </c>
    </row>
    <row r="18" spans="1:9" ht="26.5" x14ac:dyDescent="0.35">
      <c r="A18" s="13">
        <v>17</v>
      </c>
      <c r="B18" s="4" t="s">
        <v>44</v>
      </c>
      <c r="C18" s="4">
        <v>2</v>
      </c>
      <c r="D18" s="4">
        <v>6455</v>
      </c>
      <c r="E18" s="4">
        <v>1077</v>
      </c>
      <c r="F18" s="4">
        <v>76</v>
      </c>
      <c r="G18" s="5">
        <v>28.342105263157894</v>
      </c>
      <c r="H18" s="4">
        <v>1</v>
      </c>
      <c r="I18" s="14">
        <v>250000</v>
      </c>
    </row>
    <row r="19" spans="1:9" x14ac:dyDescent="0.35">
      <c r="A19" s="13">
        <v>18</v>
      </c>
      <c r="B19" s="4" t="s">
        <v>46</v>
      </c>
      <c r="C19" s="4">
        <v>2</v>
      </c>
      <c r="D19" s="4">
        <v>18</v>
      </c>
      <c r="E19" s="4">
        <v>6</v>
      </c>
      <c r="F19" s="4">
        <v>2</v>
      </c>
      <c r="G19" s="5">
        <v>1</v>
      </c>
      <c r="H19" s="4">
        <v>0</v>
      </c>
      <c r="I19" s="14">
        <v>375000</v>
      </c>
    </row>
    <row r="20" spans="1:9" ht="26.5" x14ac:dyDescent="0.35">
      <c r="A20" s="13">
        <v>19</v>
      </c>
      <c r="B20" s="4" t="s">
        <v>48</v>
      </c>
      <c r="C20" s="4">
        <v>3</v>
      </c>
      <c r="D20" s="4">
        <v>10889</v>
      </c>
      <c r="E20" s="4">
        <v>1703</v>
      </c>
      <c r="F20" s="4">
        <v>75</v>
      </c>
      <c r="G20" s="5">
        <v>27.918032786885245</v>
      </c>
      <c r="H20" s="4">
        <v>1</v>
      </c>
      <c r="I20" s="14">
        <v>500000</v>
      </c>
    </row>
    <row r="21" spans="1:9" ht="26.5" x14ac:dyDescent="0.35">
      <c r="A21" s="13">
        <v>20</v>
      </c>
      <c r="B21" s="4" t="s">
        <v>49</v>
      </c>
      <c r="C21" s="4">
        <v>2</v>
      </c>
      <c r="D21" s="4">
        <v>2536</v>
      </c>
      <c r="E21" s="4">
        <v>978</v>
      </c>
      <c r="F21" s="4">
        <v>74</v>
      </c>
      <c r="G21" s="5">
        <v>36.222222222222221</v>
      </c>
      <c r="H21" s="4">
        <v>0</v>
      </c>
      <c r="I21" s="14">
        <v>300000</v>
      </c>
    </row>
    <row r="22" spans="1:9" ht="26.5" x14ac:dyDescent="0.35">
      <c r="A22" s="13">
        <v>21</v>
      </c>
      <c r="B22" s="4" t="s">
        <v>50</v>
      </c>
      <c r="C22" s="4">
        <v>2</v>
      </c>
      <c r="D22" s="4">
        <v>73</v>
      </c>
      <c r="E22" s="4">
        <v>4</v>
      </c>
      <c r="F22" s="4">
        <v>3</v>
      </c>
      <c r="G22" s="5">
        <v>4</v>
      </c>
      <c r="H22" s="4">
        <v>0</v>
      </c>
      <c r="I22" s="14">
        <v>150000</v>
      </c>
    </row>
    <row r="23" spans="1:9" ht="26.5" x14ac:dyDescent="0.35">
      <c r="A23" s="13">
        <v>22</v>
      </c>
      <c r="B23" s="4" t="s">
        <v>52</v>
      </c>
      <c r="C23" s="4">
        <v>2</v>
      </c>
      <c r="D23" s="4">
        <v>239</v>
      </c>
      <c r="E23" s="4">
        <v>4</v>
      </c>
      <c r="F23" s="4">
        <v>2</v>
      </c>
      <c r="G23" s="5">
        <v>0</v>
      </c>
      <c r="H23" s="4">
        <v>0</v>
      </c>
      <c r="I23" s="14">
        <v>150000</v>
      </c>
    </row>
    <row r="24" spans="1:9" ht="26.5" x14ac:dyDescent="0.35">
      <c r="A24" s="13">
        <v>23</v>
      </c>
      <c r="B24" s="4" t="s">
        <v>54</v>
      </c>
      <c r="C24" s="4">
        <v>3</v>
      </c>
      <c r="D24" s="4">
        <v>8037</v>
      </c>
      <c r="E24" s="4">
        <v>196</v>
      </c>
      <c r="F24" s="4">
        <v>45</v>
      </c>
      <c r="G24" s="5">
        <v>21.77</v>
      </c>
      <c r="H24" s="4">
        <v>1</v>
      </c>
      <c r="I24" s="14">
        <v>350000</v>
      </c>
    </row>
    <row r="25" spans="1:9" x14ac:dyDescent="0.35">
      <c r="A25" s="13">
        <v>24</v>
      </c>
      <c r="B25" s="4" t="s">
        <v>56</v>
      </c>
      <c r="C25" s="4">
        <v>2</v>
      </c>
      <c r="D25" s="4">
        <v>3394</v>
      </c>
      <c r="E25" s="4">
        <v>62</v>
      </c>
      <c r="F25" s="4">
        <v>24</v>
      </c>
      <c r="G25" s="5">
        <v>31</v>
      </c>
      <c r="H25" s="4">
        <v>1</v>
      </c>
      <c r="I25" s="14">
        <v>1550000</v>
      </c>
    </row>
    <row r="26" spans="1:9" ht="26.5" x14ac:dyDescent="0.35">
      <c r="A26" s="13">
        <v>25</v>
      </c>
      <c r="B26" s="4" t="s">
        <v>58</v>
      </c>
      <c r="C26" s="4">
        <v>2</v>
      </c>
      <c r="D26" s="4">
        <v>4819</v>
      </c>
      <c r="E26" s="4">
        <v>2065</v>
      </c>
      <c r="F26" s="4">
        <v>93</v>
      </c>
      <c r="G26" s="5">
        <v>33.306451612903224</v>
      </c>
      <c r="H26" s="4">
        <v>1</v>
      </c>
      <c r="I26" s="14">
        <v>725000</v>
      </c>
    </row>
    <row r="27" spans="1:9" ht="26.5" x14ac:dyDescent="0.35">
      <c r="A27" s="13">
        <v>26</v>
      </c>
      <c r="B27" s="4" t="s">
        <v>59</v>
      </c>
      <c r="C27" s="4">
        <v>3</v>
      </c>
      <c r="D27" s="4">
        <v>11363</v>
      </c>
      <c r="E27" s="4">
        <v>1349</v>
      </c>
      <c r="F27" s="4">
        <v>91</v>
      </c>
      <c r="G27" s="5">
        <v>25.452830188679247</v>
      </c>
      <c r="H27" s="4">
        <v>1</v>
      </c>
      <c r="I27" s="14">
        <v>400000</v>
      </c>
    </row>
    <row r="28" spans="1:9" x14ac:dyDescent="0.35">
      <c r="A28" s="13">
        <v>27</v>
      </c>
      <c r="B28" s="4" t="s">
        <v>60</v>
      </c>
      <c r="C28" s="4">
        <v>2</v>
      </c>
      <c r="D28" s="4">
        <v>8087</v>
      </c>
      <c r="E28" s="4">
        <v>1804</v>
      </c>
      <c r="F28" s="4">
        <v>128</v>
      </c>
      <c r="G28" s="5">
        <v>50.111111111111114</v>
      </c>
      <c r="H28" s="4">
        <v>1</v>
      </c>
      <c r="I28" s="14">
        <v>800000</v>
      </c>
    </row>
    <row r="29" spans="1:9" x14ac:dyDescent="0.35">
      <c r="A29" s="13">
        <v>28</v>
      </c>
      <c r="B29" s="4" t="s">
        <v>61</v>
      </c>
      <c r="C29" s="4">
        <v>3</v>
      </c>
      <c r="D29" s="4">
        <v>8094</v>
      </c>
      <c r="E29" s="4">
        <v>886</v>
      </c>
      <c r="F29" s="4">
        <v>69</v>
      </c>
      <c r="G29" s="5">
        <v>27.6875</v>
      </c>
      <c r="H29" s="4">
        <v>1</v>
      </c>
      <c r="I29" s="14">
        <v>575000</v>
      </c>
    </row>
    <row r="30" spans="1:9" ht="26.5" x14ac:dyDescent="0.35">
      <c r="A30" s="13">
        <v>29</v>
      </c>
      <c r="B30" s="4" t="s">
        <v>62</v>
      </c>
      <c r="C30" s="4">
        <v>3</v>
      </c>
      <c r="D30" s="4">
        <v>9619</v>
      </c>
      <c r="E30" s="4">
        <v>1775</v>
      </c>
      <c r="F30" s="4">
        <v>109</v>
      </c>
      <c r="G30" s="5">
        <v>27.734375</v>
      </c>
      <c r="H30" s="4">
        <v>1</v>
      </c>
      <c r="I30" s="14">
        <v>700000</v>
      </c>
    </row>
    <row r="31" spans="1:9" x14ac:dyDescent="0.35">
      <c r="A31" s="13">
        <v>30</v>
      </c>
      <c r="B31" s="4" t="s">
        <v>64</v>
      </c>
      <c r="C31" s="4">
        <v>2</v>
      </c>
      <c r="D31" s="4">
        <v>0</v>
      </c>
      <c r="E31" s="4">
        <v>54</v>
      </c>
      <c r="F31" s="4">
        <v>15</v>
      </c>
      <c r="G31" s="5">
        <v>9</v>
      </c>
      <c r="H31" s="4">
        <v>0</v>
      </c>
      <c r="I31" s="14">
        <v>290000</v>
      </c>
    </row>
    <row r="32" spans="1:9" ht="26.5" x14ac:dyDescent="0.35">
      <c r="A32" s="13">
        <v>31</v>
      </c>
      <c r="B32" s="4" t="s">
        <v>65</v>
      </c>
      <c r="C32" s="4">
        <v>2</v>
      </c>
      <c r="D32" s="4">
        <v>1190</v>
      </c>
      <c r="E32" s="4">
        <v>430</v>
      </c>
      <c r="F32" s="4">
        <v>49</v>
      </c>
      <c r="G32" s="5">
        <v>16.53846153846154</v>
      </c>
      <c r="H32" s="4">
        <v>1</v>
      </c>
      <c r="I32" s="14">
        <v>850000</v>
      </c>
    </row>
    <row r="33" spans="1:9" x14ac:dyDescent="0.35">
      <c r="A33" s="13">
        <v>32</v>
      </c>
      <c r="B33" s="4" t="s">
        <v>66</v>
      </c>
      <c r="C33" s="4">
        <v>2</v>
      </c>
      <c r="D33" s="4">
        <v>48</v>
      </c>
      <c r="E33" s="4">
        <v>115</v>
      </c>
      <c r="F33" s="4">
        <v>17</v>
      </c>
      <c r="G33" s="5">
        <v>10.454545454545455</v>
      </c>
      <c r="H33" s="4">
        <v>0</v>
      </c>
      <c r="I33" s="14">
        <v>325000</v>
      </c>
    </row>
    <row r="34" spans="1:9" ht="26.5" x14ac:dyDescent="0.35">
      <c r="A34" s="13">
        <v>33</v>
      </c>
      <c r="B34" s="4" t="s">
        <v>67</v>
      </c>
      <c r="C34" s="4">
        <v>3</v>
      </c>
      <c r="D34" s="4">
        <v>6133</v>
      </c>
      <c r="E34" s="4">
        <v>1107</v>
      </c>
      <c r="F34" s="4">
        <v>93</v>
      </c>
      <c r="G34" s="5">
        <v>36.9</v>
      </c>
      <c r="H34" s="4">
        <v>0</v>
      </c>
      <c r="I34" s="14">
        <v>375000</v>
      </c>
    </row>
    <row r="35" spans="1:9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11</v>
      </c>
      <c r="F35" s="4">
        <v>11</v>
      </c>
      <c r="G35" s="5">
        <v>5.5</v>
      </c>
      <c r="H35" s="4">
        <v>0</v>
      </c>
      <c r="I35" s="14">
        <v>650000</v>
      </c>
    </row>
    <row r="36" spans="1:9" ht="26.5" x14ac:dyDescent="0.35">
      <c r="A36" s="13">
        <v>35</v>
      </c>
      <c r="B36" s="4" t="s">
        <v>69</v>
      </c>
      <c r="C36" s="4">
        <v>1</v>
      </c>
      <c r="D36" s="4">
        <v>18</v>
      </c>
      <c r="E36" s="4">
        <v>49</v>
      </c>
      <c r="F36" s="4">
        <v>30</v>
      </c>
      <c r="G36" s="5">
        <v>16.333333333333332</v>
      </c>
      <c r="H36" s="4">
        <v>0</v>
      </c>
      <c r="I36" s="14">
        <v>50000</v>
      </c>
    </row>
    <row r="37" spans="1:9" x14ac:dyDescent="0.35">
      <c r="A37" s="13">
        <v>36</v>
      </c>
      <c r="B37" s="4" t="s">
        <v>70</v>
      </c>
      <c r="C37" s="4">
        <v>3</v>
      </c>
      <c r="D37" s="4">
        <v>575</v>
      </c>
      <c r="E37" s="4">
        <v>1006</v>
      </c>
      <c r="F37" s="4">
        <v>73</v>
      </c>
      <c r="G37" s="5">
        <v>31.4375</v>
      </c>
      <c r="H37" s="4">
        <v>0</v>
      </c>
      <c r="I37" s="14">
        <v>425000</v>
      </c>
    </row>
    <row r="38" spans="1:9" x14ac:dyDescent="0.35">
      <c r="A38" s="13">
        <v>37</v>
      </c>
      <c r="B38" s="4" t="s">
        <v>71</v>
      </c>
      <c r="C38" s="4">
        <v>2</v>
      </c>
      <c r="D38" s="4">
        <v>1326</v>
      </c>
      <c r="E38" s="4">
        <v>417</v>
      </c>
      <c r="F38" s="4">
        <v>71</v>
      </c>
      <c r="G38" s="5">
        <v>26.0625</v>
      </c>
      <c r="H38" s="4">
        <v>0</v>
      </c>
      <c r="I38" s="14">
        <v>350000</v>
      </c>
    </row>
    <row r="39" spans="1:9" ht="26.5" x14ac:dyDescent="0.35">
      <c r="A39" s="13">
        <v>38</v>
      </c>
      <c r="B39" s="4" t="s">
        <v>72</v>
      </c>
      <c r="C39" s="4">
        <v>2</v>
      </c>
      <c r="D39" s="4">
        <v>1488</v>
      </c>
      <c r="E39" s="4">
        <v>971</v>
      </c>
      <c r="F39" s="4">
        <v>71</v>
      </c>
      <c r="G39" s="5">
        <v>26.243243243243242</v>
      </c>
      <c r="H39" s="4">
        <v>0</v>
      </c>
      <c r="I39" s="14">
        <v>625000</v>
      </c>
    </row>
    <row r="40" spans="1:9" ht="26.5" x14ac:dyDescent="0.35">
      <c r="A40" s="13">
        <v>39</v>
      </c>
      <c r="B40" s="4" t="s">
        <v>73</v>
      </c>
      <c r="C40" s="4">
        <v>3</v>
      </c>
      <c r="D40" s="4">
        <v>5262</v>
      </c>
      <c r="E40" s="4">
        <v>958</v>
      </c>
      <c r="F40" s="4">
        <v>116</v>
      </c>
      <c r="G40" s="5">
        <v>39.916666666666664</v>
      </c>
      <c r="H40" s="4">
        <v>1</v>
      </c>
      <c r="I40" s="14">
        <v>250000</v>
      </c>
    </row>
    <row r="41" spans="1:9" ht="26.5" x14ac:dyDescent="0.35">
      <c r="A41" s="13">
        <v>40</v>
      </c>
      <c r="B41" s="4" t="s">
        <v>74</v>
      </c>
      <c r="C41" s="4">
        <v>1</v>
      </c>
      <c r="D41" s="4">
        <v>860</v>
      </c>
      <c r="E41" s="4">
        <v>904</v>
      </c>
      <c r="F41" s="4">
        <v>48</v>
      </c>
      <c r="G41" s="5">
        <v>23.179487179487179</v>
      </c>
      <c r="H41" s="4">
        <v>0</v>
      </c>
      <c r="I41" s="14">
        <v>950000</v>
      </c>
    </row>
    <row r="42" spans="1:9" x14ac:dyDescent="0.35">
      <c r="A42" s="13">
        <v>41</v>
      </c>
      <c r="B42" s="4" t="s">
        <v>76</v>
      </c>
      <c r="C42" s="4">
        <v>2</v>
      </c>
      <c r="D42" s="4">
        <v>10</v>
      </c>
      <c r="E42" s="4">
        <v>130</v>
      </c>
      <c r="F42" s="4">
        <v>50</v>
      </c>
      <c r="G42" s="5">
        <v>16.25</v>
      </c>
      <c r="H42" s="4">
        <v>0</v>
      </c>
      <c r="I42" s="14">
        <v>150000</v>
      </c>
    </row>
    <row r="43" spans="1:9" ht="26.5" x14ac:dyDescent="0.35">
      <c r="A43" s="13">
        <v>42</v>
      </c>
      <c r="B43" s="4" t="s">
        <v>77</v>
      </c>
      <c r="C43" s="4">
        <v>3</v>
      </c>
      <c r="D43" s="4">
        <v>13430</v>
      </c>
      <c r="E43" s="4">
        <v>768</v>
      </c>
      <c r="F43" s="4">
        <v>114</v>
      </c>
      <c r="G43" s="5">
        <v>27.428571428571427</v>
      </c>
      <c r="H43" s="4">
        <v>1</v>
      </c>
      <c r="I43" s="14">
        <v>975000</v>
      </c>
    </row>
    <row r="44" spans="1:9" ht="26.5" x14ac:dyDescent="0.35">
      <c r="A44" s="13">
        <v>43</v>
      </c>
      <c r="B44" s="4" t="s">
        <v>78</v>
      </c>
      <c r="C44" s="4">
        <v>2</v>
      </c>
      <c r="D44" s="4">
        <v>10596</v>
      </c>
      <c r="E44" s="4">
        <v>1471</v>
      </c>
      <c r="F44" s="4">
        <v>110</v>
      </c>
      <c r="G44" s="5">
        <v>30.645833333333332</v>
      </c>
      <c r="H44" s="4">
        <v>1</v>
      </c>
      <c r="I44" s="14">
        <v>475000</v>
      </c>
    </row>
    <row r="45" spans="1:9" x14ac:dyDescent="0.35">
      <c r="A45" s="13">
        <v>44</v>
      </c>
      <c r="B45" s="4" t="s">
        <v>80</v>
      </c>
      <c r="C45" s="4">
        <v>2</v>
      </c>
      <c r="D45" s="4">
        <v>2753</v>
      </c>
      <c r="E45" s="4">
        <v>259</v>
      </c>
      <c r="F45" s="4">
        <v>34</v>
      </c>
      <c r="G45" s="5">
        <v>14.388888888888889</v>
      </c>
      <c r="H45" s="4">
        <v>0</v>
      </c>
      <c r="I45" s="14">
        <v>675000</v>
      </c>
    </row>
    <row r="46" spans="1:9" x14ac:dyDescent="0.35">
      <c r="A46" s="13">
        <v>45</v>
      </c>
      <c r="B46" s="4" t="s">
        <v>81</v>
      </c>
      <c r="C46" s="4">
        <v>3</v>
      </c>
      <c r="D46" s="4">
        <v>11498</v>
      </c>
      <c r="E46" s="4">
        <v>1965</v>
      </c>
      <c r="F46" s="4">
        <v>89</v>
      </c>
      <c r="G46" s="5">
        <v>30.703125</v>
      </c>
      <c r="H46" s="4">
        <v>1</v>
      </c>
      <c r="I46" s="14">
        <v>900000</v>
      </c>
    </row>
    <row r="47" spans="1:9" ht="26.5" x14ac:dyDescent="0.35">
      <c r="A47" s="13">
        <v>46</v>
      </c>
      <c r="B47" s="4" t="s">
        <v>82</v>
      </c>
      <c r="C47" s="4">
        <v>2</v>
      </c>
      <c r="D47" s="4">
        <v>2924</v>
      </c>
      <c r="E47" s="4">
        <v>128</v>
      </c>
      <c r="F47" s="4">
        <v>53</v>
      </c>
      <c r="G47" s="5">
        <v>25.6</v>
      </c>
      <c r="H47" s="4">
        <v>0</v>
      </c>
      <c r="I47" s="14">
        <v>150000</v>
      </c>
    </row>
    <row r="48" spans="1:9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3</v>
      </c>
      <c r="F48" s="4">
        <v>3</v>
      </c>
      <c r="G48" s="5">
        <v>3</v>
      </c>
      <c r="H48" s="4">
        <v>0</v>
      </c>
      <c r="I48" s="14">
        <v>24000</v>
      </c>
    </row>
    <row r="49" spans="1:9" ht="26.5" x14ac:dyDescent="0.35">
      <c r="A49" s="13">
        <v>48</v>
      </c>
      <c r="B49" s="4" t="s">
        <v>85</v>
      </c>
      <c r="C49" s="4">
        <v>2</v>
      </c>
      <c r="D49" s="4">
        <v>1008</v>
      </c>
      <c r="E49" s="4">
        <v>1231</v>
      </c>
      <c r="F49" s="4">
        <v>69</v>
      </c>
      <c r="G49" s="5">
        <v>24.137254901960784</v>
      </c>
      <c r="H49" s="4">
        <v>0</v>
      </c>
      <c r="I49" s="14">
        <v>525000</v>
      </c>
    </row>
    <row r="50" spans="1:9" x14ac:dyDescent="0.35">
      <c r="A50" s="13">
        <v>49</v>
      </c>
      <c r="B50" s="4" t="s">
        <v>86</v>
      </c>
      <c r="C50" s="4">
        <v>2</v>
      </c>
      <c r="D50" s="4">
        <v>126</v>
      </c>
      <c r="E50" s="4">
        <v>111</v>
      </c>
      <c r="F50" s="4">
        <v>21</v>
      </c>
      <c r="G50" s="5">
        <v>18.5</v>
      </c>
      <c r="H50" s="4">
        <v>0</v>
      </c>
      <c r="I50" s="14">
        <v>425000</v>
      </c>
    </row>
    <row r="51" spans="1:9" ht="26.5" x14ac:dyDescent="0.35">
      <c r="A51" s="13">
        <v>50</v>
      </c>
      <c r="B51" s="4" t="s">
        <v>87</v>
      </c>
      <c r="C51" s="4">
        <v>3</v>
      </c>
      <c r="D51" s="4">
        <v>1324</v>
      </c>
      <c r="E51" s="4">
        <v>241</v>
      </c>
      <c r="F51" s="4">
        <v>75</v>
      </c>
      <c r="G51" s="5">
        <v>24.1</v>
      </c>
      <c r="H51" s="4">
        <v>0</v>
      </c>
      <c r="I51" s="14">
        <v>200000</v>
      </c>
    </row>
    <row r="52" spans="1:9" x14ac:dyDescent="0.35">
      <c r="A52" s="13">
        <v>51</v>
      </c>
      <c r="B52" s="4" t="s">
        <v>88</v>
      </c>
      <c r="C52" s="4">
        <v>1</v>
      </c>
      <c r="D52" s="4">
        <v>3590</v>
      </c>
      <c r="E52" s="4">
        <v>1639</v>
      </c>
      <c r="F52" s="4">
        <v>73</v>
      </c>
      <c r="G52" s="5">
        <v>28.258620689655171</v>
      </c>
      <c r="H52" s="4">
        <v>1</v>
      </c>
      <c r="I52" s="14">
        <v>1800000</v>
      </c>
    </row>
    <row r="53" spans="1:9" x14ac:dyDescent="0.35">
      <c r="A53" s="13">
        <v>52</v>
      </c>
      <c r="B53" s="4" t="s">
        <v>89</v>
      </c>
      <c r="C53" s="4">
        <v>1</v>
      </c>
      <c r="D53" s="4">
        <v>292</v>
      </c>
      <c r="E53" s="4">
        <v>243</v>
      </c>
      <c r="F53" s="4">
        <v>34</v>
      </c>
      <c r="G53" s="5">
        <v>10.565217391304348</v>
      </c>
      <c r="H53" s="4">
        <v>0</v>
      </c>
      <c r="I53" s="14">
        <v>800000</v>
      </c>
    </row>
    <row r="54" spans="1:9" x14ac:dyDescent="0.35">
      <c r="A54" s="13">
        <v>53</v>
      </c>
      <c r="B54" s="4" t="s">
        <v>90</v>
      </c>
      <c r="C54" s="4">
        <v>3</v>
      </c>
      <c r="D54" s="4">
        <v>938</v>
      </c>
      <c r="E54" s="4">
        <v>35</v>
      </c>
      <c r="F54" s="4">
        <v>8</v>
      </c>
      <c r="G54" s="5">
        <v>11.666666666666666</v>
      </c>
      <c r="H54" s="4">
        <v>1</v>
      </c>
      <c r="I54" s="14">
        <v>500000</v>
      </c>
    </row>
    <row r="55" spans="1:9" ht="26.5" x14ac:dyDescent="0.35">
      <c r="A55" s="13">
        <v>54</v>
      </c>
      <c r="B55" s="4" t="s">
        <v>91</v>
      </c>
      <c r="C55" s="4">
        <v>3</v>
      </c>
      <c r="D55" s="4">
        <v>73</v>
      </c>
      <c r="E55" s="4">
        <v>8</v>
      </c>
      <c r="F55" s="4">
        <v>8</v>
      </c>
      <c r="G55" s="5">
        <v>4</v>
      </c>
      <c r="H55" s="4">
        <v>0</v>
      </c>
      <c r="I55" s="14">
        <v>140000</v>
      </c>
    </row>
    <row r="56" spans="1:9" ht="26.5" x14ac:dyDescent="0.35">
      <c r="A56" s="13">
        <v>55</v>
      </c>
      <c r="B56" s="4" t="s">
        <v>92</v>
      </c>
      <c r="C56" s="4">
        <v>3</v>
      </c>
      <c r="D56" s="4">
        <v>2338</v>
      </c>
      <c r="E56" s="4">
        <v>282</v>
      </c>
      <c r="F56" s="4">
        <v>52</v>
      </c>
      <c r="G56" s="5">
        <v>15.666666666666666</v>
      </c>
      <c r="H56" s="4">
        <v>1</v>
      </c>
      <c r="I56" s="14">
        <v>375000</v>
      </c>
    </row>
    <row r="57" spans="1:9" x14ac:dyDescent="0.35">
      <c r="A57" s="13">
        <v>56</v>
      </c>
      <c r="B57" s="4" t="s">
        <v>93</v>
      </c>
      <c r="C57" s="4">
        <v>2</v>
      </c>
      <c r="D57" s="4">
        <v>1100</v>
      </c>
      <c r="E57" s="4">
        <v>103</v>
      </c>
      <c r="F57" s="4">
        <v>25</v>
      </c>
      <c r="G57" s="5">
        <v>11.444444444444445</v>
      </c>
      <c r="H57" s="4">
        <v>0</v>
      </c>
      <c r="I57" s="14">
        <v>900000</v>
      </c>
    </row>
    <row r="58" spans="1:9" ht="26.5" x14ac:dyDescent="0.35">
      <c r="A58" s="13">
        <v>57</v>
      </c>
      <c r="B58" s="4" t="s">
        <v>95</v>
      </c>
      <c r="C58" s="4">
        <v>2</v>
      </c>
      <c r="D58" s="4">
        <v>1042</v>
      </c>
      <c r="E58" s="4">
        <v>177</v>
      </c>
      <c r="F58" s="4">
        <v>39</v>
      </c>
      <c r="G58" s="5">
        <v>17.7</v>
      </c>
      <c r="H58" s="4">
        <v>0</v>
      </c>
      <c r="I58" s="14">
        <v>225000</v>
      </c>
    </row>
    <row r="59" spans="1:9" ht="26.5" x14ac:dyDescent="0.35">
      <c r="A59" s="13">
        <v>58</v>
      </c>
      <c r="B59" s="4" t="s">
        <v>97</v>
      </c>
      <c r="C59" s="4">
        <v>2</v>
      </c>
      <c r="D59" s="4">
        <v>327</v>
      </c>
      <c r="E59" s="4">
        <v>64</v>
      </c>
      <c r="F59" s="4">
        <v>17</v>
      </c>
      <c r="G59" s="5">
        <v>5.8181818181818183</v>
      </c>
      <c r="H59" s="4">
        <v>0</v>
      </c>
      <c r="I59" s="14">
        <v>350000</v>
      </c>
    </row>
    <row r="60" spans="1:9" ht="26.5" x14ac:dyDescent="0.35">
      <c r="A60" s="13">
        <v>59</v>
      </c>
      <c r="B60" s="4" t="s">
        <v>98</v>
      </c>
      <c r="C60" s="4">
        <v>2</v>
      </c>
      <c r="D60" s="4">
        <v>245</v>
      </c>
      <c r="E60" s="4">
        <v>74</v>
      </c>
      <c r="F60" s="4">
        <v>27</v>
      </c>
      <c r="G60" s="5">
        <v>8.2222222222222214</v>
      </c>
      <c r="H60" s="4">
        <v>0</v>
      </c>
      <c r="I60" s="14">
        <v>100000</v>
      </c>
    </row>
    <row r="61" spans="1:9" ht="26.5" x14ac:dyDescent="0.35">
      <c r="A61" s="13">
        <v>60</v>
      </c>
      <c r="B61" s="4" t="s">
        <v>99</v>
      </c>
      <c r="C61" s="4">
        <v>1</v>
      </c>
      <c r="D61" s="4">
        <v>1447</v>
      </c>
      <c r="E61" s="4">
        <v>376</v>
      </c>
      <c r="F61" s="4">
        <v>65</v>
      </c>
      <c r="G61" s="5">
        <v>25.066666666666666</v>
      </c>
      <c r="H61" s="4">
        <v>0</v>
      </c>
      <c r="I61" s="14">
        <v>950000</v>
      </c>
    </row>
    <row r="62" spans="1:9" ht="26.5" x14ac:dyDescent="0.35">
      <c r="A62" s="13">
        <v>61</v>
      </c>
      <c r="B62" s="4" t="s">
        <v>100</v>
      </c>
      <c r="C62" s="4">
        <v>2</v>
      </c>
      <c r="D62" s="4">
        <v>4511</v>
      </c>
      <c r="E62" s="4">
        <v>1233</v>
      </c>
      <c r="F62" s="4">
        <v>158</v>
      </c>
      <c r="G62" s="5">
        <v>28.022727272727273</v>
      </c>
      <c r="H62" s="4">
        <v>1</v>
      </c>
      <c r="I62" s="14">
        <v>700000</v>
      </c>
    </row>
    <row r="63" spans="1:9" ht="26.5" x14ac:dyDescent="0.35">
      <c r="A63" s="13">
        <v>62</v>
      </c>
      <c r="B63" s="4" t="s">
        <v>101</v>
      </c>
      <c r="C63" s="4">
        <v>2</v>
      </c>
      <c r="D63" s="4">
        <v>0</v>
      </c>
      <c r="E63" s="4">
        <v>123</v>
      </c>
      <c r="F63" s="4">
        <v>33</v>
      </c>
      <c r="G63" s="5">
        <v>30.75</v>
      </c>
      <c r="H63" s="4">
        <v>0</v>
      </c>
      <c r="I63" s="14">
        <v>80000</v>
      </c>
    </row>
    <row r="64" spans="1:9" ht="26.5" x14ac:dyDescent="0.35">
      <c r="A64" s="13">
        <v>63</v>
      </c>
      <c r="B64" s="4" t="s">
        <v>102</v>
      </c>
      <c r="C64" s="4">
        <v>3</v>
      </c>
      <c r="D64" s="4">
        <v>115</v>
      </c>
      <c r="E64" s="4">
        <v>4</v>
      </c>
      <c r="F64" s="4">
        <v>4</v>
      </c>
      <c r="G64" s="5">
        <v>4</v>
      </c>
      <c r="H64" s="4">
        <v>0</v>
      </c>
      <c r="I64" s="14">
        <v>350000</v>
      </c>
    </row>
    <row r="65" spans="1:9" ht="26.5" x14ac:dyDescent="0.35">
      <c r="A65" s="13">
        <v>64</v>
      </c>
      <c r="B65" s="4" t="s">
        <v>103</v>
      </c>
      <c r="C65" s="4">
        <v>3</v>
      </c>
      <c r="D65" s="4">
        <v>2763</v>
      </c>
      <c r="E65" s="4">
        <v>117</v>
      </c>
      <c r="F65" s="4">
        <v>47</v>
      </c>
      <c r="G65" s="5">
        <v>16.71</v>
      </c>
      <c r="H65" s="4">
        <v>1</v>
      </c>
      <c r="I65" s="14">
        <v>100000</v>
      </c>
    </row>
    <row r="66" spans="1:9" x14ac:dyDescent="0.35">
      <c r="A66" s="13">
        <v>65</v>
      </c>
      <c r="B66" s="4" t="s">
        <v>104</v>
      </c>
      <c r="C66" s="4">
        <v>2</v>
      </c>
      <c r="D66" s="4">
        <v>5</v>
      </c>
      <c r="E66" s="4">
        <v>186</v>
      </c>
      <c r="F66" s="4">
        <v>31</v>
      </c>
      <c r="G66" s="5">
        <v>10.941176470588236</v>
      </c>
      <c r="H66" s="4">
        <v>0</v>
      </c>
      <c r="I66" s="14">
        <v>300000</v>
      </c>
    </row>
    <row r="67" spans="1:9" x14ac:dyDescent="0.35">
      <c r="A67" s="13">
        <v>66</v>
      </c>
      <c r="B67" s="4" t="s">
        <v>105</v>
      </c>
      <c r="C67" s="4">
        <v>1</v>
      </c>
      <c r="D67" s="4">
        <v>51</v>
      </c>
      <c r="E67" s="4">
        <v>32</v>
      </c>
      <c r="F67" s="4">
        <v>11</v>
      </c>
      <c r="G67" s="5">
        <v>8</v>
      </c>
      <c r="H67" s="4">
        <v>0</v>
      </c>
      <c r="I67" s="14">
        <v>260000</v>
      </c>
    </row>
    <row r="68" spans="1:9" ht="26.5" x14ac:dyDescent="0.35">
      <c r="A68" s="13">
        <v>67</v>
      </c>
      <c r="B68" s="4" t="s">
        <v>106</v>
      </c>
      <c r="C68" s="4">
        <v>2</v>
      </c>
      <c r="D68" s="4">
        <v>34</v>
      </c>
      <c r="E68" s="4">
        <v>3</v>
      </c>
      <c r="F68" s="4">
        <v>3</v>
      </c>
      <c r="G68" s="5">
        <v>1.5</v>
      </c>
      <c r="H68" s="4">
        <v>0</v>
      </c>
      <c r="I68" s="14">
        <v>650000</v>
      </c>
    </row>
    <row r="69" spans="1:9" ht="26.5" x14ac:dyDescent="0.35">
      <c r="A69" s="13">
        <v>68</v>
      </c>
      <c r="B69" s="4" t="s">
        <v>107</v>
      </c>
      <c r="C69" s="4">
        <v>2</v>
      </c>
      <c r="D69" s="4">
        <v>782</v>
      </c>
      <c r="E69" s="4">
        <v>781</v>
      </c>
      <c r="F69" s="4">
        <v>71</v>
      </c>
      <c r="G69" s="5">
        <v>24.40625</v>
      </c>
      <c r="H69" s="4">
        <v>0</v>
      </c>
      <c r="I69" s="14">
        <v>675000</v>
      </c>
    </row>
    <row r="70" spans="1:9" x14ac:dyDescent="0.35">
      <c r="A70" s="13">
        <v>69</v>
      </c>
      <c r="B70" s="4" t="s">
        <v>108</v>
      </c>
      <c r="C70" s="4">
        <v>2</v>
      </c>
      <c r="D70" s="4">
        <v>117</v>
      </c>
      <c r="E70" s="4">
        <v>60</v>
      </c>
      <c r="F70" s="4">
        <v>16</v>
      </c>
      <c r="G70" s="5">
        <v>10</v>
      </c>
      <c r="H70" s="4">
        <v>0</v>
      </c>
      <c r="I70" s="14">
        <v>475000</v>
      </c>
    </row>
    <row r="71" spans="1:9" ht="26.5" x14ac:dyDescent="0.35">
      <c r="A71" s="13">
        <v>70</v>
      </c>
      <c r="B71" s="4" t="s">
        <v>109</v>
      </c>
      <c r="C71" s="4">
        <v>3</v>
      </c>
      <c r="D71" s="4">
        <v>674</v>
      </c>
      <c r="E71" s="4">
        <v>20</v>
      </c>
      <c r="F71" s="4">
        <v>6</v>
      </c>
      <c r="G71" s="5">
        <v>3.3333333333333335</v>
      </c>
      <c r="H71" s="4">
        <v>0</v>
      </c>
      <c r="I71" s="14">
        <v>600000</v>
      </c>
    </row>
    <row r="72" spans="1:9" ht="26.5" x14ac:dyDescent="0.35">
      <c r="A72" s="13">
        <v>71</v>
      </c>
      <c r="B72" s="4" t="s">
        <v>110</v>
      </c>
      <c r="C72" s="4">
        <v>3</v>
      </c>
      <c r="D72" s="4">
        <v>1</v>
      </c>
      <c r="E72" s="4">
        <v>4</v>
      </c>
      <c r="F72" s="4">
        <v>3</v>
      </c>
      <c r="G72" s="5">
        <v>4</v>
      </c>
      <c r="H72" s="4">
        <v>0</v>
      </c>
      <c r="I72" s="14">
        <v>650000</v>
      </c>
    </row>
    <row r="73" spans="1:9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563</v>
      </c>
      <c r="F73" s="4">
        <v>35</v>
      </c>
      <c r="G73" s="5">
        <v>19.413793103448278</v>
      </c>
      <c r="H73" s="4">
        <v>0</v>
      </c>
      <c r="I73" s="14">
        <v>800000</v>
      </c>
    </row>
    <row r="74" spans="1:9" x14ac:dyDescent="0.35">
      <c r="A74" s="13">
        <v>73</v>
      </c>
      <c r="B74" s="4" t="s">
        <v>112</v>
      </c>
      <c r="C74" s="4">
        <v>2</v>
      </c>
      <c r="D74" s="4">
        <v>141</v>
      </c>
      <c r="E74" s="4">
        <v>38</v>
      </c>
      <c r="F74" s="4">
        <v>22</v>
      </c>
      <c r="G74" s="5">
        <v>19</v>
      </c>
      <c r="H74" s="4">
        <v>0</v>
      </c>
      <c r="I74" s="14">
        <v>850000</v>
      </c>
    </row>
    <row r="75" spans="1:9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9</v>
      </c>
      <c r="F75" s="4">
        <v>9</v>
      </c>
      <c r="G75" s="5">
        <v>9</v>
      </c>
      <c r="H75" s="4">
        <v>0</v>
      </c>
      <c r="I75" s="14">
        <v>20000</v>
      </c>
    </row>
    <row r="76" spans="1:9" x14ac:dyDescent="0.35">
      <c r="A76" s="13">
        <v>75</v>
      </c>
      <c r="B76" s="4" t="s">
        <v>114</v>
      </c>
      <c r="C76" s="4">
        <v>2</v>
      </c>
      <c r="D76" s="4">
        <v>199</v>
      </c>
      <c r="E76" s="4">
        <v>11</v>
      </c>
      <c r="F76" s="4">
        <v>11</v>
      </c>
      <c r="G76" s="5">
        <v>11</v>
      </c>
      <c r="H76" s="4">
        <v>0</v>
      </c>
      <c r="I76" s="14">
        <v>200000</v>
      </c>
    </row>
    <row r="77" spans="1:9" x14ac:dyDescent="0.35">
      <c r="A77" s="13">
        <v>76</v>
      </c>
      <c r="B77" s="4" t="s">
        <v>115</v>
      </c>
      <c r="C77" s="4">
        <v>2</v>
      </c>
      <c r="D77" s="4">
        <v>1</v>
      </c>
      <c r="E77" s="4">
        <v>960</v>
      </c>
      <c r="F77" s="4">
        <v>94</v>
      </c>
      <c r="G77" s="5">
        <v>22.325581395348838</v>
      </c>
      <c r="H77" s="4">
        <v>0</v>
      </c>
      <c r="I77" s="14">
        <v>270000</v>
      </c>
    </row>
    <row r="78" spans="1:9" x14ac:dyDescent="0.35">
      <c r="A78" s="13">
        <v>77</v>
      </c>
      <c r="B78" s="4" t="s">
        <v>116</v>
      </c>
      <c r="C78" s="4">
        <v>1</v>
      </c>
      <c r="D78" s="4">
        <v>41</v>
      </c>
      <c r="E78" s="4">
        <v>10</v>
      </c>
      <c r="F78" s="4">
        <v>3</v>
      </c>
      <c r="G78" s="5">
        <v>1</v>
      </c>
      <c r="H78" s="4">
        <v>0</v>
      </c>
      <c r="I78" s="14">
        <v>500000</v>
      </c>
    </row>
    <row r="79" spans="1:9" x14ac:dyDescent="0.35">
      <c r="A79" s="13">
        <v>78</v>
      </c>
      <c r="B79" s="4" t="s">
        <v>117</v>
      </c>
      <c r="C79" s="4">
        <v>2</v>
      </c>
      <c r="D79" s="4">
        <v>2377</v>
      </c>
      <c r="E79" s="4">
        <v>106</v>
      </c>
      <c r="F79" s="4">
        <v>41</v>
      </c>
      <c r="G79" s="5">
        <v>13.25</v>
      </c>
      <c r="H79" s="4">
        <v>0</v>
      </c>
      <c r="I79" s="14">
        <v>675000</v>
      </c>
    </row>
    <row r="80" spans="1:9" ht="26.5" x14ac:dyDescent="0.35">
      <c r="A80" s="13">
        <v>79</v>
      </c>
      <c r="B80" s="4" t="s">
        <v>118</v>
      </c>
      <c r="C80" s="4">
        <v>2</v>
      </c>
      <c r="D80" s="4">
        <v>3</v>
      </c>
      <c r="E80" s="4">
        <v>7</v>
      </c>
      <c r="F80" s="4">
        <v>4</v>
      </c>
      <c r="G80" s="5">
        <v>3.5</v>
      </c>
      <c r="H80" s="4">
        <v>0</v>
      </c>
      <c r="I80" s="14">
        <v>95000</v>
      </c>
    </row>
    <row r="81" spans="1:9" x14ac:dyDescent="0.35">
      <c r="A81" s="13">
        <v>80</v>
      </c>
      <c r="B81" s="4" t="s">
        <v>119</v>
      </c>
      <c r="C81" s="4">
        <v>2</v>
      </c>
      <c r="D81" s="4">
        <v>74</v>
      </c>
      <c r="E81" s="4">
        <v>39</v>
      </c>
      <c r="F81" s="4">
        <v>23</v>
      </c>
      <c r="G81" s="5">
        <v>7.8</v>
      </c>
      <c r="H81" s="4">
        <v>0</v>
      </c>
      <c r="I81" s="14">
        <v>275000</v>
      </c>
    </row>
    <row r="82" spans="1:9" x14ac:dyDescent="0.35">
      <c r="A82" s="13">
        <v>81</v>
      </c>
      <c r="B82" s="4" t="s">
        <v>120</v>
      </c>
      <c r="C82" s="4">
        <v>2</v>
      </c>
      <c r="D82" s="4">
        <v>736</v>
      </c>
      <c r="E82" s="4">
        <v>912</v>
      </c>
      <c r="F82" s="4">
        <v>57</v>
      </c>
      <c r="G82" s="5">
        <v>20.266666666666666</v>
      </c>
      <c r="H82" s="4">
        <v>0</v>
      </c>
      <c r="I82" s="14">
        <v>325000</v>
      </c>
    </row>
    <row r="83" spans="1:9" x14ac:dyDescent="0.35">
      <c r="A83" s="13">
        <v>82</v>
      </c>
      <c r="B83" s="4" t="s">
        <v>121</v>
      </c>
      <c r="C83" s="4">
        <v>2</v>
      </c>
      <c r="D83" s="4">
        <v>1468</v>
      </c>
      <c r="E83" s="4">
        <v>929</v>
      </c>
      <c r="F83" s="4">
        <v>60</v>
      </c>
      <c r="G83" s="5">
        <v>23.820512820512821</v>
      </c>
      <c r="H83" s="4">
        <v>0</v>
      </c>
      <c r="I83" s="14">
        <v>925000</v>
      </c>
    </row>
    <row r="84" spans="1:9" ht="26.5" x14ac:dyDescent="0.35">
      <c r="A84" s="13">
        <v>83</v>
      </c>
      <c r="B84" s="4" t="s">
        <v>122</v>
      </c>
      <c r="C84" s="4">
        <v>2</v>
      </c>
      <c r="D84" s="4">
        <v>810</v>
      </c>
      <c r="E84" s="4">
        <v>1488</v>
      </c>
      <c r="F84" s="4">
        <v>100</v>
      </c>
      <c r="G84" s="5">
        <v>25.655172413793103</v>
      </c>
      <c r="H84" s="4">
        <v>0</v>
      </c>
      <c r="I84" s="14">
        <v>475000</v>
      </c>
    </row>
    <row r="85" spans="1:9" ht="26.5" x14ac:dyDescent="0.35">
      <c r="A85" s="13">
        <v>84</v>
      </c>
      <c r="B85" s="4" t="s">
        <v>123</v>
      </c>
      <c r="C85" s="4">
        <v>2</v>
      </c>
      <c r="D85" s="4">
        <v>4184</v>
      </c>
      <c r="E85" s="4">
        <v>634</v>
      </c>
      <c r="F85" s="4">
        <v>103</v>
      </c>
      <c r="G85" s="5">
        <v>42.266666666666666</v>
      </c>
      <c r="H85" s="4">
        <v>1</v>
      </c>
      <c r="I85" s="14">
        <v>1550000</v>
      </c>
    </row>
    <row r="86" spans="1:9" ht="26.5" x14ac:dyDescent="0.35">
      <c r="A86" s="13">
        <v>85</v>
      </c>
      <c r="B86" s="4" t="s">
        <v>124</v>
      </c>
      <c r="C86" s="4">
        <v>3</v>
      </c>
      <c r="D86" s="4">
        <v>3519</v>
      </c>
      <c r="E86" s="4">
        <v>147</v>
      </c>
      <c r="F86" s="4">
        <v>33</v>
      </c>
      <c r="G86" s="5">
        <v>18.37</v>
      </c>
      <c r="H86" s="4">
        <v>1</v>
      </c>
      <c r="I86" s="14">
        <v>550000</v>
      </c>
    </row>
    <row r="87" spans="1:9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244</v>
      </c>
      <c r="F87" s="4">
        <v>79</v>
      </c>
      <c r="G87" s="5">
        <v>27.111111111111111</v>
      </c>
      <c r="H87" s="4">
        <v>0</v>
      </c>
      <c r="I87" s="14">
        <v>50000</v>
      </c>
    </row>
    <row r="88" spans="1:9" ht="26.5" x14ac:dyDescent="0.35">
      <c r="A88" s="13">
        <v>87</v>
      </c>
      <c r="B88" s="4" t="s">
        <v>126</v>
      </c>
      <c r="C88" s="4">
        <v>3</v>
      </c>
      <c r="D88" s="4">
        <v>13704</v>
      </c>
      <c r="E88" s="4">
        <v>39</v>
      </c>
      <c r="F88" s="4">
        <v>20</v>
      </c>
      <c r="G88" s="5">
        <v>9.75</v>
      </c>
      <c r="H88" s="4">
        <v>1</v>
      </c>
      <c r="I88" s="14">
        <v>400000</v>
      </c>
    </row>
    <row r="89" spans="1:9" ht="26.5" x14ac:dyDescent="0.35">
      <c r="A89" s="13">
        <v>88</v>
      </c>
      <c r="B89" s="4" t="s">
        <v>127</v>
      </c>
      <c r="C89" s="4">
        <v>2</v>
      </c>
      <c r="D89" s="4">
        <v>163</v>
      </c>
      <c r="E89" s="4">
        <v>67</v>
      </c>
      <c r="F89" s="4">
        <v>28</v>
      </c>
      <c r="G89" s="5">
        <v>22.333333333333332</v>
      </c>
      <c r="H89" s="4">
        <v>0</v>
      </c>
      <c r="I89" s="14">
        <v>170000</v>
      </c>
    </row>
    <row r="90" spans="1:9" x14ac:dyDescent="0.35">
      <c r="A90" s="13">
        <v>89</v>
      </c>
      <c r="B90" s="4" t="s">
        <v>128</v>
      </c>
      <c r="C90" s="4">
        <v>1</v>
      </c>
      <c r="D90" s="4">
        <v>3525</v>
      </c>
      <c r="E90" s="4">
        <v>2254</v>
      </c>
      <c r="F90" s="4">
        <v>98</v>
      </c>
      <c r="G90" s="5">
        <v>33.64179104477612</v>
      </c>
      <c r="H90" s="4">
        <v>0</v>
      </c>
      <c r="I90" s="14">
        <v>650000</v>
      </c>
    </row>
    <row r="91" spans="1:9" x14ac:dyDescent="0.35">
      <c r="A91" s="13">
        <v>90</v>
      </c>
      <c r="B91" s="4" t="s">
        <v>129</v>
      </c>
      <c r="C91" s="4">
        <v>2</v>
      </c>
      <c r="D91" s="4">
        <v>1100</v>
      </c>
      <c r="E91" s="4">
        <v>604</v>
      </c>
      <c r="F91" s="4">
        <v>86</v>
      </c>
      <c r="G91" s="5">
        <v>21.571428571428573</v>
      </c>
      <c r="H91" s="4">
        <v>0</v>
      </c>
      <c r="I91" s="14">
        <v>160000</v>
      </c>
    </row>
    <row r="92" spans="1:9" x14ac:dyDescent="0.35">
      <c r="A92" s="13">
        <v>91</v>
      </c>
      <c r="B92" s="4" t="s">
        <v>130</v>
      </c>
      <c r="C92" s="4">
        <v>2</v>
      </c>
      <c r="D92" s="4">
        <v>4</v>
      </c>
      <c r="E92" s="4">
        <v>372</v>
      </c>
      <c r="F92" s="4">
        <v>59</v>
      </c>
      <c r="G92" s="5">
        <v>28.615384615384617</v>
      </c>
      <c r="H92" s="4">
        <v>0</v>
      </c>
      <c r="I92" s="14">
        <v>100000</v>
      </c>
    </row>
    <row r="93" spans="1:9" ht="26.5" x14ac:dyDescent="0.35">
      <c r="A93" s="13">
        <v>92</v>
      </c>
      <c r="B93" s="4" t="s">
        <v>131</v>
      </c>
      <c r="C93" s="4">
        <v>2</v>
      </c>
      <c r="D93" s="4">
        <v>10472</v>
      </c>
      <c r="E93" s="4">
        <v>1567</v>
      </c>
      <c r="F93" s="4">
        <v>94</v>
      </c>
      <c r="G93" s="5">
        <v>27.982142857142858</v>
      </c>
      <c r="H93" s="4">
        <v>1</v>
      </c>
      <c r="I93" s="14">
        <v>700000</v>
      </c>
    </row>
    <row r="94" spans="1:9" ht="26.5" x14ac:dyDescent="0.35">
      <c r="A94" s="13">
        <v>93</v>
      </c>
      <c r="B94" s="4" t="s">
        <v>132</v>
      </c>
      <c r="C94" s="4">
        <v>2</v>
      </c>
      <c r="D94" s="4">
        <v>5644</v>
      </c>
      <c r="E94" s="4">
        <v>73</v>
      </c>
      <c r="F94" s="4">
        <v>31</v>
      </c>
      <c r="G94" s="5">
        <v>18.25</v>
      </c>
      <c r="H94" s="4">
        <v>0</v>
      </c>
      <c r="I94" s="14">
        <v>225000</v>
      </c>
    </row>
    <row r="95" spans="1:9" x14ac:dyDescent="0.35">
      <c r="A95" s="13">
        <v>94</v>
      </c>
      <c r="B95" s="4" t="s">
        <v>133</v>
      </c>
      <c r="C95" s="4">
        <v>2</v>
      </c>
      <c r="D95" s="4">
        <v>8090</v>
      </c>
      <c r="E95" s="4">
        <v>1879</v>
      </c>
      <c r="F95" s="4">
        <v>119</v>
      </c>
      <c r="G95" s="5">
        <v>30.306451612903224</v>
      </c>
      <c r="H95" s="4">
        <v>1</v>
      </c>
      <c r="I95" s="14">
        <v>1800000</v>
      </c>
    </row>
    <row r="96" spans="1:9" ht="26.5" x14ac:dyDescent="0.35">
      <c r="A96" s="13">
        <v>95</v>
      </c>
      <c r="B96" s="4" t="s">
        <v>134</v>
      </c>
      <c r="C96" s="4">
        <v>2</v>
      </c>
      <c r="D96" s="4">
        <v>7040</v>
      </c>
      <c r="E96" s="4">
        <v>81</v>
      </c>
      <c r="F96" s="4">
        <v>33</v>
      </c>
      <c r="G96" s="5">
        <v>10.119999999999999</v>
      </c>
      <c r="H96" s="4">
        <v>1</v>
      </c>
      <c r="I96" s="14">
        <v>675000</v>
      </c>
    </row>
    <row r="97" spans="1:9" x14ac:dyDescent="0.35">
      <c r="A97" s="13">
        <v>96</v>
      </c>
      <c r="B97" s="4" t="s">
        <v>135</v>
      </c>
      <c r="C97" s="4">
        <v>1</v>
      </c>
      <c r="D97" s="4">
        <v>47</v>
      </c>
      <c r="E97" s="4">
        <v>37</v>
      </c>
      <c r="F97" s="4">
        <v>9</v>
      </c>
      <c r="G97" s="5">
        <v>9.25</v>
      </c>
      <c r="H97" s="4">
        <v>0</v>
      </c>
      <c r="I97" s="14">
        <v>950000</v>
      </c>
    </row>
    <row r="98" spans="1:9" x14ac:dyDescent="0.35">
      <c r="A98" s="13">
        <v>97</v>
      </c>
      <c r="B98" s="4" t="s">
        <v>136</v>
      </c>
      <c r="C98" s="4">
        <v>2</v>
      </c>
      <c r="D98" s="4">
        <v>35</v>
      </c>
      <c r="E98" s="4">
        <v>36</v>
      </c>
      <c r="F98" s="4">
        <v>16</v>
      </c>
      <c r="G98" s="5">
        <v>9</v>
      </c>
      <c r="H98" s="4">
        <v>0</v>
      </c>
      <c r="I98" s="14">
        <v>225000</v>
      </c>
    </row>
    <row r="99" spans="1:9" ht="26.5" x14ac:dyDescent="0.35">
      <c r="A99" s="13">
        <v>98</v>
      </c>
      <c r="B99" s="4" t="s">
        <v>137</v>
      </c>
      <c r="C99" s="4">
        <v>1</v>
      </c>
      <c r="D99" s="4">
        <v>1961</v>
      </c>
      <c r="E99" s="4">
        <v>1975</v>
      </c>
      <c r="F99" s="4">
        <v>109</v>
      </c>
      <c r="G99" s="5">
        <v>31.349206349206348</v>
      </c>
      <c r="H99" s="4">
        <v>0</v>
      </c>
      <c r="I99" s="14">
        <v>750000</v>
      </c>
    </row>
    <row r="100" spans="1:9" ht="26.5" x14ac:dyDescent="0.35">
      <c r="A100" s="13">
        <v>99</v>
      </c>
      <c r="B100" s="4" t="s">
        <v>138</v>
      </c>
      <c r="C100" s="4">
        <v>3</v>
      </c>
      <c r="D100" s="4">
        <v>394</v>
      </c>
      <c r="E100" s="4">
        <v>2</v>
      </c>
      <c r="F100" s="4">
        <v>2</v>
      </c>
      <c r="G100" s="5">
        <v>2</v>
      </c>
      <c r="H100" s="4">
        <v>0</v>
      </c>
      <c r="I100" s="14">
        <v>425000</v>
      </c>
    </row>
    <row r="101" spans="1:9" ht="26.5" x14ac:dyDescent="0.35">
      <c r="A101" s="13">
        <v>100</v>
      </c>
      <c r="B101" s="4" t="s">
        <v>139</v>
      </c>
      <c r="C101" s="4">
        <v>2</v>
      </c>
      <c r="D101" s="4">
        <v>5253</v>
      </c>
      <c r="E101" s="4">
        <v>52</v>
      </c>
      <c r="F101" s="4">
        <v>24</v>
      </c>
      <c r="G101" s="5">
        <v>13</v>
      </c>
      <c r="H101" s="4">
        <v>1</v>
      </c>
      <c r="I101" s="14">
        <v>500000</v>
      </c>
    </row>
    <row r="102" spans="1:9" x14ac:dyDescent="0.35">
      <c r="A102" s="13">
        <v>101</v>
      </c>
      <c r="B102" s="4" t="s">
        <v>140</v>
      </c>
      <c r="C102" s="4">
        <v>2</v>
      </c>
      <c r="D102" s="4">
        <v>1587</v>
      </c>
      <c r="E102" s="4">
        <v>40</v>
      </c>
      <c r="F102" s="4">
        <v>23</v>
      </c>
      <c r="G102" s="5">
        <v>20</v>
      </c>
      <c r="H102" s="4">
        <v>0</v>
      </c>
      <c r="I102" s="14">
        <v>100000</v>
      </c>
    </row>
    <row r="103" spans="1:9" x14ac:dyDescent="0.35">
      <c r="A103" s="13">
        <v>102</v>
      </c>
      <c r="B103" s="4" t="s">
        <v>141</v>
      </c>
      <c r="C103" s="4">
        <v>2</v>
      </c>
      <c r="D103" s="4">
        <v>104</v>
      </c>
      <c r="E103" s="4">
        <v>52</v>
      </c>
      <c r="F103" s="4">
        <v>10</v>
      </c>
      <c r="G103" s="5">
        <v>3.4666666666666668</v>
      </c>
      <c r="H103" s="4">
        <v>0</v>
      </c>
      <c r="I103" s="14">
        <v>875000</v>
      </c>
    </row>
    <row r="104" spans="1:9" x14ac:dyDescent="0.35">
      <c r="A104" s="13">
        <v>103</v>
      </c>
      <c r="B104" s="4" t="s">
        <v>142</v>
      </c>
      <c r="C104" s="4">
        <v>2</v>
      </c>
      <c r="D104" s="4">
        <v>925</v>
      </c>
      <c r="E104" s="4">
        <v>439</v>
      </c>
      <c r="F104" s="4">
        <v>87</v>
      </c>
      <c r="G104" s="5">
        <v>25.823529411764707</v>
      </c>
      <c r="H104" s="4">
        <v>0</v>
      </c>
      <c r="I104" s="14">
        <v>100000</v>
      </c>
    </row>
    <row r="105" spans="1:9" x14ac:dyDescent="0.35">
      <c r="A105" s="13">
        <v>104</v>
      </c>
      <c r="B105" s="4" t="s">
        <v>143</v>
      </c>
      <c r="C105" s="4">
        <v>2</v>
      </c>
      <c r="D105" s="4">
        <v>6598</v>
      </c>
      <c r="E105" s="4">
        <v>739</v>
      </c>
      <c r="F105" s="4">
        <v>91</v>
      </c>
      <c r="G105" s="5">
        <v>28.423076923076923</v>
      </c>
      <c r="H105" s="4">
        <v>1</v>
      </c>
      <c r="I105" s="14">
        <v>250000</v>
      </c>
    </row>
    <row r="106" spans="1:9" ht="26.5" x14ac:dyDescent="0.35">
      <c r="A106" s="13">
        <v>105</v>
      </c>
      <c r="B106" s="4" t="s">
        <v>144</v>
      </c>
      <c r="C106" s="4">
        <v>2</v>
      </c>
      <c r="D106" s="4">
        <v>268</v>
      </c>
      <c r="E106" s="4">
        <v>36</v>
      </c>
      <c r="F106" s="4">
        <v>13</v>
      </c>
      <c r="G106" s="5">
        <v>12</v>
      </c>
      <c r="H106" s="4">
        <v>0</v>
      </c>
      <c r="I106" s="14">
        <v>100000</v>
      </c>
    </row>
    <row r="107" spans="1:9" ht="26.5" x14ac:dyDescent="0.35">
      <c r="A107" s="13">
        <v>106</v>
      </c>
      <c r="B107" s="4" t="s">
        <v>145</v>
      </c>
      <c r="C107" s="4">
        <v>2</v>
      </c>
      <c r="D107" s="4">
        <v>44</v>
      </c>
      <c r="E107" s="4">
        <v>33</v>
      </c>
      <c r="F107" s="4">
        <v>15</v>
      </c>
      <c r="G107" s="5">
        <v>11</v>
      </c>
      <c r="H107" s="4">
        <v>0</v>
      </c>
      <c r="I107" s="14">
        <v>625000</v>
      </c>
    </row>
    <row r="108" spans="1:9" x14ac:dyDescent="0.35">
      <c r="A108" s="13">
        <v>107</v>
      </c>
      <c r="B108" s="4" t="s">
        <v>146</v>
      </c>
      <c r="C108" s="4">
        <v>2</v>
      </c>
      <c r="D108" s="4">
        <v>142</v>
      </c>
      <c r="E108" s="4">
        <v>70</v>
      </c>
      <c r="F108" s="4">
        <v>13</v>
      </c>
      <c r="G108" s="5">
        <v>4.666666666666667</v>
      </c>
      <c r="H108" s="4">
        <v>0</v>
      </c>
      <c r="I108" s="14">
        <v>325000</v>
      </c>
    </row>
    <row r="109" spans="1:9" x14ac:dyDescent="0.35">
      <c r="A109" s="13">
        <v>108</v>
      </c>
      <c r="B109" s="4" t="s">
        <v>147</v>
      </c>
      <c r="C109" s="4">
        <v>3</v>
      </c>
      <c r="D109" s="4">
        <v>4483</v>
      </c>
      <c r="E109" s="4">
        <v>131</v>
      </c>
      <c r="F109" s="4">
        <v>36</v>
      </c>
      <c r="G109" s="5">
        <v>18.714285714285715</v>
      </c>
      <c r="H109" s="4">
        <v>0</v>
      </c>
      <c r="I109" s="14">
        <v>175000</v>
      </c>
    </row>
    <row r="110" spans="1:9" ht="26.5" x14ac:dyDescent="0.35">
      <c r="A110" s="13">
        <v>109</v>
      </c>
      <c r="B110" s="4" t="s">
        <v>148</v>
      </c>
      <c r="C110" s="4">
        <v>3</v>
      </c>
      <c r="D110" s="4">
        <v>5088</v>
      </c>
      <c r="E110" s="4">
        <v>974</v>
      </c>
      <c r="F110" s="4">
        <v>117</v>
      </c>
      <c r="G110" s="5">
        <v>36.074074074074076</v>
      </c>
      <c r="H110" s="4">
        <v>0</v>
      </c>
      <c r="I110" s="14">
        <v>1350000</v>
      </c>
    </row>
    <row r="111" spans="1:9" x14ac:dyDescent="0.35">
      <c r="A111" s="13">
        <v>110</v>
      </c>
      <c r="B111" s="4" t="s">
        <v>149</v>
      </c>
      <c r="C111" s="4">
        <v>2</v>
      </c>
      <c r="D111" s="4">
        <v>3393</v>
      </c>
      <c r="E111" s="4">
        <v>31</v>
      </c>
      <c r="F111" s="4">
        <v>15</v>
      </c>
      <c r="G111" s="5">
        <v>10.33</v>
      </c>
      <c r="H111" s="4">
        <v>1</v>
      </c>
      <c r="I111" s="14">
        <v>125000</v>
      </c>
    </row>
    <row r="112" spans="1:9" ht="26.5" x14ac:dyDescent="0.35">
      <c r="A112" s="13">
        <v>111</v>
      </c>
      <c r="B112" s="4" t="s">
        <v>151</v>
      </c>
      <c r="C112" s="4">
        <v>2</v>
      </c>
      <c r="D112" s="4">
        <v>3185</v>
      </c>
      <c r="E112" s="4">
        <v>895</v>
      </c>
      <c r="F112" s="4">
        <v>81</v>
      </c>
      <c r="G112" s="5">
        <v>27.96875</v>
      </c>
      <c r="H112" s="4">
        <v>1</v>
      </c>
      <c r="I112" s="14">
        <v>1000000</v>
      </c>
    </row>
    <row r="113" spans="1:9" ht="26.5" x14ac:dyDescent="0.35">
      <c r="A113" s="13">
        <v>112</v>
      </c>
      <c r="B113" s="4" t="s">
        <v>152</v>
      </c>
      <c r="C113" s="4">
        <v>3</v>
      </c>
      <c r="D113" s="4">
        <v>18426</v>
      </c>
      <c r="E113" s="4">
        <v>2047</v>
      </c>
      <c r="F113" s="4">
        <v>100</v>
      </c>
      <c r="G113" s="5">
        <v>37.907407407407405</v>
      </c>
      <c r="H113" s="4">
        <v>1</v>
      </c>
      <c r="I113" s="14">
        <v>1800000</v>
      </c>
    </row>
    <row r="114" spans="1:9" ht="26.5" x14ac:dyDescent="0.35">
      <c r="A114" s="13">
        <v>113</v>
      </c>
      <c r="B114" s="4" t="s">
        <v>153</v>
      </c>
      <c r="C114" s="4">
        <v>2</v>
      </c>
      <c r="D114" s="4">
        <v>165</v>
      </c>
      <c r="E114" s="4">
        <v>969</v>
      </c>
      <c r="F114" s="4">
        <v>75</v>
      </c>
      <c r="G114" s="5">
        <v>31.258064516129032</v>
      </c>
      <c r="H114" s="4">
        <v>0</v>
      </c>
      <c r="I114" s="14">
        <v>675000</v>
      </c>
    </row>
    <row r="115" spans="1:9" ht="26.5" x14ac:dyDescent="0.35">
      <c r="A115" s="13">
        <v>114</v>
      </c>
      <c r="B115" s="4" t="s">
        <v>154</v>
      </c>
      <c r="C115" s="4">
        <v>1</v>
      </c>
      <c r="D115" s="4">
        <v>49</v>
      </c>
      <c r="E115" s="4">
        <v>836</v>
      </c>
      <c r="F115" s="4">
        <v>42</v>
      </c>
      <c r="G115" s="5">
        <v>25.333333333333332</v>
      </c>
      <c r="H115" s="4">
        <v>0</v>
      </c>
      <c r="I115" s="14">
        <v>1600000</v>
      </c>
    </row>
    <row r="116" spans="1:9" x14ac:dyDescent="0.35">
      <c r="A116" s="13">
        <v>115</v>
      </c>
      <c r="B116" s="4" t="s">
        <v>155</v>
      </c>
      <c r="C116" s="4">
        <v>1</v>
      </c>
      <c r="D116" s="4">
        <v>1</v>
      </c>
      <c r="E116" s="4">
        <v>3</v>
      </c>
      <c r="F116" s="4">
        <v>3</v>
      </c>
      <c r="G116" s="5">
        <v>3</v>
      </c>
      <c r="H116" s="4">
        <v>0</v>
      </c>
      <c r="I116" s="14">
        <v>240000</v>
      </c>
    </row>
    <row r="117" spans="1:9" x14ac:dyDescent="0.35">
      <c r="A117" s="13">
        <v>116</v>
      </c>
      <c r="B117" s="4" t="s">
        <v>156</v>
      </c>
      <c r="C117" s="4">
        <v>2</v>
      </c>
      <c r="D117" s="4">
        <v>368</v>
      </c>
      <c r="E117" s="4">
        <v>39</v>
      </c>
      <c r="F117" s="4">
        <v>24</v>
      </c>
      <c r="G117" s="5">
        <v>13</v>
      </c>
      <c r="H117" s="4">
        <v>0</v>
      </c>
      <c r="I117" s="14">
        <v>150000</v>
      </c>
    </row>
    <row r="118" spans="1:9" ht="26.5" x14ac:dyDescent="0.35">
      <c r="A118" s="13">
        <v>117</v>
      </c>
      <c r="B118" s="4" t="s">
        <v>157</v>
      </c>
      <c r="C118" s="4">
        <v>2</v>
      </c>
      <c r="D118" s="4">
        <v>786</v>
      </c>
      <c r="E118" s="4">
        <v>1538</v>
      </c>
      <c r="F118" s="4">
        <v>69</v>
      </c>
      <c r="G118" s="5">
        <v>26.982456140350877</v>
      </c>
      <c r="H118" s="4">
        <v>0</v>
      </c>
      <c r="I118" s="14">
        <v>800000</v>
      </c>
    </row>
    <row r="119" spans="1:9" ht="26.5" x14ac:dyDescent="0.35">
      <c r="A119" s="13">
        <v>118</v>
      </c>
      <c r="B119" s="4" t="s">
        <v>158</v>
      </c>
      <c r="C119" s="4">
        <v>3</v>
      </c>
      <c r="D119" s="4">
        <v>2025</v>
      </c>
      <c r="E119" s="4">
        <v>81</v>
      </c>
      <c r="F119" s="4">
        <v>20</v>
      </c>
      <c r="G119" s="5">
        <v>10.125</v>
      </c>
      <c r="H119" s="4">
        <v>0</v>
      </c>
      <c r="I119" s="14">
        <v>200000</v>
      </c>
    </row>
    <row r="120" spans="1:9" ht="26.5" x14ac:dyDescent="0.35">
      <c r="A120" s="13">
        <v>119</v>
      </c>
      <c r="B120" s="4" t="s">
        <v>182</v>
      </c>
      <c r="C120" s="4">
        <v>2</v>
      </c>
      <c r="D120" s="4">
        <v>39</v>
      </c>
      <c r="E120" s="4">
        <v>137</v>
      </c>
      <c r="F120" s="4">
        <v>35</v>
      </c>
      <c r="G120" s="5">
        <v>15.222222222222221</v>
      </c>
      <c r="H120" s="4">
        <v>0</v>
      </c>
      <c r="I120" s="14">
        <v>50000</v>
      </c>
    </row>
    <row r="121" spans="1:9" ht="26.5" x14ac:dyDescent="0.35">
      <c r="A121" s="13">
        <v>120</v>
      </c>
      <c r="B121" s="4" t="s">
        <v>159</v>
      </c>
      <c r="C121" s="4">
        <v>2</v>
      </c>
      <c r="D121" s="4">
        <v>218</v>
      </c>
      <c r="E121" s="4">
        <v>914</v>
      </c>
      <c r="F121" s="4">
        <v>71</v>
      </c>
      <c r="G121" s="5">
        <v>22.292682926829269</v>
      </c>
      <c r="H121" s="4">
        <v>0</v>
      </c>
      <c r="I121" s="14">
        <v>700000</v>
      </c>
    </row>
    <row r="122" spans="1:9" ht="26.5" x14ac:dyDescent="0.35">
      <c r="A122" s="13">
        <v>121</v>
      </c>
      <c r="B122" s="4" t="s">
        <v>160</v>
      </c>
      <c r="C122" s="4">
        <v>2</v>
      </c>
      <c r="D122" s="4">
        <v>2105</v>
      </c>
      <c r="E122" s="4">
        <v>121</v>
      </c>
      <c r="F122" s="4">
        <v>29</v>
      </c>
      <c r="G122" s="5">
        <v>15.125</v>
      </c>
      <c r="H122" s="4">
        <v>1</v>
      </c>
      <c r="I122" s="14">
        <v>625000</v>
      </c>
    </row>
    <row r="123" spans="1:9" ht="26.5" x14ac:dyDescent="0.35">
      <c r="A123" s="13">
        <v>122</v>
      </c>
      <c r="B123" s="4" t="s">
        <v>161</v>
      </c>
      <c r="C123" s="4">
        <v>2</v>
      </c>
      <c r="D123" s="4">
        <v>43</v>
      </c>
      <c r="E123" s="4">
        <v>217</v>
      </c>
      <c r="F123" s="4">
        <v>25</v>
      </c>
      <c r="G123" s="5">
        <v>9.4347826086956523</v>
      </c>
      <c r="H123" s="4">
        <v>0</v>
      </c>
      <c r="I123" s="14">
        <v>475000</v>
      </c>
    </row>
    <row r="124" spans="1:9" x14ac:dyDescent="0.35">
      <c r="A124" s="13">
        <v>123</v>
      </c>
      <c r="B124" s="4" t="s">
        <v>162</v>
      </c>
      <c r="C124" s="4">
        <v>3</v>
      </c>
      <c r="D124" s="4">
        <v>1018</v>
      </c>
      <c r="E124" s="4">
        <v>198</v>
      </c>
      <c r="F124" s="4">
        <v>34</v>
      </c>
      <c r="G124" s="5">
        <v>9.9</v>
      </c>
      <c r="H124" s="4">
        <v>1</v>
      </c>
      <c r="I124" s="14">
        <v>450000</v>
      </c>
    </row>
    <row r="125" spans="1:9" ht="26.5" x14ac:dyDescent="0.35">
      <c r="A125" s="13">
        <v>124</v>
      </c>
      <c r="B125" s="4" t="s">
        <v>163</v>
      </c>
      <c r="C125" s="4">
        <v>1</v>
      </c>
      <c r="D125" s="4">
        <v>876</v>
      </c>
      <c r="E125" s="4">
        <v>1025</v>
      </c>
      <c r="F125" s="4">
        <v>109</v>
      </c>
      <c r="G125" s="5">
        <v>27.702702702702702</v>
      </c>
      <c r="H125" s="4">
        <v>0</v>
      </c>
      <c r="I125" s="14">
        <v>750000</v>
      </c>
    </row>
    <row r="126" spans="1:9" x14ac:dyDescent="0.35">
      <c r="A126" s="13">
        <v>125</v>
      </c>
      <c r="B126" s="4" t="s">
        <v>164</v>
      </c>
      <c r="C126" s="4">
        <v>2</v>
      </c>
      <c r="D126" s="4">
        <v>2037</v>
      </c>
      <c r="E126" s="4">
        <v>745</v>
      </c>
      <c r="F126" s="4">
        <v>78</v>
      </c>
      <c r="G126" s="5">
        <v>31.041666666666668</v>
      </c>
      <c r="H126" s="4">
        <v>1</v>
      </c>
      <c r="I126" s="14">
        <v>500000</v>
      </c>
    </row>
    <row r="127" spans="1:9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49</v>
      </c>
      <c r="F127" s="4">
        <v>16</v>
      </c>
      <c r="G127" s="5">
        <v>9.8000000000000007</v>
      </c>
      <c r="H127" s="4">
        <v>0</v>
      </c>
      <c r="I127" s="14">
        <v>750000</v>
      </c>
    </row>
    <row r="128" spans="1:9" ht="26.5" x14ac:dyDescent="0.35">
      <c r="A128" s="13">
        <v>127</v>
      </c>
      <c r="B128" s="4" t="s">
        <v>166</v>
      </c>
      <c r="C128" s="4">
        <v>2</v>
      </c>
      <c r="D128" s="4">
        <v>6814</v>
      </c>
      <c r="E128" s="4">
        <v>3</v>
      </c>
      <c r="F128" s="4">
        <v>3</v>
      </c>
      <c r="G128" s="5">
        <v>3</v>
      </c>
      <c r="H128" s="4">
        <v>1</v>
      </c>
      <c r="I128" s="14">
        <v>225000</v>
      </c>
    </row>
    <row r="129" spans="1:9" ht="26.5" x14ac:dyDescent="0.35">
      <c r="A129" s="13">
        <v>128</v>
      </c>
      <c r="B129" s="4" t="s">
        <v>167</v>
      </c>
      <c r="C129" s="4">
        <v>2</v>
      </c>
      <c r="D129" s="4">
        <v>8051</v>
      </c>
      <c r="E129" s="4">
        <v>1237</v>
      </c>
      <c r="F129" s="4">
        <v>66</v>
      </c>
      <c r="G129" s="5">
        <v>26.319148936170212</v>
      </c>
      <c r="H129" s="4">
        <v>1</v>
      </c>
      <c r="I129" s="14">
        <v>1800000</v>
      </c>
    </row>
    <row r="130" spans="1:9" ht="26.5" x14ac:dyDescent="0.35">
      <c r="A130" s="13">
        <v>129</v>
      </c>
      <c r="B130" s="4" t="s">
        <v>168</v>
      </c>
      <c r="C130" s="4">
        <v>2</v>
      </c>
      <c r="D130" s="4">
        <v>790</v>
      </c>
      <c r="E130" s="4">
        <v>99</v>
      </c>
      <c r="F130" s="4">
        <v>23</v>
      </c>
      <c r="G130" s="5">
        <v>9.9</v>
      </c>
      <c r="H130" s="4">
        <v>0</v>
      </c>
      <c r="I130" s="14">
        <v>450000</v>
      </c>
    </row>
    <row r="131" spans="1:9" ht="26.5" x14ac:dyDescent="0.35">
      <c r="A131" s="13">
        <v>130</v>
      </c>
      <c r="B131" s="4" t="s">
        <v>169</v>
      </c>
      <c r="C131" s="4">
        <v>2</v>
      </c>
      <c r="D131" s="47">
        <v>343</v>
      </c>
      <c r="E131" s="47">
        <v>11</v>
      </c>
      <c r="F131" s="47">
        <v>10</v>
      </c>
      <c r="G131" s="48">
        <v>11</v>
      </c>
      <c r="H131" s="20">
        <v>0</v>
      </c>
      <c r="I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4CB-27FA-4940-9429-05449209A7C1}">
  <dimension ref="A1:I29"/>
  <sheetViews>
    <sheetView workbookViewId="0">
      <selection activeCell="J23" sqref="J23"/>
    </sheetView>
  </sheetViews>
  <sheetFormatPr defaultRowHeight="14.5" x14ac:dyDescent="0.35"/>
  <cols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4.7677780677463234E-2</v>
      </c>
    </row>
    <row r="7" spans="1:9" x14ac:dyDescent="0.35">
      <c r="A7" s="34" t="s">
        <v>224</v>
      </c>
      <c r="B7" s="34">
        <v>396991.08219712391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x14ac:dyDescent="0.35">
      <c r="A14" s="34"/>
      <c r="B14" s="34"/>
      <c r="C14" s="34"/>
      <c r="D14" s="34"/>
      <c r="E14" s="34"/>
      <c r="F14" s="34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622762.44670618558</v>
      </c>
      <c r="C17" s="41">
        <v>172559.01339322253</v>
      </c>
      <c r="D17" s="41">
        <v>3.6089824255488319</v>
      </c>
      <c r="E17" s="41">
        <v>4.4951398523781957E-4</v>
      </c>
      <c r="F17" s="41">
        <v>281107.6094179161</v>
      </c>
      <c r="G17" s="41">
        <v>964417.28399445512</v>
      </c>
      <c r="H17" s="34"/>
      <c r="I17" s="34"/>
    </row>
    <row r="18" spans="1:9" x14ac:dyDescent="0.35">
      <c r="A18" s="34" t="s">
        <v>2</v>
      </c>
      <c r="B18" s="41">
        <v>-64468.421282074291</v>
      </c>
      <c r="C18" s="41">
        <v>71981.734148649397</v>
      </c>
      <c r="D18" s="41">
        <v>-0.89562195249340104</v>
      </c>
      <c r="E18" s="41">
        <v>0.37224775949146649</v>
      </c>
      <c r="F18" s="41">
        <v>-206987.24533354631</v>
      </c>
      <c r="G18" s="41">
        <v>78050.402769397711</v>
      </c>
      <c r="H18" s="34"/>
      <c r="I18" s="34"/>
    </row>
    <row r="19" spans="1:9" x14ac:dyDescent="0.35">
      <c r="A19" s="34" t="s">
        <v>5</v>
      </c>
      <c r="B19" s="41">
        <v>-593.00905238122641</v>
      </c>
      <c r="C19" s="41">
        <v>442.14163942437807</v>
      </c>
      <c r="D19" s="41">
        <v>-1.3412196443503079</v>
      </c>
      <c r="E19" s="41">
        <v>0.18238213895145469</v>
      </c>
      <c r="F19" s="41">
        <v>-1468.4187276305502</v>
      </c>
      <c r="G19" s="41">
        <v>282.40062286809723</v>
      </c>
      <c r="H19" s="34"/>
      <c r="I19" s="34"/>
    </row>
    <row r="20" spans="1:9" x14ac:dyDescent="0.35">
      <c r="A20" s="34" t="s">
        <v>7</v>
      </c>
      <c r="B20" s="41">
        <v>1198.9554402308738</v>
      </c>
      <c r="C20" s="41">
        <v>588.02608463764852</v>
      </c>
      <c r="D20" s="41">
        <v>2.0389494132215074</v>
      </c>
      <c r="E20" s="41">
        <v>4.3651858385048051E-2</v>
      </c>
      <c r="F20" s="41">
        <v>34.704716275212377</v>
      </c>
      <c r="G20" s="41">
        <v>2363.2061641865353</v>
      </c>
      <c r="H20" s="34"/>
      <c r="I20" s="34"/>
    </row>
    <row r="21" spans="1:9" x14ac:dyDescent="0.35">
      <c r="A21" s="34" t="s">
        <v>8</v>
      </c>
      <c r="B21" s="41">
        <v>-866.50425959121139</v>
      </c>
      <c r="C21" s="41">
        <v>1505.360585080256</v>
      </c>
      <c r="D21" s="41">
        <v>-0.57561242680272184</v>
      </c>
      <c r="E21" s="41">
        <v>0.56595503675482939</v>
      </c>
      <c r="F21" s="41">
        <v>-3847.0134526043034</v>
      </c>
      <c r="G21" s="41">
        <v>2114.0049334218807</v>
      </c>
      <c r="H21" s="34"/>
      <c r="I21" s="34"/>
    </row>
    <row r="22" spans="1:9" x14ac:dyDescent="0.35">
      <c r="A22" s="34" t="s">
        <v>172</v>
      </c>
      <c r="B22" s="41">
        <v>-27.975007668988127</v>
      </c>
      <c r="C22" s="41">
        <v>90.597032125773239</v>
      </c>
      <c r="D22" s="41">
        <v>-0.30878503426195281</v>
      </c>
      <c r="E22" s="41">
        <v>0.75802049434798136</v>
      </c>
      <c r="F22" s="41">
        <v>-207.35082618503728</v>
      </c>
      <c r="G22" s="41">
        <v>151.40081084706102</v>
      </c>
      <c r="H22" s="34"/>
      <c r="I22" s="34"/>
    </row>
    <row r="23" spans="1:9" x14ac:dyDescent="0.35">
      <c r="A23" s="34" t="s">
        <v>173</v>
      </c>
      <c r="B23" s="41">
        <v>3000.2942583816039</v>
      </c>
      <c r="C23" s="41">
        <v>1312.9567195940174</v>
      </c>
      <c r="D23" s="41">
        <v>2.2851433056447834</v>
      </c>
      <c r="E23" s="41">
        <v>2.406033899707789E-2</v>
      </c>
      <c r="F23" s="41">
        <v>400.7313287001075</v>
      </c>
      <c r="G23" s="41">
        <v>5599.8571880631007</v>
      </c>
      <c r="H23" s="34"/>
      <c r="I23" s="34"/>
    </row>
    <row r="24" spans="1:9" x14ac:dyDescent="0.35">
      <c r="A24" s="34" t="s">
        <v>174</v>
      </c>
      <c r="B24" s="41">
        <v>9960.1690806414099</v>
      </c>
      <c r="C24" s="41">
        <v>10201.948100480964</v>
      </c>
      <c r="D24" s="41">
        <v>0.97630070086044096</v>
      </c>
      <c r="E24" s="41">
        <v>0.33087951987667763</v>
      </c>
      <c r="F24" s="41">
        <v>-10238.978154573908</v>
      </c>
      <c r="G24" s="41">
        <v>30159.316315856726</v>
      </c>
      <c r="H24" s="34"/>
      <c r="I24" s="34"/>
    </row>
    <row r="25" spans="1:9" x14ac:dyDescent="0.35">
      <c r="A25" s="34" t="s">
        <v>175</v>
      </c>
      <c r="B25" s="41">
        <v>-10562.452716422307</v>
      </c>
      <c r="C25" s="41">
        <v>10594.819101698093</v>
      </c>
      <c r="D25" s="41">
        <v>-0.99694507428913082</v>
      </c>
      <c r="E25" s="41">
        <v>0.3207972392205905</v>
      </c>
      <c r="F25" s="41">
        <v>-31539.457192222599</v>
      </c>
      <c r="G25" s="41">
        <v>10414.551759377984</v>
      </c>
      <c r="H25" s="34"/>
      <c r="I25" s="34"/>
    </row>
    <row r="26" spans="1:9" ht="15" thickBot="1" x14ac:dyDescent="0.4">
      <c r="A26" s="35" t="s">
        <v>184</v>
      </c>
      <c r="B26" s="42">
        <v>-11520.899086254989</v>
      </c>
      <c r="C26" s="42">
        <v>14172.049796003947</v>
      </c>
      <c r="D26" s="42">
        <v>-0.81293103341363537</v>
      </c>
      <c r="E26" s="42">
        <v>0.4178675311047706</v>
      </c>
      <c r="F26" s="42">
        <v>-39580.571379705616</v>
      </c>
      <c r="G26" s="42">
        <v>16538.773207195634</v>
      </c>
      <c r="H26" s="34"/>
      <c r="I26" s="34"/>
    </row>
    <row r="27" spans="1:9" x14ac:dyDescent="0.35">
      <c r="B27" s="51"/>
      <c r="C27" s="51"/>
      <c r="D27" s="51"/>
      <c r="E27" s="51"/>
      <c r="F27" s="51"/>
      <c r="G27" s="51"/>
    </row>
    <row r="28" spans="1:9" x14ac:dyDescent="0.35">
      <c r="B28" s="51"/>
      <c r="C28" s="51"/>
      <c r="D28" s="51"/>
      <c r="E28" s="51"/>
      <c r="F28" s="51"/>
      <c r="G28" s="51"/>
    </row>
    <row r="29" spans="1:9" x14ac:dyDescent="0.35">
      <c r="B29" s="51"/>
      <c r="C29" s="51"/>
      <c r="D29" s="51"/>
      <c r="E29" s="51"/>
      <c r="F29" s="51"/>
      <c r="G29" s="5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92C-1B6B-4597-830B-8B9890786E32}">
  <dimension ref="A1:M131"/>
  <sheetViews>
    <sheetView workbookViewId="0">
      <selection activeCell="N125" sqref="N125"/>
    </sheetView>
  </sheetViews>
  <sheetFormatPr defaultRowHeight="14.5" x14ac:dyDescent="0.35"/>
  <cols>
    <col min="2" max="2" width="15.81640625" customWidth="1"/>
    <col min="4" max="4" width="9.54296875" style="1" customWidth="1"/>
    <col min="5" max="6" width="11.54296875" style="1" customWidth="1"/>
    <col min="7" max="7" width="9.26953125" style="1" customWidth="1"/>
    <col min="8" max="8" width="8.7265625" style="1"/>
    <col min="9" max="9" width="9.1796875" style="1" customWidth="1"/>
    <col min="10" max="11" width="8.7265625" style="1"/>
    <col min="12" max="12" width="27.453125" style="1" customWidth="1"/>
    <col min="13" max="13" width="12.81640625" style="1" customWidth="1"/>
  </cols>
  <sheetData>
    <row r="1" spans="1:13" ht="52.5" x14ac:dyDescent="0.35">
      <c r="A1" s="28" t="s">
        <v>0</v>
      </c>
      <c r="B1" s="24" t="s">
        <v>1</v>
      </c>
      <c r="C1" s="24" t="s">
        <v>2</v>
      </c>
      <c r="D1" s="16" t="s">
        <v>5</v>
      </c>
      <c r="E1" s="16" t="s">
        <v>7</v>
      </c>
      <c r="F1" s="16" t="s">
        <v>8</v>
      </c>
      <c r="G1" s="27" t="s">
        <v>172</v>
      </c>
      <c r="H1" s="16" t="s">
        <v>173</v>
      </c>
      <c r="I1" s="17" t="s">
        <v>174</v>
      </c>
      <c r="J1" s="17" t="s">
        <v>175</v>
      </c>
      <c r="K1" s="17" t="s">
        <v>184</v>
      </c>
      <c r="L1" s="33" t="s">
        <v>218</v>
      </c>
      <c r="M1" s="29" t="s">
        <v>180</v>
      </c>
    </row>
    <row r="2" spans="1:13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4">
        <v>307</v>
      </c>
      <c r="H2" s="4">
        <v>15</v>
      </c>
      <c r="I2" s="5">
        <v>20.466666666666665</v>
      </c>
      <c r="J2" s="5">
        <v>8.8985507246376816</v>
      </c>
      <c r="K2" s="8">
        <v>13.933333333333334</v>
      </c>
      <c r="L2" s="14">
        <f>IF(Table3[[#This Row],[SOLD PRICE]]&gt;=1000000,1,0)</f>
        <v>0</v>
      </c>
      <c r="M2" s="14">
        <v>50000</v>
      </c>
    </row>
    <row r="3" spans="1:13" ht="26.5" x14ac:dyDescent="0.35">
      <c r="A3" s="13">
        <v>2</v>
      </c>
      <c r="B3" s="4" t="s">
        <v>15</v>
      </c>
      <c r="C3" s="4">
        <v>2</v>
      </c>
      <c r="D3" s="4">
        <v>18</v>
      </c>
      <c r="E3" s="4">
        <v>185</v>
      </c>
      <c r="F3" s="4">
        <v>37.6</v>
      </c>
      <c r="G3" s="4">
        <v>29</v>
      </c>
      <c r="H3" s="4">
        <v>0</v>
      </c>
      <c r="I3" s="5">
        <v>0</v>
      </c>
      <c r="J3" s="5">
        <v>14.5</v>
      </c>
      <c r="K3" s="8">
        <v>0</v>
      </c>
      <c r="L3" s="14">
        <f>IF(Table3[[#This Row],[SOLD PRICE]]&gt;=1000000,1,0)</f>
        <v>0</v>
      </c>
      <c r="M3" s="14">
        <v>50000</v>
      </c>
    </row>
    <row r="4" spans="1:13" ht="26.5" x14ac:dyDescent="0.35">
      <c r="A4" s="13">
        <v>3</v>
      </c>
      <c r="B4" s="4" t="s">
        <v>19</v>
      </c>
      <c r="C4" s="4">
        <v>2</v>
      </c>
      <c r="D4" s="4">
        <v>58</v>
      </c>
      <c r="E4" s="4">
        <v>288</v>
      </c>
      <c r="F4" s="4">
        <v>32.9</v>
      </c>
      <c r="G4" s="4">
        <v>1059</v>
      </c>
      <c r="H4" s="4">
        <v>29</v>
      </c>
      <c r="I4" s="5">
        <v>36.517241379310342</v>
      </c>
      <c r="J4" s="5">
        <v>8.8103161397670551</v>
      </c>
      <c r="K4" s="8">
        <v>24.896551724137932</v>
      </c>
      <c r="L4" s="14">
        <f>IF(Table3[[#This Row],[SOLD PRICE]]&gt;=1000000,1,0)</f>
        <v>0</v>
      </c>
      <c r="M4" s="14">
        <v>350000</v>
      </c>
    </row>
    <row r="5" spans="1:13" x14ac:dyDescent="0.35">
      <c r="A5" s="13">
        <v>4</v>
      </c>
      <c r="B5" s="4" t="s">
        <v>22</v>
      </c>
      <c r="C5" s="4">
        <v>1</v>
      </c>
      <c r="D5" s="4">
        <v>31</v>
      </c>
      <c r="E5" s="4">
        <v>51</v>
      </c>
      <c r="F5" s="4">
        <v>36.799999999999997</v>
      </c>
      <c r="G5" s="4">
        <v>1125</v>
      </c>
      <c r="H5" s="4">
        <v>49</v>
      </c>
      <c r="I5" s="5">
        <v>22.959183673469386</v>
      </c>
      <c r="J5" s="5">
        <v>6.2326869806094187</v>
      </c>
      <c r="K5" s="8">
        <v>22.142857142857142</v>
      </c>
      <c r="L5" s="14">
        <f>IF(Table3[[#This Row],[SOLD PRICE]]&gt;=1000000,1,0)</f>
        <v>0</v>
      </c>
      <c r="M5" s="14">
        <v>850000</v>
      </c>
    </row>
    <row r="6" spans="1:13" ht="26.5" x14ac:dyDescent="0.35">
      <c r="A6" s="13">
        <v>5</v>
      </c>
      <c r="B6" s="4" t="s">
        <v>24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8">
        <v>0</v>
      </c>
      <c r="L6" s="14">
        <f>IF(Table3[[#This Row],[SOLD PRICE]]&gt;=1000000,1,0)</f>
        <v>0</v>
      </c>
      <c r="M6" s="14">
        <v>800000</v>
      </c>
    </row>
    <row r="7" spans="1:13" x14ac:dyDescent="0.35">
      <c r="A7" s="13">
        <v>6</v>
      </c>
      <c r="B7" s="4" t="s">
        <v>26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8">
        <v>0</v>
      </c>
      <c r="L7" s="14">
        <f>IF(Table3[[#This Row],[SOLD PRICE]]&gt;=1000000,1,0)</f>
        <v>0</v>
      </c>
      <c r="M7" s="14">
        <v>50000</v>
      </c>
    </row>
    <row r="8" spans="1:13" x14ac:dyDescent="0.35">
      <c r="A8" s="13">
        <v>7</v>
      </c>
      <c r="B8" s="4" t="s">
        <v>28</v>
      </c>
      <c r="C8" s="4">
        <v>2</v>
      </c>
      <c r="D8" s="4">
        <v>27</v>
      </c>
      <c r="E8" s="4">
        <v>34</v>
      </c>
      <c r="F8" s="4">
        <v>42.5</v>
      </c>
      <c r="G8" s="4">
        <v>1342</v>
      </c>
      <c r="H8" s="4">
        <v>52</v>
      </c>
      <c r="I8" s="5">
        <v>25.807692307692307</v>
      </c>
      <c r="J8" s="5">
        <v>7.9833432480666273</v>
      </c>
      <c r="K8" s="8">
        <v>19.403846153846153</v>
      </c>
      <c r="L8" s="14">
        <f>IF(Table3[[#This Row],[SOLD PRICE]]&gt;=1000000,1,0)</f>
        <v>0</v>
      </c>
      <c r="M8" s="14">
        <v>500000</v>
      </c>
    </row>
    <row r="9" spans="1:13" ht="26.5" x14ac:dyDescent="0.35">
      <c r="A9" s="13">
        <v>8</v>
      </c>
      <c r="B9" s="4" t="s">
        <v>30</v>
      </c>
      <c r="C9" s="4">
        <v>2</v>
      </c>
      <c r="D9" s="4">
        <v>50</v>
      </c>
      <c r="E9" s="4">
        <v>62</v>
      </c>
      <c r="F9" s="4">
        <v>31.3</v>
      </c>
      <c r="G9" s="4">
        <v>693</v>
      </c>
      <c r="H9" s="4">
        <v>37</v>
      </c>
      <c r="I9" s="5">
        <v>18.72972972972973</v>
      </c>
      <c r="J9" s="5">
        <v>7.21875</v>
      </c>
      <c r="K9" s="8">
        <v>15.567567567567568</v>
      </c>
      <c r="L9" s="14">
        <f>IF(Table3[[#This Row],[SOLD PRICE]]&gt;=1000000,1,0)</f>
        <v>0</v>
      </c>
      <c r="M9" s="14">
        <v>700000</v>
      </c>
    </row>
    <row r="10" spans="1:13" x14ac:dyDescent="0.35">
      <c r="A10" s="13">
        <v>9</v>
      </c>
      <c r="B10" s="4" t="s">
        <v>31</v>
      </c>
      <c r="C10" s="4">
        <v>2</v>
      </c>
      <c r="D10" s="4">
        <v>17</v>
      </c>
      <c r="E10" s="4">
        <v>72</v>
      </c>
      <c r="F10" s="4">
        <v>53</v>
      </c>
      <c r="G10" s="4">
        <v>610</v>
      </c>
      <c r="H10" s="4">
        <v>19</v>
      </c>
      <c r="I10" s="5">
        <v>32.10526315789474</v>
      </c>
      <c r="J10" s="5">
        <v>6.8539325842696632</v>
      </c>
      <c r="K10" s="8">
        <v>28.105263157894736</v>
      </c>
      <c r="L10" s="14">
        <f>IF(Table3[[#This Row],[SOLD PRICE]]&gt;=1000000,1,0)</f>
        <v>0</v>
      </c>
      <c r="M10" s="14">
        <v>950000</v>
      </c>
    </row>
    <row r="11" spans="1:13" ht="26.5" x14ac:dyDescent="0.35">
      <c r="A11" s="13">
        <v>10</v>
      </c>
      <c r="B11" s="4" t="s">
        <v>33</v>
      </c>
      <c r="C11" s="4">
        <v>2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5">
        <v>0</v>
      </c>
      <c r="J11" s="5">
        <v>0</v>
      </c>
      <c r="K11" s="8">
        <v>0</v>
      </c>
      <c r="L11" s="14">
        <f>IF(Table3[[#This Row],[SOLD PRICE]]&gt;=1000000,1,0)</f>
        <v>0</v>
      </c>
      <c r="M11" s="14">
        <v>450000</v>
      </c>
    </row>
    <row r="12" spans="1:13" x14ac:dyDescent="0.35">
      <c r="A12" s="13">
        <v>11</v>
      </c>
      <c r="B12" s="4" t="s">
        <v>35</v>
      </c>
      <c r="C12" s="4">
        <v>2</v>
      </c>
      <c r="D12" s="4">
        <v>86</v>
      </c>
      <c r="E12" s="4">
        <v>142</v>
      </c>
      <c r="F12" s="4">
        <v>34.1</v>
      </c>
      <c r="G12" s="4">
        <v>1338</v>
      </c>
      <c r="H12" s="4">
        <v>47</v>
      </c>
      <c r="I12" s="5">
        <v>28.468085106382979</v>
      </c>
      <c r="J12" s="5">
        <v>8.1189320388349504</v>
      </c>
      <c r="K12" s="8">
        <v>21.106382978723403</v>
      </c>
      <c r="L12" s="14">
        <f>IF(Table3[[#This Row],[SOLD PRICE]]&gt;=1000000,1,0)</f>
        <v>0</v>
      </c>
      <c r="M12" s="14">
        <v>200000</v>
      </c>
    </row>
    <row r="13" spans="1:13" ht="26.5" x14ac:dyDescent="0.35">
      <c r="A13" s="13">
        <v>12</v>
      </c>
      <c r="B13" s="4" t="s">
        <v>38</v>
      </c>
      <c r="C13" s="4">
        <v>3</v>
      </c>
      <c r="D13" s="4">
        <v>9</v>
      </c>
      <c r="E13" s="4">
        <v>14</v>
      </c>
      <c r="F13" s="4">
        <v>52.8</v>
      </c>
      <c r="G13" s="4">
        <v>0</v>
      </c>
      <c r="H13" s="4">
        <v>0</v>
      </c>
      <c r="I13" s="5">
        <v>0</v>
      </c>
      <c r="J13" s="5">
        <v>0</v>
      </c>
      <c r="K13" s="8">
        <v>0</v>
      </c>
      <c r="L13" s="14">
        <f>IF(Table3[[#This Row],[SOLD PRICE]]&gt;=1000000,1,0)</f>
        <v>0</v>
      </c>
      <c r="M13" s="14">
        <v>200000</v>
      </c>
    </row>
    <row r="14" spans="1:13" ht="26.5" x14ac:dyDescent="0.35">
      <c r="A14" s="13">
        <v>13</v>
      </c>
      <c r="B14" s="4" t="s">
        <v>39</v>
      </c>
      <c r="C14" s="4">
        <v>1</v>
      </c>
      <c r="D14" s="4">
        <v>3</v>
      </c>
      <c r="E14" s="4">
        <v>32</v>
      </c>
      <c r="F14" s="4">
        <v>41</v>
      </c>
      <c r="G14" s="4">
        <v>1819</v>
      </c>
      <c r="H14" s="4">
        <v>73</v>
      </c>
      <c r="I14" s="5">
        <v>126.30000000000001</v>
      </c>
      <c r="J14" s="5">
        <v>38.11</v>
      </c>
      <c r="K14" s="8">
        <v>100.2</v>
      </c>
      <c r="L14" s="14">
        <f>IF(Table3[[#This Row],[SOLD PRICE]]&gt;=1000000,1,0)</f>
        <v>0</v>
      </c>
      <c r="M14" s="14">
        <v>400000</v>
      </c>
    </row>
    <row r="15" spans="1:13" ht="39.5" x14ac:dyDescent="0.35">
      <c r="A15" s="13">
        <v>14</v>
      </c>
      <c r="B15" s="4" t="s">
        <v>40</v>
      </c>
      <c r="C15" s="4">
        <v>2</v>
      </c>
      <c r="D15" s="4">
        <v>2</v>
      </c>
      <c r="E15" s="4">
        <v>0</v>
      </c>
      <c r="F15" s="4">
        <v>0</v>
      </c>
      <c r="G15" s="4">
        <v>0</v>
      </c>
      <c r="H15" s="4">
        <v>0</v>
      </c>
      <c r="I15" s="5">
        <v>0</v>
      </c>
      <c r="J15" s="5">
        <v>0</v>
      </c>
      <c r="K15" s="8">
        <v>0</v>
      </c>
      <c r="L15" s="14">
        <f>IF(Table3[[#This Row],[SOLD PRICE]]&gt;=1000000,1,0)</f>
        <v>0</v>
      </c>
      <c r="M15" s="14">
        <v>300000</v>
      </c>
    </row>
    <row r="16" spans="1:13" x14ac:dyDescent="0.35">
      <c r="A16" s="13">
        <v>15</v>
      </c>
      <c r="B16" s="4" t="s">
        <v>42</v>
      </c>
      <c r="C16" s="4">
        <v>2</v>
      </c>
      <c r="D16" s="4">
        <v>0</v>
      </c>
      <c r="E16" s="4">
        <v>0</v>
      </c>
      <c r="F16" s="4">
        <v>0</v>
      </c>
      <c r="G16" s="4">
        <v>66</v>
      </c>
      <c r="H16" s="4">
        <v>4</v>
      </c>
      <c r="I16" s="5">
        <v>16.5</v>
      </c>
      <c r="J16" s="5">
        <v>8.25</v>
      </c>
      <c r="K16" s="8">
        <v>12</v>
      </c>
      <c r="L16" s="14">
        <f>IF(Table3[[#This Row],[SOLD PRICE]]&gt;=1000000,1,0)</f>
        <v>0</v>
      </c>
      <c r="M16" s="14">
        <v>300000</v>
      </c>
    </row>
    <row r="17" spans="1:13" x14ac:dyDescent="0.35">
      <c r="A17" s="13">
        <v>16</v>
      </c>
      <c r="B17" s="4" t="s">
        <v>43</v>
      </c>
      <c r="C17" s="4">
        <v>2</v>
      </c>
      <c r="D17" s="4">
        <v>0</v>
      </c>
      <c r="E17" s="4">
        <v>1</v>
      </c>
      <c r="F17" s="4">
        <v>12</v>
      </c>
      <c r="G17" s="4">
        <v>0</v>
      </c>
      <c r="H17" s="4">
        <v>0</v>
      </c>
      <c r="I17" s="5">
        <v>0</v>
      </c>
      <c r="J17" s="5">
        <v>0</v>
      </c>
      <c r="K17" s="8">
        <v>0</v>
      </c>
      <c r="L17" s="14">
        <f>IF(Table3[[#This Row],[SOLD PRICE]]&gt;=1000000,1,0)</f>
        <v>1</v>
      </c>
      <c r="M17" s="14">
        <v>1500000</v>
      </c>
    </row>
    <row r="18" spans="1:13" ht="26.5" x14ac:dyDescent="0.35">
      <c r="A18" s="13">
        <v>17</v>
      </c>
      <c r="B18" s="4" t="s">
        <v>44</v>
      </c>
      <c r="C18" s="4">
        <v>2</v>
      </c>
      <c r="D18" s="4">
        <v>32</v>
      </c>
      <c r="E18" s="4">
        <v>67</v>
      </c>
      <c r="F18" s="4">
        <v>58.3</v>
      </c>
      <c r="G18" s="4">
        <v>356</v>
      </c>
      <c r="H18" s="4">
        <v>5</v>
      </c>
      <c r="I18" s="5">
        <v>71.2</v>
      </c>
      <c r="J18" s="5">
        <v>8.0725623582766435</v>
      </c>
      <c r="K18" s="8">
        <v>53</v>
      </c>
      <c r="L18" s="14">
        <f>IF(Table3[[#This Row],[SOLD PRICE]]&gt;=1000000,1,0)</f>
        <v>0</v>
      </c>
      <c r="M18" s="14">
        <v>250000</v>
      </c>
    </row>
    <row r="19" spans="1:13" x14ac:dyDescent="0.35">
      <c r="A19" s="13">
        <v>18</v>
      </c>
      <c r="B19" s="4" t="s">
        <v>46</v>
      </c>
      <c r="C19" s="4">
        <v>2</v>
      </c>
      <c r="D19" s="4">
        <v>0</v>
      </c>
      <c r="E19" s="4">
        <v>5</v>
      </c>
      <c r="F19" s="4">
        <v>61.4</v>
      </c>
      <c r="G19" s="4">
        <v>926</v>
      </c>
      <c r="H19" s="4">
        <v>36</v>
      </c>
      <c r="I19" s="5">
        <v>25.722222222222221</v>
      </c>
      <c r="J19" s="5">
        <v>7.2856018882769478</v>
      </c>
      <c r="K19" s="8">
        <v>21.194444444444443</v>
      </c>
      <c r="L19" s="14">
        <f>IF(Table3[[#This Row],[SOLD PRICE]]&gt;=1000000,1,0)</f>
        <v>0</v>
      </c>
      <c r="M19" s="14">
        <v>375000</v>
      </c>
    </row>
    <row r="20" spans="1:13" ht="26.5" x14ac:dyDescent="0.35">
      <c r="A20" s="13">
        <v>19</v>
      </c>
      <c r="B20" s="4" t="s">
        <v>48</v>
      </c>
      <c r="C20" s="4">
        <v>3</v>
      </c>
      <c r="D20" s="4">
        <v>1</v>
      </c>
      <c r="E20" s="4">
        <v>4</v>
      </c>
      <c r="F20" s="4">
        <v>46.5</v>
      </c>
      <c r="G20" s="4">
        <v>0</v>
      </c>
      <c r="H20" s="4">
        <v>0</v>
      </c>
      <c r="I20" s="5">
        <v>0</v>
      </c>
      <c r="J20" s="5">
        <v>0</v>
      </c>
      <c r="K20" s="8">
        <v>0</v>
      </c>
      <c r="L20" s="14">
        <f>IF(Table3[[#This Row],[SOLD PRICE]]&gt;=1000000,1,0)</f>
        <v>0</v>
      </c>
      <c r="M20" s="14">
        <v>500000</v>
      </c>
    </row>
    <row r="21" spans="1:13" ht="26.5" x14ac:dyDescent="0.35">
      <c r="A21" s="13">
        <v>20</v>
      </c>
      <c r="B21" s="4" t="s">
        <v>49</v>
      </c>
      <c r="C21" s="4">
        <v>2</v>
      </c>
      <c r="D21" s="4">
        <v>11</v>
      </c>
      <c r="E21" s="4">
        <v>25</v>
      </c>
      <c r="F21" s="4">
        <v>47.6</v>
      </c>
      <c r="G21" s="4">
        <v>377</v>
      </c>
      <c r="H21" s="4">
        <v>10</v>
      </c>
      <c r="I21" s="5">
        <v>37.700000000000003</v>
      </c>
      <c r="J21" s="5">
        <v>7.1132075471698117</v>
      </c>
      <c r="K21" s="8">
        <v>31.8</v>
      </c>
      <c r="L21" s="14">
        <f>IF(Table3[[#This Row],[SOLD PRICE]]&gt;=1000000,1,0)</f>
        <v>0</v>
      </c>
      <c r="M21" s="14">
        <v>300000</v>
      </c>
    </row>
    <row r="22" spans="1:13" ht="26.5" x14ac:dyDescent="0.35">
      <c r="A22" s="13">
        <v>21</v>
      </c>
      <c r="B22" s="4" t="s">
        <v>50</v>
      </c>
      <c r="C22" s="4">
        <v>2</v>
      </c>
      <c r="D22" s="4">
        <v>157</v>
      </c>
      <c r="E22" s="4">
        <v>60</v>
      </c>
      <c r="F22" s="4">
        <v>35.6</v>
      </c>
      <c r="G22" s="4">
        <v>154</v>
      </c>
      <c r="H22" s="4">
        <v>5</v>
      </c>
      <c r="I22" s="5">
        <v>30.8</v>
      </c>
      <c r="J22" s="5">
        <v>6.6</v>
      </c>
      <c r="K22" s="8">
        <v>28</v>
      </c>
      <c r="L22" s="14">
        <f>IF(Table3[[#This Row],[SOLD PRICE]]&gt;=1000000,1,0)</f>
        <v>0</v>
      </c>
      <c r="M22" s="14">
        <v>150000</v>
      </c>
    </row>
    <row r="23" spans="1:13" ht="26.5" x14ac:dyDescent="0.35">
      <c r="A23" s="13">
        <v>22</v>
      </c>
      <c r="B23" s="4" t="s">
        <v>52</v>
      </c>
      <c r="C23" s="4">
        <v>2</v>
      </c>
      <c r="D23" s="4">
        <v>97</v>
      </c>
      <c r="E23" s="4">
        <v>187</v>
      </c>
      <c r="F23" s="4">
        <v>34.700000000000003</v>
      </c>
      <c r="G23" s="4">
        <v>298</v>
      </c>
      <c r="H23" s="4">
        <v>17</v>
      </c>
      <c r="I23" s="5">
        <v>17.529411764705884</v>
      </c>
      <c r="J23" s="5">
        <v>7.6410256410256414</v>
      </c>
      <c r="K23" s="8">
        <v>13.764705882352942</v>
      </c>
      <c r="L23" s="14">
        <f>IF(Table3[[#This Row],[SOLD PRICE]]&gt;=1000000,1,0)</f>
        <v>0</v>
      </c>
      <c r="M23" s="14">
        <v>150000</v>
      </c>
    </row>
    <row r="24" spans="1:13" ht="26.5" x14ac:dyDescent="0.35">
      <c r="A24" s="13">
        <v>23</v>
      </c>
      <c r="B24" s="4" t="s">
        <v>54</v>
      </c>
      <c r="C24" s="4">
        <v>3</v>
      </c>
      <c r="D24" s="4">
        <v>0</v>
      </c>
      <c r="E24" s="4">
        <v>1</v>
      </c>
      <c r="F24" s="4">
        <v>29</v>
      </c>
      <c r="G24" s="4">
        <v>0</v>
      </c>
      <c r="H24" s="4">
        <v>0</v>
      </c>
      <c r="I24" s="5">
        <v>0</v>
      </c>
      <c r="J24" s="5">
        <v>0</v>
      </c>
      <c r="K24" s="8">
        <v>0</v>
      </c>
      <c r="L24" s="14">
        <f>IF(Table3[[#This Row],[SOLD PRICE]]&gt;=1000000,1,0)</f>
        <v>0</v>
      </c>
      <c r="M24" s="14">
        <v>350000</v>
      </c>
    </row>
    <row r="25" spans="1:13" x14ac:dyDescent="0.35">
      <c r="A25" s="13">
        <v>24</v>
      </c>
      <c r="B25" s="4" t="s">
        <v>56</v>
      </c>
      <c r="C25" s="4">
        <v>2</v>
      </c>
      <c r="D25" s="4">
        <v>226</v>
      </c>
      <c r="E25" s="4">
        <v>169</v>
      </c>
      <c r="F25" s="4">
        <v>33.200000000000003</v>
      </c>
      <c r="G25" s="4">
        <v>105</v>
      </c>
      <c r="H25" s="4">
        <v>2</v>
      </c>
      <c r="I25" s="5">
        <v>52.5</v>
      </c>
      <c r="J25" s="5">
        <v>9.545454545454545</v>
      </c>
      <c r="K25" s="8">
        <v>33</v>
      </c>
      <c r="L25" s="14">
        <f>IF(Table3[[#This Row],[SOLD PRICE]]&gt;=1000000,1,0)</f>
        <v>1</v>
      </c>
      <c r="M25" s="14">
        <v>1550000</v>
      </c>
    </row>
    <row r="26" spans="1:13" ht="26.5" x14ac:dyDescent="0.35">
      <c r="A26" s="13">
        <v>25</v>
      </c>
      <c r="B26" s="4" t="s">
        <v>58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0</v>
      </c>
      <c r="J26" s="5">
        <v>0</v>
      </c>
      <c r="K26" s="8">
        <v>0</v>
      </c>
      <c r="L26" s="14">
        <f>IF(Table3[[#This Row],[SOLD PRICE]]&gt;=1000000,1,0)</f>
        <v>0</v>
      </c>
      <c r="M26" s="14">
        <v>725000</v>
      </c>
    </row>
    <row r="27" spans="1:13" ht="26.5" x14ac:dyDescent="0.35">
      <c r="A27" s="13">
        <v>26</v>
      </c>
      <c r="B27" s="4" t="s">
        <v>59</v>
      </c>
      <c r="C27" s="4">
        <v>3</v>
      </c>
      <c r="D27" s="4">
        <v>32</v>
      </c>
      <c r="E27" s="4">
        <v>100</v>
      </c>
      <c r="F27" s="4">
        <v>45.6</v>
      </c>
      <c r="G27" s="4">
        <v>363</v>
      </c>
      <c r="H27" s="4">
        <v>10</v>
      </c>
      <c r="I27" s="5">
        <v>36.299999999999997</v>
      </c>
      <c r="J27" s="5">
        <v>7.8913043478260869</v>
      </c>
      <c r="K27" s="8">
        <v>27.6</v>
      </c>
      <c r="L27" s="14">
        <f>IF(Table3[[#This Row],[SOLD PRICE]]&gt;=1000000,1,0)</f>
        <v>0</v>
      </c>
      <c r="M27" s="14">
        <v>400000</v>
      </c>
    </row>
    <row r="28" spans="1:13" x14ac:dyDescent="0.35">
      <c r="A28" s="13">
        <v>27</v>
      </c>
      <c r="B28" s="4" t="s">
        <v>60</v>
      </c>
      <c r="C28" s="4">
        <v>2</v>
      </c>
      <c r="D28" s="4">
        <v>72</v>
      </c>
      <c r="E28" s="4">
        <v>156</v>
      </c>
      <c r="F28" s="4">
        <v>44.4</v>
      </c>
      <c r="G28" s="4">
        <v>606</v>
      </c>
      <c r="H28" s="4">
        <v>13</v>
      </c>
      <c r="I28" s="5">
        <v>46.615384615384613</v>
      </c>
      <c r="J28" s="5">
        <v>8.047808764940239</v>
      </c>
      <c r="K28" s="8">
        <v>34.846153846153847</v>
      </c>
      <c r="L28" s="14">
        <f>IF(Table3[[#This Row],[SOLD PRICE]]&gt;=1000000,1,0)</f>
        <v>0</v>
      </c>
      <c r="M28" s="14">
        <v>800000</v>
      </c>
    </row>
    <row r="29" spans="1:13" x14ac:dyDescent="0.35">
      <c r="A29" s="13">
        <v>28</v>
      </c>
      <c r="B29" s="4" t="s">
        <v>61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0</v>
      </c>
      <c r="J29" s="5">
        <v>0</v>
      </c>
      <c r="K29" s="8">
        <v>0</v>
      </c>
      <c r="L29" s="14">
        <f>IF(Table3[[#This Row],[SOLD PRICE]]&gt;=1000000,1,0)</f>
        <v>0</v>
      </c>
      <c r="M29" s="14">
        <v>575000</v>
      </c>
    </row>
    <row r="30" spans="1:13" ht="26.5" x14ac:dyDescent="0.35">
      <c r="A30" s="13">
        <v>29</v>
      </c>
      <c r="B30" s="4" t="s">
        <v>62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0</v>
      </c>
      <c r="J30" s="5">
        <v>0</v>
      </c>
      <c r="K30" s="8">
        <v>0</v>
      </c>
      <c r="L30" s="14">
        <f>IF(Table3[[#This Row],[SOLD PRICE]]&gt;=1000000,1,0)</f>
        <v>0</v>
      </c>
      <c r="M30" s="14">
        <v>700000</v>
      </c>
    </row>
    <row r="31" spans="1:13" x14ac:dyDescent="0.35">
      <c r="A31" s="13">
        <v>30</v>
      </c>
      <c r="B31" s="4" t="s">
        <v>64</v>
      </c>
      <c r="C31" s="4">
        <v>2</v>
      </c>
      <c r="D31" s="4">
        <v>0</v>
      </c>
      <c r="E31" s="4">
        <v>2</v>
      </c>
      <c r="F31" s="4">
        <v>39</v>
      </c>
      <c r="G31" s="4">
        <v>999</v>
      </c>
      <c r="H31" s="4">
        <v>30</v>
      </c>
      <c r="I31" s="5">
        <v>33.299999999999997</v>
      </c>
      <c r="J31" s="5">
        <v>8.4661016949152543</v>
      </c>
      <c r="K31" s="8">
        <v>23.6</v>
      </c>
      <c r="L31" s="14">
        <f>IF(Table3[[#This Row],[SOLD PRICE]]&gt;=1000000,1,0)</f>
        <v>0</v>
      </c>
      <c r="M31" s="14">
        <v>290000</v>
      </c>
    </row>
    <row r="32" spans="1:13" ht="26.5" x14ac:dyDescent="0.35">
      <c r="A32" s="13">
        <v>31</v>
      </c>
      <c r="B32" s="4" t="s">
        <v>65</v>
      </c>
      <c r="C32" s="4">
        <v>2</v>
      </c>
      <c r="D32" s="4">
        <v>406</v>
      </c>
      <c r="E32" s="4">
        <v>259</v>
      </c>
      <c r="F32" s="4">
        <v>46.5</v>
      </c>
      <c r="G32" s="4">
        <v>1469</v>
      </c>
      <c r="H32" s="4">
        <v>54</v>
      </c>
      <c r="I32" s="5">
        <v>27.203703703703702</v>
      </c>
      <c r="J32" s="5">
        <v>6.8548763415772278</v>
      </c>
      <c r="K32" s="8">
        <v>23.833333333333332</v>
      </c>
      <c r="L32" s="14">
        <f>IF(Table3[[#This Row],[SOLD PRICE]]&gt;=1000000,1,0)</f>
        <v>0</v>
      </c>
      <c r="M32" s="14">
        <v>850000</v>
      </c>
    </row>
    <row r="33" spans="1:13" x14ac:dyDescent="0.35">
      <c r="A33" s="13">
        <v>32</v>
      </c>
      <c r="B33" s="4" t="s">
        <v>66</v>
      </c>
      <c r="C33" s="4">
        <v>2</v>
      </c>
      <c r="D33" s="4">
        <v>46</v>
      </c>
      <c r="E33" s="4">
        <v>44</v>
      </c>
      <c r="F33" s="4">
        <v>23.4</v>
      </c>
      <c r="G33" s="4">
        <v>975</v>
      </c>
      <c r="H33" s="4">
        <v>44</v>
      </c>
      <c r="I33" s="5">
        <v>22.15909090909091</v>
      </c>
      <c r="J33" s="5">
        <v>7.7136075949367084</v>
      </c>
      <c r="K33" s="8">
        <v>17.272727272727273</v>
      </c>
      <c r="L33" s="14">
        <f>IF(Table3[[#This Row],[SOLD PRICE]]&gt;=1000000,1,0)</f>
        <v>0</v>
      </c>
      <c r="M33" s="14">
        <v>325000</v>
      </c>
    </row>
    <row r="34" spans="1:13" ht="26.5" x14ac:dyDescent="0.35">
      <c r="A34" s="13">
        <v>33</v>
      </c>
      <c r="B34" s="4" t="s">
        <v>67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0</v>
      </c>
      <c r="J34" s="5">
        <v>0</v>
      </c>
      <c r="K34" s="8">
        <v>0</v>
      </c>
      <c r="L34" s="14">
        <f>IF(Table3[[#This Row],[SOLD PRICE]]&gt;=1000000,1,0)</f>
        <v>0</v>
      </c>
      <c r="M34" s="14">
        <v>375000</v>
      </c>
    </row>
    <row r="35" spans="1:13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0</v>
      </c>
      <c r="G35" s="4">
        <v>40</v>
      </c>
      <c r="H35" s="4">
        <v>1</v>
      </c>
      <c r="I35" s="5">
        <v>40</v>
      </c>
      <c r="J35" s="5">
        <v>6.66</v>
      </c>
      <c r="K35" s="8">
        <v>36</v>
      </c>
      <c r="L35" s="14">
        <f>IF(Table3[[#This Row],[SOLD PRICE]]&gt;=1000000,1,0)</f>
        <v>0</v>
      </c>
      <c r="M35" s="14">
        <v>650000</v>
      </c>
    </row>
    <row r="36" spans="1:13" ht="26.5" x14ac:dyDescent="0.35">
      <c r="A36" s="13">
        <v>35</v>
      </c>
      <c r="B36" s="4" t="s">
        <v>69</v>
      </c>
      <c r="C36" s="4">
        <v>1</v>
      </c>
      <c r="D36" s="4">
        <v>0</v>
      </c>
      <c r="E36" s="4">
        <v>1</v>
      </c>
      <c r="F36" s="4">
        <v>90</v>
      </c>
      <c r="G36" s="4">
        <v>142</v>
      </c>
      <c r="H36" s="4">
        <v>3</v>
      </c>
      <c r="I36" s="5">
        <v>47.333333333333336</v>
      </c>
      <c r="J36" s="5">
        <v>8.8198757763975149</v>
      </c>
      <c r="K36" s="8">
        <v>32.333333333333336</v>
      </c>
      <c r="L36" s="14">
        <f>IF(Table3[[#This Row],[SOLD PRICE]]&gt;=1000000,1,0)</f>
        <v>0</v>
      </c>
      <c r="M36" s="14">
        <v>50000</v>
      </c>
    </row>
    <row r="37" spans="1:13" x14ac:dyDescent="0.35">
      <c r="A37" s="13">
        <v>36</v>
      </c>
      <c r="B37" s="4" t="s">
        <v>70</v>
      </c>
      <c r="C37" s="4">
        <v>3</v>
      </c>
      <c r="D37" s="4">
        <v>0</v>
      </c>
      <c r="E37" s="4">
        <v>1</v>
      </c>
      <c r="F37" s="4">
        <v>66</v>
      </c>
      <c r="G37" s="4">
        <v>300</v>
      </c>
      <c r="H37" s="4">
        <v>17</v>
      </c>
      <c r="I37" s="5">
        <v>17.647058823529413</v>
      </c>
      <c r="J37" s="5">
        <v>7.8947368421052628</v>
      </c>
      <c r="K37" s="8">
        <v>13.411764705882353</v>
      </c>
      <c r="L37" s="14">
        <f>IF(Table3[[#This Row],[SOLD PRICE]]&gt;=1000000,1,0)</f>
        <v>0</v>
      </c>
      <c r="M37" s="14">
        <v>425000</v>
      </c>
    </row>
    <row r="38" spans="1:13" x14ac:dyDescent="0.35">
      <c r="A38" s="13">
        <v>37</v>
      </c>
      <c r="B38" s="4" t="s">
        <v>71</v>
      </c>
      <c r="C38" s="4">
        <v>2</v>
      </c>
      <c r="D38" s="4">
        <v>0</v>
      </c>
      <c r="E38" s="4">
        <v>67</v>
      </c>
      <c r="F38" s="4">
        <v>47.1</v>
      </c>
      <c r="G38" s="4">
        <v>548</v>
      </c>
      <c r="H38" s="4">
        <v>14</v>
      </c>
      <c r="I38" s="5">
        <v>39.142857142857146</v>
      </c>
      <c r="J38" s="5">
        <v>9.1333333333333329</v>
      </c>
      <c r="K38" s="8">
        <v>25.714285714285715</v>
      </c>
      <c r="L38" s="14">
        <f>IF(Table3[[#This Row],[SOLD PRICE]]&gt;=1000000,1,0)</f>
        <v>0</v>
      </c>
      <c r="M38" s="14">
        <v>350000</v>
      </c>
    </row>
    <row r="39" spans="1:13" ht="26.5" x14ac:dyDescent="0.35">
      <c r="A39" s="13">
        <v>38</v>
      </c>
      <c r="B39" s="4" t="s">
        <v>72</v>
      </c>
      <c r="C39" s="4">
        <v>2</v>
      </c>
      <c r="D39" s="4">
        <v>0</v>
      </c>
      <c r="E39" s="4">
        <v>18</v>
      </c>
      <c r="F39" s="4">
        <v>36.200000000000003</v>
      </c>
      <c r="G39" s="4">
        <v>345</v>
      </c>
      <c r="H39" s="4">
        <v>6</v>
      </c>
      <c r="I39" s="5">
        <v>57.5</v>
      </c>
      <c r="J39" s="5">
        <v>8.8461538461538467</v>
      </c>
      <c r="K39" s="8">
        <v>39</v>
      </c>
      <c r="L39" s="14">
        <f>IF(Table3[[#This Row],[SOLD PRICE]]&gt;=1000000,1,0)</f>
        <v>0</v>
      </c>
      <c r="M39" s="14">
        <v>625000</v>
      </c>
    </row>
    <row r="40" spans="1:13" ht="26.5" x14ac:dyDescent="0.35">
      <c r="A40" s="13">
        <v>39</v>
      </c>
      <c r="B40" s="4" t="s">
        <v>73</v>
      </c>
      <c r="C40" s="4">
        <v>3</v>
      </c>
      <c r="D40" s="4">
        <v>7</v>
      </c>
      <c r="E40" s="4">
        <v>2</v>
      </c>
      <c r="F40" s="4">
        <v>117</v>
      </c>
      <c r="G40" s="4">
        <v>0</v>
      </c>
      <c r="H40" s="4">
        <v>0</v>
      </c>
      <c r="I40" s="5">
        <v>0</v>
      </c>
      <c r="J40" s="5">
        <v>0</v>
      </c>
      <c r="K40" s="8">
        <v>0</v>
      </c>
      <c r="L40" s="14">
        <f>IF(Table3[[#This Row],[SOLD PRICE]]&gt;=1000000,1,0)</f>
        <v>0</v>
      </c>
      <c r="M40" s="14">
        <v>250000</v>
      </c>
    </row>
    <row r="41" spans="1:13" ht="26.5" x14ac:dyDescent="0.35">
      <c r="A41" s="13">
        <v>40</v>
      </c>
      <c r="B41" s="4" t="s">
        <v>74</v>
      </c>
      <c r="C41" s="4">
        <v>1</v>
      </c>
      <c r="D41" s="4">
        <v>0</v>
      </c>
      <c r="E41" s="4">
        <v>57</v>
      </c>
      <c r="F41" s="4">
        <v>46.2</v>
      </c>
      <c r="G41" s="4">
        <v>750</v>
      </c>
      <c r="H41" s="4">
        <v>26</v>
      </c>
      <c r="I41" s="5">
        <v>28.846153846153847</v>
      </c>
      <c r="J41" s="5">
        <v>7.3313782991202352</v>
      </c>
      <c r="K41" s="8">
        <v>23.653846153846153</v>
      </c>
      <c r="L41" s="14">
        <f>IF(Table3[[#This Row],[SOLD PRICE]]&gt;=1000000,1,0)</f>
        <v>0</v>
      </c>
      <c r="M41" s="14">
        <v>950000</v>
      </c>
    </row>
    <row r="42" spans="1:13" x14ac:dyDescent="0.35">
      <c r="A42" s="13">
        <v>41</v>
      </c>
      <c r="B42" s="4" t="s">
        <v>76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5">
        <v>0</v>
      </c>
      <c r="J42" s="5">
        <v>0</v>
      </c>
      <c r="K42" s="8">
        <v>0</v>
      </c>
      <c r="L42" s="14">
        <f>IF(Table3[[#This Row],[SOLD PRICE]]&gt;=1000000,1,0)</f>
        <v>0</v>
      </c>
      <c r="M42" s="14">
        <v>150000</v>
      </c>
    </row>
    <row r="43" spans="1:13" ht="26.5" x14ac:dyDescent="0.35">
      <c r="A43" s="13">
        <v>42</v>
      </c>
      <c r="B43" s="4" t="s">
        <v>77</v>
      </c>
      <c r="C43" s="4">
        <v>3</v>
      </c>
      <c r="D43" s="4">
        <v>98</v>
      </c>
      <c r="E43" s="4">
        <v>323</v>
      </c>
      <c r="F43" s="4">
        <v>46</v>
      </c>
      <c r="G43" s="4">
        <v>390</v>
      </c>
      <c r="H43" s="4">
        <v>13</v>
      </c>
      <c r="I43" s="5">
        <v>30</v>
      </c>
      <c r="J43" s="5">
        <v>7.9591836734693882</v>
      </c>
      <c r="K43" s="8">
        <v>22.615384615384617</v>
      </c>
      <c r="L43" s="14">
        <f>IF(Table3[[#This Row],[SOLD PRICE]]&gt;=1000000,1,0)</f>
        <v>0</v>
      </c>
      <c r="M43" s="14">
        <v>975000</v>
      </c>
    </row>
    <row r="44" spans="1:13" ht="26.5" x14ac:dyDescent="0.35">
      <c r="A44" s="13">
        <v>43</v>
      </c>
      <c r="B44" s="4" t="s">
        <v>78</v>
      </c>
      <c r="C44" s="4">
        <v>2</v>
      </c>
      <c r="D44" s="4">
        <v>6</v>
      </c>
      <c r="E44" s="4">
        <v>7</v>
      </c>
      <c r="F44" s="4">
        <v>83.1</v>
      </c>
      <c r="G44" s="4">
        <v>0</v>
      </c>
      <c r="H44" s="4">
        <v>0</v>
      </c>
      <c r="I44" s="5">
        <v>0</v>
      </c>
      <c r="J44" s="5">
        <v>0</v>
      </c>
      <c r="K44" s="8">
        <v>0</v>
      </c>
      <c r="L44" s="14">
        <f>IF(Table3[[#This Row],[SOLD PRICE]]&gt;=1000000,1,0)</f>
        <v>0</v>
      </c>
      <c r="M44" s="14">
        <v>475000</v>
      </c>
    </row>
    <row r="45" spans="1:13" x14ac:dyDescent="0.35">
      <c r="A45" s="13">
        <v>44</v>
      </c>
      <c r="B45" s="4" t="s">
        <v>80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0</v>
      </c>
      <c r="J45" s="5">
        <v>0</v>
      </c>
      <c r="K45" s="8">
        <v>0</v>
      </c>
      <c r="L45" s="14">
        <f>IF(Table3[[#This Row],[SOLD PRICE]]&gt;=1000000,1,0)</f>
        <v>0</v>
      </c>
      <c r="M45" s="14">
        <v>675000</v>
      </c>
    </row>
    <row r="46" spans="1:13" x14ac:dyDescent="0.35">
      <c r="A46" s="13">
        <v>45</v>
      </c>
      <c r="B46" s="4" t="s">
        <v>81</v>
      </c>
      <c r="C46" s="4">
        <v>3</v>
      </c>
      <c r="D46" s="4">
        <v>276</v>
      </c>
      <c r="E46" s="4">
        <v>270</v>
      </c>
      <c r="F46" s="4">
        <v>39.299999999999997</v>
      </c>
      <c r="G46" s="4">
        <v>1713</v>
      </c>
      <c r="H46" s="4">
        <v>45</v>
      </c>
      <c r="I46" s="5">
        <v>38.06666666666667</v>
      </c>
      <c r="J46" s="5">
        <v>7.9600371747211902</v>
      </c>
      <c r="K46" s="8">
        <v>28.711111111111112</v>
      </c>
      <c r="L46" s="14">
        <f>IF(Table3[[#This Row],[SOLD PRICE]]&gt;=1000000,1,0)</f>
        <v>0</v>
      </c>
      <c r="M46" s="14">
        <v>900000</v>
      </c>
    </row>
    <row r="47" spans="1:13" ht="26.5" x14ac:dyDescent="0.35">
      <c r="A47" s="13">
        <v>46</v>
      </c>
      <c r="B47" s="4" t="s">
        <v>82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0</v>
      </c>
      <c r="J47" s="5">
        <v>0</v>
      </c>
      <c r="K47" s="8">
        <v>0</v>
      </c>
      <c r="L47" s="14">
        <f>IF(Table3[[#This Row],[SOLD PRICE]]&gt;=1000000,1,0)</f>
        <v>0</v>
      </c>
      <c r="M47" s="14">
        <v>150000</v>
      </c>
    </row>
    <row r="48" spans="1:13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0</v>
      </c>
      <c r="G48" s="4">
        <v>224</v>
      </c>
      <c r="H48" s="4">
        <v>9</v>
      </c>
      <c r="I48" s="5">
        <v>24.888888888888889</v>
      </c>
      <c r="J48" s="5">
        <v>8.4848484848484844</v>
      </c>
      <c r="K48" s="8">
        <v>17.777777777777779</v>
      </c>
      <c r="L48" s="14">
        <f>IF(Table3[[#This Row],[SOLD PRICE]]&gt;=1000000,1,0)</f>
        <v>0</v>
      </c>
      <c r="M48" s="14">
        <v>24000</v>
      </c>
    </row>
    <row r="49" spans="1:13" ht="26.5" x14ac:dyDescent="0.35">
      <c r="A49" s="13">
        <v>48</v>
      </c>
      <c r="B49" s="4" t="s">
        <v>85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0</v>
      </c>
      <c r="J49" s="5">
        <v>0</v>
      </c>
      <c r="K49" s="8">
        <v>0</v>
      </c>
      <c r="L49" s="14">
        <f>IF(Table3[[#This Row],[SOLD PRICE]]&gt;=1000000,1,0)</f>
        <v>0</v>
      </c>
      <c r="M49" s="14">
        <v>525000</v>
      </c>
    </row>
    <row r="50" spans="1:13" x14ac:dyDescent="0.35">
      <c r="A50" s="13">
        <v>49</v>
      </c>
      <c r="B50" s="4" t="s">
        <v>86</v>
      </c>
      <c r="C50" s="4">
        <v>2</v>
      </c>
      <c r="D50" s="4">
        <v>24</v>
      </c>
      <c r="E50" s="4">
        <v>37</v>
      </c>
      <c r="F50" s="4">
        <v>51.5</v>
      </c>
      <c r="G50" s="4">
        <v>1013</v>
      </c>
      <c r="H50" s="4">
        <v>21</v>
      </c>
      <c r="I50" s="5">
        <v>48.238095238095241</v>
      </c>
      <c r="J50" s="5">
        <v>7.0152354570637119</v>
      </c>
      <c r="K50" s="8">
        <v>41.333333333333336</v>
      </c>
      <c r="L50" s="14">
        <f>IF(Table3[[#This Row],[SOLD PRICE]]&gt;=1000000,1,0)</f>
        <v>0</v>
      </c>
      <c r="M50" s="14">
        <v>425000</v>
      </c>
    </row>
    <row r="51" spans="1:13" ht="26.5" x14ac:dyDescent="0.35">
      <c r="A51" s="13">
        <v>50</v>
      </c>
      <c r="B51" s="4" t="s">
        <v>87</v>
      </c>
      <c r="C51" s="4">
        <v>3</v>
      </c>
      <c r="D51" s="4">
        <v>21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5">
        <v>0</v>
      </c>
      <c r="K51" s="8">
        <v>0</v>
      </c>
      <c r="L51" s="14">
        <f>IF(Table3[[#This Row],[SOLD PRICE]]&gt;=1000000,1,0)</f>
        <v>0</v>
      </c>
      <c r="M51" s="14">
        <v>200000</v>
      </c>
    </row>
    <row r="52" spans="1:13" x14ac:dyDescent="0.35">
      <c r="A52" s="13">
        <v>51</v>
      </c>
      <c r="B52" s="4" t="s">
        <v>88</v>
      </c>
      <c r="C52" s="4">
        <v>1</v>
      </c>
      <c r="D52" s="4">
        <v>0</v>
      </c>
      <c r="E52" s="4">
        <v>2</v>
      </c>
      <c r="F52" s="4">
        <v>137</v>
      </c>
      <c r="G52" s="4">
        <v>234</v>
      </c>
      <c r="H52" s="4">
        <v>345</v>
      </c>
      <c r="I52" s="5">
        <v>86.25</v>
      </c>
      <c r="J52" s="5">
        <v>1.4743589743589745</v>
      </c>
      <c r="K52" s="8">
        <v>58.5</v>
      </c>
      <c r="L52" s="14">
        <f>IF(Table3[[#This Row],[SOLD PRICE]]&gt;=1000000,1,0)</f>
        <v>1</v>
      </c>
      <c r="M52" s="14">
        <v>1800000</v>
      </c>
    </row>
    <row r="53" spans="1:13" x14ac:dyDescent="0.35">
      <c r="A53" s="13">
        <v>52</v>
      </c>
      <c r="B53" s="4" t="s">
        <v>89</v>
      </c>
      <c r="C53" s="4">
        <v>1</v>
      </c>
      <c r="D53" s="4">
        <v>27</v>
      </c>
      <c r="E53" s="4">
        <v>77</v>
      </c>
      <c r="F53" s="4">
        <v>42.1</v>
      </c>
      <c r="G53" s="4">
        <v>1919</v>
      </c>
      <c r="H53" s="4">
        <v>53</v>
      </c>
      <c r="I53" s="5">
        <v>36.20754716981132</v>
      </c>
      <c r="J53" s="5">
        <v>7.7316680096696215</v>
      </c>
      <c r="K53" s="8">
        <v>28.113207547169811</v>
      </c>
      <c r="L53" s="14">
        <f>IF(Table3[[#This Row],[SOLD PRICE]]&gt;=1000000,1,0)</f>
        <v>0</v>
      </c>
      <c r="M53" s="14">
        <v>800000</v>
      </c>
    </row>
    <row r="54" spans="1:13" x14ac:dyDescent="0.35">
      <c r="A54" s="13">
        <v>53</v>
      </c>
      <c r="B54" s="4" t="s">
        <v>90</v>
      </c>
      <c r="C54" s="4">
        <v>3</v>
      </c>
      <c r="D54" s="4">
        <v>619</v>
      </c>
      <c r="E54" s="4">
        <v>337</v>
      </c>
      <c r="F54" s="4">
        <v>43</v>
      </c>
      <c r="G54" s="4">
        <v>105</v>
      </c>
      <c r="H54" s="4">
        <v>2</v>
      </c>
      <c r="I54" s="5">
        <v>52.5</v>
      </c>
      <c r="J54" s="5">
        <v>9.545454545454545</v>
      </c>
      <c r="K54" s="8">
        <v>33</v>
      </c>
      <c r="L54" s="14">
        <f>IF(Table3[[#This Row],[SOLD PRICE]]&gt;=1000000,1,0)</f>
        <v>0</v>
      </c>
      <c r="M54" s="14">
        <v>500000</v>
      </c>
    </row>
    <row r="55" spans="1:13" ht="26.5" x14ac:dyDescent="0.35">
      <c r="A55" s="13">
        <v>54</v>
      </c>
      <c r="B55" s="4" t="s">
        <v>91</v>
      </c>
      <c r="C55" s="4">
        <v>3</v>
      </c>
      <c r="D55" s="4">
        <v>16</v>
      </c>
      <c r="E55" s="4">
        <v>100</v>
      </c>
      <c r="F55" s="4">
        <v>34.799999999999997</v>
      </c>
      <c r="G55" s="4">
        <v>187</v>
      </c>
      <c r="H55" s="4">
        <v>13</v>
      </c>
      <c r="I55" s="5">
        <v>14.384615384615385</v>
      </c>
      <c r="J55" s="5">
        <v>7.1923076923076925</v>
      </c>
      <c r="K55" s="8">
        <v>12</v>
      </c>
      <c r="L55" s="14">
        <f>IF(Table3[[#This Row],[SOLD PRICE]]&gt;=1000000,1,0)</f>
        <v>0</v>
      </c>
      <c r="M55" s="14">
        <v>140000</v>
      </c>
    </row>
    <row r="56" spans="1:13" ht="26.5" x14ac:dyDescent="0.35">
      <c r="A56" s="13">
        <v>55</v>
      </c>
      <c r="B56" s="4" t="s">
        <v>92</v>
      </c>
      <c r="C56" s="4">
        <v>3</v>
      </c>
      <c r="D56" s="4">
        <v>2</v>
      </c>
      <c r="E56" s="4">
        <v>0</v>
      </c>
      <c r="F56" s="4">
        <v>0</v>
      </c>
      <c r="G56" s="4">
        <v>0</v>
      </c>
      <c r="H56" s="4">
        <v>0</v>
      </c>
      <c r="I56" s="5">
        <v>0</v>
      </c>
      <c r="J56" s="5">
        <v>0</v>
      </c>
      <c r="K56" s="8">
        <v>0</v>
      </c>
      <c r="L56" s="14">
        <f>IF(Table3[[#This Row],[SOLD PRICE]]&gt;=1000000,1,0)</f>
        <v>0</v>
      </c>
      <c r="M56" s="14">
        <v>375000</v>
      </c>
    </row>
    <row r="57" spans="1:13" x14ac:dyDescent="0.35">
      <c r="A57" s="13">
        <v>56</v>
      </c>
      <c r="B57" s="4" t="s">
        <v>93</v>
      </c>
      <c r="C57" s="4">
        <v>2</v>
      </c>
      <c r="D57" s="4">
        <v>310</v>
      </c>
      <c r="E57" s="4">
        <v>377</v>
      </c>
      <c r="F57" s="4">
        <v>29.2</v>
      </c>
      <c r="G57" s="4">
        <v>1009</v>
      </c>
      <c r="H57" s="4">
        <v>21</v>
      </c>
      <c r="I57" s="5">
        <v>48.047619047619051</v>
      </c>
      <c r="J57" s="5">
        <v>7.5580524344569291</v>
      </c>
      <c r="K57" s="8">
        <v>38.238095238095241</v>
      </c>
      <c r="L57" s="14">
        <f>IF(Table3[[#This Row],[SOLD PRICE]]&gt;=1000000,1,0)</f>
        <v>0</v>
      </c>
      <c r="M57" s="14">
        <v>900000</v>
      </c>
    </row>
    <row r="58" spans="1:13" ht="26.5" x14ac:dyDescent="0.35">
      <c r="A58" s="13">
        <v>57</v>
      </c>
      <c r="B58" s="4" t="s">
        <v>95</v>
      </c>
      <c r="C58" s="4">
        <v>2</v>
      </c>
      <c r="D58" s="4">
        <v>25</v>
      </c>
      <c r="E58" s="4">
        <v>133</v>
      </c>
      <c r="F58" s="4">
        <v>33.299999999999997</v>
      </c>
      <c r="G58" s="4">
        <v>520</v>
      </c>
      <c r="H58" s="4">
        <v>27</v>
      </c>
      <c r="I58" s="5">
        <v>19.25925925925926</v>
      </c>
      <c r="J58" s="5">
        <v>7.4285714285714288</v>
      </c>
      <c r="K58" s="8">
        <v>15.555555555555555</v>
      </c>
      <c r="L58" s="14">
        <f>IF(Table3[[#This Row],[SOLD PRICE]]&gt;=1000000,1,0)</f>
        <v>0</v>
      </c>
      <c r="M58" s="14">
        <v>225000</v>
      </c>
    </row>
    <row r="59" spans="1:13" ht="26.5" x14ac:dyDescent="0.35">
      <c r="A59" s="13">
        <v>58</v>
      </c>
      <c r="B59" s="4" t="s">
        <v>97</v>
      </c>
      <c r="C59" s="4">
        <v>2</v>
      </c>
      <c r="D59" s="4">
        <v>101</v>
      </c>
      <c r="E59" s="4">
        <v>185</v>
      </c>
      <c r="F59" s="4">
        <v>31.1</v>
      </c>
      <c r="G59" s="4">
        <v>1381</v>
      </c>
      <c r="H59" s="4">
        <v>83</v>
      </c>
      <c r="I59" s="5">
        <v>16.638554216867469</v>
      </c>
      <c r="J59" s="5">
        <v>6.3640552995391708</v>
      </c>
      <c r="K59" s="8">
        <v>15.686746987951807</v>
      </c>
      <c r="L59" s="14">
        <f>IF(Table3[[#This Row],[SOLD PRICE]]&gt;=1000000,1,0)</f>
        <v>0</v>
      </c>
      <c r="M59" s="14">
        <v>350000</v>
      </c>
    </row>
    <row r="60" spans="1:13" ht="26.5" x14ac:dyDescent="0.35">
      <c r="A60" s="13">
        <v>59</v>
      </c>
      <c r="B60" s="4" t="s">
        <v>98</v>
      </c>
      <c r="C60" s="4">
        <v>2</v>
      </c>
      <c r="D60" s="4">
        <v>0</v>
      </c>
      <c r="E60" s="4">
        <v>13</v>
      </c>
      <c r="F60" s="4">
        <v>63.2</v>
      </c>
      <c r="G60" s="4">
        <v>331</v>
      </c>
      <c r="H60" s="4">
        <v>19</v>
      </c>
      <c r="I60" s="5">
        <v>17.421052631578949</v>
      </c>
      <c r="J60" s="5">
        <v>7.0127118644067794</v>
      </c>
      <c r="K60" s="8">
        <v>14.947368421052632</v>
      </c>
      <c r="L60" s="14">
        <f>IF(Table3[[#This Row],[SOLD PRICE]]&gt;=1000000,1,0)</f>
        <v>0</v>
      </c>
      <c r="M60" s="14">
        <v>100000</v>
      </c>
    </row>
    <row r="61" spans="1:13" ht="26.5" x14ac:dyDescent="0.35">
      <c r="A61" s="13">
        <v>60</v>
      </c>
      <c r="B61" s="4" t="s">
        <v>99</v>
      </c>
      <c r="C61" s="4">
        <v>1</v>
      </c>
      <c r="D61" s="4">
        <v>7</v>
      </c>
      <c r="E61" s="4">
        <v>42</v>
      </c>
      <c r="F61" s="4">
        <v>43</v>
      </c>
      <c r="G61" s="4">
        <v>537</v>
      </c>
      <c r="H61" s="4">
        <v>15</v>
      </c>
      <c r="I61" s="5">
        <v>35.799999999999997</v>
      </c>
      <c r="J61" s="5">
        <v>8.1984732824427482</v>
      </c>
      <c r="K61" s="8">
        <v>26.333333333333332</v>
      </c>
      <c r="L61" s="14">
        <f>IF(Table3[[#This Row],[SOLD PRICE]]&gt;=1000000,1,0)</f>
        <v>0</v>
      </c>
      <c r="M61" s="14">
        <v>950000</v>
      </c>
    </row>
    <row r="62" spans="1:13" ht="26.5" x14ac:dyDescent="0.35">
      <c r="A62" s="13">
        <v>61</v>
      </c>
      <c r="B62" s="4" t="s">
        <v>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0</v>
      </c>
      <c r="J62" s="5">
        <v>0</v>
      </c>
      <c r="K62" s="8">
        <v>0</v>
      </c>
      <c r="L62" s="14">
        <f>IF(Table3[[#This Row],[SOLD PRICE]]&gt;=1000000,1,0)</f>
        <v>0</v>
      </c>
      <c r="M62" s="14">
        <v>700000</v>
      </c>
    </row>
    <row r="63" spans="1:13" ht="26.5" x14ac:dyDescent="0.35">
      <c r="A63" s="13">
        <v>62</v>
      </c>
      <c r="B63" s="4" t="s">
        <v>101</v>
      </c>
      <c r="C63" s="4">
        <v>2</v>
      </c>
      <c r="D63" s="4">
        <v>9</v>
      </c>
      <c r="E63" s="4">
        <v>0</v>
      </c>
      <c r="F63" s="4">
        <v>0</v>
      </c>
      <c r="G63" s="4">
        <v>244</v>
      </c>
      <c r="H63" s="4">
        <v>10</v>
      </c>
      <c r="I63" s="5">
        <v>24.4</v>
      </c>
      <c r="J63" s="5">
        <v>8.4137931034482758</v>
      </c>
      <c r="K63" s="8">
        <v>17.399999999999999</v>
      </c>
      <c r="L63" s="14">
        <f>IF(Table3[[#This Row],[SOLD PRICE]]&gt;=1000000,1,0)</f>
        <v>0</v>
      </c>
      <c r="M63" s="14">
        <v>80000</v>
      </c>
    </row>
    <row r="64" spans="1:13" ht="26.5" x14ac:dyDescent="0.35">
      <c r="A64" s="13">
        <v>63</v>
      </c>
      <c r="B64" s="4" t="s">
        <v>102</v>
      </c>
      <c r="C64" s="4">
        <v>3</v>
      </c>
      <c r="D64" s="4">
        <v>563</v>
      </c>
      <c r="E64" s="4">
        <v>381</v>
      </c>
      <c r="F64" s="4">
        <v>34</v>
      </c>
      <c r="G64" s="4">
        <v>357</v>
      </c>
      <c r="H64" s="4">
        <v>12</v>
      </c>
      <c r="I64" s="5">
        <v>29.75</v>
      </c>
      <c r="J64" s="5">
        <v>6.61</v>
      </c>
      <c r="K64" s="8">
        <v>27</v>
      </c>
      <c r="L64" s="14">
        <f>IF(Table3[[#This Row],[SOLD PRICE]]&gt;=1000000,1,0)</f>
        <v>0</v>
      </c>
      <c r="M64" s="14">
        <v>350000</v>
      </c>
    </row>
    <row r="65" spans="1:13" ht="26.5" x14ac:dyDescent="0.35">
      <c r="A65" s="13">
        <v>64</v>
      </c>
      <c r="B65" s="4" t="s">
        <v>103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0</v>
      </c>
      <c r="J65" s="5">
        <v>0</v>
      </c>
      <c r="K65" s="8">
        <v>0</v>
      </c>
      <c r="L65" s="14">
        <f>IF(Table3[[#This Row],[SOLD PRICE]]&gt;=1000000,1,0)</f>
        <v>0</v>
      </c>
      <c r="M65" s="14">
        <v>100000</v>
      </c>
    </row>
    <row r="66" spans="1:13" x14ac:dyDescent="0.35">
      <c r="A66" s="13">
        <v>65</v>
      </c>
      <c r="B66" s="4" t="s">
        <v>104</v>
      </c>
      <c r="C66" s="4">
        <v>2</v>
      </c>
      <c r="D66" s="4">
        <v>43</v>
      </c>
      <c r="E66" s="4">
        <v>19</v>
      </c>
      <c r="F66" s="4">
        <v>40.1</v>
      </c>
      <c r="G66" s="4">
        <v>1530</v>
      </c>
      <c r="H66" s="4">
        <v>74</v>
      </c>
      <c r="I66" s="5">
        <v>20.675675675675677</v>
      </c>
      <c r="J66" s="5">
        <v>7.1096654275092943</v>
      </c>
      <c r="K66" s="8">
        <v>17.45945945945946</v>
      </c>
      <c r="L66" s="14">
        <f>IF(Table3[[#This Row],[SOLD PRICE]]&gt;=1000000,1,0)</f>
        <v>0</v>
      </c>
      <c r="M66" s="14">
        <v>300000</v>
      </c>
    </row>
    <row r="67" spans="1:13" x14ac:dyDescent="0.35">
      <c r="A67" s="13">
        <v>66</v>
      </c>
      <c r="B67" s="4" t="s">
        <v>105</v>
      </c>
      <c r="C67" s="4">
        <v>1</v>
      </c>
      <c r="D67" s="4">
        <v>9</v>
      </c>
      <c r="E67" s="4">
        <v>3</v>
      </c>
      <c r="F67" s="4">
        <v>60</v>
      </c>
      <c r="G67" s="4">
        <v>435</v>
      </c>
      <c r="H67" s="4">
        <v>6</v>
      </c>
      <c r="I67" s="5">
        <v>72.5</v>
      </c>
      <c r="J67" s="5">
        <v>9.8863636363636367</v>
      </c>
      <c r="K67" s="8">
        <v>44</v>
      </c>
      <c r="L67" s="14">
        <f>IF(Table3[[#This Row],[SOLD PRICE]]&gt;=1000000,1,0)</f>
        <v>0</v>
      </c>
      <c r="M67" s="14">
        <v>260000</v>
      </c>
    </row>
    <row r="68" spans="1:13" ht="26.5" x14ac:dyDescent="0.35">
      <c r="A68" s="13">
        <v>67</v>
      </c>
      <c r="B68" s="4" t="s">
        <v>106</v>
      </c>
      <c r="C68" s="4">
        <v>2</v>
      </c>
      <c r="D68" s="4">
        <v>106</v>
      </c>
      <c r="E68" s="4">
        <v>46</v>
      </c>
      <c r="F68" s="4">
        <v>42.1</v>
      </c>
      <c r="G68" s="4">
        <v>296</v>
      </c>
      <c r="H68" s="4">
        <v>8</v>
      </c>
      <c r="I68" s="5">
        <v>37</v>
      </c>
      <c r="J68" s="5">
        <v>9.25</v>
      </c>
      <c r="K68" s="8">
        <v>24</v>
      </c>
      <c r="L68" s="14">
        <f>IF(Table3[[#This Row],[SOLD PRICE]]&gt;=1000000,1,0)</f>
        <v>0</v>
      </c>
      <c r="M68" s="14">
        <v>650000</v>
      </c>
    </row>
    <row r="69" spans="1:13" ht="26.5" x14ac:dyDescent="0.35">
      <c r="A69" s="13">
        <v>68</v>
      </c>
      <c r="B69" s="4" t="s">
        <v>107</v>
      </c>
      <c r="C69" s="4">
        <v>2</v>
      </c>
      <c r="D69" s="4">
        <v>1</v>
      </c>
      <c r="E69" s="4">
        <v>50</v>
      </c>
      <c r="F69" s="4">
        <v>41.4</v>
      </c>
      <c r="G69" s="4">
        <v>1899</v>
      </c>
      <c r="H69" s="4">
        <v>69</v>
      </c>
      <c r="I69" s="5">
        <v>27.521739130434781</v>
      </c>
      <c r="J69" s="5">
        <v>8.2529335071707948</v>
      </c>
      <c r="K69" s="8">
        <v>20.014492753623188</v>
      </c>
      <c r="L69" s="14">
        <f>IF(Table3[[#This Row],[SOLD PRICE]]&gt;=1000000,1,0)</f>
        <v>0</v>
      </c>
      <c r="M69" s="14">
        <v>675000</v>
      </c>
    </row>
    <row r="70" spans="1:13" x14ac:dyDescent="0.35">
      <c r="A70" s="13">
        <v>69</v>
      </c>
      <c r="B70" s="4" t="s">
        <v>108</v>
      </c>
      <c r="C70" s="4">
        <v>2</v>
      </c>
      <c r="D70" s="4">
        <v>139</v>
      </c>
      <c r="E70" s="4">
        <v>94</v>
      </c>
      <c r="F70" s="4">
        <v>28.5</v>
      </c>
      <c r="G70" s="4">
        <v>884</v>
      </c>
      <c r="H70" s="4">
        <v>38</v>
      </c>
      <c r="I70" s="5">
        <v>23.263157894736842</v>
      </c>
      <c r="J70" s="5">
        <v>7.3666666666666663</v>
      </c>
      <c r="K70" s="8">
        <v>18.94736842105263</v>
      </c>
      <c r="L70" s="14">
        <f>IF(Table3[[#This Row],[SOLD PRICE]]&gt;=1000000,1,0)</f>
        <v>0</v>
      </c>
      <c r="M70" s="14">
        <v>475000</v>
      </c>
    </row>
    <row r="71" spans="1:13" ht="26.5" x14ac:dyDescent="0.35">
      <c r="A71" s="13">
        <v>70</v>
      </c>
      <c r="B71" s="4" t="s">
        <v>109</v>
      </c>
      <c r="C71" s="4">
        <v>3</v>
      </c>
      <c r="D71" s="4">
        <v>800</v>
      </c>
      <c r="E71" s="4">
        <v>534</v>
      </c>
      <c r="F71" s="4">
        <v>35.200000000000003</v>
      </c>
      <c r="G71" s="4">
        <v>1395</v>
      </c>
      <c r="H71" s="4">
        <v>57</v>
      </c>
      <c r="I71" s="5">
        <v>24.473684210526315</v>
      </c>
      <c r="J71" s="5">
        <v>6.4883720930232558</v>
      </c>
      <c r="K71" s="8">
        <v>22.631578947368421</v>
      </c>
      <c r="L71" s="14">
        <f>IF(Table3[[#This Row],[SOLD PRICE]]&gt;=1000000,1,0)</f>
        <v>0</v>
      </c>
      <c r="M71" s="14">
        <v>600000</v>
      </c>
    </row>
    <row r="72" spans="1:13" ht="26.5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42</v>
      </c>
      <c r="G72" s="4">
        <v>627</v>
      </c>
      <c r="H72" s="4">
        <v>24</v>
      </c>
      <c r="I72" s="5">
        <v>26.125</v>
      </c>
      <c r="J72" s="5">
        <v>7.1739130434782608</v>
      </c>
      <c r="K72" s="8">
        <v>21.916666666666668</v>
      </c>
      <c r="L72" s="14">
        <f>IF(Table3[[#This Row],[SOLD PRICE]]&gt;=1000000,1,0)</f>
        <v>0</v>
      </c>
      <c r="M72" s="14">
        <v>650000</v>
      </c>
    </row>
    <row r="73" spans="1:13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0</v>
      </c>
      <c r="G73" s="4">
        <v>263</v>
      </c>
      <c r="H73" s="4">
        <v>7</v>
      </c>
      <c r="I73" s="5">
        <v>37.571428571428569</v>
      </c>
      <c r="J73" s="5">
        <v>8.7375415282392019</v>
      </c>
      <c r="K73" s="8">
        <v>25.857142857142858</v>
      </c>
      <c r="L73" s="14">
        <f>IF(Table3[[#This Row],[SOLD PRICE]]&gt;=1000000,1,0)</f>
        <v>0</v>
      </c>
      <c r="M73" s="14">
        <v>800000</v>
      </c>
    </row>
    <row r="74" spans="1:13" x14ac:dyDescent="0.35">
      <c r="A74" s="13">
        <v>73</v>
      </c>
      <c r="B74" s="4" t="s">
        <v>112</v>
      </c>
      <c r="C74" s="4">
        <v>2</v>
      </c>
      <c r="D74" s="4">
        <v>44</v>
      </c>
      <c r="E74" s="4">
        <v>157</v>
      </c>
      <c r="F74" s="4">
        <v>36.6</v>
      </c>
      <c r="G74" s="4">
        <v>1192</v>
      </c>
      <c r="H74" s="4">
        <v>48</v>
      </c>
      <c r="I74" s="5">
        <v>24.833333333333332</v>
      </c>
      <c r="J74" s="5">
        <v>7.568253968253968</v>
      </c>
      <c r="K74" s="8">
        <v>19.729166666666668</v>
      </c>
      <c r="L74" s="14">
        <f>IF(Table3[[#This Row],[SOLD PRICE]]&gt;=1000000,1,0)</f>
        <v>0</v>
      </c>
      <c r="M74" s="14">
        <v>850000</v>
      </c>
    </row>
    <row r="75" spans="1:13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1</v>
      </c>
      <c r="F75" s="4">
        <v>54</v>
      </c>
      <c r="G75" s="4">
        <v>40</v>
      </c>
      <c r="H75" s="4">
        <v>1</v>
      </c>
      <c r="I75" s="5">
        <v>40</v>
      </c>
      <c r="J75" s="5">
        <v>10</v>
      </c>
      <c r="K75" s="8">
        <v>24</v>
      </c>
      <c r="L75" s="14">
        <f>IF(Table3[[#This Row],[SOLD PRICE]]&gt;=1000000,1,0)</f>
        <v>0</v>
      </c>
      <c r="M75" s="14">
        <v>20000</v>
      </c>
    </row>
    <row r="76" spans="1:13" x14ac:dyDescent="0.35">
      <c r="A76" s="13">
        <v>75</v>
      </c>
      <c r="B76" s="4" t="s">
        <v>114</v>
      </c>
      <c r="C76" s="4">
        <v>2</v>
      </c>
      <c r="D76" s="4">
        <v>390</v>
      </c>
      <c r="E76" s="4">
        <v>266</v>
      </c>
      <c r="F76" s="4">
        <v>32.6</v>
      </c>
      <c r="G76" s="4">
        <v>242</v>
      </c>
      <c r="H76" s="4">
        <v>7</v>
      </c>
      <c r="I76" s="5">
        <v>34.57</v>
      </c>
      <c r="J76" s="5">
        <v>6.91</v>
      </c>
      <c r="K76" s="8">
        <v>30</v>
      </c>
      <c r="L76" s="14">
        <f>IF(Table3[[#This Row],[SOLD PRICE]]&gt;=1000000,1,0)</f>
        <v>0</v>
      </c>
      <c r="M76" s="14">
        <v>200000</v>
      </c>
    </row>
    <row r="77" spans="1:13" x14ac:dyDescent="0.35">
      <c r="A77" s="13">
        <v>76</v>
      </c>
      <c r="B77" s="4" t="s">
        <v>115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5">
        <v>0</v>
      </c>
      <c r="J77" s="5">
        <v>0</v>
      </c>
      <c r="K77" s="8">
        <v>0</v>
      </c>
      <c r="L77" s="14">
        <f>IF(Table3[[#This Row],[SOLD PRICE]]&gt;=1000000,1,0)</f>
        <v>0</v>
      </c>
      <c r="M77" s="14">
        <v>270000</v>
      </c>
    </row>
    <row r="78" spans="1:13" x14ac:dyDescent="0.35">
      <c r="A78" s="13">
        <v>77</v>
      </c>
      <c r="B78" s="4" t="s">
        <v>116</v>
      </c>
      <c r="C78" s="4">
        <v>1</v>
      </c>
      <c r="D78" s="4">
        <v>62</v>
      </c>
      <c r="E78" s="4">
        <v>20</v>
      </c>
      <c r="F78" s="4">
        <v>41.7</v>
      </c>
      <c r="G78" s="4">
        <v>1548</v>
      </c>
      <c r="H78" s="4">
        <v>69</v>
      </c>
      <c r="I78" s="5">
        <v>22.434782608695652</v>
      </c>
      <c r="J78" s="5">
        <v>7.1633503007866732</v>
      </c>
      <c r="K78" s="8">
        <v>18.797101449275363</v>
      </c>
      <c r="L78" s="14">
        <f>IF(Table3[[#This Row],[SOLD PRICE]]&gt;=1000000,1,0)</f>
        <v>0</v>
      </c>
      <c r="M78" s="14">
        <v>500000</v>
      </c>
    </row>
    <row r="79" spans="1:13" x14ac:dyDescent="0.35">
      <c r="A79" s="13">
        <v>78</v>
      </c>
      <c r="B79" s="4" t="s">
        <v>117</v>
      </c>
      <c r="C79" s="4">
        <v>2</v>
      </c>
      <c r="D79" s="4">
        <v>60</v>
      </c>
      <c r="E79" s="4">
        <v>168</v>
      </c>
      <c r="F79" s="4">
        <v>39.700000000000003</v>
      </c>
      <c r="G79" s="4">
        <v>327</v>
      </c>
      <c r="H79" s="4">
        <v>9</v>
      </c>
      <c r="I79" s="5">
        <v>36.333333333333336</v>
      </c>
      <c r="J79" s="5">
        <v>9.2634560906515588</v>
      </c>
      <c r="K79" s="8">
        <v>23.666666666666668</v>
      </c>
      <c r="L79" s="14">
        <f>IF(Table3[[#This Row],[SOLD PRICE]]&gt;=1000000,1,0)</f>
        <v>0</v>
      </c>
      <c r="M79" s="14">
        <v>675000</v>
      </c>
    </row>
    <row r="80" spans="1:13" ht="26.5" x14ac:dyDescent="0.35">
      <c r="A80" s="13">
        <v>79</v>
      </c>
      <c r="B80" s="4" t="s">
        <v>118</v>
      </c>
      <c r="C80" s="4">
        <v>2</v>
      </c>
      <c r="D80" s="4">
        <v>0</v>
      </c>
      <c r="E80" s="4">
        <v>0</v>
      </c>
      <c r="F80" s="4">
        <v>0</v>
      </c>
      <c r="G80" s="4">
        <v>468</v>
      </c>
      <c r="H80" s="4">
        <v>11</v>
      </c>
      <c r="I80" s="5">
        <v>42.545454545454547</v>
      </c>
      <c r="J80" s="5">
        <v>9.36</v>
      </c>
      <c r="K80" s="8">
        <v>27.272727272727273</v>
      </c>
      <c r="L80" s="14">
        <f>IF(Table3[[#This Row],[SOLD PRICE]]&gt;=1000000,1,0)</f>
        <v>0</v>
      </c>
      <c r="M80" s="14">
        <v>95000</v>
      </c>
    </row>
    <row r="81" spans="1:13" x14ac:dyDescent="0.35">
      <c r="A81" s="13">
        <v>80</v>
      </c>
      <c r="B81" s="4" t="s">
        <v>119</v>
      </c>
      <c r="C81" s="4">
        <v>2</v>
      </c>
      <c r="D81" s="4">
        <v>35</v>
      </c>
      <c r="E81" s="4">
        <v>86</v>
      </c>
      <c r="F81" s="4">
        <v>36.6</v>
      </c>
      <c r="G81" s="4">
        <v>1504</v>
      </c>
      <c r="H81" s="4">
        <v>70</v>
      </c>
      <c r="I81" s="5">
        <v>21.485714285714284</v>
      </c>
      <c r="J81" s="5">
        <v>7.3906633906633905</v>
      </c>
      <c r="K81" s="8">
        <v>17.471428571428572</v>
      </c>
      <c r="L81" s="14">
        <f>IF(Table3[[#This Row],[SOLD PRICE]]&gt;=1000000,1,0)</f>
        <v>0</v>
      </c>
      <c r="M81" s="14">
        <v>275000</v>
      </c>
    </row>
    <row r="82" spans="1:13" x14ac:dyDescent="0.35">
      <c r="A82" s="13">
        <v>81</v>
      </c>
      <c r="B82" s="4" t="s">
        <v>120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0</v>
      </c>
      <c r="J82" s="5">
        <v>0</v>
      </c>
      <c r="K82" s="8">
        <v>0</v>
      </c>
      <c r="L82" s="14">
        <f>IF(Table3[[#This Row],[SOLD PRICE]]&gt;=1000000,1,0)</f>
        <v>0</v>
      </c>
      <c r="M82" s="14">
        <v>325000</v>
      </c>
    </row>
    <row r="83" spans="1:13" x14ac:dyDescent="0.35">
      <c r="A83" s="13">
        <v>82</v>
      </c>
      <c r="B83" s="4" t="s">
        <v>121</v>
      </c>
      <c r="C83" s="4">
        <v>2</v>
      </c>
      <c r="D83" s="4">
        <v>100</v>
      </c>
      <c r="E83" s="4">
        <v>165</v>
      </c>
      <c r="F83" s="4">
        <v>34</v>
      </c>
      <c r="G83" s="4">
        <v>1975</v>
      </c>
      <c r="H83" s="4">
        <v>66</v>
      </c>
      <c r="I83" s="5">
        <v>29.924242424242426</v>
      </c>
      <c r="J83" s="5">
        <v>7.7359968664316483</v>
      </c>
      <c r="K83" s="8">
        <v>23.227272727272727</v>
      </c>
      <c r="L83" s="14">
        <f>IF(Table3[[#This Row],[SOLD PRICE]]&gt;=1000000,1,0)</f>
        <v>0</v>
      </c>
      <c r="M83" s="14">
        <v>925000</v>
      </c>
    </row>
    <row r="84" spans="1:13" ht="26.5" x14ac:dyDescent="0.35">
      <c r="A84" s="13">
        <v>83</v>
      </c>
      <c r="B84" s="4" t="s">
        <v>122</v>
      </c>
      <c r="C84" s="4">
        <v>2</v>
      </c>
      <c r="D84" s="4">
        <v>0</v>
      </c>
      <c r="E84" s="4">
        <v>33</v>
      </c>
      <c r="F84" s="4">
        <v>45.1</v>
      </c>
      <c r="G84" s="4">
        <v>1139</v>
      </c>
      <c r="H84" s="4">
        <v>36</v>
      </c>
      <c r="I84" s="5">
        <v>31.638888888888889</v>
      </c>
      <c r="J84" s="5">
        <v>7.204301075268817</v>
      </c>
      <c r="K84" s="8">
        <v>26.361111111111111</v>
      </c>
      <c r="L84" s="14">
        <f>IF(Table3[[#This Row],[SOLD PRICE]]&gt;=1000000,1,0)</f>
        <v>0</v>
      </c>
      <c r="M84" s="14">
        <v>475000</v>
      </c>
    </row>
    <row r="85" spans="1:13" ht="26.5" x14ac:dyDescent="0.35">
      <c r="A85" s="13">
        <v>84</v>
      </c>
      <c r="B85" s="4" t="s">
        <v>123</v>
      </c>
      <c r="C85" s="4">
        <v>2</v>
      </c>
      <c r="D85" s="4">
        <v>5</v>
      </c>
      <c r="E85" s="4">
        <v>7</v>
      </c>
      <c r="F85" s="4">
        <v>57.1</v>
      </c>
      <c r="G85" s="4">
        <v>215</v>
      </c>
      <c r="H85" s="4">
        <v>7</v>
      </c>
      <c r="I85" s="5">
        <v>30.714285714285715</v>
      </c>
      <c r="J85" s="5">
        <v>7.4137931034482758</v>
      </c>
      <c r="K85" s="8">
        <v>24.857142857142858</v>
      </c>
      <c r="L85" s="14">
        <f>IF(Table3[[#This Row],[SOLD PRICE]]&gt;=1000000,1,0)</f>
        <v>1</v>
      </c>
      <c r="M85" s="14">
        <v>1550000</v>
      </c>
    </row>
    <row r="86" spans="1:13" ht="26.5" x14ac:dyDescent="0.35">
      <c r="A86" s="13">
        <v>85</v>
      </c>
      <c r="B86" s="4" t="s">
        <v>124</v>
      </c>
      <c r="C86" s="4">
        <v>3</v>
      </c>
      <c r="D86" s="4">
        <v>421</v>
      </c>
      <c r="E86" s="4">
        <v>393</v>
      </c>
      <c r="F86" s="4">
        <v>39.9</v>
      </c>
      <c r="G86" s="4">
        <v>301</v>
      </c>
      <c r="H86" s="4">
        <v>11</v>
      </c>
      <c r="I86" s="5">
        <v>27.36</v>
      </c>
      <c r="J86" s="5">
        <v>6.54</v>
      </c>
      <c r="K86" s="8">
        <v>25</v>
      </c>
      <c r="L86" s="14">
        <f>IF(Table3[[#This Row],[SOLD PRICE]]&gt;=1000000,1,0)</f>
        <v>0</v>
      </c>
      <c r="M86" s="14">
        <v>550000</v>
      </c>
    </row>
    <row r="87" spans="1:13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0</v>
      </c>
      <c r="J87" s="5">
        <v>0</v>
      </c>
      <c r="K87" s="8">
        <v>0</v>
      </c>
      <c r="L87" s="14">
        <f>IF(Table3[[#This Row],[SOLD PRICE]]&gt;=1000000,1,0)</f>
        <v>0</v>
      </c>
      <c r="M87" s="14">
        <v>50000</v>
      </c>
    </row>
    <row r="88" spans="1:13" ht="26.5" x14ac:dyDescent="0.35">
      <c r="A88" s="13">
        <v>87</v>
      </c>
      <c r="B88" s="4" t="s">
        <v>126</v>
      </c>
      <c r="C88" s="4">
        <v>3</v>
      </c>
      <c r="D88" s="4">
        <v>5</v>
      </c>
      <c r="E88" s="4">
        <v>3</v>
      </c>
      <c r="F88" s="4">
        <v>50</v>
      </c>
      <c r="G88" s="4">
        <v>0</v>
      </c>
      <c r="H88" s="4">
        <v>0</v>
      </c>
      <c r="I88" s="5">
        <v>0</v>
      </c>
      <c r="J88" s="5">
        <v>0</v>
      </c>
      <c r="K88" s="8">
        <v>0</v>
      </c>
      <c r="L88" s="14">
        <f>IF(Table3[[#This Row],[SOLD PRICE]]&gt;=1000000,1,0)</f>
        <v>0</v>
      </c>
      <c r="M88" s="14">
        <v>400000</v>
      </c>
    </row>
    <row r="89" spans="1:13" ht="26.5" x14ac:dyDescent="0.35">
      <c r="A89" s="13">
        <v>88</v>
      </c>
      <c r="B89" s="4" t="s">
        <v>127</v>
      </c>
      <c r="C89" s="4">
        <v>2</v>
      </c>
      <c r="D89" s="4">
        <v>6</v>
      </c>
      <c r="E89" s="4">
        <v>34</v>
      </c>
      <c r="F89" s="4">
        <v>45.1</v>
      </c>
      <c r="G89" s="4">
        <v>527</v>
      </c>
      <c r="H89" s="4">
        <v>13</v>
      </c>
      <c r="I89" s="5">
        <v>40.53846153846154</v>
      </c>
      <c r="J89" s="5">
        <v>7.422535211267606</v>
      </c>
      <c r="K89" s="8">
        <v>32.769230769230766</v>
      </c>
      <c r="L89" s="14">
        <f>IF(Table3[[#This Row],[SOLD PRICE]]&gt;=1000000,1,0)</f>
        <v>0</v>
      </c>
      <c r="M89" s="14">
        <v>170000</v>
      </c>
    </row>
    <row r="90" spans="1:13" x14ac:dyDescent="0.35">
      <c r="A90" s="13">
        <v>89</v>
      </c>
      <c r="B90" s="4" t="s">
        <v>128</v>
      </c>
      <c r="C90" s="4">
        <v>1</v>
      </c>
      <c r="D90" s="4">
        <v>13</v>
      </c>
      <c r="E90" s="4">
        <v>16</v>
      </c>
      <c r="F90" s="4">
        <v>61.9</v>
      </c>
      <c r="G90" s="4">
        <v>678</v>
      </c>
      <c r="H90" s="4">
        <v>20</v>
      </c>
      <c r="I90" s="5">
        <v>33.9</v>
      </c>
      <c r="J90" s="5">
        <v>7.0478170478170474</v>
      </c>
      <c r="K90" s="8">
        <v>28.9</v>
      </c>
      <c r="L90" s="14">
        <f>IF(Table3[[#This Row],[SOLD PRICE]]&gt;=1000000,1,0)</f>
        <v>0</v>
      </c>
      <c r="M90" s="14">
        <v>650000</v>
      </c>
    </row>
    <row r="91" spans="1:13" x14ac:dyDescent="0.35">
      <c r="A91" s="13">
        <v>90</v>
      </c>
      <c r="B91" s="4" t="s">
        <v>129</v>
      </c>
      <c r="C91" s="4">
        <v>2</v>
      </c>
      <c r="D91" s="4">
        <v>5</v>
      </c>
      <c r="E91" s="4">
        <v>11</v>
      </c>
      <c r="F91" s="4">
        <v>34.799999999999997</v>
      </c>
      <c r="G91" s="4">
        <v>303</v>
      </c>
      <c r="H91" s="4">
        <v>8</v>
      </c>
      <c r="I91" s="5">
        <v>37.875</v>
      </c>
      <c r="J91" s="5">
        <v>7.7295918367346932</v>
      </c>
      <c r="K91" s="8">
        <v>29.5</v>
      </c>
      <c r="L91" s="14">
        <f>IF(Table3[[#This Row],[SOLD PRICE]]&gt;=1000000,1,0)</f>
        <v>0</v>
      </c>
      <c r="M91" s="14">
        <v>160000</v>
      </c>
    </row>
    <row r="92" spans="1:13" x14ac:dyDescent="0.35">
      <c r="A92" s="13">
        <v>91</v>
      </c>
      <c r="B92" s="4" t="s">
        <v>130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5">
        <v>0</v>
      </c>
      <c r="J92" s="5">
        <v>0</v>
      </c>
      <c r="K92" s="8">
        <v>0</v>
      </c>
      <c r="L92" s="14">
        <f>IF(Table3[[#This Row],[SOLD PRICE]]&gt;=1000000,1,0)</f>
        <v>0</v>
      </c>
      <c r="M92" s="14">
        <v>100000</v>
      </c>
    </row>
    <row r="93" spans="1:13" ht="26.5" x14ac:dyDescent="0.35">
      <c r="A93" s="13">
        <v>92</v>
      </c>
      <c r="B93" s="4" t="s">
        <v>131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5">
        <v>0</v>
      </c>
      <c r="K93" s="8">
        <v>0</v>
      </c>
      <c r="L93" s="14">
        <f>IF(Table3[[#This Row],[SOLD PRICE]]&gt;=1000000,1,0)</f>
        <v>0</v>
      </c>
      <c r="M93" s="14">
        <v>700000</v>
      </c>
    </row>
    <row r="94" spans="1:13" ht="26.5" x14ac:dyDescent="0.35">
      <c r="A94" s="13">
        <v>93</v>
      </c>
      <c r="B94" s="4" t="s">
        <v>132</v>
      </c>
      <c r="C94" s="4">
        <v>2</v>
      </c>
      <c r="D94" s="4">
        <v>23</v>
      </c>
      <c r="E94" s="4">
        <v>16</v>
      </c>
      <c r="F94" s="4">
        <v>36.299999999999997</v>
      </c>
      <c r="G94" s="4">
        <v>0</v>
      </c>
      <c r="H94" s="4">
        <v>0</v>
      </c>
      <c r="I94" s="5">
        <v>0</v>
      </c>
      <c r="J94" s="5">
        <v>0</v>
      </c>
      <c r="K94" s="8">
        <v>0</v>
      </c>
      <c r="L94" s="14">
        <f>IF(Table3[[#This Row],[SOLD PRICE]]&gt;=1000000,1,0)</f>
        <v>0</v>
      </c>
      <c r="M94" s="14">
        <v>225000</v>
      </c>
    </row>
    <row r="95" spans="1:13" x14ac:dyDescent="0.35">
      <c r="A95" s="13">
        <v>94</v>
      </c>
      <c r="B95" s="4" t="s">
        <v>133</v>
      </c>
      <c r="C95" s="4">
        <v>2</v>
      </c>
      <c r="D95" s="4">
        <v>40</v>
      </c>
      <c r="E95" s="4">
        <v>95</v>
      </c>
      <c r="F95" s="4">
        <v>45.4</v>
      </c>
      <c r="G95" s="4">
        <v>226</v>
      </c>
      <c r="H95" s="4">
        <v>6</v>
      </c>
      <c r="I95" s="5">
        <v>37.666666666666664</v>
      </c>
      <c r="J95" s="5">
        <v>10.560747663551403</v>
      </c>
      <c r="K95" s="8">
        <v>21.666666666666668</v>
      </c>
      <c r="L95" s="14">
        <f>IF(Table3[[#This Row],[SOLD PRICE]]&gt;=1000000,1,0)</f>
        <v>1</v>
      </c>
      <c r="M95" s="14">
        <v>1800000</v>
      </c>
    </row>
    <row r="96" spans="1:13" ht="26.5" x14ac:dyDescent="0.35">
      <c r="A96" s="13">
        <v>95</v>
      </c>
      <c r="B96" s="4" t="s">
        <v>134</v>
      </c>
      <c r="C96" s="4">
        <v>2</v>
      </c>
      <c r="D96" s="4">
        <v>48</v>
      </c>
      <c r="E96" s="4">
        <v>344</v>
      </c>
      <c r="F96" s="4">
        <v>43.4</v>
      </c>
      <c r="G96" s="4">
        <v>225</v>
      </c>
      <c r="H96" s="4">
        <v>9</v>
      </c>
      <c r="I96" s="5">
        <v>25</v>
      </c>
      <c r="J96" s="5">
        <v>7.5</v>
      </c>
      <c r="K96" s="8">
        <v>20</v>
      </c>
      <c r="L96" s="14">
        <f>IF(Table3[[#This Row],[SOLD PRICE]]&gt;=1000000,1,0)</f>
        <v>0</v>
      </c>
      <c r="M96" s="14">
        <v>675000</v>
      </c>
    </row>
    <row r="97" spans="1:13" x14ac:dyDescent="0.35">
      <c r="A97" s="13">
        <v>96</v>
      </c>
      <c r="B97" s="4" t="s">
        <v>135</v>
      </c>
      <c r="C97" s="4">
        <v>1</v>
      </c>
      <c r="D97" s="4">
        <v>133</v>
      </c>
      <c r="E97" s="4">
        <v>64</v>
      </c>
      <c r="F97" s="4">
        <v>33.6</v>
      </c>
      <c r="G97" s="4">
        <v>1176</v>
      </c>
      <c r="H97" s="4">
        <v>36</v>
      </c>
      <c r="I97" s="5">
        <v>32.666666666666664</v>
      </c>
      <c r="J97" s="5">
        <v>7.6314081765087609</v>
      </c>
      <c r="K97" s="8">
        <v>23.611111111111111</v>
      </c>
      <c r="L97" s="14">
        <f>IF(Table3[[#This Row],[SOLD PRICE]]&gt;=1000000,1,0)</f>
        <v>0</v>
      </c>
      <c r="M97" s="14">
        <v>950000</v>
      </c>
    </row>
    <row r="98" spans="1:13" x14ac:dyDescent="0.35">
      <c r="A98" s="13">
        <v>97</v>
      </c>
      <c r="B98" s="4" t="s">
        <v>136</v>
      </c>
      <c r="C98" s="4">
        <v>2</v>
      </c>
      <c r="D98" s="4">
        <v>0</v>
      </c>
      <c r="E98" s="4">
        <v>1</v>
      </c>
      <c r="F98" s="4">
        <v>150</v>
      </c>
      <c r="G98" s="4">
        <v>419</v>
      </c>
      <c r="H98" s="4">
        <v>12</v>
      </c>
      <c r="I98" s="5">
        <v>34.916666666666664</v>
      </c>
      <c r="J98" s="5">
        <v>9.8820754716981138</v>
      </c>
      <c r="K98" s="8">
        <v>21.333333333333332</v>
      </c>
      <c r="L98" s="14">
        <f>IF(Table3[[#This Row],[SOLD PRICE]]&gt;=1000000,1,0)</f>
        <v>0</v>
      </c>
      <c r="M98" s="14">
        <v>225000</v>
      </c>
    </row>
    <row r="99" spans="1:13" ht="26.5" x14ac:dyDescent="0.35">
      <c r="A99" s="13">
        <v>98</v>
      </c>
      <c r="B99" s="4" t="s">
        <v>137</v>
      </c>
      <c r="C99" s="4">
        <v>1</v>
      </c>
      <c r="D99" s="4">
        <v>0</v>
      </c>
      <c r="E99" s="4">
        <v>8</v>
      </c>
      <c r="F99" s="4">
        <v>59.1</v>
      </c>
      <c r="G99" s="4">
        <v>408</v>
      </c>
      <c r="H99" s="4">
        <v>14</v>
      </c>
      <c r="I99" s="5">
        <v>29.142857142857142</v>
      </c>
      <c r="J99" s="5">
        <v>8</v>
      </c>
      <c r="K99" s="8">
        <v>21.857142857142858</v>
      </c>
      <c r="L99" s="14">
        <f>IF(Table3[[#This Row],[SOLD PRICE]]&gt;=1000000,1,0)</f>
        <v>0</v>
      </c>
      <c r="M99" s="14">
        <v>750000</v>
      </c>
    </row>
    <row r="100" spans="1:13" ht="26.5" x14ac:dyDescent="0.35">
      <c r="A100" s="13">
        <v>99</v>
      </c>
      <c r="B100" s="4" t="s">
        <v>138</v>
      </c>
      <c r="C100" s="4">
        <v>3</v>
      </c>
      <c r="D100" s="4">
        <v>178</v>
      </c>
      <c r="E100" s="4">
        <v>247</v>
      </c>
      <c r="F100" s="4">
        <v>31.4</v>
      </c>
      <c r="G100" s="4">
        <v>54</v>
      </c>
      <c r="H100" s="4">
        <v>5</v>
      </c>
      <c r="I100" s="5">
        <v>10.8</v>
      </c>
      <c r="J100" s="5">
        <v>7.71</v>
      </c>
      <c r="K100" s="8">
        <v>8.4</v>
      </c>
      <c r="L100" s="14">
        <f>IF(Table3[[#This Row],[SOLD PRICE]]&gt;=1000000,1,0)</f>
        <v>0</v>
      </c>
      <c r="M100" s="14">
        <v>425000</v>
      </c>
    </row>
    <row r="101" spans="1:13" ht="26.5" x14ac:dyDescent="0.35">
      <c r="A101" s="13">
        <v>100</v>
      </c>
      <c r="B101" s="4" t="s">
        <v>139</v>
      </c>
      <c r="C101" s="4">
        <v>2</v>
      </c>
      <c r="D101" s="4">
        <v>21</v>
      </c>
      <c r="E101" s="4">
        <v>139</v>
      </c>
      <c r="F101" s="4">
        <v>47.6</v>
      </c>
      <c r="G101" s="4">
        <v>85</v>
      </c>
      <c r="H101" s="4">
        <v>2</v>
      </c>
      <c r="I101" s="5">
        <v>42.5</v>
      </c>
      <c r="J101" s="5">
        <v>10</v>
      </c>
      <c r="K101" s="8">
        <v>25.5</v>
      </c>
      <c r="L101" s="14">
        <f>IF(Table3[[#This Row],[SOLD PRICE]]&gt;=1000000,1,0)</f>
        <v>0</v>
      </c>
      <c r="M101" s="14">
        <v>500000</v>
      </c>
    </row>
    <row r="102" spans="1:13" x14ac:dyDescent="0.35">
      <c r="A102" s="13">
        <v>101</v>
      </c>
      <c r="B102" s="4" t="s">
        <v>140</v>
      </c>
      <c r="C102" s="4">
        <v>2</v>
      </c>
      <c r="D102" s="4">
        <v>1</v>
      </c>
      <c r="E102" s="4">
        <v>1</v>
      </c>
      <c r="F102" s="4">
        <v>42</v>
      </c>
      <c r="G102" s="4">
        <v>21</v>
      </c>
      <c r="H102" s="4">
        <v>0</v>
      </c>
      <c r="I102" s="5">
        <v>0</v>
      </c>
      <c r="J102" s="5">
        <v>21</v>
      </c>
      <c r="K102" s="8">
        <v>0</v>
      </c>
      <c r="L102" s="14">
        <f>IF(Table3[[#This Row],[SOLD PRICE]]&gt;=1000000,1,0)</f>
        <v>0</v>
      </c>
      <c r="M102" s="14">
        <v>100000</v>
      </c>
    </row>
    <row r="103" spans="1:13" x14ac:dyDescent="0.35">
      <c r="A103" s="13">
        <v>102</v>
      </c>
      <c r="B103" s="4" t="s">
        <v>141</v>
      </c>
      <c r="C103" s="4">
        <v>2</v>
      </c>
      <c r="D103" s="4">
        <v>40</v>
      </c>
      <c r="E103" s="4">
        <v>69</v>
      </c>
      <c r="F103" s="4">
        <v>37.1</v>
      </c>
      <c r="G103" s="4">
        <v>1892</v>
      </c>
      <c r="H103" s="4">
        <v>74</v>
      </c>
      <c r="I103" s="5">
        <v>25.567567567567568</v>
      </c>
      <c r="J103" s="5">
        <v>7.7540983606557381</v>
      </c>
      <c r="K103" s="8">
        <v>19.783783783783782</v>
      </c>
      <c r="L103" s="14">
        <f>IF(Table3[[#This Row],[SOLD PRICE]]&gt;=1000000,1,0)</f>
        <v>0</v>
      </c>
      <c r="M103" s="14">
        <v>875000</v>
      </c>
    </row>
    <row r="104" spans="1:13" x14ac:dyDescent="0.35">
      <c r="A104" s="13">
        <v>103</v>
      </c>
      <c r="B104" s="4" t="s">
        <v>142</v>
      </c>
      <c r="C104" s="4">
        <v>2</v>
      </c>
      <c r="D104" s="4">
        <v>7</v>
      </c>
      <c r="E104" s="4">
        <v>56</v>
      </c>
      <c r="F104" s="4">
        <v>44.8</v>
      </c>
      <c r="G104" s="4">
        <v>338</v>
      </c>
      <c r="H104" s="4">
        <v>9</v>
      </c>
      <c r="I104" s="5">
        <v>37.555555555555557</v>
      </c>
      <c r="J104" s="5">
        <v>8.1445783132530121</v>
      </c>
      <c r="K104" s="8">
        <v>27.888888888888889</v>
      </c>
      <c r="L104" s="14">
        <f>IF(Table3[[#This Row],[SOLD PRICE]]&gt;=1000000,1,0)</f>
        <v>0</v>
      </c>
      <c r="M104" s="14">
        <v>100000</v>
      </c>
    </row>
    <row r="105" spans="1:13" x14ac:dyDescent="0.35">
      <c r="A105" s="13">
        <v>104</v>
      </c>
      <c r="B105" s="4" t="s">
        <v>143</v>
      </c>
      <c r="C105" s="4">
        <v>2</v>
      </c>
      <c r="D105" s="4">
        <v>8</v>
      </c>
      <c r="E105" s="4">
        <v>18</v>
      </c>
      <c r="F105" s="4">
        <v>57</v>
      </c>
      <c r="G105" s="4">
        <v>0</v>
      </c>
      <c r="H105" s="4">
        <v>0</v>
      </c>
      <c r="I105" s="5">
        <v>0</v>
      </c>
      <c r="J105" s="5">
        <v>0</v>
      </c>
      <c r="K105" s="8">
        <v>0</v>
      </c>
      <c r="L105" s="14">
        <f>IF(Table3[[#This Row],[SOLD PRICE]]&gt;=1000000,1,0)</f>
        <v>0</v>
      </c>
      <c r="M105" s="14">
        <v>250000</v>
      </c>
    </row>
    <row r="106" spans="1:13" ht="26.5" x14ac:dyDescent="0.35">
      <c r="A106" s="13">
        <v>105</v>
      </c>
      <c r="B106" s="4" t="s">
        <v>144</v>
      </c>
      <c r="C106" s="4">
        <v>2</v>
      </c>
      <c r="D106" s="4">
        <v>5</v>
      </c>
      <c r="E106" s="4">
        <v>55</v>
      </c>
      <c r="F106" s="4">
        <v>37.4</v>
      </c>
      <c r="G106" s="4">
        <v>266</v>
      </c>
      <c r="H106" s="4">
        <v>22</v>
      </c>
      <c r="I106" s="5">
        <v>12.09</v>
      </c>
      <c r="J106" s="5">
        <v>6.46</v>
      </c>
      <c r="K106" s="8">
        <v>11.2</v>
      </c>
      <c r="L106" s="14">
        <f>IF(Table3[[#This Row],[SOLD PRICE]]&gt;=1000000,1,0)</f>
        <v>0</v>
      </c>
      <c r="M106" s="14">
        <v>100000</v>
      </c>
    </row>
    <row r="107" spans="1:13" ht="26.5" x14ac:dyDescent="0.35">
      <c r="A107" s="13">
        <v>106</v>
      </c>
      <c r="B107" s="4" t="s">
        <v>145</v>
      </c>
      <c r="C107" s="4">
        <v>2</v>
      </c>
      <c r="D107" s="4">
        <v>87</v>
      </c>
      <c r="E107" s="4">
        <v>75</v>
      </c>
      <c r="F107" s="4">
        <v>33</v>
      </c>
      <c r="G107" s="4">
        <v>1031</v>
      </c>
      <c r="H107" s="4">
        <v>35</v>
      </c>
      <c r="I107" s="5">
        <v>29.457142857142856</v>
      </c>
      <c r="J107" s="5">
        <v>8.2479999999999993</v>
      </c>
      <c r="K107" s="8">
        <v>21.428571428571427</v>
      </c>
      <c r="L107" s="14">
        <f>IF(Table3[[#This Row],[SOLD PRICE]]&gt;=1000000,1,0)</f>
        <v>0</v>
      </c>
      <c r="M107" s="14">
        <v>625000</v>
      </c>
    </row>
    <row r="108" spans="1:13" x14ac:dyDescent="0.35">
      <c r="A108" s="13">
        <v>107</v>
      </c>
      <c r="B108" s="4" t="s">
        <v>146</v>
      </c>
      <c r="C108" s="4">
        <v>2</v>
      </c>
      <c r="D108" s="4">
        <v>272</v>
      </c>
      <c r="E108" s="4">
        <v>91</v>
      </c>
      <c r="F108" s="4">
        <v>33.700000000000003</v>
      </c>
      <c r="G108" s="4">
        <v>1304</v>
      </c>
      <c r="H108" s="4">
        <v>59</v>
      </c>
      <c r="I108" s="5">
        <v>22.101694915254239</v>
      </c>
      <c r="J108" s="5">
        <v>6.5825340737001516</v>
      </c>
      <c r="K108" s="8">
        <v>20.152542372881356</v>
      </c>
      <c r="L108" s="14">
        <f>IF(Table3[[#This Row],[SOLD PRICE]]&gt;=1000000,1,0)</f>
        <v>0</v>
      </c>
      <c r="M108" s="14">
        <v>325000</v>
      </c>
    </row>
    <row r="109" spans="1:13" x14ac:dyDescent="0.35">
      <c r="A109" s="13">
        <v>108</v>
      </c>
      <c r="B109" s="4" t="s">
        <v>147</v>
      </c>
      <c r="C109" s="4">
        <v>3</v>
      </c>
      <c r="D109" s="4">
        <v>20</v>
      </c>
      <c r="E109" s="4">
        <v>137</v>
      </c>
      <c r="F109" s="4">
        <v>44.6</v>
      </c>
      <c r="G109" s="4">
        <v>276</v>
      </c>
      <c r="H109" s="4">
        <v>8</v>
      </c>
      <c r="I109" s="5">
        <v>34.5</v>
      </c>
      <c r="J109" s="5">
        <v>7.666666666666667</v>
      </c>
      <c r="K109" s="8">
        <v>27</v>
      </c>
      <c r="L109" s="14">
        <f>IF(Table3[[#This Row],[SOLD PRICE]]&gt;=1000000,1,0)</f>
        <v>0</v>
      </c>
      <c r="M109" s="14">
        <v>175000</v>
      </c>
    </row>
    <row r="110" spans="1:13" ht="26.5" x14ac:dyDescent="0.35">
      <c r="A110" s="13">
        <v>109</v>
      </c>
      <c r="B110" s="4" t="s">
        <v>148</v>
      </c>
      <c r="C110" s="4">
        <v>3</v>
      </c>
      <c r="D110" s="4">
        <v>24</v>
      </c>
      <c r="E110" s="4">
        <v>133</v>
      </c>
      <c r="F110" s="4">
        <v>44.6</v>
      </c>
      <c r="G110" s="4">
        <v>674</v>
      </c>
      <c r="H110" s="4">
        <v>20</v>
      </c>
      <c r="I110" s="5">
        <v>33.700000000000003</v>
      </c>
      <c r="J110" s="5">
        <v>7.7028571428571428</v>
      </c>
      <c r="K110" s="8">
        <v>26.35</v>
      </c>
      <c r="L110" s="14">
        <f>IF(Table3[[#This Row],[SOLD PRICE]]&gt;=1000000,1,0)</f>
        <v>1</v>
      </c>
      <c r="M110" s="14">
        <v>1350000</v>
      </c>
    </row>
    <row r="111" spans="1:13" x14ac:dyDescent="0.35">
      <c r="A111" s="13">
        <v>110</v>
      </c>
      <c r="B111" s="4" t="s">
        <v>149</v>
      </c>
      <c r="C111" s="4">
        <v>2</v>
      </c>
      <c r="D111" s="4">
        <v>1</v>
      </c>
      <c r="E111" s="4">
        <v>2</v>
      </c>
      <c r="F111" s="4">
        <v>42</v>
      </c>
      <c r="G111" s="4">
        <v>0</v>
      </c>
      <c r="H111" s="4">
        <v>0</v>
      </c>
      <c r="I111" s="5">
        <v>0</v>
      </c>
      <c r="J111" s="5">
        <v>0</v>
      </c>
      <c r="K111" s="8">
        <v>0</v>
      </c>
      <c r="L111" s="14">
        <f>IF(Table3[[#This Row],[SOLD PRICE]]&gt;=1000000,1,0)</f>
        <v>0</v>
      </c>
      <c r="M111" s="14">
        <v>125000</v>
      </c>
    </row>
    <row r="112" spans="1:13" ht="26.5" x14ac:dyDescent="0.35">
      <c r="A112" s="13">
        <v>111</v>
      </c>
      <c r="B112" s="4" t="s">
        <v>151</v>
      </c>
      <c r="C112" s="4">
        <v>2</v>
      </c>
      <c r="D112" s="4">
        <v>2</v>
      </c>
      <c r="E112" s="4">
        <v>0</v>
      </c>
      <c r="F112" s="4">
        <v>0</v>
      </c>
      <c r="G112" s="4">
        <v>24</v>
      </c>
      <c r="H112" s="4">
        <v>0</v>
      </c>
      <c r="I112" s="5">
        <v>0</v>
      </c>
      <c r="J112" s="5">
        <v>12</v>
      </c>
      <c r="K112" s="8">
        <v>0</v>
      </c>
      <c r="L112" s="14">
        <f>IF(Table3[[#This Row],[SOLD PRICE]]&gt;=1000000,1,0)</f>
        <v>1</v>
      </c>
      <c r="M112" s="14">
        <v>1000000</v>
      </c>
    </row>
    <row r="113" spans="1:13" ht="26.5" x14ac:dyDescent="0.35">
      <c r="A113" s="13">
        <v>112</v>
      </c>
      <c r="B113" s="4" t="s">
        <v>152</v>
      </c>
      <c r="C113" s="4">
        <v>3</v>
      </c>
      <c r="D113" s="4">
        <v>45</v>
      </c>
      <c r="E113" s="4">
        <v>154</v>
      </c>
      <c r="F113" s="4">
        <v>52.2</v>
      </c>
      <c r="G113" s="4">
        <v>58</v>
      </c>
      <c r="H113" s="4">
        <v>0</v>
      </c>
      <c r="I113" s="5">
        <v>0</v>
      </c>
      <c r="J113" s="5">
        <v>9.6666666666666661</v>
      </c>
      <c r="K113" s="8">
        <v>0</v>
      </c>
      <c r="L113" s="14">
        <f>IF(Table3[[#This Row],[SOLD PRICE]]&gt;=1000000,1,0)</f>
        <v>1</v>
      </c>
      <c r="M113" s="14">
        <v>1800000</v>
      </c>
    </row>
    <row r="114" spans="1:13" ht="26.5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</v>
      </c>
      <c r="F114" s="4">
        <v>60</v>
      </c>
      <c r="G114" s="4">
        <v>45</v>
      </c>
      <c r="H114" s="4">
        <v>1</v>
      </c>
      <c r="I114" s="5">
        <v>45</v>
      </c>
      <c r="J114" s="5">
        <v>11.25</v>
      </c>
      <c r="K114" s="8">
        <v>24</v>
      </c>
      <c r="L114" s="14">
        <f>IF(Table3[[#This Row],[SOLD PRICE]]&gt;=1000000,1,0)</f>
        <v>0</v>
      </c>
      <c r="M114" s="14">
        <v>675000</v>
      </c>
    </row>
    <row r="115" spans="1:13" ht="26.5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0</v>
      </c>
      <c r="J115" s="5">
        <v>0</v>
      </c>
      <c r="K115" s="8">
        <v>0</v>
      </c>
      <c r="L115" s="14">
        <f>IF(Table3[[#This Row],[SOLD PRICE]]&gt;=1000000,1,0)</f>
        <v>1</v>
      </c>
      <c r="M115" s="14">
        <v>1600000</v>
      </c>
    </row>
    <row r="116" spans="1:13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3</v>
      </c>
      <c r="F116" s="4">
        <v>55</v>
      </c>
      <c r="G116" s="4">
        <v>295</v>
      </c>
      <c r="H116" s="4">
        <v>6</v>
      </c>
      <c r="I116" s="5">
        <v>49.166666666666664</v>
      </c>
      <c r="J116" s="5">
        <v>8.5507246376811601</v>
      </c>
      <c r="K116" s="8">
        <v>34.833333333333336</v>
      </c>
      <c r="L116" s="14">
        <f>IF(Table3[[#This Row],[SOLD PRICE]]&gt;=1000000,1,0)</f>
        <v>0</v>
      </c>
      <c r="M116" s="14">
        <v>240000</v>
      </c>
    </row>
    <row r="117" spans="1:13" x14ac:dyDescent="0.35">
      <c r="A117" s="13">
        <v>116</v>
      </c>
      <c r="B117" s="4" t="s">
        <v>156</v>
      </c>
      <c r="C117" s="4">
        <v>2</v>
      </c>
      <c r="D117" s="4">
        <v>157</v>
      </c>
      <c r="E117" s="4">
        <v>154</v>
      </c>
      <c r="F117" s="4">
        <v>32.200000000000003</v>
      </c>
      <c r="G117" s="4">
        <v>184</v>
      </c>
      <c r="H117" s="4">
        <v>12</v>
      </c>
      <c r="I117" s="5">
        <v>15.33</v>
      </c>
      <c r="J117" s="5">
        <v>8.17</v>
      </c>
      <c r="K117" s="8">
        <v>11.2</v>
      </c>
      <c r="L117" s="14">
        <f>IF(Table3[[#This Row],[SOLD PRICE]]&gt;=1000000,1,0)</f>
        <v>0</v>
      </c>
      <c r="M117" s="14">
        <v>150000</v>
      </c>
    </row>
    <row r="118" spans="1:13" ht="26.5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0</v>
      </c>
      <c r="J118" s="5">
        <v>0</v>
      </c>
      <c r="K118" s="8">
        <v>0</v>
      </c>
      <c r="L118" s="14">
        <f>IF(Table3[[#This Row],[SOLD PRICE]]&gt;=1000000,1,0)</f>
        <v>0</v>
      </c>
      <c r="M118" s="14">
        <v>800000</v>
      </c>
    </row>
    <row r="119" spans="1:13" ht="26.5" x14ac:dyDescent="0.35">
      <c r="A119" s="13">
        <v>118</v>
      </c>
      <c r="B119" s="4" t="s">
        <v>158</v>
      </c>
      <c r="C119" s="4">
        <v>3</v>
      </c>
      <c r="D119" s="4">
        <v>355</v>
      </c>
      <c r="E119" s="4">
        <v>400</v>
      </c>
      <c r="F119" s="4">
        <v>39.4</v>
      </c>
      <c r="G119" s="4">
        <v>355</v>
      </c>
      <c r="H119" s="4">
        <v>18</v>
      </c>
      <c r="I119" s="5">
        <v>19.722222222222221</v>
      </c>
      <c r="J119" s="5">
        <v>7.5531914893617023</v>
      </c>
      <c r="K119" s="8">
        <v>15.666666666666666</v>
      </c>
      <c r="L119" s="14">
        <f>IF(Table3[[#This Row],[SOLD PRICE]]&gt;=1000000,1,0)</f>
        <v>0</v>
      </c>
      <c r="M119" s="14">
        <v>200000</v>
      </c>
    </row>
    <row r="120" spans="1:13" ht="26.5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17</v>
      </c>
      <c r="F120" s="4">
        <v>41.4</v>
      </c>
      <c r="G120" s="4">
        <v>427</v>
      </c>
      <c r="H120" s="4">
        <v>18</v>
      </c>
      <c r="I120" s="5">
        <v>23.722222222222221</v>
      </c>
      <c r="J120" s="5">
        <v>6.8319999999999999</v>
      </c>
      <c r="K120" s="8">
        <v>20.944444444444443</v>
      </c>
      <c r="L120" s="14">
        <f>IF(Table3[[#This Row],[SOLD PRICE]]&gt;=1000000,1,0)</f>
        <v>0</v>
      </c>
      <c r="M120" s="14">
        <v>50000</v>
      </c>
    </row>
    <row r="121" spans="1:13" ht="26.5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0</v>
      </c>
      <c r="F121" s="4">
        <v>0</v>
      </c>
      <c r="G121" s="4">
        <v>321</v>
      </c>
      <c r="H121" s="4">
        <v>6</v>
      </c>
      <c r="I121" s="5">
        <v>53.5</v>
      </c>
      <c r="J121" s="5">
        <v>9.4411764705882355</v>
      </c>
      <c r="K121" s="8">
        <v>34</v>
      </c>
      <c r="L121" s="14">
        <f>IF(Table3[[#This Row],[SOLD PRICE]]&gt;=1000000,1,0)</f>
        <v>0</v>
      </c>
      <c r="M121" s="14">
        <v>700000</v>
      </c>
    </row>
    <row r="122" spans="1:13" ht="26.5" x14ac:dyDescent="0.35">
      <c r="A122" s="13">
        <v>121</v>
      </c>
      <c r="B122" s="4" t="s">
        <v>160</v>
      </c>
      <c r="C122" s="4">
        <v>2</v>
      </c>
      <c r="D122" s="4">
        <v>359</v>
      </c>
      <c r="E122" s="4">
        <v>282</v>
      </c>
      <c r="F122" s="4">
        <v>45.7</v>
      </c>
      <c r="G122" s="4">
        <v>878</v>
      </c>
      <c r="H122" s="4">
        <v>28</v>
      </c>
      <c r="I122" s="5">
        <v>31.357142857142858</v>
      </c>
      <c r="J122" s="5">
        <v>6.8114817688130334</v>
      </c>
      <c r="K122" s="8">
        <v>27.75</v>
      </c>
      <c r="L122" s="14">
        <f>IF(Table3[[#This Row],[SOLD PRICE]]&gt;=1000000,1,0)</f>
        <v>0</v>
      </c>
      <c r="M122" s="14">
        <v>625000</v>
      </c>
    </row>
    <row r="123" spans="1:13" ht="26.5" x14ac:dyDescent="0.35">
      <c r="A123" s="13">
        <v>122</v>
      </c>
      <c r="B123" s="4" t="s">
        <v>161</v>
      </c>
      <c r="C123" s="4">
        <v>2</v>
      </c>
      <c r="D123" s="4">
        <v>1</v>
      </c>
      <c r="E123" s="4">
        <v>28</v>
      </c>
      <c r="F123" s="4">
        <v>35.299999999999997</v>
      </c>
      <c r="G123" s="4">
        <v>1664</v>
      </c>
      <c r="H123" s="4">
        <v>61</v>
      </c>
      <c r="I123" s="5">
        <v>27.278688524590162</v>
      </c>
      <c r="J123" s="5">
        <v>8.2376237623762378</v>
      </c>
      <c r="K123" s="8">
        <v>19.868852459016395</v>
      </c>
      <c r="L123" s="14">
        <f>IF(Table3[[#This Row],[SOLD PRICE]]&gt;=1000000,1,0)</f>
        <v>0</v>
      </c>
      <c r="M123" s="14">
        <v>475000</v>
      </c>
    </row>
    <row r="124" spans="1:13" x14ac:dyDescent="0.35">
      <c r="A124" s="13">
        <v>123</v>
      </c>
      <c r="B124" s="4" t="s">
        <v>162</v>
      </c>
      <c r="C124" s="4">
        <v>3</v>
      </c>
      <c r="D124" s="4">
        <v>708</v>
      </c>
      <c r="E124" s="4">
        <v>293</v>
      </c>
      <c r="F124" s="4">
        <v>36.299999999999997</v>
      </c>
      <c r="G124" s="4">
        <v>1447</v>
      </c>
      <c r="H124" s="4">
        <v>57</v>
      </c>
      <c r="I124" s="5">
        <v>25.385964912280702</v>
      </c>
      <c r="J124" s="5">
        <v>7.2713567839195976</v>
      </c>
      <c r="K124" s="8">
        <v>20.94736842105263</v>
      </c>
      <c r="L124" s="14">
        <f>IF(Table3[[#This Row],[SOLD PRICE]]&gt;=1000000,1,0)</f>
        <v>0</v>
      </c>
      <c r="M124" s="14">
        <v>450000</v>
      </c>
    </row>
    <row r="125" spans="1:13" ht="26.5" x14ac:dyDescent="0.35">
      <c r="A125" s="13">
        <v>124</v>
      </c>
      <c r="B125" s="4" t="s">
        <v>163</v>
      </c>
      <c r="C125" s="4">
        <v>1</v>
      </c>
      <c r="D125" s="4">
        <v>2</v>
      </c>
      <c r="E125" s="4">
        <v>0</v>
      </c>
      <c r="F125" s="4">
        <v>0</v>
      </c>
      <c r="G125" s="4">
        <v>0</v>
      </c>
      <c r="H125" s="4">
        <v>0</v>
      </c>
      <c r="I125" s="5">
        <v>0</v>
      </c>
      <c r="J125" s="5">
        <v>0</v>
      </c>
      <c r="K125" s="8">
        <v>0</v>
      </c>
      <c r="L125" s="14">
        <f>IF(Table3[[#This Row],[SOLD PRICE]]&gt;=1000000,1,0)</f>
        <v>0</v>
      </c>
      <c r="M125" s="14">
        <v>750000</v>
      </c>
    </row>
    <row r="126" spans="1:13" x14ac:dyDescent="0.35">
      <c r="A126" s="13">
        <v>125</v>
      </c>
      <c r="B126" s="4" t="s">
        <v>164</v>
      </c>
      <c r="C126" s="4">
        <v>2</v>
      </c>
      <c r="D126" s="4">
        <v>5</v>
      </c>
      <c r="E126" s="4">
        <v>12</v>
      </c>
      <c r="F126" s="4">
        <v>27.5</v>
      </c>
      <c r="G126" s="4">
        <v>70</v>
      </c>
      <c r="H126" s="4">
        <v>0</v>
      </c>
      <c r="I126" s="5">
        <v>0</v>
      </c>
      <c r="J126" s="5">
        <v>14</v>
      </c>
      <c r="K126" s="8">
        <v>0</v>
      </c>
      <c r="L126" s="14">
        <f>IF(Table3[[#This Row],[SOLD PRICE]]&gt;=1000000,1,0)</f>
        <v>0</v>
      </c>
      <c r="M126" s="14">
        <v>500000</v>
      </c>
    </row>
    <row r="127" spans="1:13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>
        <v>0</v>
      </c>
      <c r="J127" s="5">
        <v>0</v>
      </c>
      <c r="K127" s="8">
        <v>0</v>
      </c>
      <c r="L127" s="14">
        <f>IF(Table3[[#This Row],[SOLD PRICE]]&gt;=1000000,1,0)</f>
        <v>0</v>
      </c>
      <c r="M127" s="14">
        <v>750000</v>
      </c>
    </row>
    <row r="128" spans="1:13" ht="26.5" x14ac:dyDescent="0.35">
      <c r="A128" s="13">
        <v>127</v>
      </c>
      <c r="B128" s="4" t="s">
        <v>166</v>
      </c>
      <c r="C128" s="4">
        <v>2</v>
      </c>
      <c r="D128" s="4">
        <v>7</v>
      </c>
      <c r="E128" s="4">
        <v>3</v>
      </c>
      <c r="F128" s="4">
        <v>86.6</v>
      </c>
      <c r="G128" s="4">
        <v>0</v>
      </c>
      <c r="H128" s="4">
        <v>0</v>
      </c>
      <c r="I128" s="5">
        <v>0</v>
      </c>
      <c r="J128" s="5">
        <v>0</v>
      </c>
      <c r="K128" s="8">
        <v>0</v>
      </c>
      <c r="L128" s="14">
        <f>IF(Table3[[#This Row],[SOLD PRICE]]&gt;=1000000,1,0)</f>
        <v>0</v>
      </c>
      <c r="M128" s="14">
        <v>225000</v>
      </c>
    </row>
    <row r="129" spans="1:13" ht="26.5" x14ac:dyDescent="0.35">
      <c r="A129" s="13">
        <v>128</v>
      </c>
      <c r="B129" s="4" t="s">
        <v>167</v>
      </c>
      <c r="C129" s="4">
        <v>2</v>
      </c>
      <c r="D129" s="4">
        <v>9</v>
      </c>
      <c r="E129" s="4">
        <v>109</v>
      </c>
      <c r="F129" s="4">
        <v>44.3</v>
      </c>
      <c r="G129" s="4">
        <v>569</v>
      </c>
      <c r="H129" s="4">
        <v>23</v>
      </c>
      <c r="I129" s="5">
        <v>24.739130434782609</v>
      </c>
      <c r="J129" s="5">
        <v>7.0246913580246915</v>
      </c>
      <c r="K129" s="8">
        <v>21.130434782608695</v>
      </c>
      <c r="L129" s="14">
        <f>IF(Table3[[#This Row],[SOLD PRICE]]&gt;=1000000,1,0)</f>
        <v>1</v>
      </c>
      <c r="M129" s="14">
        <v>1800000</v>
      </c>
    </row>
    <row r="130" spans="1:13" ht="26.5" x14ac:dyDescent="0.35">
      <c r="A130" s="13">
        <v>129</v>
      </c>
      <c r="B130" s="4" t="s">
        <v>168</v>
      </c>
      <c r="C130" s="4">
        <v>2</v>
      </c>
      <c r="D130" s="4">
        <v>288</v>
      </c>
      <c r="E130" s="4">
        <v>278</v>
      </c>
      <c r="F130" s="4">
        <v>35.4</v>
      </c>
      <c r="G130" s="4">
        <v>1783</v>
      </c>
      <c r="H130" s="4">
        <v>65</v>
      </c>
      <c r="I130" s="5">
        <v>27.430769230769229</v>
      </c>
      <c r="J130" s="5">
        <v>7.7454387489139886</v>
      </c>
      <c r="K130" s="8">
        <v>21.261538461538461</v>
      </c>
      <c r="L130" s="14">
        <f>IF(Table3[[#This Row],[SOLD PRICE]]&gt;=1000000,1,0)</f>
        <v>0</v>
      </c>
      <c r="M130" s="14">
        <v>450000</v>
      </c>
    </row>
    <row r="131" spans="1:13" ht="26.5" x14ac:dyDescent="0.35">
      <c r="A131" s="13">
        <v>130</v>
      </c>
      <c r="B131" s="4" t="s">
        <v>169</v>
      </c>
      <c r="C131" s="4">
        <v>2</v>
      </c>
      <c r="D131" s="20">
        <v>64</v>
      </c>
      <c r="E131" s="20">
        <v>108</v>
      </c>
      <c r="F131" s="20">
        <v>39.4</v>
      </c>
      <c r="G131" s="20">
        <v>99</v>
      </c>
      <c r="H131" s="20">
        <v>2</v>
      </c>
      <c r="I131" s="21">
        <v>49.5</v>
      </c>
      <c r="J131" s="21">
        <v>9</v>
      </c>
      <c r="K131" s="22">
        <v>33</v>
      </c>
      <c r="L131" s="23">
        <f>IF(Table3[[#This Row],[SOLD PRICE]]&gt;=1000000,1,0)</f>
        <v>0</v>
      </c>
      <c r="M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292D-6B55-44CF-AE15-70B4044C6EC9}">
  <dimension ref="A1:J31"/>
  <sheetViews>
    <sheetView workbookViewId="0">
      <selection activeCell="F28" sqref="F28"/>
    </sheetView>
  </sheetViews>
  <sheetFormatPr defaultRowHeight="14.5" x14ac:dyDescent="0.35"/>
  <cols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37" t="s">
        <v>220</v>
      </c>
      <c r="B3" s="37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43">
        <v>0.19155286222003176</v>
      </c>
    </row>
    <row r="7" spans="1:10" x14ac:dyDescent="0.35">
      <c r="A7" s="34" t="s">
        <v>224</v>
      </c>
      <c r="B7" s="34">
        <v>365775.4947077898</v>
      </c>
    </row>
    <row r="8" spans="1:10" x14ac:dyDescent="0.35">
      <c r="A8" s="34" t="s">
        <v>225</v>
      </c>
      <c r="B8" s="34">
        <v>130</v>
      </c>
    </row>
    <row r="9" spans="1:10" x14ac:dyDescent="0.35">
      <c r="A9" s="38"/>
      <c r="B9" s="38"/>
      <c r="C9" s="38"/>
      <c r="D9" s="38"/>
      <c r="E9" s="38"/>
      <c r="F9" s="38"/>
    </row>
    <row r="10" spans="1:10" x14ac:dyDescent="0.35">
      <c r="A10" s="38"/>
      <c r="B10" s="38"/>
      <c r="C10" s="38"/>
      <c r="D10" s="38"/>
      <c r="E10" s="38"/>
      <c r="F10" s="38"/>
    </row>
    <row r="11" spans="1:10" x14ac:dyDescent="0.35">
      <c r="A11" s="39"/>
      <c r="B11" s="39"/>
      <c r="C11" s="39"/>
      <c r="D11" s="39"/>
      <c r="E11" s="39"/>
      <c r="F11" s="39"/>
    </row>
    <row r="12" spans="1:10" x14ac:dyDescent="0.35">
      <c r="A12" s="34"/>
      <c r="B12" s="34"/>
      <c r="C12" s="34"/>
      <c r="D12" s="34"/>
      <c r="E12" s="34"/>
      <c r="F12" s="34"/>
    </row>
    <row r="13" spans="1:10" x14ac:dyDescent="0.35">
      <c r="A13" s="34"/>
      <c r="B13" s="34"/>
      <c r="C13" s="34"/>
      <c r="D13" s="34"/>
      <c r="E13" s="34"/>
      <c r="F13" s="34"/>
      <c r="H13" s="38"/>
      <c r="I13" s="38"/>
      <c r="J13" s="38"/>
    </row>
    <row r="14" spans="1:10" x14ac:dyDescent="0.35">
      <c r="A14" s="34"/>
      <c r="B14" s="34"/>
      <c r="C14" s="34"/>
      <c r="D14" s="34"/>
      <c r="E14" s="34"/>
      <c r="F14" s="34"/>
      <c r="H14" s="38"/>
      <c r="I14" s="38"/>
      <c r="J14" s="38"/>
    </row>
    <row r="15" spans="1:10" ht="15" thickBot="1" x14ac:dyDescent="0.4">
      <c r="A15" s="38"/>
      <c r="B15" s="38"/>
      <c r="C15" s="38"/>
      <c r="D15" s="38"/>
      <c r="E15" s="38"/>
      <c r="F15" s="38"/>
      <c r="H15" s="38"/>
      <c r="I15" s="38"/>
      <c r="J15" s="38"/>
    </row>
    <row r="16" spans="1:10" x14ac:dyDescent="0.35">
      <c r="A16" s="50"/>
      <c r="B16" s="50" t="s">
        <v>236</v>
      </c>
      <c r="C16" s="50" t="s">
        <v>224</v>
      </c>
      <c r="D16" s="50" t="s">
        <v>237</v>
      </c>
      <c r="E16" s="50" t="s">
        <v>238</v>
      </c>
      <c r="F16" s="50" t="s">
        <v>239</v>
      </c>
      <c r="G16" s="36" t="s">
        <v>240</v>
      </c>
      <c r="H16" s="39"/>
      <c r="I16" s="39"/>
      <c r="J16" s="38"/>
    </row>
    <row r="17" spans="1:10" x14ac:dyDescent="0.35">
      <c r="A17" s="34" t="s">
        <v>230</v>
      </c>
      <c r="B17" s="41">
        <v>629183.12742021028</v>
      </c>
      <c r="C17" s="41">
        <v>158996.41963051714</v>
      </c>
      <c r="D17" s="41">
        <v>3.9572156963177765</v>
      </c>
      <c r="E17" s="41">
        <v>1.2940149108684959E-4</v>
      </c>
      <c r="F17" s="41">
        <v>314354.33655272709</v>
      </c>
      <c r="G17" s="41">
        <v>944011.91828769352</v>
      </c>
      <c r="H17" s="34"/>
      <c r="I17" s="34"/>
      <c r="J17" s="38"/>
    </row>
    <row r="18" spans="1:10" x14ac:dyDescent="0.35">
      <c r="A18" s="34" t="s">
        <v>2</v>
      </c>
      <c r="B18" s="41">
        <v>-133027.88871067541</v>
      </c>
      <c r="C18" s="41">
        <v>67888.384291404393</v>
      </c>
      <c r="D18" s="41">
        <v>-1.959508833494489</v>
      </c>
      <c r="E18" s="41">
        <v>5.239136313131991E-2</v>
      </c>
      <c r="F18" s="41">
        <v>-267453.67005894671</v>
      </c>
      <c r="G18" s="41">
        <v>1397.8926375958836</v>
      </c>
      <c r="H18" s="34"/>
      <c r="I18" s="34"/>
      <c r="J18" s="38"/>
    </row>
    <row r="19" spans="1:10" x14ac:dyDescent="0.35">
      <c r="A19" s="34" t="s">
        <v>5</v>
      </c>
      <c r="B19" s="41">
        <v>-654.44382675963698</v>
      </c>
      <c r="C19" s="41">
        <v>407.58300203495162</v>
      </c>
      <c r="D19" s="41">
        <v>-1.6056700684085845</v>
      </c>
      <c r="E19" s="41">
        <v>0.11099692874440657</v>
      </c>
      <c r="F19" s="41">
        <v>-1461.4988787349944</v>
      </c>
      <c r="G19" s="41">
        <v>152.61122521572054</v>
      </c>
      <c r="H19" s="34"/>
      <c r="I19" s="34"/>
      <c r="J19" s="38"/>
    </row>
    <row r="20" spans="1:10" x14ac:dyDescent="0.35">
      <c r="A20" s="34" t="s">
        <v>7</v>
      </c>
      <c r="B20" s="41">
        <v>1088.5015556397511</v>
      </c>
      <c r="C20" s="41">
        <v>542.29272546425932</v>
      </c>
      <c r="D20" s="41">
        <v>2.0072213852912739</v>
      </c>
      <c r="E20" s="41">
        <v>4.6992159499245213E-2</v>
      </c>
      <c r="F20" s="41">
        <v>14.707796944472648</v>
      </c>
      <c r="G20" s="41">
        <v>2162.2953143350296</v>
      </c>
      <c r="H20" s="34"/>
      <c r="I20" s="34"/>
      <c r="J20" s="38"/>
    </row>
    <row r="21" spans="1:10" x14ac:dyDescent="0.35">
      <c r="A21" s="34" t="s">
        <v>8</v>
      </c>
      <c r="B21" s="41">
        <v>-2086.8515082858285</v>
      </c>
      <c r="C21" s="41">
        <v>1410.8034963399175</v>
      </c>
      <c r="D21" s="41">
        <v>-1.4791936039992806</v>
      </c>
      <c r="E21" s="41">
        <v>0.14173090966125584</v>
      </c>
      <c r="F21" s="41">
        <v>-4880.3833370935217</v>
      </c>
      <c r="G21" s="41">
        <v>706.68032052186481</v>
      </c>
      <c r="H21" s="34"/>
      <c r="I21" s="34"/>
      <c r="J21" s="38"/>
    </row>
    <row r="22" spans="1:10" x14ac:dyDescent="0.35">
      <c r="A22" s="34" t="s">
        <v>172</v>
      </c>
      <c r="B22" s="41">
        <v>51.03744752405948</v>
      </c>
      <c r="C22" s="41">
        <v>85.129636251289156</v>
      </c>
      <c r="D22" s="41">
        <v>0.59952620228994102</v>
      </c>
      <c r="E22" s="41">
        <v>0.54996182754459288</v>
      </c>
      <c r="F22" s="41">
        <v>-117.52773469994264</v>
      </c>
      <c r="G22" s="41">
        <v>219.60262974806159</v>
      </c>
      <c r="H22" s="34"/>
      <c r="I22" s="34"/>
      <c r="J22" s="38"/>
    </row>
    <row r="23" spans="1:10" x14ac:dyDescent="0.35">
      <c r="A23" s="34" t="s">
        <v>173</v>
      </c>
      <c r="B23" s="41">
        <v>2633.5033921060517</v>
      </c>
      <c r="C23" s="41">
        <v>1212.2031184529169</v>
      </c>
      <c r="D23" s="41">
        <v>2.172493497184762</v>
      </c>
      <c r="E23" s="41">
        <v>3.1801015482705274E-2</v>
      </c>
      <c r="F23" s="41">
        <v>233.22014701671014</v>
      </c>
      <c r="G23" s="41">
        <v>5033.7866371953933</v>
      </c>
      <c r="H23" s="34"/>
      <c r="I23" s="34"/>
      <c r="J23" s="38"/>
    </row>
    <row r="24" spans="1:10" x14ac:dyDescent="0.35">
      <c r="A24" s="34" t="s">
        <v>174</v>
      </c>
      <c r="B24" s="41">
        <v>8676.3087266539005</v>
      </c>
      <c r="C24" s="41">
        <v>9403.6854338948888</v>
      </c>
      <c r="D24" s="41">
        <v>0.92264982571415965</v>
      </c>
      <c r="E24" s="41">
        <v>0.35805664145067806</v>
      </c>
      <c r="F24" s="41">
        <v>-9943.9276392413194</v>
      </c>
      <c r="G24" s="41">
        <v>27296.54509254912</v>
      </c>
      <c r="H24" s="34"/>
      <c r="I24" s="34"/>
      <c r="J24" s="38"/>
    </row>
    <row r="25" spans="1:10" x14ac:dyDescent="0.35">
      <c r="A25" s="34" t="s">
        <v>175</v>
      </c>
      <c r="B25" s="41">
        <v>-4370.2766943160104</v>
      </c>
      <c r="C25" s="41">
        <v>9849.2014889356014</v>
      </c>
      <c r="D25" s="41">
        <v>-0.44371888413751032</v>
      </c>
      <c r="E25" s="41">
        <v>0.65805158716918233</v>
      </c>
      <c r="F25" s="41">
        <v>-23872.679345756929</v>
      </c>
      <c r="G25" s="41">
        <v>15132.12595712491</v>
      </c>
      <c r="H25" s="34"/>
      <c r="I25" s="34"/>
      <c r="J25" s="38"/>
    </row>
    <row r="26" spans="1:10" x14ac:dyDescent="0.35">
      <c r="A26" s="34" t="s">
        <v>184</v>
      </c>
      <c r="B26" s="41">
        <v>-9476.1645659157275</v>
      </c>
      <c r="C26" s="41">
        <v>13064.854410579996</v>
      </c>
      <c r="D26" s="41">
        <v>-0.72531727244062316</v>
      </c>
      <c r="E26" s="41">
        <v>0.4696813395569791</v>
      </c>
      <c r="F26" s="41">
        <v>-35345.881170233122</v>
      </c>
      <c r="G26" s="41">
        <v>16393.552038401664</v>
      </c>
      <c r="H26" s="34"/>
      <c r="I26" s="34"/>
      <c r="J26" s="38"/>
    </row>
    <row r="27" spans="1:10" ht="15" thickBot="1" x14ac:dyDescent="0.4">
      <c r="A27" s="35" t="s">
        <v>243</v>
      </c>
      <c r="B27" s="42">
        <v>370537.54989290371</v>
      </c>
      <c r="C27" s="42">
        <v>78367.758523121112</v>
      </c>
      <c r="D27" s="42">
        <v>4.7281886948901661</v>
      </c>
      <c r="E27" s="42">
        <v>6.2765828047266518E-6</v>
      </c>
      <c r="F27" s="42">
        <v>215361.5609230641</v>
      </c>
      <c r="G27" s="42">
        <v>525713.5388627433</v>
      </c>
      <c r="H27" s="34"/>
      <c r="I27" s="34"/>
      <c r="J27" s="38"/>
    </row>
    <row r="28" spans="1:10" x14ac:dyDescent="0.35">
      <c r="H28" s="38"/>
      <c r="I28" s="38"/>
      <c r="J28" s="38"/>
    </row>
    <row r="29" spans="1:10" x14ac:dyDescent="0.35">
      <c r="H29" s="38"/>
      <c r="I29" s="38"/>
      <c r="J29" s="38"/>
    </row>
    <row r="30" spans="1:10" x14ac:dyDescent="0.35">
      <c r="H30" s="38"/>
      <c r="I30" s="38"/>
      <c r="J30" s="38"/>
    </row>
    <row r="31" spans="1:10" x14ac:dyDescent="0.35">
      <c r="H31" s="38"/>
      <c r="I31" s="38"/>
      <c r="J31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4607-3330-4DE7-9CA8-D1F0A04BF8D3}">
  <dimension ref="A1:M131"/>
  <sheetViews>
    <sheetView topLeftCell="A119" workbookViewId="0">
      <selection sqref="A1:M131"/>
    </sheetView>
  </sheetViews>
  <sheetFormatPr defaultRowHeight="14.5" x14ac:dyDescent="0.35"/>
  <cols>
    <col min="2" max="2" width="15.81640625" customWidth="1"/>
    <col min="4" max="4" width="9.81640625" customWidth="1"/>
    <col min="5" max="5" width="12" customWidth="1"/>
    <col min="6" max="6" width="12.08984375" customWidth="1"/>
    <col min="7" max="7" width="9.54296875" customWidth="1"/>
    <col min="9" max="9" width="9.54296875" customWidth="1"/>
    <col min="12" max="12" width="16.7265625" style="1" customWidth="1"/>
    <col min="13" max="13" width="12.81640625" style="1" customWidth="1"/>
  </cols>
  <sheetData>
    <row r="1" spans="1:13" ht="26.5" x14ac:dyDescent="0.35">
      <c r="A1" s="28" t="s">
        <v>0</v>
      </c>
      <c r="B1" s="24" t="s">
        <v>1</v>
      </c>
      <c r="C1" s="24" t="s">
        <v>2</v>
      </c>
      <c r="D1" s="44" t="s">
        <v>5</v>
      </c>
      <c r="E1" s="44" t="s">
        <v>7</v>
      </c>
      <c r="F1" s="44" t="s">
        <v>8</v>
      </c>
      <c r="G1" s="53" t="s">
        <v>172</v>
      </c>
      <c r="H1" s="44" t="s">
        <v>173</v>
      </c>
      <c r="I1" s="45" t="s">
        <v>174</v>
      </c>
      <c r="J1" s="45" t="s">
        <v>175</v>
      </c>
      <c r="K1" s="45" t="s">
        <v>184</v>
      </c>
      <c r="L1" s="16" t="s">
        <v>243</v>
      </c>
      <c r="M1" s="18" t="s">
        <v>180</v>
      </c>
    </row>
    <row r="2" spans="1:13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4">
        <v>307</v>
      </c>
      <c r="H2" s="4">
        <v>15</v>
      </c>
      <c r="I2" s="5">
        <v>20.466666666666665</v>
      </c>
      <c r="J2" s="5">
        <v>8.8985507246376816</v>
      </c>
      <c r="K2" s="54">
        <v>13.933333333333334</v>
      </c>
      <c r="L2" s="4">
        <v>0</v>
      </c>
      <c r="M2" s="14">
        <v>50000</v>
      </c>
    </row>
    <row r="3" spans="1:13" ht="26.5" x14ac:dyDescent="0.35">
      <c r="A3" s="13">
        <v>2</v>
      </c>
      <c r="B3" s="4" t="s">
        <v>15</v>
      </c>
      <c r="C3" s="4">
        <v>2</v>
      </c>
      <c r="D3" s="4">
        <v>18</v>
      </c>
      <c r="E3" s="4">
        <v>185</v>
      </c>
      <c r="F3" s="4">
        <v>37.6</v>
      </c>
      <c r="G3" s="4">
        <v>29</v>
      </c>
      <c r="H3" s="4">
        <v>0</v>
      </c>
      <c r="I3" s="5">
        <v>0</v>
      </c>
      <c r="J3" s="5">
        <v>14.5</v>
      </c>
      <c r="K3" s="54">
        <v>0</v>
      </c>
      <c r="L3" s="4">
        <v>0</v>
      </c>
      <c r="M3" s="14">
        <v>50000</v>
      </c>
    </row>
    <row r="4" spans="1:13" ht="26.5" x14ac:dyDescent="0.35">
      <c r="A4" s="13">
        <v>3</v>
      </c>
      <c r="B4" s="4" t="s">
        <v>19</v>
      </c>
      <c r="C4" s="4">
        <v>2</v>
      </c>
      <c r="D4" s="4">
        <v>58</v>
      </c>
      <c r="E4" s="4">
        <v>288</v>
      </c>
      <c r="F4" s="4">
        <v>32.9</v>
      </c>
      <c r="G4" s="4">
        <v>1059</v>
      </c>
      <c r="H4" s="4">
        <v>29</v>
      </c>
      <c r="I4" s="5">
        <v>36.517241379310342</v>
      </c>
      <c r="J4" s="5">
        <v>8.8103161397670551</v>
      </c>
      <c r="K4" s="54">
        <v>24.896551724137932</v>
      </c>
      <c r="L4" s="4">
        <v>0</v>
      </c>
      <c r="M4" s="14">
        <v>350000</v>
      </c>
    </row>
    <row r="5" spans="1:13" x14ac:dyDescent="0.35">
      <c r="A5" s="13">
        <v>4</v>
      </c>
      <c r="B5" s="4" t="s">
        <v>22</v>
      </c>
      <c r="C5" s="4">
        <v>1</v>
      </c>
      <c r="D5" s="4">
        <v>31</v>
      </c>
      <c r="E5" s="4">
        <v>51</v>
      </c>
      <c r="F5" s="4">
        <v>36.799999999999997</v>
      </c>
      <c r="G5" s="4">
        <v>1125</v>
      </c>
      <c r="H5" s="4">
        <v>49</v>
      </c>
      <c r="I5" s="5">
        <v>22.959183673469386</v>
      </c>
      <c r="J5" s="5">
        <v>6.2326869806094187</v>
      </c>
      <c r="K5" s="54">
        <v>22.142857142857142</v>
      </c>
      <c r="L5" s="4">
        <v>0</v>
      </c>
      <c r="M5" s="14">
        <v>850000</v>
      </c>
    </row>
    <row r="6" spans="1:13" ht="26.5" x14ac:dyDescent="0.35">
      <c r="A6" s="13">
        <v>5</v>
      </c>
      <c r="B6" s="4" t="s">
        <v>24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54">
        <v>0</v>
      </c>
      <c r="L6" s="4">
        <v>0</v>
      </c>
      <c r="M6" s="14">
        <v>800000</v>
      </c>
    </row>
    <row r="7" spans="1:13" x14ac:dyDescent="0.35">
      <c r="A7" s="13">
        <v>6</v>
      </c>
      <c r="B7" s="4" t="s">
        <v>26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54">
        <v>0</v>
      </c>
      <c r="L7" s="4">
        <v>1</v>
      </c>
      <c r="M7" s="14">
        <v>50000</v>
      </c>
    </row>
    <row r="8" spans="1:13" x14ac:dyDescent="0.35">
      <c r="A8" s="13">
        <v>7</v>
      </c>
      <c r="B8" s="4" t="s">
        <v>28</v>
      </c>
      <c r="C8" s="4">
        <v>2</v>
      </c>
      <c r="D8" s="4">
        <v>27</v>
      </c>
      <c r="E8" s="4">
        <v>34</v>
      </c>
      <c r="F8" s="4">
        <v>42.5</v>
      </c>
      <c r="G8" s="4">
        <v>1342</v>
      </c>
      <c r="H8" s="4">
        <v>52</v>
      </c>
      <c r="I8" s="5">
        <v>25.807692307692307</v>
      </c>
      <c r="J8" s="5">
        <v>7.9833432480666273</v>
      </c>
      <c r="K8" s="54">
        <v>19.403846153846153</v>
      </c>
      <c r="L8" s="4">
        <v>0</v>
      </c>
      <c r="M8" s="14">
        <v>500000</v>
      </c>
    </row>
    <row r="9" spans="1:13" ht="26.5" x14ac:dyDescent="0.35">
      <c r="A9" s="13">
        <v>8</v>
      </c>
      <c r="B9" s="4" t="s">
        <v>30</v>
      </c>
      <c r="C9" s="4">
        <v>2</v>
      </c>
      <c r="D9" s="4">
        <v>50</v>
      </c>
      <c r="E9" s="4">
        <v>62</v>
      </c>
      <c r="F9" s="4">
        <v>31.3</v>
      </c>
      <c r="G9" s="4">
        <v>693</v>
      </c>
      <c r="H9" s="4">
        <v>37</v>
      </c>
      <c r="I9" s="5">
        <v>18.72972972972973</v>
      </c>
      <c r="J9" s="5">
        <v>7.21875</v>
      </c>
      <c r="K9" s="54">
        <v>15.567567567567568</v>
      </c>
      <c r="L9" s="4">
        <v>0</v>
      </c>
      <c r="M9" s="14">
        <v>700000</v>
      </c>
    </row>
    <row r="10" spans="1:13" x14ac:dyDescent="0.35">
      <c r="A10" s="13">
        <v>9</v>
      </c>
      <c r="B10" s="4" t="s">
        <v>31</v>
      </c>
      <c r="C10" s="4">
        <v>2</v>
      </c>
      <c r="D10" s="4">
        <v>17</v>
      </c>
      <c r="E10" s="4">
        <v>72</v>
      </c>
      <c r="F10" s="4">
        <v>53</v>
      </c>
      <c r="G10" s="4">
        <v>610</v>
      </c>
      <c r="H10" s="4">
        <v>19</v>
      </c>
      <c r="I10" s="5">
        <v>32.10526315789474</v>
      </c>
      <c r="J10" s="5">
        <v>6.8539325842696632</v>
      </c>
      <c r="K10" s="54">
        <v>28.105263157894736</v>
      </c>
      <c r="L10" s="4">
        <v>1</v>
      </c>
      <c r="M10" s="14">
        <v>950000</v>
      </c>
    </row>
    <row r="11" spans="1:13" ht="26.5" x14ac:dyDescent="0.35">
      <c r="A11" s="13">
        <v>10</v>
      </c>
      <c r="B11" s="4" t="s">
        <v>33</v>
      </c>
      <c r="C11" s="4">
        <v>2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5">
        <v>0</v>
      </c>
      <c r="J11" s="5">
        <v>0</v>
      </c>
      <c r="K11" s="54">
        <v>0</v>
      </c>
      <c r="L11" s="4">
        <v>1</v>
      </c>
      <c r="M11" s="14">
        <v>450000</v>
      </c>
    </row>
    <row r="12" spans="1:13" x14ac:dyDescent="0.35">
      <c r="A12" s="13">
        <v>11</v>
      </c>
      <c r="B12" s="4" t="s">
        <v>35</v>
      </c>
      <c r="C12" s="4">
        <v>2</v>
      </c>
      <c r="D12" s="4">
        <v>86</v>
      </c>
      <c r="E12" s="4">
        <v>142</v>
      </c>
      <c r="F12" s="4">
        <v>34.1</v>
      </c>
      <c r="G12" s="4">
        <v>1338</v>
      </c>
      <c r="H12" s="4">
        <v>47</v>
      </c>
      <c r="I12" s="5">
        <v>28.468085106382979</v>
      </c>
      <c r="J12" s="5">
        <v>8.1189320388349504</v>
      </c>
      <c r="K12" s="54">
        <v>21.106382978723403</v>
      </c>
      <c r="L12" s="4">
        <v>0</v>
      </c>
      <c r="M12" s="14">
        <v>200000</v>
      </c>
    </row>
    <row r="13" spans="1:13" ht="26.5" x14ac:dyDescent="0.35">
      <c r="A13" s="13">
        <v>12</v>
      </c>
      <c r="B13" s="4" t="s">
        <v>38</v>
      </c>
      <c r="C13" s="4">
        <v>3</v>
      </c>
      <c r="D13" s="4">
        <v>9</v>
      </c>
      <c r="E13" s="4">
        <v>14</v>
      </c>
      <c r="F13" s="4">
        <v>52.8</v>
      </c>
      <c r="G13" s="4">
        <v>0</v>
      </c>
      <c r="H13" s="4">
        <v>0</v>
      </c>
      <c r="I13" s="5">
        <v>0</v>
      </c>
      <c r="J13" s="5">
        <v>0</v>
      </c>
      <c r="K13" s="54">
        <v>0</v>
      </c>
      <c r="L13" s="4">
        <v>1</v>
      </c>
      <c r="M13" s="14">
        <v>200000</v>
      </c>
    </row>
    <row r="14" spans="1:13" ht="26.5" x14ac:dyDescent="0.35">
      <c r="A14" s="13">
        <v>13</v>
      </c>
      <c r="B14" s="4" t="s">
        <v>39</v>
      </c>
      <c r="C14" s="4">
        <v>1</v>
      </c>
      <c r="D14" s="4">
        <v>3</v>
      </c>
      <c r="E14" s="4">
        <v>32</v>
      </c>
      <c r="F14" s="4">
        <v>41</v>
      </c>
      <c r="G14" s="4">
        <v>1819</v>
      </c>
      <c r="H14" s="4">
        <v>73</v>
      </c>
      <c r="I14" s="5">
        <v>126.30000000000001</v>
      </c>
      <c r="J14" s="5">
        <v>38.11</v>
      </c>
      <c r="K14" s="54">
        <v>100.2</v>
      </c>
      <c r="L14" s="4">
        <v>0</v>
      </c>
      <c r="M14" s="14">
        <v>400000</v>
      </c>
    </row>
    <row r="15" spans="1:13" ht="39.5" x14ac:dyDescent="0.35">
      <c r="A15" s="13">
        <v>14</v>
      </c>
      <c r="B15" s="4" t="s">
        <v>40</v>
      </c>
      <c r="C15" s="4">
        <v>2</v>
      </c>
      <c r="D15" s="4">
        <v>2</v>
      </c>
      <c r="E15" s="4">
        <v>0</v>
      </c>
      <c r="F15" s="4">
        <v>0</v>
      </c>
      <c r="G15" s="4">
        <v>0</v>
      </c>
      <c r="H15" s="4">
        <v>0</v>
      </c>
      <c r="I15" s="5">
        <v>0</v>
      </c>
      <c r="J15" s="5">
        <v>0</v>
      </c>
      <c r="K15" s="54">
        <v>0</v>
      </c>
      <c r="L15" s="4">
        <v>1</v>
      </c>
      <c r="M15" s="14">
        <v>300000</v>
      </c>
    </row>
    <row r="16" spans="1:13" x14ac:dyDescent="0.35">
      <c r="A16" s="13">
        <v>15</v>
      </c>
      <c r="B16" s="4" t="s">
        <v>42</v>
      </c>
      <c r="C16" s="4">
        <v>2</v>
      </c>
      <c r="D16" s="4">
        <v>0</v>
      </c>
      <c r="E16" s="4">
        <v>0</v>
      </c>
      <c r="F16" s="4">
        <v>0</v>
      </c>
      <c r="G16" s="4">
        <v>66</v>
      </c>
      <c r="H16" s="4">
        <v>4</v>
      </c>
      <c r="I16" s="5">
        <v>16.5</v>
      </c>
      <c r="J16" s="5">
        <v>8.25</v>
      </c>
      <c r="K16" s="54">
        <v>12</v>
      </c>
      <c r="L16" s="4">
        <v>0</v>
      </c>
      <c r="M16" s="14">
        <v>300000</v>
      </c>
    </row>
    <row r="17" spans="1:13" x14ac:dyDescent="0.35">
      <c r="A17" s="13">
        <v>16</v>
      </c>
      <c r="B17" s="4" t="s">
        <v>43</v>
      </c>
      <c r="C17" s="4">
        <v>2</v>
      </c>
      <c r="D17" s="4">
        <v>0</v>
      </c>
      <c r="E17" s="4">
        <v>1</v>
      </c>
      <c r="F17" s="4">
        <v>12</v>
      </c>
      <c r="G17" s="4">
        <v>0</v>
      </c>
      <c r="H17" s="4">
        <v>0</v>
      </c>
      <c r="I17" s="5">
        <v>0</v>
      </c>
      <c r="J17" s="5">
        <v>0</v>
      </c>
      <c r="K17" s="54">
        <v>0</v>
      </c>
      <c r="L17" s="4">
        <v>1</v>
      </c>
      <c r="M17" s="14">
        <v>1500000</v>
      </c>
    </row>
    <row r="18" spans="1:13" ht="26.5" x14ac:dyDescent="0.35">
      <c r="A18" s="13">
        <v>17</v>
      </c>
      <c r="B18" s="4" t="s">
        <v>44</v>
      </c>
      <c r="C18" s="4">
        <v>2</v>
      </c>
      <c r="D18" s="4">
        <v>32</v>
      </c>
      <c r="E18" s="4">
        <v>67</v>
      </c>
      <c r="F18" s="4">
        <v>58.3</v>
      </c>
      <c r="G18" s="4">
        <v>356</v>
      </c>
      <c r="H18" s="4">
        <v>5</v>
      </c>
      <c r="I18" s="5">
        <v>71.2</v>
      </c>
      <c r="J18" s="5">
        <v>8.0725623582766435</v>
      </c>
      <c r="K18" s="54">
        <v>53</v>
      </c>
      <c r="L18" s="4">
        <v>1</v>
      </c>
      <c r="M18" s="14">
        <v>250000</v>
      </c>
    </row>
    <row r="19" spans="1:13" x14ac:dyDescent="0.35">
      <c r="A19" s="13">
        <v>18</v>
      </c>
      <c r="B19" s="4" t="s">
        <v>46</v>
      </c>
      <c r="C19" s="4">
        <v>2</v>
      </c>
      <c r="D19" s="4">
        <v>0</v>
      </c>
      <c r="E19" s="4">
        <v>5</v>
      </c>
      <c r="F19" s="4">
        <v>61.4</v>
      </c>
      <c r="G19" s="4">
        <v>926</v>
      </c>
      <c r="H19" s="4">
        <v>36</v>
      </c>
      <c r="I19" s="5">
        <v>25.722222222222221</v>
      </c>
      <c r="J19" s="5">
        <v>7.2856018882769478</v>
      </c>
      <c r="K19" s="54">
        <v>21.194444444444443</v>
      </c>
      <c r="L19" s="4">
        <v>0</v>
      </c>
      <c r="M19" s="14">
        <v>375000</v>
      </c>
    </row>
    <row r="20" spans="1:13" ht="26.5" x14ac:dyDescent="0.35">
      <c r="A20" s="13">
        <v>19</v>
      </c>
      <c r="B20" s="4" t="s">
        <v>48</v>
      </c>
      <c r="C20" s="4">
        <v>3</v>
      </c>
      <c r="D20" s="4">
        <v>1</v>
      </c>
      <c r="E20" s="4">
        <v>4</v>
      </c>
      <c r="F20" s="4">
        <v>46.5</v>
      </c>
      <c r="G20" s="4">
        <v>0</v>
      </c>
      <c r="H20" s="4">
        <v>0</v>
      </c>
      <c r="I20" s="5">
        <v>0</v>
      </c>
      <c r="J20" s="5">
        <v>0</v>
      </c>
      <c r="K20" s="54">
        <v>0</v>
      </c>
      <c r="L20" s="4">
        <v>1</v>
      </c>
      <c r="M20" s="14">
        <v>500000</v>
      </c>
    </row>
    <row r="21" spans="1:13" ht="26.5" x14ac:dyDescent="0.35">
      <c r="A21" s="13">
        <v>20</v>
      </c>
      <c r="B21" s="4" t="s">
        <v>49</v>
      </c>
      <c r="C21" s="4">
        <v>2</v>
      </c>
      <c r="D21" s="4">
        <v>11</v>
      </c>
      <c r="E21" s="4">
        <v>25</v>
      </c>
      <c r="F21" s="4">
        <v>47.6</v>
      </c>
      <c r="G21" s="4">
        <v>377</v>
      </c>
      <c r="H21" s="4">
        <v>10</v>
      </c>
      <c r="I21" s="5">
        <v>37.700000000000003</v>
      </c>
      <c r="J21" s="5">
        <v>7.1132075471698117</v>
      </c>
      <c r="K21" s="54">
        <v>31.8</v>
      </c>
      <c r="L21" s="4">
        <v>0</v>
      </c>
      <c r="M21" s="14">
        <v>300000</v>
      </c>
    </row>
    <row r="22" spans="1:13" ht="26.5" x14ac:dyDescent="0.35">
      <c r="A22" s="13">
        <v>21</v>
      </c>
      <c r="B22" s="4" t="s">
        <v>50</v>
      </c>
      <c r="C22" s="4">
        <v>2</v>
      </c>
      <c r="D22" s="4">
        <v>157</v>
      </c>
      <c r="E22" s="4">
        <v>60</v>
      </c>
      <c r="F22" s="4">
        <v>35.6</v>
      </c>
      <c r="G22" s="4">
        <v>154</v>
      </c>
      <c r="H22" s="4">
        <v>5</v>
      </c>
      <c r="I22" s="5">
        <v>30.8</v>
      </c>
      <c r="J22" s="5">
        <v>6.6</v>
      </c>
      <c r="K22" s="54">
        <v>28</v>
      </c>
      <c r="L22" s="4">
        <v>0</v>
      </c>
      <c r="M22" s="14">
        <v>150000</v>
      </c>
    </row>
    <row r="23" spans="1:13" ht="26.5" x14ac:dyDescent="0.35">
      <c r="A23" s="13">
        <v>22</v>
      </c>
      <c r="B23" s="4" t="s">
        <v>52</v>
      </c>
      <c r="C23" s="4">
        <v>2</v>
      </c>
      <c r="D23" s="4">
        <v>97</v>
      </c>
      <c r="E23" s="4">
        <v>187</v>
      </c>
      <c r="F23" s="4">
        <v>34.700000000000003</v>
      </c>
      <c r="G23" s="4">
        <v>298</v>
      </c>
      <c r="H23" s="4">
        <v>17</v>
      </c>
      <c r="I23" s="5">
        <v>17.529411764705884</v>
      </c>
      <c r="J23" s="5">
        <v>7.6410256410256414</v>
      </c>
      <c r="K23" s="54">
        <v>13.764705882352942</v>
      </c>
      <c r="L23" s="4">
        <v>0</v>
      </c>
      <c r="M23" s="14">
        <v>150000</v>
      </c>
    </row>
    <row r="24" spans="1:13" ht="26.5" x14ac:dyDescent="0.35">
      <c r="A24" s="13">
        <v>23</v>
      </c>
      <c r="B24" s="4" t="s">
        <v>54</v>
      </c>
      <c r="C24" s="4">
        <v>3</v>
      </c>
      <c r="D24" s="4">
        <v>0</v>
      </c>
      <c r="E24" s="4">
        <v>1</v>
      </c>
      <c r="F24" s="4">
        <v>29</v>
      </c>
      <c r="G24" s="4">
        <v>0</v>
      </c>
      <c r="H24" s="4">
        <v>0</v>
      </c>
      <c r="I24" s="5">
        <v>0</v>
      </c>
      <c r="J24" s="5">
        <v>0</v>
      </c>
      <c r="K24" s="54">
        <v>0</v>
      </c>
      <c r="L24" s="4">
        <v>1</v>
      </c>
      <c r="M24" s="14">
        <v>350000</v>
      </c>
    </row>
    <row r="25" spans="1:13" x14ac:dyDescent="0.35">
      <c r="A25" s="13">
        <v>24</v>
      </c>
      <c r="B25" s="4" t="s">
        <v>56</v>
      </c>
      <c r="C25" s="4">
        <v>2</v>
      </c>
      <c r="D25" s="4">
        <v>226</v>
      </c>
      <c r="E25" s="4">
        <v>169</v>
      </c>
      <c r="F25" s="4">
        <v>33.200000000000003</v>
      </c>
      <c r="G25" s="4">
        <v>105</v>
      </c>
      <c r="H25" s="4">
        <v>2</v>
      </c>
      <c r="I25" s="5">
        <v>52.5</v>
      </c>
      <c r="J25" s="5">
        <v>9.545454545454545</v>
      </c>
      <c r="K25" s="54">
        <v>33</v>
      </c>
      <c r="L25" s="4">
        <v>1</v>
      </c>
      <c r="M25" s="14">
        <v>1550000</v>
      </c>
    </row>
    <row r="26" spans="1:13" ht="26.5" x14ac:dyDescent="0.35">
      <c r="A26" s="13">
        <v>25</v>
      </c>
      <c r="B26" s="4" t="s">
        <v>58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0</v>
      </c>
      <c r="J26" s="5">
        <v>0</v>
      </c>
      <c r="K26" s="54">
        <v>0</v>
      </c>
      <c r="L26" s="4">
        <v>1</v>
      </c>
      <c r="M26" s="14">
        <v>725000</v>
      </c>
    </row>
    <row r="27" spans="1:13" ht="26.5" x14ac:dyDescent="0.35">
      <c r="A27" s="13">
        <v>26</v>
      </c>
      <c r="B27" s="4" t="s">
        <v>59</v>
      </c>
      <c r="C27" s="4">
        <v>3</v>
      </c>
      <c r="D27" s="4">
        <v>32</v>
      </c>
      <c r="E27" s="4">
        <v>100</v>
      </c>
      <c r="F27" s="4">
        <v>45.6</v>
      </c>
      <c r="G27" s="4">
        <v>363</v>
      </c>
      <c r="H27" s="4">
        <v>10</v>
      </c>
      <c r="I27" s="5">
        <v>36.299999999999997</v>
      </c>
      <c r="J27" s="5">
        <v>7.8913043478260869</v>
      </c>
      <c r="K27" s="54">
        <v>27.6</v>
      </c>
      <c r="L27" s="4">
        <v>1</v>
      </c>
      <c r="M27" s="14">
        <v>400000</v>
      </c>
    </row>
    <row r="28" spans="1:13" x14ac:dyDescent="0.35">
      <c r="A28" s="13">
        <v>27</v>
      </c>
      <c r="B28" s="4" t="s">
        <v>60</v>
      </c>
      <c r="C28" s="4">
        <v>2</v>
      </c>
      <c r="D28" s="4">
        <v>72</v>
      </c>
      <c r="E28" s="4">
        <v>156</v>
      </c>
      <c r="F28" s="4">
        <v>44.4</v>
      </c>
      <c r="G28" s="4">
        <v>606</v>
      </c>
      <c r="H28" s="4">
        <v>13</v>
      </c>
      <c r="I28" s="5">
        <v>46.615384615384613</v>
      </c>
      <c r="J28" s="5">
        <v>8.047808764940239</v>
      </c>
      <c r="K28" s="54">
        <v>34.846153846153847</v>
      </c>
      <c r="L28" s="4">
        <v>1</v>
      </c>
      <c r="M28" s="14">
        <v>800000</v>
      </c>
    </row>
    <row r="29" spans="1:13" x14ac:dyDescent="0.35">
      <c r="A29" s="13">
        <v>28</v>
      </c>
      <c r="B29" s="4" t="s">
        <v>61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0</v>
      </c>
      <c r="J29" s="5">
        <v>0</v>
      </c>
      <c r="K29" s="54">
        <v>0</v>
      </c>
      <c r="L29" s="4">
        <v>1</v>
      </c>
      <c r="M29" s="14">
        <v>575000</v>
      </c>
    </row>
    <row r="30" spans="1:13" ht="26.5" x14ac:dyDescent="0.35">
      <c r="A30" s="13">
        <v>29</v>
      </c>
      <c r="B30" s="4" t="s">
        <v>62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0</v>
      </c>
      <c r="J30" s="5">
        <v>0</v>
      </c>
      <c r="K30" s="54">
        <v>0</v>
      </c>
      <c r="L30" s="4">
        <v>1</v>
      </c>
      <c r="M30" s="14">
        <v>700000</v>
      </c>
    </row>
    <row r="31" spans="1:13" x14ac:dyDescent="0.35">
      <c r="A31" s="13">
        <v>30</v>
      </c>
      <c r="B31" s="4" t="s">
        <v>64</v>
      </c>
      <c r="C31" s="4">
        <v>2</v>
      </c>
      <c r="D31" s="4">
        <v>0</v>
      </c>
      <c r="E31" s="4">
        <v>2</v>
      </c>
      <c r="F31" s="4">
        <v>39</v>
      </c>
      <c r="G31" s="4">
        <v>999</v>
      </c>
      <c r="H31" s="4">
        <v>30</v>
      </c>
      <c r="I31" s="5">
        <v>33.299999999999997</v>
      </c>
      <c r="J31" s="5">
        <v>8.4661016949152543</v>
      </c>
      <c r="K31" s="54">
        <v>23.6</v>
      </c>
      <c r="L31" s="4">
        <v>0</v>
      </c>
      <c r="M31" s="14">
        <v>290000</v>
      </c>
    </row>
    <row r="32" spans="1:13" ht="26.5" x14ac:dyDescent="0.35">
      <c r="A32" s="13">
        <v>31</v>
      </c>
      <c r="B32" s="4" t="s">
        <v>65</v>
      </c>
      <c r="C32" s="4">
        <v>2</v>
      </c>
      <c r="D32" s="4">
        <v>406</v>
      </c>
      <c r="E32" s="4">
        <v>259</v>
      </c>
      <c r="F32" s="4">
        <v>46.5</v>
      </c>
      <c r="G32" s="4">
        <v>1469</v>
      </c>
      <c r="H32" s="4">
        <v>54</v>
      </c>
      <c r="I32" s="5">
        <v>27.203703703703702</v>
      </c>
      <c r="J32" s="5">
        <v>6.8548763415772278</v>
      </c>
      <c r="K32" s="54">
        <v>23.833333333333332</v>
      </c>
      <c r="L32" s="4">
        <v>1</v>
      </c>
      <c r="M32" s="14">
        <v>850000</v>
      </c>
    </row>
    <row r="33" spans="1:13" x14ac:dyDescent="0.35">
      <c r="A33" s="13">
        <v>32</v>
      </c>
      <c r="B33" s="4" t="s">
        <v>66</v>
      </c>
      <c r="C33" s="4">
        <v>2</v>
      </c>
      <c r="D33" s="4">
        <v>46</v>
      </c>
      <c r="E33" s="4">
        <v>44</v>
      </c>
      <c r="F33" s="4">
        <v>23.4</v>
      </c>
      <c r="G33" s="4">
        <v>975</v>
      </c>
      <c r="H33" s="4">
        <v>44</v>
      </c>
      <c r="I33" s="5">
        <v>22.15909090909091</v>
      </c>
      <c r="J33" s="5">
        <v>7.7136075949367084</v>
      </c>
      <c r="K33" s="54">
        <v>17.272727272727273</v>
      </c>
      <c r="L33" s="4">
        <v>0</v>
      </c>
      <c r="M33" s="14">
        <v>325000</v>
      </c>
    </row>
    <row r="34" spans="1:13" ht="26.5" x14ac:dyDescent="0.35">
      <c r="A34" s="13">
        <v>33</v>
      </c>
      <c r="B34" s="4" t="s">
        <v>67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0</v>
      </c>
      <c r="J34" s="5">
        <v>0</v>
      </c>
      <c r="K34" s="54">
        <v>0</v>
      </c>
      <c r="L34" s="4">
        <v>0</v>
      </c>
      <c r="M34" s="14">
        <v>375000</v>
      </c>
    </row>
    <row r="35" spans="1:13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0</v>
      </c>
      <c r="G35" s="4">
        <v>40</v>
      </c>
      <c r="H35" s="4">
        <v>1</v>
      </c>
      <c r="I35" s="5">
        <v>40</v>
      </c>
      <c r="J35" s="5">
        <v>6.66</v>
      </c>
      <c r="K35" s="54">
        <v>36</v>
      </c>
      <c r="L35" s="4">
        <v>0</v>
      </c>
      <c r="M35" s="14">
        <v>650000</v>
      </c>
    </row>
    <row r="36" spans="1:13" ht="26.5" x14ac:dyDescent="0.35">
      <c r="A36" s="13">
        <v>35</v>
      </c>
      <c r="B36" s="4" t="s">
        <v>69</v>
      </c>
      <c r="C36" s="4">
        <v>1</v>
      </c>
      <c r="D36" s="4">
        <v>0</v>
      </c>
      <c r="E36" s="4">
        <v>1</v>
      </c>
      <c r="F36" s="4">
        <v>90</v>
      </c>
      <c r="G36" s="4">
        <v>142</v>
      </c>
      <c r="H36" s="4">
        <v>3</v>
      </c>
      <c r="I36" s="5">
        <v>47.333333333333336</v>
      </c>
      <c r="J36" s="5">
        <v>8.8198757763975149</v>
      </c>
      <c r="K36" s="54">
        <v>32.333333333333336</v>
      </c>
      <c r="L36" s="4">
        <v>0</v>
      </c>
      <c r="M36" s="14">
        <v>50000</v>
      </c>
    </row>
    <row r="37" spans="1:13" x14ac:dyDescent="0.35">
      <c r="A37" s="13">
        <v>36</v>
      </c>
      <c r="B37" s="4" t="s">
        <v>70</v>
      </c>
      <c r="C37" s="4">
        <v>3</v>
      </c>
      <c r="D37" s="4">
        <v>0</v>
      </c>
      <c r="E37" s="4">
        <v>1</v>
      </c>
      <c r="F37" s="4">
        <v>66</v>
      </c>
      <c r="G37" s="4">
        <v>300</v>
      </c>
      <c r="H37" s="4">
        <v>17</v>
      </c>
      <c r="I37" s="5">
        <v>17.647058823529413</v>
      </c>
      <c r="J37" s="5">
        <v>7.8947368421052628</v>
      </c>
      <c r="K37" s="54">
        <v>13.411764705882353</v>
      </c>
      <c r="L37" s="4">
        <v>0</v>
      </c>
      <c r="M37" s="14">
        <v>425000</v>
      </c>
    </row>
    <row r="38" spans="1:13" x14ac:dyDescent="0.35">
      <c r="A38" s="13">
        <v>37</v>
      </c>
      <c r="B38" s="4" t="s">
        <v>71</v>
      </c>
      <c r="C38" s="4">
        <v>2</v>
      </c>
      <c r="D38" s="4">
        <v>0</v>
      </c>
      <c r="E38" s="4">
        <v>67</v>
      </c>
      <c r="F38" s="4">
        <v>47.1</v>
      </c>
      <c r="G38" s="4">
        <v>548</v>
      </c>
      <c r="H38" s="4">
        <v>14</v>
      </c>
      <c r="I38" s="5">
        <v>39.142857142857146</v>
      </c>
      <c r="J38" s="5">
        <v>9.1333333333333329</v>
      </c>
      <c r="K38" s="54">
        <v>25.714285714285715</v>
      </c>
      <c r="L38" s="4">
        <v>0</v>
      </c>
      <c r="M38" s="14">
        <v>350000</v>
      </c>
    </row>
    <row r="39" spans="1:13" ht="26.5" x14ac:dyDescent="0.35">
      <c r="A39" s="13">
        <v>38</v>
      </c>
      <c r="B39" s="4" t="s">
        <v>72</v>
      </c>
      <c r="C39" s="4">
        <v>2</v>
      </c>
      <c r="D39" s="4">
        <v>0</v>
      </c>
      <c r="E39" s="4">
        <v>18</v>
      </c>
      <c r="F39" s="4">
        <v>36.200000000000003</v>
      </c>
      <c r="G39" s="4">
        <v>345</v>
      </c>
      <c r="H39" s="4">
        <v>6</v>
      </c>
      <c r="I39" s="5">
        <v>57.5</v>
      </c>
      <c r="J39" s="5">
        <v>8.8461538461538467</v>
      </c>
      <c r="K39" s="54">
        <v>39</v>
      </c>
      <c r="L39" s="4">
        <v>0</v>
      </c>
      <c r="M39" s="14">
        <v>625000</v>
      </c>
    </row>
    <row r="40" spans="1:13" ht="26.5" x14ac:dyDescent="0.35">
      <c r="A40" s="13">
        <v>39</v>
      </c>
      <c r="B40" s="4" t="s">
        <v>73</v>
      </c>
      <c r="C40" s="4">
        <v>3</v>
      </c>
      <c r="D40" s="4">
        <v>7</v>
      </c>
      <c r="E40" s="4">
        <v>2</v>
      </c>
      <c r="F40" s="4">
        <v>117</v>
      </c>
      <c r="G40" s="4">
        <v>0</v>
      </c>
      <c r="H40" s="4">
        <v>0</v>
      </c>
      <c r="I40" s="5">
        <v>0</v>
      </c>
      <c r="J40" s="5">
        <v>0</v>
      </c>
      <c r="K40" s="54">
        <v>0</v>
      </c>
      <c r="L40" s="4">
        <v>1</v>
      </c>
      <c r="M40" s="14">
        <v>250000</v>
      </c>
    </row>
    <row r="41" spans="1:13" ht="26.5" x14ac:dyDescent="0.35">
      <c r="A41" s="13">
        <v>40</v>
      </c>
      <c r="B41" s="4" t="s">
        <v>74</v>
      </c>
      <c r="C41" s="4">
        <v>1</v>
      </c>
      <c r="D41" s="4">
        <v>0</v>
      </c>
      <c r="E41" s="4">
        <v>57</v>
      </c>
      <c r="F41" s="4">
        <v>46.2</v>
      </c>
      <c r="G41" s="4">
        <v>750</v>
      </c>
      <c r="H41" s="4">
        <v>26</v>
      </c>
      <c r="I41" s="5">
        <v>28.846153846153847</v>
      </c>
      <c r="J41" s="5">
        <v>7.3313782991202352</v>
      </c>
      <c r="K41" s="54">
        <v>23.653846153846153</v>
      </c>
      <c r="L41" s="4">
        <v>0</v>
      </c>
      <c r="M41" s="14">
        <v>950000</v>
      </c>
    </row>
    <row r="42" spans="1:13" x14ac:dyDescent="0.35">
      <c r="A42" s="13">
        <v>41</v>
      </c>
      <c r="B42" s="4" t="s">
        <v>76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5">
        <v>0</v>
      </c>
      <c r="J42" s="5">
        <v>0</v>
      </c>
      <c r="K42" s="54">
        <v>0</v>
      </c>
      <c r="L42" s="4">
        <v>0</v>
      </c>
      <c r="M42" s="14">
        <v>150000</v>
      </c>
    </row>
    <row r="43" spans="1:13" ht="26.5" x14ac:dyDescent="0.35">
      <c r="A43" s="13">
        <v>42</v>
      </c>
      <c r="B43" s="4" t="s">
        <v>77</v>
      </c>
      <c r="C43" s="4">
        <v>3</v>
      </c>
      <c r="D43" s="4">
        <v>98</v>
      </c>
      <c r="E43" s="4">
        <v>323</v>
      </c>
      <c r="F43" s="4">
        <v>46</v>
      </c>
      <c r="G43" s="4">
        <v>390</v>
      </c>
      <c r="H43" s="4">
        <v>13</v>
      </c>
      <c r="I43" s="5">
        <v>30</v>
      </c>
      <c r="J43" s="5">
        <v>7.9591836734693882</v>
      </c>
      <c r="K43" s="54">
        <v>22.615384615384617</v>
      </c>
      <c r="L43" s="4">
        <v>1</v>
      </c>
      <c r="M43" s="14">
        <v>975000</v>
      </c>
    </row>
    <row r="44" spans="1:13" ht="26.5" x14ac:dyDescent="0.35">
      <c r="A44" s="13">
        <v>43</v>
      </c>
      <c r="B44" s="4" t="s">
        <v>78</v>
      </c>
      <c r="C44" s="4">
        <v>2</v>
      </c>
      <c r="D44" s="4">
        <v>6</v>
      </c>
      <c r="E44" s="4">
        <v>7</v>
      </c>
      <c r="F44" s="4">
        <v>83.1</v>
      </c>
      <c r="G44" s="4">
        <v>0</v>
      </c>
      <c r="H44" s="4">
        <v>0</v>
      </c>
      <c r="I44" s="5">
        <v>0</v>
      </c>
      <c r="J44" s="5">
        <v>0</v>
      </c>
      <c r="K44" s="54">
        <v>0</v>
      </c>
      <c r="L44" s="4">
        <v>1</v>
      </c>
      <c r="M44" s="14">
        <v>475000</v>
      </c>
    </row>
    <row r="45" spans="1:13" x14ac:dyDescent="0.35">
      <c r="A45" s="13">
        <v>44</v>
      </c>
      <c r="B45" s="4" t="s">
        <v>80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0</v>
      </c>
      <c r="J45" s="5">
        <v>0</v>
      </c>
      <c r="K45" s="54">
        <v>0</v>
      </c>
      <c r="L45" s="4">
        <v>0</v>
      </c>
      <c r="M45" s="14">
        <v>675000</v>
      </c>
    </row>
    <row r="46" spans="1:13" x14ac:dyDescent="0.35">
      <c r="A46" s="13">
        <v>45</v>
      </c>
      <c r="B46" s="4" t="s">
        <v>81</v>
      </c>
      <c r="C46" s="4">
        <v>3</v>
      </c>
      <c r="D46" s="4">
        <v>276</v>
      </c>
      <c r="E46" s="4">
        <v>270</v>
      </c>
      <c r="F46" s="4">
        <v>39.299999999999997</v>
      </c>
      <c r="G46" s="4">
        <v>1713</v>
      </c>
      <c r="H46" s="4">
        <v>45</v>
      </c>
      <c r="I46" s="5">
        <v>38.06666666666667</v>
      </c>
      <c r="J46" s="5">
        <v>7.9600371747211902</v>
      </c>
      <c r="K46" s="54">
        <v>28.711111111111112</v>
      </c>
      <c r="L46" s="4">
        <v>1</v>
      </c>
      <c r="M46" s="14">
        <v>900000</v>
      </c>
    </row>
    <row r="47" spans="1:13" ht="26.5" x14ac:dyDescent="0.35">
      <c r="A47" s="13">
        <v>46</v>
      </c>
      <c r="B47" s="4" t="s">
        <v>82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0</v>
      </c>
      <c r="J47" s="5">
        <v>0</v>
      </c>
      <c r="K47" s="54">
        <v>0</v>
      </c>
      <c r="L47" s="4">
        <v>0</v>
      </c>
      <c r="M47" s="14">
        <v>150000</v>
      </c>
    </row>
    <row r="48" spans="1:13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0</v>
      </c>
      <c r="G48" s="4">
        <v>224</v>
      </c>
      <c r="H48" s="4">
        <v>9</v>
      </c>
      <c r="I48" s="5">
        <v>24.888888888888889</v>
      </c>
      <c r="J48" s="5">
        <v>8.4848484848484844</v>
      </c>
      <c r="K48" s="54">
        <v>17.777777777777779</v>
      </c>
      <c r="L48" s="4">
        <v>0</v>
      </c>
      <c r="M48" s="14">
        <v>24000</v>
      </c>
    </row>
    <row r="49" spans="1:13" ht="26.5" x14ac:dyDescent="0.35">
      <c r="A49" s="13">
        <v>48</v>
      </c>
      <c r="B49" s="4" t="s">
        <v>85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0</v>
      </c>
      <c r="J49" s="5">
        <v>0</v>
      </c>
      <c r="K49" s="54">
        <v>0</v>
      </c>
      <c r="L49" s="4">
        <v>0</v>
      </c>
      <c r="M49" s="14">
        <v>525000</v>
      </c>
    </row>
    <row r="50" spans="1:13" x14ac:dyDescent="0.35">
      <c r="A50" s="13">
        <v>49</v>
      </c>
      <c r="B50" s="4" t="s">
        <v>86</v>
      </c>
      <c r="C50" s="4">
        <v>2</v>
      </c>
      <c r="D50" s="4">
        <v>24</v>
      </c>
      <c r="E50" s="4">
        <v>37</v>
      </c>
      <c r="F50" s="4">
        <v>51.5</v>
      </c>
      <c r="G50" s="4">
        <v>1013</v>
      </c>
      <c r="H50" s="4">
        <v>21</v>
      </c>
      <c r="I50" s="5">
        <v>48.238095238095241</v>
      </c>
      <c r="J50" s="5">
        <v>7.0152354570637119</v>
      </c>
      <c r="K50" s="54">
        <v>41.333333333333336</v>
      </c>
      <c r="L50" s="4">
        <v>0</v>
      </c>
      <c r="M50" s="14">
        <v>425000</v>
      </c>
    </row>
    <row r="51" spans="1:13" ht="26.5" x14ac:dyDescent="0.35">
      <c r="A51" s="13">
        <v>50</v>
      </c>
      <c r="B51" s="4" t="s">
        <v>87</v>
      </c>
      <c r="C51" s="4">
        <v>3</v>
      </c>
      <c r="D51" s="4">
        <v>21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5">
        <v>0</v>
      </c>
      <c r="K51" s="54">
        <v>0</v>
      </c>
      <c r="L51" s="4">
        <v>0</v>
      </c>
      <c r="M51" s="14">
        <v>200000</v>
      </c>
    </row>
    <row r="52" spans="1:13" x14ac:dyDescent="0.35">
      <c r="A52" s="13">
        <v>51</v>
      </c>
      <c r="B52" s="4" t="s">
        <v>88</v>
      </c>
      <c r="C52" s="4">
        <v>1</v>
      </c>
      <c r="D52" s="4">
        <v>0</v>
      </c>
      <c r="E52" s="4">
        <v>2</v>
      </c>
      <c r="F52" s="4">
        <v>137</v>
      </c>
      <c r="G52" s="4">
        <v>234</v>
      </c>
      <c r="H52" s="4">
        <v>345</v>
      </c>
      <c r="I52" s="5">
        <v>86.25</v>
      </c>
      <c r="J52" s="5">
        <v>1.4743589743589745</v>
      </c>
      <c r="K52" s="54">
        <v>58.5</v>
      </c>
      <c r="L52" s="4">
        <v>1</v>
      </c>
      <c r="M52" s="14">
        <v>1800000</v>
      </c>
    </row>
    <row r="53" spans="1:13" x14ac:dyDescent="0.35">
      <c r="A53" s="13">
        <v>52</v>
      </c>
      <c r="B53" s="4" t="s">
        <v>89</v>
      </c>
      <c r="C53" s="4">
        <v>1</v>
      </c>
      <c r="D53" s="4">
        <v>27</v>
      </c>
      <c r="E53" s="4">
        <v>77</v>
      </c>
      <c r="F53" s="4">
        <v>42.1</v>
      </c>
      <c r="G53" s="4">
        <v>1919</v>
      </c>
      <c r="H53" s="4">
        <v>53</v>
      </c>
      <c r="I53" s="5">
        <v>36.20754716981132</v>
      </c>
      <c r="J53" s="5">
        <v>7.7316680096696215</v>
      </c>
      <c r="K53" s="54">
        <v>28.113207547169811</v>
      </c>
      <c r="L53" s="4">
        <v>0</v>
      </c>
      <c r="M53" s="14">
        <v>800000</v>
      </c>
    </row>
    <row r="54" spans="1:13" x14ac:dyDescent="0.35">
      <c r="A54" s="13">
        <v>53</v>
      </c>
      <c r="B54" s="4" t="s">
        <v>90</v>
      </c>
      <c r="C54" s="4">
        <v>3</v>
      </c>
      <c r="D54" s="4">
        <v>619</v>
      </c>
      <c r="E54" s="4">
        <v>337</v>
      </c>
      <c r="F54" s="4">
        <v>43</v>
      </c>
      <c r="G54" s="4">
        <v>105</v>
      </c>
      <c r="H54" s="4">
        <v>2</v>
      </c>
      <c r="I54" s="5">
        <v>52.5</v>
      </c>
      <c r="J54" s="5">
        <v>9.545454545454545</v>
      </c>
      <c r="K54" s="54">
        <v>33</v>
      </c>
      <c r="L54" s="4">
        <v>1</v>
      </c>
      <c r="M54" s="14">
        <v>500000</v>
      </c>
    </row>
    <row r="55" spans="1:13" ht="26.5" x14ac:dyDescent="0.35">
      <c r="A55" s="13">
        <v>54</v>
      </c>
      <c r="B55" s="4" t="s">
        <v>91</v>
      </c>
      <c r="C55" s="4">
        <v>3</v>
      </c>
      <c r="D55" s="4">
        <v>16</v>
      </c>
      <c r="E55" s="4">
        <v>100</v>
      </c>
      <c r="F55" s="4">
        <v>34.799999999999997</v>
      </c>
      <c r="G55" s="4">
        <v>187</v>
      </c>
      <c r="H55" s="4">
        <v>13</v>
      </c>
      <c r="I55" s="5">
        <v>14.384615384615385</v>
      </c>
      <c r="J55" s="5">
        <v>7.1923076923076925</v>
      </c>
      <c r="K55" s="54">
        <v>12</v>
      </c>
      <c r="L55" s="4">
        <v>0</v>
      </c>
      <c r="M55" s="14">
        <v>140000</v>
      </c>
    </row>
    <row r="56" spans="1:13" ht="26.5" x14ac:dyDescent="0.35">
      <c r="A56" s="13">
        <v>55</v>
      </c>
      <c r="B56" s="4" t="s">
        <v>92</v>
      </c>
      <c r="C56" s="4">
        <v>3</v>
      </c>
      <c r="D56" s="4">
        <v>2</v>
      </c>
      <c r="E56" s="4">
        <v>0</v>
      </c>
      <c r="F56" s="4">
        <v>0</v>
      </c>
      <c r="G56" s="4">
        <v>0</v>
      </c>
      <c r="H56" s="4">
        <v>0</v>
      </c>
      <c r="I56" s="5">
        <v>0</v>
      </c>
      <c r="J56" s="5">
        <v>0</v>
      </c>
      <c r="K56" s="54">
        <v>0</v>
      </c>
      <c r="L56" s="4">
        <v>1</v>
      </c>
      <c r="M56" s="14">
        <v>375000</v>
      </c>
    </row>
    <row r="57" spans="1:13" x14ac:dyDescent="0.35">
      <c r="A57" s="13">
        <v>56</v>
      </c>
      <c r="B57" s="4" t="s">
        <v>93</v>
      </c>
      <c r="C57" s="4">
        <v>2</v>
      </c>
      <c r="D57" s="4">
        <v>310</v>
      </c>
      <c r="E57" s="4">
        <v>377</v>
      </c>
      <c r="F57" s="4">
        <v>29.2</v>
      </c>
      <c r="G57" s="4">
        <v>1009</v>
      </c>
      <c r="H57" s="4">
        <v>21</v>
      </c>
      <c r="I57" s="5">
        <v>48.047619047619051</v>
      </c>
      <c r="J57" s="5">
        <v>7.5580524344569291</v>
      </c>
      <c r="K57" s="54">
        <v>38.238095238095241</v>
      </c>
      <c r="L57" s="4">
        <v>0</v>
      </c>
      <c r="M57" s="14">
        <v>900000</v>
      </c>
    </row>
    <row r="58" spans="1:13" ht="26.5" x14ac:dyDescent="0.35">
      <c r="A58" s="13">
        <v>57</v>
      </c>
      <c r="B58" s="4" t="s">
        <v>95</v>
      </c>
      <c r="C58" s="4">
        <v>2</v>
      </c>
      <c r="D58" s="4">
        <v>25</v>
      </c>
      <c r="E58" s="4">
        <v>133</v>
      </c>
      <c r="F58" s="4">
        <v>33.299999999999997</v>
      </c>
      <c r="G58" s="4">
        <v>520</v>
      </c>
      <c r="H58" s="4">
        <v>27</v>
      </c>
      <c r="I58" s="5">
        <v>19.25925925925926</v>
      </c>
      <c r="J58" s="5">
        <v>7.4285714285714288</v>
      </c>
      <c r="K58" s="54">
        <v>15.555555555555555</v>
      </c>
      <c r="L58" s="4">
        <v>0</v>
      </c>
      <c r="M58" s="14">
        <v>225000</v>
      </c>
    </row>
    <row r="59" spans="1:13" ht="26.5" x14ac:dyDescent="0.35">
      <c r="A59" s="13">
        <v>58</v>
      </c>
      <c r="B59" s="4" t="s">
        <v>97</v>
      </c>
      <c r="C59" s="4">
        <v>2</v>
      </c>
      <c r="D59" s="4">
        <v>101</v>
      </c>
      <c r="E59" s="4">
        <v>185</v>
      </c>
      <c r="F59" s="4">
        <v>31.1</v>
      </c>
      <c r="G59" s="4">
        <v>1381</v>
      </c>
      <c r="H59" s="4">
        <v>83</v>
      </c>
      <c r="I59" s="5">
        <v>16.638554216867469</v>
      </c>
      <c r="J59" s="5">
        <v>6.3640552995391708</v>
      </c>
      <c r="K59" s="54">
        <v>15.686746987951807</v>
      </c>
      <c r="L59" s="4">
        <v>0</v>
      </c>
      <c r="M59" s="14">
        <v>350000</v>
      </c>
    </row>
    <row r="60" spans="1:13" ht="26.5" x14ac:dyDescent="0.35">
      <c r="A60" s="13">
        <v>59</v>
      </c>
      <c r="B60" s="4" t="s">
        <v>98</v>
      </c>
      <c r="C60" s="4">
        <v>2</v>
      </c>
      <c r="D60" s="4">
        <v>0</v>
      </c>
      <c r="E60" s="4">
        <v>13</v>
      </c>
      <c r="F60" s="4">
        <v>63.2</v>
      </c>
      <c r="G60" s="4">
        <v>331</v>
      </c>
      <c r="H60" s="4">
        <v>19</v>
      </c>
      <c r="I60" s="5">
        <v>17.421052631578949</v>
      </c>
      <c r="J60" s="5">
        <v>7.0127118644067794</v>
      </c>
      <c r="K60" s="54">
        <v>14.947368421052632</v>
      </c>
      <c r="L60" s="4">
        <v>0</v>
      </c>
      <c r="M60" s="14">
        <v>100000</v>
      </c>
    </row>
    <row r="61" spans="1:13" ht="26.5" x14ac:dyDescent="0.35">
      <c r="A61" s="13">
        <v>60</v>
      </c>
      <c r="B61" s="4" t="s">
        <v>99</v>
      </c>
      <c r="C61" s="4">
        <v>1</v>
      </c>
      <c r="D61" s="4">
        <v>7</v>
      </c>
      <c r="E61" s="4">
        <v>42</v>
      </c>
      <c r="F61" s="4">
        <v>43</v>
      </c>
      <c r="G61" s="4">
        <v>537</v>
      </c>
      <c r="H61" s="4">
        <v>15</v>
      </c>
      <c r="I61" s="5">
        <v>35.799999999999997</v>
      </c>
      <c r="J61" s="5">
        <v>8.1984732824427482</v>
      </c>
      <c r="K61" s="54">
        <v>26.333333333333332</v>
      </c>
      <c r="L61" s="4">
        <v>0</v>
      </c>
      <c r="M61" s="14">
        <v>950000</v>
      </c>
    </row>
    <row r="62" spans="1:13" ht="26.5" x14ac:dyDescent="0.35">
      <c r="A62" s="13">
        <v>61</v>
      </c>
      <c r="B62" s="4" t="s">
        <v>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0</v>
      </c>
      <c r="J62" s="5">
        <v>0</v>
      </c>
      <c r="K62" s="54">
        <v>0</v>
      </c>
      <c r="L62" s="4">
        <v>1</v>
      </c>
      <c r="M62" s="14">
        <v>700000</v>
      </c>
    </row>
    <row r="63" spans="1:13" ht="26.5" x14ac:dyDescent="0.35">
      <c r="A63" s="13">
        <v>62</v>
      </c>
      <c r="B63" s="4" t="s">
        <v>101</v>
      </c>
      <c r="C63" s="4">
        <v>2</v>
      </c>
      <c r="D63" s="4">
        <v>9</v>
      </c>
      <c r="E63" s="4">
        <v>0</v>
      </c>
      <c r="F63" s="4">
        <v>0</v>
      </c>
      <c r="G63" s="4">
        <v>244</v>
      </c>
      <c r="H63" s="4">
        <v>10</v>
      </c>
      <c r="I63" s="5">
        <v>24.4</v>
      </c>
      <c r="J63" s="5">
        <v>8.4137931034482758</v>
      </c>
      <c r="K63" s="54">
        <v>17.399999999999999</v>
      </c>
      <c r="L63" s="4">
        <v>0</v>
      </c>
      <c r="M63" s="14">
        <v>80000</v>
      </c>
    </row>
    <row r="64" spans="1:13" ht="26.5" x14ac:dyDescent="0.35">
      <c r="A64" s="13">
        <v>63</v>
      </c>
      <c r="B64" s="4" t="s">
        <v>102</v>
      </c>
      <c r="C64" s="4">
        <v>3</v>
      </c>
      <c r="D64" s="4">
        <v>563</v>
      </c>
      <c r="E64" s="4">
        <v>381</v>
      </c>
      <c r="F64" s="4">
        <v>34</v>
      </c>
      <c r="G64" s="4">
        <v>357</v>
      </c>
      <c r="H64" s="4">
        <v>12</v>
      </c>
      <c r="I64" s="5">
        <v>29.75</v>
      </c>
      <c r="J64" s="5">
        <v>6.61</v>
      </c>
      <c r="K64" s="54">
        <v>27</v>
      </c>
      <c r="L64" s="4">
        <v>0</v>
      </c>
      <c r="M64" s="14">
        <v>350000</v>
      </c>
    </row>
    <row r="65" spans="1:13" ht="26.5" x14ac:dyDescent="0.35">
      <c r="A65" s="13">
        <v>64</v>
      </c>
      <c r="B65" s="4" t="s">
        <v>103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0</v>
      </c>
      <c r="J65" s="5">
        <v>0</v>
      </c>
      <c r="K65" s="54">
        <v>0</v>
      </c>
      <c r="L65" s="4">
        <v>1</v>
      </c>
      <c r="M65" s="14">
        <v>100000</v>
      </c>
    </row>
    <row r="66" spans="1:13" x14ac:dyDescent="0.35">
      <c r="A66" s="13">
        <v>65</v>
      </c>
      <c r="B66" s="4" t="s">
        <v>104</v>
      </c>
      <c r="C66" s="4">
        <v>2</v>
      </c>
      <c r="D66" s="4">
        <v>43</v>
      </c>
      <c r="E66" s="4">
        <v>19</v>
      </c>
      <c r="F66" s="4">
        <v>40.1</v>
      </c>
      <c r="G66" s="4">
        <v>1530</v>
      </c>
      <c r="H66" s="4">
        <v>74</v>
      </c>
      <c r="I66" s="5">
        <v>20.675675675675677</v>
      </c>
      <c r="J66" s="5">
        <v>7.1096654275092943</v>
      </c>
      <c r="K66" s="54">
        <v>17.45945945945946</v>
      </c>
      <c r="L66" s="4">
        <v>0</v>
      </c>
      <c r="M66" s="14">
        <v>300000</v>
      </c>
    </row>
    <row r="67" spans="1:13" x14ac:dyDescent="0.35">
      <c r="A67" s="13">
        <v>66</v>
      </c>
      <c r="B67" s="4" t="s">
        <v>105</v>
      </c>
      <c r="C67" s="4">
        <v>1</v>
      </c>
      <c r="D67" s="4">
        <v>9</v>
      </c>
      <c r="E67" s="4">
        <v>3</v>
      </c>
      <c r="F67" s="4">
        <v>60</v>
      </c>
      <c r="G67" s="4">
        <v>435</v>
      </c>
      <c r="H67" s="4">
        <v>6</v>
      </c>
      <c r="I67" s="5">
        <v>72.5</v>
      </c>
      <c r="J67" s="5">
        <v>9.8863636363636367</v>
      </c>
      <c r="K67" s="54">
        <v>44</v>
      </c>
      <c r="L67" s="4">
        <v>0</v>
      </c>
      <c r="M67" s="14">
        <v>260000</v>
      </c>
    </row>
    <row r="68" spans="1:13" ht="26.5" x14ac:dyDescent="0.35">
      <c r="A68" s="13">
        <v>67</v>
      </c>
      <c r="B68" s="4" t="s">
        <v>106</v>
      </c>
      <c r="C68" s="4">
        <v>2</v>
      </c>
      <c r="D68" s="4">
        <v>106</v>
      </c>
      <c r="E68" s="4">
        <v>46</v>
      </c>
      <c r="F68" s="4">
        <v>42.1</v>
      </c>
      <c r="G68" s="4">
        <v>296</v>
      </c>
      <c r="H68" s="4">
        <v>8</v>
      </c>
      <c r="I68" s="5">
        <v>37</v>
      </c>
      <c r="J68" s="5">
        <v>9.25</v>
      </c>
      <c r="K68" s="54">
        <v>24</v>
      </c>
      <c r="L68" s="4">
        <v>0</v>
      </c>
      <c r="M68" s="14">
        <v>650000</v>
      </c>
    </row>
    <row r="69" spans="1:13" ht="26.5" x14ac:dyDescent="0.35">
      <c r="A69" s="13">
        <v>68</v>
      </c>
      <c r="B69" s="4" t="s">
        <v>107</v>
      </c>
      <c r="C69" s="4">
        <v>2</v>
      </c>
      <c r="D69" s="4">
        <v>1</v>
      </c>
      <c r="E69" s="4">
        <v>50</v>
      </c>
      <c r="F69" s="4">
        <v>41.4</v>
      </c>
      <c r="G69" s="4">
        <v>1899</v>
      </c>
      <c r="H69" s="4">
        <v>69</v>
      </c>
      <c r="I69" s="5">
        <v>27.521739130434781</v>
      </c>
      <c r="J69" s="5">
        <v>8.2529335071707948</v>
      </c>
      <c r="K69" s="54">
        <v>20.014492753623188</v>
      </c>
      <c r="L69" s="4">
        <v>0</v>
      </c>
      <c r="M69" s="14">
        <v>675000</v>
      </c>
    </row>
    <row r="70" spans="1:13" x14ac:dyDescent="0.35">
      <c r="A70" s="13">
        <v>69</v>
      </c>
      <c r="B70" s="4" t="s">
        <v>108</v>
      </c>
      <c r="C70" s="4">
        <v>2</v>
      </c>
      <c r="D70" s="4">
        <v>139</v>
      </c>
      <c r="E70" s="4">
        <v>94</v>
      </c>
      <c r="F70" s="4">
        <v>28.5</v>
      </c>
      <c r="G70" s="4">
        <v>884</v>
      </c>
      <c r="H70" s="4">
        <v>38</v>
      </c>
      <c r="I70" s="5">
        <v>23.263157894736842</v>
      </c>
      <c r="J70" s="5">
        <v>7.3666666666666663</v>
      </c>
      <c r="K70" s="54">
        <v>18.94736842105263</v>
      </c>
      <c r="L70" s="4">
        <v>0</v>
      </c>
      <c r="M70" s="14">
        <v>475000</v>
      </c>
    </row>
    <row r="71" spans="1:13" ht="26.5" x14ac:dyDescent="0.35">
      <c r="A71" s="13">
        <v>70</v>
      </c>
      <c r="B71" s="4" t="s">
        <v>109</v>
      </c>
      <c r="C71" s="4">
        <v>3</v>
      </c>
      <c r="D71" s="4">
        <v>800</v>
      </c>
      <c r="E71" s="4">
        <v>534</v>
      </c>
      <c r="F71" s="4">
        <v>35.200000000000003</v>
      </c>
      <c r="G71" s="4">
        <v>1395</v>
      </c>
      <c r="H71" s="4">
        <v>57</v>
      </c>
      <c r="I71" s="5">
        <v>24.473684210526315</v>
      </c>
      <c r="J71" s="5">
        <v>6.4883720930232558</v>
      </c>
      <c r="K71" s="54">
        <v>22.631578947368421</v>
      </c>
      <c r="L71" s="4">
        <v>0</v>
      </c>
      <c r="M71" s="14">
        <v>600000</v>
      </c>
    </row>
    <row r="72" spans="1:13" ht="26.5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42</v>
      </c>
      <c r="G72" s="4">
        <v>627</v>
      </c>
      <c r="H72" s="4">
        <v>24</v>
      </c>
      <c r="I72" s="5">
        <v>26.125</v>
      </c>
      <c r="J72" s="5">
        <v>7.1739130434782608</v>
      </c>
      <c r="K72" s="54">
        <v>21.916666666666668</v>
      </c>
      <c r="L72" s="4">
        <v>0</v>
      </c>
      <c r="M72" s="14">
        <v>650000</v>
      </c>
    </row>
    <row r="73" spans="1:13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0</v>
      </c>
      <c r="G73" s="4">
        <v>263</v>
      </c>
      <c r="H73" s="4">
        <v>7</v>
      </c>
      <c r="I73" s="5">
        <v>37.571428571428569</v>
      </c>
      <c r="J73" s="5">
        <v>8.7375415282392019</v>
      </c>
      <c r="K73" s="54">
        <v>25.857142857142858</v>
      </c>
      <c r="L73" s="4">
        <v>0</v>
      </c>
      <c r="M73" s="14">
        <v>800000</v>
      </c>
    </row>
    <row r="74" spans="1:13" x14ac:dyDescent="0.35">
      <c r="A74" s="13">
        <v>73</v>
      </c>
      <c r="B74" s="4" t="s">
        <v>112</v>
      </c>
      <c r="C74" s="4">
        <v>2</v>
      </c>
      <c r="D74" s="4">
        <v>44</v>
      </c>
      <c r="E74" s="4">
        <v>157</v>
      </c>
      <c r="F74" s="4">
        <v>36.6</v>
      </c>
      <c r="G74" s="4">
        <v>1192</v>
      </c>
      <c r="H74" s="4">
        <v>48</v>
      </c>
      <c r="I74" s="5">
        <v>24.833333333333332</v>
      </c>
      <c r="J74" s="5">
        <v>7.568253968253968</v>
      </c>
      <c r="K74" s="54">
        <v>19.729166666666668</v>
      </c>
      <c r="L74" s="4">
        <v>0</v>
      </c>
      <c r="M74" s="14">
        <v>850000</v>
      </c>
    </row>
    <row r="75" spans="1:13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1</v>
      </c>
      <c r="F75" s="4">
        <v>54</v>
      </c>
      <c r="G75" s="4">
        <v>40</v>
      </c>
      <c r="H75" s="4">
        <v>1</v>
      </c>
      <c r="I75" s="5">
        <v>40</v>
      </c>
      <c r="J75" s="5">
        <v>10</v>
      </c>
      <c r="K75" s="54">
        <v>24</v>
      </c>
      <c r="L75" s="4">
        <v>0</v>
      </c>
      <c r="M75" s="14">
        <v>20000</v>
      </c>
    </row>
    <row r="76" spans="1:13" x14ac:dyDescent="0.35">
      <c r="A76" s="13">
        <v>75</v>
      </c>
      <c r="B76" s="4" t="s">
        <v>114</v>
      </c>
      <c r="C76" s="4">
        <v>2</v>
      </c>
      <c r="D76" s="4">
        <v>390</v>
      </c>
      <c r="E76" s="4">
        <v>266</v>
      </c>
      <c r="F76" s="4">
        <v>32.6</v>
      </c>
      <c r="G76" s="4">
        <v>242</v>
      </c>
      <c r="H76" s="4">
        <v>7</v>
      </c>
      <c r="I76" s="5">
        <v>34.57</v>
      </c>
      <c r="J76" s="5">
        <v>6.91</v>
      </c>
      <c r="K76" s="54">
        <v>30</v>
      </c>
      <c r="L76" s="4">
        <v>0</v>
      </c>
      <c r="M76" s="14">
        <v>200000</v>
      </c>
    </row>
    <row r="77" spans="1:13" x14ac:dyDescent="0.35">
      <c r="A77" s="13">
        <v>76</v>
      </c>
      <c r="B77" s="4" t="s">
        <v>115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5">
        <v>0</v>
      </c>
      <c r="J77" s="5">
        <v>0</v>
      </c>
      <c r="K77" s="54">
        <v>0</v>
      </c>
      <c r="L77" s="4">
        <v>0</v>
      </c>
      <c r="M77" s="14">
        <v>270000</v>
      </c>
    </row>
    <row r="78" spans="1:13" x14ac:dyDescent="0.35">
      <c r="A78" s="13">
        <v>77</v>
      </c>
      <c r="B78" s="4" t="s">
        <v>116</v>
      </c>
      <c r="C78" s="4">
        <v>1</v>
      </c>
      <c r="D78" s="4">
        <v>62</v>
      </c>
      <c r="E78" s="4">
        <v>20</v>
      </c>
      <c r="F78" s="4">
        <v>41.7</v>
      </c>
      <c r="G78" s="4">
        <v>1548</v>
      </c>
      <c r="H78" s="4">
        <v>69</v>
      </c>
      <c r="I78" s="5">
        <v>22.434782608695652</v>
      </c>
      <c r="J78" s="5">
        <v>7.1633503007866732</v>
      </c>
      <c r="K78" s="54">
        <v>18.797101449275363</v>
      </c>
      <c r="L78" s="4">
        <v>0</v>
      </c>
      <c r="M78" s="14">
        <v>500000</v>
      </c>
    </row>
    <row r="79" spans="1:13" x14ac:dyDescent="0.35">
      <c r="A79" s="13">
        <v>78</v>
      </c>
      <c r="B79" s="4" t="s">
        <v>117</v>
      </c>
      <c r="C79" s="4">
        <v>2</v>
      </c>
      <c r="D79" s="4">
        <v>60</v>
      </c>
      <c r="E79" s="4">
        <v>168</v>
      </c>
      <c r="F79" s="4">
        <v>39.700000000000003</v>
      </c>
      <c r="G79" s="4">
        <v>327</v>
      </c>
      <c r="H79" s="4">
        <v>9</v>
      </c>
      <c r="I79" s="5">
        <v>36.333333333333336</v>
      </c>
      <c r="J79" s="5">
        <v>9.2634560906515588</v>
      </c>
      <c r="K79" s="54">
        <v>23.666666666666668</v>
      </c>
      <c r="L79" s="4">
        <v>0</v>
      </c>
      <c r="M79" s="14">
        <v>675000</v>
      </c>
    </row>
    <row r="80" spans="1:13" ht="26.5" x14ac:dyDescent="0.35">
      <c r="A80" s="13">
        <v>79</v>
      </c>
      <c r="B80" s="4" t="s">
        <v>118</v>
      </c>
      <c r="C80" s="4">
        <v>2</v>
      </c>
      <c r="D80" s="4">
        <v>0</v>
      </c>
      <c r="E80" s="4">
        <v>0</v>
      </c>
      <c r="F80" s="4">
        <v>0</v>
      </c>
      <c r="G80" s="4">
        <v>468</v>
      </c>
      <c r="H80" s="4">
        <v>11</v>
      </c>
      <c r="I80" s="5">
        <v>42.545454545454547</v>
      </c>
      <c r="J80" s="5">
        <v>9.36</v>
      </c>
      <c r="K80" s="54">
        <v>27.272727272727273</v>
      </c>
      <c r="L80" s="4">
        <v>0</v>
      </c>
      <c r="M80" s="14">
        <v>95000</v>
      </c>
    </row>
    <row r="81" spans="1:13" x14ac:dyDescent="0.35">
      <c r="A81" s="13">
        <v>80</v>
      </c>
      <c r="B81" s="4" t="s">
        <v>119</v>
      </c>
      <c r="C81" s="4">
        <v>2</v>
      </c>
      <c r="D81" s="4">
        <v>35</v>
      </c>
      <c r="E81" s="4">
        <v>86</v>
      </c>
      <c r="F81" s="4">
        <v>36.6</v>
      </c>
      <c r="G81" s="4">
        <v>1504</v>
      </c>
      <c r="H81" s="4">
        <v>70</v>
      </c>
      <c r="I81" s="5">
        <v>21.485714285714284</v>
      </c>
      <c r="J81" s="5">
        <v>7.3906633906633905</v>
      </c>
      <c r="K81" s="54">
        <v>17.471428571428572</v>
      </c>
      <c r="L81" s="4">
        <v>0</v>
      </c>
      <c r="M81" s="14">
        <v>275000</v>
      </c>
    </row>
    <row r="82" spans="1:13" x14ac:dyDescent="0.35">
      <c r="A82" s="13">
        <v>81</v>
      </c>
      <c r="B82" s="4" t="s">
        <v>120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0</v>
      </c>
      <c r="J82" s="5">
        <v>0</v>
      </c>
      <c r="K82" s="54">
        <v>0</v>
      </c>
      <c r="L82" s="4">
        <v>0</v>
      </c>
      <c r="M82" s="14">
        <v>325000</v>
      </c>
    </row>
    <row r="83" spans="1:13" x14ac:dyDescent="0.35">
      <c r="A83" s="13">
        <v>82</v>
      </c>
      <c r="B83" s="4" t="s">
        <v>121</v>
      </c>
      <c r="C83" s="4">
        <v>2</v>
      </c>
      <c r="D83" s="4">
        <v>100</v>
      </c>
      <c r="E83" s="4">
        <v>165</v>
      </c>
      <c r="F83" s="4">
        <v>34</v>
      </c>
      <c r="G83" s="4">
        <v>1975</v>
      </c>
      <c r="H83" s="4">
        <v>66</v>
      </c>
      <c r="I83" s="5">
        <v>29.924242424242426</v>
      </c>
      <c r="J83" s="5">
        <v>7.7359968664316483</v>
      </c>
      <c r="K83" s="54">
        <v>23.227272727272727</v>
      </c>
      <c r="L83" s="4">
        <v>0</v>
      </c>
      <c r="M83" s="14">
        <v>925000</v>
      </c>
    </row>
    <row r="84" spans="1:13" ht="26.5" x14ac:dyDescent="0.35">
      <c r="A84" s="13">
        <v>83</v>
      </c>
      <c r="B84" s="4" t="s">
        <v>122</v>
      </c>
      <c r="C84" s="4">
        <v>2</v>
      </c>
      <c r="D84" s="4">
        <v>0</v>
      </c>
      <c r="E84" s="4">
        <v>33</v>
      </c>
      <c r="F84" s="4">
        <v>45.1</v>
      </c>
      <c r="G84" s="4">
        <v>1139</v>
      </c>
      <c r="H84" s="4">
        <v>36</v>
      </c>
      <c r="I84" s="5">
        <v>31.638888888888889</v>
      </c>
      <c r="J84" s="5">
        <v>7.204301075268817</v>
      </c>
      <c r="K84" s="54">
        <v>26.361111111111111</v>
      </c>
      <c r="L84" s="4">
        <v>0</v>
      </c>
      <c r="M84" s="14">
        <v>475000</v>
      </c>
    </row>
    <row r="85" spans="1:13" ht="26.5" x14ac:dyDescent="0.35">
      <c r="A85" s="13">
        <v>84</v>
      </c>
      <c r="B85" s="4" t="s">
        <v>123</v>
      </c>
      <c r="C85" s="4">
        <v>2</v>
      </c>
      <c r="D85" s="4">
        <v>5</v>
      </c>
      <c r="E85" s="4">
        <v>7</v>
      </c>
      <c r="F85" s="4">
        <v>57.1</v>
      </c>
      <c r="G85" s="4">
        <v>215</v>
      </c>
      <c r="H85" s="4">
        <v>7</v>
      </c>
      <c r="I85" s="5">
        <v>30.714285714285715</v>
      </c>
      <c r="J85" s="5">
        <v>7.4137931034482758</v>
      </c>
      <c r="K85" s="54">
        <v>24.857142857142858</v>
      </c>
      <c r="L85" s="4">
        <v>1</v>
      </c>
      <c r="M85" s="14">
        <v>1550000</v>
      </c>
    </row>
    <row r="86" spans="1:13" ht="26.5" x14ac:dyDescent="0.35">
      <c r="A86" s="13">
        <v>85</v>
      </c>
      <c r="B86" s="4" t="s">
        <v>124</v>
      </c>
      <c r="C86" s="4">
        <v>3</v>
      </c>
      <c r="D86" s="4">
        <v>421</v>
      </c>
      <c r="E86" s="4">
        <v>393</v>
      </c>
      <c r="F86" s="4">
        <v>39.9</v>
      </c>
      <c r="G86" s="4">
        <v>301</v>
      </c>
      <c r="H86" s="4">
        <v>11</v>
      </c>
      <c r="I86" s="5">
        <v>27.36</v>
      </c>
      <c r="J86" s="5">
        <v>6.54</v>
      </c>
      <c r="K86" s="54">
        <v>25</v>
      </c>
      <c r="L86" s="4">
        <v>1</v>
      </c>
      <c r="M86" s="14">
        <v>550000</v>
      </c>
    </row>
    <row r="87" spans="1:13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0</v>
      </c>
      <c r="J87" s="5">
        <v>0</v>
      </c>
      <c r="K87" s="54">
        <v>0</v>
      </c>
      <c r="L87" s="4">
        <v>0</v>
      </c>
      <c r="M87" s="14">
        <v>50000</v>
      </c>
    </row>
    <row r="88" spans="1:13" ht="26.5" x14ac:dyDescent="0.35">
      <c r="A88" s="13">
        <v>87</v>
      </c>
      <c r="B88" s="4" t="s">
        <v>126</v>
      </c>
      <c r="C88" s="4">
        <v>3</v>
      </c>
      <c r="D88" s="4">
        <v>5</v>
      </c>
      <c r="E88" s="4">
        <v>3</v>
      </c>
      <c r="F88" s="4">
        <v>50</v>
      </c>
      <c r="G88" s="4">
        <v>0</v>
      </c>
      <c r="H88" s="4">
        <v>0</v>
      </c>
      <c r="I88" s="5">
        <v>0</v>
      </c>
      <c r="J88" s="5">
        <v>0</v>
      </c>
      <c r="K88" s="54">
        <v>0</v>
      </c>
      <c r="L88" s="4">
        <v>1</v>
      </c>
      <c r="M88" s="14">
        <v>400000</v>
      </c>
    </row>
    <row r="89" spans="1:13" ht="26.5" x14ac:dyDescent="0.35">
      <c r="A89" s="13">
        <v>88</v>
      </c>
      <c r="B89" s="4" t="s">
        <v>127</v>
      </c>
      <c r="C89" s="4">
        <v>2</v>
      </c>
      <c r="D89" s="4">
        <v>6</v>
      </c>
      <c r="E89" s="4">
        <v>34</v>
      </c>
      <c r="F89" s="4">
        <v>45.1</v>
      </c>
      <c r="G89" s="4">
        <v>527</v>
      </c>
      <c r="H89" s="4">
        <v>13</v>
      </c>
      <c r="I89" s="5">
        <v>40.53846153846154</v>
      </c>
      <c r="J89" s="5">
        <v>7.422535211267606</v>
      </c>
      <c r="K89" s="54">
        <v>32.769230769230766</v>
      </c>
      <c r="L89" s="4">
        <v>0</v>
      </c>
      <c r="M89" s="14">
        <v>170000</v>
      </c>
    </row>
    <row r="90" spans="1:13" x14ac:dyDescent="0.35">
      <c r="A90" s="13">
        <v>89</v>
      </c>
      <c r="B90" s="4" t="s">
        <v>128</v>
      </c>
      <c r="C90" s="4">
        <v>1</v>
      </c>
      <c r="D90" s="4">
        <v>13</v>
      </c>
      <c r="E90" s="4">
        <v>16</v>
      </c>
      <c r="F90" s="4">
        <v>61.9</v>
      </c>
      <c r="G90" s="4">
        <v>678</v>
      </c>
      <c r="H90" s="4">
        <v>20</v>
      </c>
      <c r="I90" s="5">
        <v>33.9</v>
      </c>
      <c r="J90" s="5">
        <v>7.0478170478170474</v>
      </c>
      <c r="K90" s="54">
        <v>28.9</v>
      </c>
      <c r="L90" s="4">
        <v>0</v>
      </c>
      <c r="M90" s="14">
        <v>650000</v>
      </c>
    </row>
    <row r="91" spans="1:13" x14ac:dyDescent="0.35">
      <c r="A91" s="13">
        <v>90</v>
      </c>
      <c r="B91" s="4" t="s">
        <v>129</v>
      </c>
      <c r="C91" s="4">
        <v>2</v>
      </c>
      <c r="D91" s="4">
        <v>5</v>
      </c>
      <c r="E91" s="4">
        <v>11</v>
      </c>
      <c r="F91" s="4">
        <v>34.799999999999997</v>
      </c>
      <c r="G91" s="4">
        <v>303</v>
      </c>
      <c r="H91" s="4">
        <v>8</v>
      </c>
      <c r="I91" s="5">
        <v>37.875</v>
      </c>
      <c r="J91" s="5">
        <v>7.7295918367346932</v>
      </c>
      <c r="K91" s="54">
        <v>29.5</v>
      </c>
      <c r="L91" s="4">
        <v>0</v>
      </c>
      <c r="M91" s="14">
        <v>160000</v>
      </c>
    </row>
    <row r="92" spans="1:13" x14ac:dyDescent="0.35">
      <c r="A92" s="13">
        <v>91</v>
      </c>
      <c r="B92" s="4" t="s">
        <v>130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5">
        <v>0</v>
      </c>
      <c r="J92" s="5">
        <v>0</v>
      </c>
      <c r="K92" s="54">
        <v>0</v>
      </c>
      <c r="L92" s="4">
        <v>0</v>
      </c>
      <c r="M92" s="14">
        <v>100000</v>
      </c>
    </row>
    <row r="93" spans="1:13" ht="26.5" x14ac:dyDescent="0.35">
      <c r="A93" s="13">
        <v>92</v>
      </c>
      <c r="B93" s="4" t="s">
        <v>131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5">
        <v>0</v>
      </c>
      <c r="K93" s="54">
        <v>0</v>
      </c>
      <c r="L93" s="4">
        <v>1</v>
      </c>
      <c r="M93" s="14">
        <v>700000</v>
      </c>
    </row>
    <row r="94" spans="1:13" ht="26.5" x14ac:dyDescent="0.35">
      <c r="A94" s="13">
        <v>93</v>
      </c>
      <c r="B94" s="4" t="s">
        <v>132</v>
      </c>
      <c r="C94" s="4">
        <v>2</v>
      </c>
      <c r="D94" s="4">
        <v>23</v>
      </c>
      <c r="E94" s="4">
        <v>16</v>
      </c>
      <c r="F94" s="4">
        <v>36.299999999999997</v>
      </c>
      <c r="G94" s="4">
        <v>0</v>
      </c>
      <c r="H94" s="4">
        <v>0</v>
      </c>
      <c r="I94" s="5">
        <v>0</v>
      </c>
      <c r="J94" s="5">
        <v>0</v>
      </c>
      <c r="K94" s="54">
        <v>0</v>
      </c>
      <c r="L94" s="4">
        <v>0</v>
      </c>
      <c r="M94" s="14">
        <v>225000</v>
      </c>
    </row>
    <row r="95" spans="1:13" x14ac:dyDescent="0.35">
      <c r="A95" s="13">
        <v>94</v>
      </c>
      <c r="B95" s="4" t="s">
        <v>133</v>
      </c>
      <c r="C95" s="4">
        <v>2</v>
      </c>
      <c r="D95" s="4">
        <v>40</v>
      </c>
      <c r="E95" s="4">
        <v>95</v>
      </c>
      <c r="F95" s="4">
        <v>45.4</v>
      </c>
      <c r="G95" s="4">
        <v>226</v>
      </c>
      <c r="H95" s="4">
        <v>6</v>
      </c>
      <c r="I95" s="5">
        <v>37.666666666666664</v>
      </c>
      <c r="J95" s="5">
        <v>10.560747663551403</v>
      </c>
      <c r="K95" s="54">
        <v>21.666666666666668</v>
      </c>
      <c r="L95" s="4">
        <v>1</v>
      </c>
      <c r="M95" s="14">
        <v>1800000</v>
      </c>
    </row>
    <row r="96" spans="1:13" ht="26.5" x14ac:dyDescent="0.35">
      <c r="A96" s="13">
        <v>95</v>
      </c>
      <c r="B96" s="4" t="s">
        <v>134</v>
      </c>
      <c r="C96" s="4">
        <v>2</v>
      </c>
      <c r="D96" s="4">
        <v>48</v>
      </c>
      <c r="E96" s="4">
        <v>344</v>
      </c>
      <c r="F96" s="4">
        <v>43.4</v>
      </c>
      <c r="G96" s="4">
        <v>225</v>
      </c>
      <c r="H96" s="4">
        <v>9</v>
      </c>
      <c r="I96" s="5">
        <v>25</v>
      </c>
      <c r="J96" s="5">
        <v>7.5</v>
      </c>
      <c r="K96" s="54">
        <v>20</v>
      </c>
      <c r="L96" s="4">
        <v>1</v>
      </c>
      <c r="M96" s="14">
        <v>675000</v>
      </c>
    </row>
    <row r="97" spans="1:13" x14ac:dyDescent="0.35">
      <c r="A97" s="13">
        <v>96</v>
      </c>
      <c r="B97" s="4" t="s">
        <v>135</v>
      </c>
      <c r="C97" s="4">
        <v>1</v>
      </c>
      <c r="D97" s="4">
        <v>133</v>
      </c>
      <c r="E97" s="4">
        <v>64</v>
      </c>
      <c r="F97" s="4">
        <v>33.6</v>
      </c>
      <c r="G97" s="4">
        <v>1176</v>
      </c>
      <c r="H97" s="4">
        <v>36</v>
      </c>
      <c r="I97" s="5">
        <v>32.666666666666664</v>
      </c>
      <c r="J97" s="5">
        <v>7.6314081765087609</v>
      </c>
      <c r="K97" s="54">
        <v>23.611111111111111</v>
      </c>
      <c r="L97" s="4">
        <v>0</v>
      </c>
      <c r="M97" s="14">
        <v>950000</v>
      </c>
    </row>
    <row r="98" spans="1:13" x14ac:dyDescent="0.35">
      <c r="A98" s="13">
        <v>97</v>
      </c>
      <c r="B98" s="4" t="s">
        <v>136</v>
      </c>
      <c r="C98" s="4">
        <v>2</v>
      </c>
      <c r="D98" s="4">
        <v>0</v>
      </c>
      <c r="E98" s="4">
        <v>1</v>
      </c>
      <c r="F98" s="4">
        <v>150</v>
      </c>
      <c r="G98" s="4">
        <v>419</v>
      </c>
      <c r="H98" s="4">
        <v>12</v>
      </c>
      <c r="I98" s="5">
        <v>34.916666666666664</v>
      </c>
      <c r="J98" s="5">
        <v>9.8820754716981138</v>
      </c>
      <c r="K98" s="54">
        <v>21.333333333333332</v>
      </c>
      <c r="L98" s="4">
        <v>0</v>
      </c>
      <c r="M98" s="14">
        <v>225000</v>
      </c>
    </row>
    <row r="99" spans="1:13" ht="26.5" x14ac:dyDescent="0.35">
      <c r="A99" s="13">
        <v>98</v>
      </c>
      <c r="B99" s="4" t="s">
        <v>137</v>
      </c>
      <c r="C99" s="4">
        <v>1</v>
      </c>
      <c r="D99" s="4">
        <v>0</v>
      </c>
      <c r="E99" s="4">
        <v>8</v>
      </c>
      <c r="F99" s="4">
        <v>59.1</v>
      </c>
      <c r="G99" s="4">
        <v>408</v>
      </c>
      <c r="H99" s="4">
        <v>14</v>
      </c>
      <c r="I99" s="5">
        <v>29.142857142857142</v>
      </c>
      <c r="J99" s="5">
        <v>8</v>
      </c>
      <c r="K99" s="54">
        <v>21.857142857142858</v>
      </c>
      <c r="L99" s="4">
        <v>0</v>
      </c>
      <c r="M99" s="14">
        <v>750000</v>
      </c>
    </row>
    <row r="100" spans="1:13" ht="26.5" x14ac:dyDescent="0.35">
      <c r="A100" s="13">
        <v>99</v>
      </c>
      <c r="B100" s="4" t="s">
        <v>138</v>
      </c>
      <c r="C100" s="4">
        <v>3</v>
      </c>
      <c r="D100" s="4">
        <v>178</v>
      </c>
      <c r="E100" s="4">
        <v>247</v>
      </c>
      <c r="F100" s="4">
        <v>31.4</v>
      </c>
      <c r="G100" s="4">
        <v>54</v>
      </c>
      <c r="H100" s="4">
        <v>5</v>
      </c>
      <c r="I100" s="5">
        <v>10.8</v>
      </c>
      <c r="J100" s="5">
        <v>7.71</v>
      </c>
      <c r="K100" s="54">
        <v>8.4</v>
      </c>
      <c r="L100" s="4">
        <v>0</v>
      </c>
      <c r="M100" s="14">
        <v>425000</v>
      </c>
    </row>
    <row r="101" spans="1:13" ht="26.5" x14ac:dyDescent="0.35">
      <c r="A101" s="13">
        <v>100</v>
      </c>
      <c r="B101" s="4" t="s">
        <v>139</v>
      </c>
      <c r="C101" s="4">
        <v>2</v>
      </c>
      <c r="D101" s="4">
        <v>21</v>
      </c>
      <c r="E101" s="4">
        <v>139</v>
      </c>
      <c r="F101" s="4">
        <v>47.6</v>
      </c>
      <c r="G101" s="4">
        <v>85</v>
      </c>
      <c r="H101" s="4">
        <v>2</v>
      </c>
      <c r="I101" s="5">
        <v>42.5</v>
      </c>
      <c r="J101" s="5">
        <v>10</v>
      </c>
      <c r="K101" s="54">
        <v>25.5</v>
      </c>
      <c r="L101" s="4">
        <v>1</v>
      </c>
      <c r="M101" s="14">
        <v>500000</v>
      </c>
    </row>
    <row r="102" spans="1:13" x14ac:dyDescent="0.35">
      <c r="A102" s="13">
        <v>101</v>
      </c>
      <c r="B102" s="4" t="s">
        <v>140</v>
      </c>
      <c r="C102" s="4">
        <v>2</v>
      </c>
      <c r="D102" s="4">
        <v>1</v>
      </c>
      <c r="E102" s="4">
        <v>1</v>
      </c>
      <c r="F102" s="4">
        <v>42</v>
      </c>
      <c r="G102" s="4">
        <v>21</v>
      </c>
      <c r="H102" s="4">
        <v>0</v>
      </c>
      <c r="I102" s="5">
        <v>0</v>
      </c>
      <c r="J102" s="5">
        <v>21</v>
      </c>
      <c r="K102" s="54">
        <v>0</v>
      </c>
      <c r="L102" s="4">
        <v>0</v>
      </c>
      <c r="M102" s="14">
        <v>100000</v>
      </c>
    </row>
    <row r="103" spans="1:13" x14ac:dyDescent="0.35">
      <c r="A103" s="13">
        <v>102</v>
      </c>
      <c r="B103" s="4" t="s">
        <v>141</v>
      </c>
      <c r="C103" s="4">
        <v>2</v>
      </c>
      <c r="D103" s="4">
        <v>40</v>
      </c>
      <c r="E103" s="4">
        <v>69</v>
      </c>
      <c r="F103" s="4">
        <v>37.1</v>
      </c>
      <c r="G103" s="4">
        <v>1892</v>
      </c>
      <c r="H103" s="4">
        <v>74</v>
      </c>
      <c r="I103" s="5">
        <v>25.567567567567568</v>
      </c>
      <c r="J103" s="5">
        <v>7.7540983606557381</v>
      </c>
      <c r="K103" s="54">
        <v>19.783783783783782</v>
      </c>
      <c r="L103" s="4">
        <v>0</v>
      </c>
      <c r="M103" s="14">
        <v>875000</v>
      </c>
    </row>
    <row r="104" spans="1:13" x14ac:dyDescent="0.35">
      <c r="A104" s="13">
        <v>103</v>
      </c>
      <c r="B104" s="4" t="s">
        <v>142</v>
      </c>
      <c r="C104" s="4">
        <v>2</v>
      </c>
      <c r="D104" s="4">
        <v>7</v>
      </c>
      <c r="E104" s="4">
        <v>56</v>
      </c>
      <c r="F104" s="4">
        <v>44.8</v>
      </c>
      <c r="G104" s="4">
        <v>338</v>
      </c>
      <c r="H104" s="4">
        <v>9</v>
      </c>
      <c r="I104" s="5">
        <v>37.555555555555557</v>
      </c>
      <c r="J104" s="5">
        <v>8.1445783132530121</v>
      </c>
      <c r="K104" s="54">
        <v>27.888888888888889</v>
      </c>
      <c r="L104" s="4">
        <v>0</v>
      </c>
      <c r="M104" s="14">
        <v>100000</v>
      </c>
    </row>
    <row r="105" spans="1:13" x14ac:dyDescent="0.35">
      <c r="A105" s="13">
        <v>104</v>
      </c>
      <c r="B105" s="4" t="s">
        <v>143</v>
      </c>
      <c r="C105" s="4">
        <v>2</v>
      </c>
      <c r="D105" s="4">
        <v>8</v>
      </c>
      <c r="E105" s="4">
        <v>18</v>
      </c>
      <c r="F105" s="4">
        <v>57</v>
      </c>
      <c r="G105" s="4">
        <v>0</v>
      </c>
      <c r="H105" s="4">
        <v>0</v>
      </c>
      <c r="I105" s="5">
        <v>0</v>
      </c>
      <c r="J105" s="5">
        <v>0</v>
      </c>
      <c r="K105" s="54">
        <v>0</v>
      </c>
      <c r="L105" s="4">
        <v>1</v>
      </c>
      <c r="M105" s="14">
        <v>250000</v>
      </c>
    </row>
    <row r="106" spans="1:13" ht="26.5" x14ac:dyDescent="0.35">
      <c r="A106" s="13">
        <v>105</v>
      </c>
      <c r="B106" s="4" t="s">
        <v>144</v>
      </c>
      <c r="C106" s="4">
        <v>2</v>
      </c>
      <c r="D106" s="4">
        <v>5</v>
      </c>
      <c r="E106" s="4">
        <v>55</v>
      </c>
      <c r="F106" s="4">
        <v>37.4</v>
      </c>
      <c r="G106" s="4">
        <v>266</v>
      </c>
      <c r="H106" s="4">
        <v>22</v>
      </c>
      <c r="I106" s="5">
        <v>12.09</v>
      </c>
      <c r="J106" s="5">
        <v>6.46</v>
      </c>
      <c r="K106" s="54">
        <v>11.2</v>
      </c>
      <c r="L106" s="4">
        <v>0</v>
      </c>
      <c r="M106" s="14">
        <v>100000</v>
      </c>
    </row>
    <row r="107" spans="1:13" ht="26.5" x14ac:dyDescent="0.35">
      <c r="A107" s="13">
        <v>106</v>
      </c>
      <c r="B107" s="4" t="s">
        <v>145</v>
      </c>
      <c r="C107" s="4">
        <v>2</v>
      </c>
      <c r="D107" s="4">
        <v>87</v>
      </c>
      <c r="E107" s="4">
        <v>75</v>
      </c>
      <c r="F107" s="4">
        <v>33</v>
      </c>
      <c r="G107" s="4">
        <v>1031</v>
      </c>
      <c r="H107" s="4">
        <v>35</v>
      </c>
      <c r="I107" s="5">
        <v>29.457142857142856</v>
      </c>
      <c r="J107" s="5">
        <v>8.2479999999999993</v>
      </c>
      <c r="K107" s="54">
        <v>21.428571428571427</v>
      </c>
      <c r="L107" s="4">
        <v>0</v>
      </c>
      <c r="M107" s="14">
        <v>625000</v>
      </c>
    </row>
    <row r="108" spans="1:13" x14ac:dyDescent="0.35">
      <c r="A108" s="13">
        <v>107</v>
      </c>
      <c r="B108" s="4" t="s">
        <v>146</v>
      </c>
      <c r="C108" s="4">
        <v>2</v>
      </c>
      <c r="D108" s="4">
        <v>272</v>
      </c>
      <c r="E108" s="4">
        <v>91</v>
      </c>
      <c r="F108" s="4">
        <v>33.700000000000003</v>
      </c>
      <c r="G108" s="4">
        <v>1304</v>
      </c>
      <c r="H108" s="4">
        <v>59</v>
      </c>
      <c r="I108" s="5">
        <v>22.101694915254239</v>
      </c>
      <c r="J108" s="5">
        <v>6.5825340737001516</v>
      </c>
      <c r="K108" s="54">
        <v>20.152542372881356</v>
      </c>
      <c r="L108" s="4">
        <v>0</v>
      </c>
      <c r="M108" s="14">
        <v>325000</v>
      </c>
    </row>
    <row r="109" spans="1:13" x14ac:dyDescent="0.35">
      <c r="A109" s="13">
        <v>108</v>
      </c>
      <c r="B109" s="4" t="s">
        <v>147</v>
      </c>
      <c r="C109" s="4">
        <v>3</v>
      </c>
      <c r="D109" s="4">
        <v>20</v>
      </c>
      <c r="E109" s="4">
        <v>137</v>
      </c>
      <c r="F109" s="4">
        <v>44.6</v>
      </c>
      <c r="G109" s="4">
        <v>276</v>
      </c>
      <c r="H109" s="4">
        <v>8</v>
      </c>
      <c r="I109" s="5">
        <v>34.5</v>
      </c>
      <c r="J109" s="5">
        <v>7.666666666666667</v>
      </c>
      <c r="K109" s="54">
        <v>27</v>
      </c>
      <c r="L109" s="4">
        <v>0</v>
      </c>
      <c r="M109" s="14">
        <v>175000</v>
      </c>
    </row>
    <row r="110" spans="1:13" ht="26.5" x14ac:dyDescent="0.35">
      <c r="A110" s="13">
        <v>109</v>
      </c>
      <c r="B110" s="4" t="s">
        <v>148</v>
      </c>
      <c r="C110" s="4">
        <v>3</v>
      </c>
      <c r="D110" s="4">
        <v>24</v>
      </c>
      <c r="E110" s="4">
        <v>133</v>
      </c>
      <c r="F110" s="4">
        <v>44.6</v>
      </c>
      <c r="G110" s="4">
        <v>674</v>
      </c>
      <c r="H110" s="4">
        <v>20</v>
      </c>
      <c r="I110" s="5">
        <v>33.700000000000003</v>
      </c>
      <c r="J110" s="5">
        <v>7.7028571428571428</v>
      </c>
      <c r="K110" s="54">
        <v>26.35</v>
      </c>
      <c r="L110" s="4">
        <v>0</v>
      </c>
      <c r="M110" s="14">
        <v>1350000</v>
      </c>
    </row>
    <row r="111" spans="1:13" x14ac:dyDescent="0.35">
      <c r="A111" s="13">
        <v>110</v>
      </c>
      <c r="B111" s="4" t="s">
        <v>149</v>
      </c>
      <c r="C111" s="4">
        <v>2</v>
      </c>
      <c r="D111" s="4">
        <v>1</v>
      </c>
      <c r="E111" s="4">
        <v>2</v>
      </c>
      <c r="F111" s="4">
        <v>42</v>
      </c>
      <c r="G111" s="4">
        <v>0</v>
      </c>
      <c r="H111" s="4">
        <v>0</v>
      </c>
      <c r="I111" s="5">
        <v>0</v>
      </c>
      <c r="J111" s="5">
        <v>0</v>
      </c>
      <c r="K111" s="54">
        <v>0</v>
      </c>
      <c r="L111" s="4">
        <v>1</v>
      </c>
      <c r="M111" s="14">
        <v>125000</v>
      </c>
    </row>
    <row r="112" spans="1:13" ht="26.5" x14ac:dyDescent="0.35">
      <c r="A112" s="13">
        <v>111</v>
      </c>
      <c r="B112" s="4" t="s">
        <v>151</v>
      </c>
      <c r="C112" s="4">
        <v>2</v>
      </c>
      <c r="D112" s="4">
        <v>2</v>
      </c>
      <c r="E112" s="4">
        <v>0</v>
      </c>
      <c r="F112" s="4">
        <v>0</v>
      </c>
      <c r="G112" s="4">
        <v>24</v>
      </c>
      <c r="H112" s="4">
        <v>0</v>
      </c>
      <c r="I112" s="5">
        <v>0</v>
      </c>
      <c r="J112" s="5">
        <v>12</v>
      </c>
      <c r="K112" s="54">
        <v>0</v>
      </c>
      <c r="L112" s="4">
        <v>1</v>
      </c>
      <c r="M112" s="14">
        <v>1000000</v>
      </c>
    </row>
    <row r="113" spans="1:13" ht="26.5" x14ac:dyDescent="0.35">
      <c r="A113" s="13">
        <v>112</v>
      </c>
      <c r="B113" s="4" t="s">
        <v>152</v>
      </c>
      <c r="C113" s="4">
        <v>3</v>
      </c>
      <c r="D113" s="4">
        <v>45</v>
      </c>
      <c r="E113" s="4">
        <v>154</v>
      </c>
      <c r="F113" s="4">
        <v>52.2</v>
      </c>
      <c r="G113" s="4">
        <v>58</v>
      </c>
      <c r="H113" s="4">
        <v>0</v>
      </c>
      <c r="I113" s="5">
        <v>0</v>
      </c>
      <c r="J113" s="5">
        <v>9.6666666666666661</v>
      </c>
      <c r="K113" s="54">
        <v>0</v>
      </c>
      <c r="L113" s="4">
        <v>1</v>
      </c>
      <c r="M113" s="14">
        <v>1800000</v>
      </c>
    </row>
    <row r="114" spans="1:13" ht="26.5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</v>
      </c>
      <c r="F114" s="4">
        <v>60</v>
      </c>
      <c r="G114" s="4">
        <v>45</v>
      </c>
      <c r="H114" s="4">
        <v>1</v>
      </c>
      <c r="I114" s="5">
        <v>45</v>
      </c>
      <c r="J114" s="5">
        <v>11.25</v>
      </c>
      <c r="K114" s="54">
        <v>24</v>
      </c>
      <c r="L114" s="4">
        <v>0</v>
      </c>
      <c r="M114" s="14">
        <v>675000</v>
      </c>
    </row>
    <row r="115" spans="1:13" ht="26.5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0</v>
      </c>
      <c r="J115" s="5">
        <v>0</v>
      </c>
      <c r="K115" s="54">
        <v>0</v>
      </c>
      <c r="L115" s="4">
        <v>0</v>
      </c>
      <c r="M115" s="14">
        <v>1600000</v>
      </c>
    </row>
    <row r="116" spans="1:13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3</v>
      </c>
      <c r="F116" s="4">
        <v>55</v>
      </c>
      <c r="G116" s="4">
        <v>295</v>
      </c>
      <c r="H116" s="4">
        <v>6</v>
      </c>
      <c r="I116" s="5">
        <v>49.166666666666664</v>
      </c>
      <c r="J116" s="5">
        <v>8.5507246376811601</v>
      </c>
      <c r="K116" s="54">
        <v>34.833333333333336</v>
      </c>
      <c r="L116" s="4">
        <v>0</v>
      </c>
      <c r="M116" s="14">
        <v>240000</v>
      </c>
    </row>
    <row r="117" spans="1:13" x14ac:dyDescent="0.35">
      <c r="A117" s="13">
        <v>116</v>
      </c>
      <c r="B117" s="4" t="s">
        <v>156</v>
      </c>
      <c r="C117" s="4">
        <v>2</v>
      </c>
      <c r="D117" s="4">
        <v>157</v>
      </c>
      <c r="E117" s="4">
        <v>154</v>
      </c>
      <c r="F117" s="4">
        <v>32.200000000000003</v>
      </c>
      <c r="G117" s="4">
        <v>184</v>
      </c>
      <c r="H117" s="4">
        <v>12</v>
      </c>
      <c r="I117" s="5">
        <v>15.33</v>
      </c>
      <c r="J117" s="5">
        <v>8.17</v>
      </c>
      <c r="K117" s="54">
        <v>11.2</v>
      </c>
      <c r="L117" s="4">
        <v>0</v>
      </c>
      <c r="M117" s="14">
        <v>150000</v>
      </c>
    </row>
    <row r="118" spans="1:13" ht="26.5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0</v>
      </c>
      <c r="J118" s="5">
        <v>0</v>
      </c>
      <c r="K118" s="54">
        <v>0</v>
      </c>
      <c r="L118" s="4">
        <v>0</v>
      </c>
      <c r="M118" s="14">
        <v>800000</v>
      </c>
    </row>
    <row r="119" spans="1:13" ht="26.5" x14ac:dyDescent="0.35">
      <c r="A119" s="13">
        <v>118</v>
      </c>
      <c r="B119" s="4" t="s">
        <v>158</v>
      </c>
      <c r="C119" s="4">
        <v>3</v>
      </c>
      <c r="D119" s="4">
        <v>355</v>
      </c>
      <c r="E119" s="4">
        <v>400</v>
      </c>
      <c r="F119" s="4">
        <v>39.4</v>
      </c>
      <c r="G119" s="4">
        <v>355</v>
      </c>
      <c r="H119" s="4">
        <v>18</v>
      </c>
      <c r="I119" s="5">
        <v>19.722222222222221</v>
      </c>
      <c r="J119" s="5">
        <v>7.5531914893617023</v>
      </c>
      <c r="K119" s="54">
        <v>15.666666666666666</v>
      </c>
      <c r="L119" s="4">
        <v>0</v>
      </c>
      <c r="M119" s="14">
        <v>200000</v>
      </c>
    </row>
    <row r="120" spans="1:13" ht="26.5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17</v>
      </c>
      <c r="F120" s="4">
        <v>41.4</v>
      </c>
      <c r="G120" s="4">
        <v>427</v>
      </c>
      <c r="H120" s="4">
        <v>18</v>
      </c>
      <c r="I120" s="5">
        <v>23.722222222222221</v>
      </c>
      <c r="J120" s="5">
        <v>6.8319999999999999</v>
      </c>
      <c r="K120" s="54">
        <v>20.944444444444443</v>
      </c>
      <c r="L120" s="4">
        <v>0</v>
      </c>
      <c r="M120" s="14">
        <v>50000</v>
      </c>
    </row>
    <row r="121" spans="1:13" ht="26.5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0</v>
      </c>
      <c r="F121" s="4">
        <v>0</v>
      </c>
      <c r="G121" s="4">
        <v>321</v>
      </c>
      <c r="H121" s="4">
        <v>6</v>
      </c>
      <c r="I121" s="5">
        <v>53.5</v>
      </c>
      <c r="J121" s="5">
        <v>9.4411764705882355</v>
      </c>
      <c r="K121" s="54">
        <v>34</v>
      </c>
      <c r="L121" s="4">
        <v>0</v>
      </c>
      <c r="M121" s="14">
        <v>700000</v>
      </c>
    </row>
    <row r="122" spans="1:13" ht="26.5" x14ac:dyDescent="0.35">
      <c r="A122" s="13">
        <v>121</v>
      </c>
      <c r="B122" s="4" t="s">
        <v>160</v>
      </c>
      <c r="C122" s="4">
        <v>2</v>
      </c>
      <c r="D122" s="4">
        <v>359</v>
      </c>
      <c r="E122" s="4">
        <v>282</v>
      </c>
      <c r="F122" s="4">
        <v>45.7</v>
      </c>
      <c r="G122" s="4">
        <v>878</v>
      </c>
      <c r="H122" s="4">
        <v>28</v>
      </c>
      <c r="I122" s="5">
        <v>31.357142857142858</v>
      </c>
      <c r="J122" s="5">
        <v>6.8114817688130334</v>
      </c>
      <c r="K122" s="54">
        <v>27.75</v>
      </c>
      <c r="L122" s="4">
        <v>1</v>
      </c>
      <c r="M122" s="14">
        <v>625000</v>
      </c>
    </row>
    <row r="123" spans="1:13" ht="26.5" x14ac:dyDescent="0.35">
      <c r="A123" s="13">
        <v>122</v>
      </c>
      <c r="B123" s="4" t="s">
        <v>161</v>
      </c>
      <c r="C123" s="4">
        <v>2</v>
      </c>
      <c r="D123" s="4">
        <v>1</v>
      </c>
      <c r="E123" s="4">
        <v>28</v>
      </c>
      <c r="F123" s="4">
        <v>35.299999999999997</v>
      </c>
      <c r="G123" s="4">
        <v>1664</v>
      </c>
      <c r="H123" s="4">
        <v>61</v>
      </c>
      <c r="I123" s="5">
        <v>27.278688524590162</v>
      </c>
      <c r="J123" s="5">
        <v>8.2376237623762378</v>
      </c>
      <c r="K123" s="54">
        <v>19.868852459016395</v>
      </c>
      <c r="L123" s="4">
        <v>0</v>
      </c>
      <c r="M123" s="14">
        <v>475000</v>
      </c>
    </row>
    <row r="124" spans="1:13" x14ac:dyDescent="0.35">
      <c r="A124" s="13">
        <v>123</v>
      </c>
      <c r="B124" s="4" t="s">
        <v>162</v>
      </c>
      <c r="C124" s="4">
        <v>3</v>
      </c>
      <c r="D124" s="4">
        <v>708</v>
      </c>
      <c r="E124" s="4">
        <v>293</v>
      </c>
      <c r="F124" s="4">
        <v>36.299999999999997</v>
      </c>
      <c r="G124" s="4">
        <v>1447</v>
      </c>
      <c r="H124" s="4">
        <v>57</v>
      </c>
      <c r="I124" s="5">
        <v>25.385964912280702</v>
      </c>
      <c r="J124" s="5">
        <v>7.2713567839195976</v>
      </c>
      <c r="K124" s="54">
        <v>20.94736842105263</v>
      </c>
      <c r="L124" s="4">
        <v>1</v>
      </c>
      <c r="M124" s="14">
        <v>450000</v>
      </c>
    </row>
    <row r="125" spans="1:13" ht="26.5" x14ac:dyDescent="0.35">
      <c r="A125" s="13">
        <v>124</v>
      </c>
      <c r="B125" s="4" t="s">
        <v>163</v>
      </c>
      <c r="C125" s="4">
        <v>1</v>
      </c>
      <c r="D125" s="4">
        <v>2</v>
      </c>
      <c r="E125" s="4">
        <v>0</v>
      </c>
      <c r="F125" s="4">
        <v>0</v>
      </c>
      <c r="G125" s="4">
        <v>0</v>
      </c>
      <c r="H125" s="4">
        <v>0</v>
      </c>
      <c r="I125" s="5">
        <v>0</v>
      </c>
      <c r="J125" s="5">
        <v>0</v>
      </c>
      <c r="K125" s="54">
        <v>0</v>
      </c>
      <c r="L125" s="4">
        <v>0</v>
      </c>
      <c r="M125" s="14">
        <v>750000</v>
      </c>
    </row>
    <row r="126" spans="1:13" x14ac:dyDescent="0.35">
      <c r="A126" s="13">
        <v>125</v>
      </c>
      <c r="B126" s="4" t="s">
        <v>164</v>
      </c>
      <c r="C126" s="4">
        <v>2</v>
      </c>
      <c r="D126" s="4">
        <v>5</v>
      </c>
      <c r="E126" s="4">
        <v>12</v>
      </c>
      <c r="F126" s="4">
        <v>27.5</v>
      </c>
      <c r="G126" s="4">
        <v>70</v>
      </c>
      <c r="H126" s="4">
        <v>0</v>
      </c>
      <c r="I126" s="5">
        <v>0</v>
      </c>
      <c r="J126" s="5">
        <v>14</v>
      </c>
      <c r="K126" s="54">
        <v>0</v>
      </c>
      <c r="L126" s="4">
        <v>1</v>
      </c>
      <c r="M126" s="14">
        <v>500000</v>
      </c>
    </row>
    <row r="127" spans="1:13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>
        <v>0</v>
      </c>
      <c r="J127" s="5">
        <v>0</v>
      </c>
      <c r="K127" s="54">
        <v>0</v>
      </c>
      <c r="L127" s="4">
        <v>0</v>
      </c>
      <c r="M127" s="14">
        <v>750000</v>
      </c>
    </row>
    <row r="128" spans="1:13" ht="26.5" x14ac:dyDescent="0.35">
      <c r="A128" s="13">
        <v>127</v>
      </c>
      <c r="B128" s="4" t="s">
        <v>166</v>
      </c>
      <c r="C128" s="4">
        <v>2</v>
      </c>
      <c r="D128" s="4">
        <v>7</v>
      </c>
      <c r="E128" s="4">
        <v>3</v>
      </c>
      <c r="F128" s="4">
        <v>86.6</v>
      </c>
      <c r="G128" s="4">
        <v>0</v>
      </c>
      <c r="H128" s="4">
        <v>0</v>
      </c>
      <c r="I128" s="5">
        <v>0</v>
      </c>
      <c r="J128" s="5">
        <v>0</v>
      </c>
      <c r="K128" s="54">
        <v>0</v>
      </c>
      <c r="L128" s="4">
        <v>1</v>
      </c>
      <c r="M128" s="14">
        <v>225000</v>
      </c>
    </row>
    <row r="129" spans="1:13" ht="26.5" x14ac:dyDescent="0.35">
      <c r="A129" s="13">
        <v>128</v>
      </c>
      <c r="B129" s="4" t="s">
        <v>167</v>
      </c>
      <c r="C129" s="4">
        <v>2</v>
      </c>
      <c r="D129" s="4">
        <v>9</v>
      </c>
      <c r="E129" s="4">
        <v>109</v>
      </c>
      <c r="F129" s="4">
        <v>44.3</v>
      </c>
      <c r="G129" s="4">
        <v>569</v>
      </c>
      <c r="H129" s="4">
        <v>23</v>
      </c>
      <c r="I129" s="5">
        <v>24.739130434782609</v>
      </c>
      <c r="J129" s="5">
        <v>7.0246913580246915</v>
      </c>
      <c r="K129" s="54">
        <v>21.130434782608695</v>
      </c>
      <c r="L129" s="4">
        <v>1</v>
      </c>
      <c r="M129" s="14">
        <v>1800000</v>
      </c>
    </row>
    <row r="130" spans="1:13" ht="26.5" x14ac:dyDescent="0.35">
      <c r="A130" s="13">
        <v>129</v>
      </c>
      <c r="B130" s="4" t="s">
        <v>168</v>
      </c>
      <c r="C130" s="4">
        <v>2</v>
      </c>
      <c r="D130" s="4">
        <v>288</v>
      </c>
      <c r="E130" s="4">
        <v>278</v>
      </c>
      <c r="F130" s="4">
        <v>35.4</v>
      </c>
      <c r="G130" s="4">
        <v>1783</v>
      </c>
      <c r="H130" s="4">
        <v>65</v>
      </c>
      <c r="I130" s="5">
        <v>27.430769230769229</v>
      </c>
      <c r="J130" s="5">
        <v>7.7454387489139886</v>
      </c>
      <c r="K130" s="54">
        <v>21.261538461538461</v>
      </c>
      <c r="L130" s="4">
        <v>0</v>
      </c>
      <c r="M130" s="14">
        <v>450000</v>
      </c>
    </row>
    <row r="131" spans="1:13" ht="26.5" x14ac:dyDescent="0.35">
      <c r="A131" s="13">
        <v>130</v>
      </c>
      <c r="B131" s="4" t="s">
        <v>169</v>
      </c>
      <c r="C131" s="4">
        <v>2</v>
      </c>
      <c r="D131" s="47">
        <v>64</v>
      </c>
      <c r="E131" s="47">
        <v>108</v>
      </c>
      <c r="F131" s="47">
        <v>39.4</v>
      </c>
      <c r="G131" s="47">
        <v>99</v>
      </c>
      <c r="H131" s="47">
        <v>2</v>
      </c>
      <c r="I131" s="48">
        <v>49.5</v>
      </c>
      <c r="J131" s="48">
        <v>9</v>
      </c>
      <c r="K131" s="55">
        <v>33</v>
      </c>
      <c r="L131" s="20">
        <v>0</v>
      </c>
      <c r="M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41B5-B63D-4DFE-8DE6-07A1C1640261}">
  <dimension ref="A1:J25"/>
  <sheetViews>
    <sheetView workbookViewId="0">
      <selection activeCell="I18" sqref="I18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10" x14ac:dyDescent="0.35">
      <c r="A1" t="s">
        <v>219</v>
      </c>
    </row>
    <row r="2" spans="1:10" ht="15" thickBot="1" x14ac:dyDescent="0.4"/>
    <row r="3" spans="1:10" x14ac:dyDescent="0.35">
      <c r="A3" s="37" t="s">
        <v>220</v>
      </c>
      <c r="B3" s="37"/>
    </row>
    <row r="4" spans="1:10" x14ac:dyDescent="0.35">
      <c r="A4" s="34"/>
      <c r="B4" s="34"/>
    </row>
    <row r="5" spans="1:10" x14ac:dyDescent="0.35">
      <c r="A5" s="34"/>
      <c r="B5" s="34"/>
    </row>
    <row r="6" spans="1:10" x14ac:dyDescent="0.35">
      <c r="A6" s="34" t="s">
        <v>223</v>
      </c>
      <c r="B6" s="43">
        <v>0.18734694947743846</v>
      </c>
    </row>
    <row r="7" spans="1:10" x14ac:dyDescent="0.35">
      <c r="A7" s="34" t="s">
        <v>224</v>
      </c>
      <c r="B7" s="34">
        <v>366725.72635491786</v>
      </c>
    </row>
    <row r="8" spans="1:10" ht="15" thickBot="1" x14ac:dyDescent="0.4">
      <c r="A8" s="35" t="s">
        <v>225</v>
      </c>
      <c r="B8" s="35">
        <v>130</v>
      </c>
    </row>
    <row r="10" spans="1:10" x14ac:dyDescent="0.35">
      <c r="A10" s="38"/>
      <c r="B10" s="38"/>
      <c r="C10" s="38"/>
      <c r="D10" s="38"/>
      <c r="E10" s="38"/>
      <c r="F10" s="38"/>
    </row>
    <row r="11" spans="1:10" x14ac:dyDescent="0.35">
      <c r="A11" s="39"/>
      <c r="B11" s="39"/>
      <c r="C11" s="39"/>
      <c r="D11" s="39"/>
      <c r="E11" s="39"/>
      <c r="F11" s="39"/>
    </row>
    <row r="12" spans="1:10" x14ac:dyDescent="0.35">
      <c r="A12" s="34"/>
      <c r="B12" s="34"/>
      <c r="C12" s="34"/>
      <c r="D12" s="34"/>
      <c r="E12" s="34"/>
      <c r="F12" s="34"/>
    </row>
    <row r="13" spans="1:10" x14ac:dyDescent="0.35">
      <c r="A13" s="34"/>
      <c r="B13" s="34"/>
      <c r="C13" s="34"/>
      <c r="D13" s="34"/>
      <c r="E13" s="34"/>
      <c r="F13" s="34"/>
    </row>
    <row r="14" spans="1:10" x14ac:dyDescent="0.35">
      <c r="A14" s="34"/>
      <c r="B14" s="34"/>
      <c r="C14" s="34"/>
      <c r="D14" s="34"/>
      <c r="E14" s="34"/>
      <c r="F14" s="34"/>
    </row>
    <row r="15" spans="1:10" ht="15" thickBot="1" x14ac:dyDescent="0.4">
      <c r="H15" s="38"/>
      <c r="I15" s="38"/>
      <c r="J15" s="38"/>
    </row>
    <row r="16" spans="1:10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  <c r="J16" s="38"/>
    </row>
    <row r="17" spans="1:10" x14ac:dyDescent="0.35">
      <c r="A17" s="34" t="s">
        <v>230</v>
      </c>
      <c r="B17" s="41">
        <v>618938.56525642949</v>
      </c>
      <c r="C17" s="41">
        <v>155841.80096723317</v>
      </c>
      <c r="D17" s="41">
        <v>3.9715824728345233</v>
      </c>
      <c r="E17" s="41">
        <v>1.2169232993074085E-4</v>
      </c>
      <c r="F17" s="41">
        <v>310408.61501792457</v>
      </c>
      <c r="G17" s="41">
        <v>927468.5154949344</v>
      </c>
      <c r="H17" s="34"/>
      <c r="I17" s="34"/>
      <c r="J17" s="38"/>
    </row>
    <row r="18" spans="1:10" x14ac:dyDescent="0.35">
      <c r="A18" s="34" t="s">
        <v>2</v>
      </c>
      <c r="B18" s="41">
        <v>-139912.23740188064</v>
      </c>
      <c r="C18" s="41">
        <v>67688.857415554769</v>
      </c>
      <c r="D18" s="41">
        <v>-2.0669906797648068</v>
      </c>
      <c r="E18" s="41">
        <v>4.0867823654032819E-2</v>
      </c>
      <c r="F18" s="41">
        <v>-273920.1844385899</v>
      </c>
      <c r="G18" s="41">
        <v>-5904.2903651713859</v>
      </c>
      <c r="H18" s="34"/>
      <c r="I18" s="34"/>
      <c r="J18" s="38"/>
    </row>
    <row r="19" spans="1:10" x14ac:dyDescent="0.35">
      <c r="A19" s="34" t="s">
        <v>5</v>
      </c>
      <c r="B19" s="41">
        <v>-583.85595597267479</v>
      </c>
      <c r="C19" s="41">
        <v>406.07471090982028</v>
      </c>
      <c r="D19" s="41">
        <v>-1.4378042766182886</v>
      </c>
      <c r="E19" s="41">
        <v>0.15307080267554046</v>
      </c>
      <c r="F19" s="41">
        <v>-1387.7879535017873</v>
      </c>
      <c r="G19" s="41">
        <v>220.07604155643764</v>
      </c>
      <c r="H19" s="34"/>
      <c r="I19" s="34"/>
      <c r="J19" s="38"/>
    </row>
    <row r="20" spans="1:10" x14ac:dyDescent="0.35">
      <c r="A20" s="34" t="s">
        <v>7</v>
      </c>
      <c r="B20" s="41">
        <v>1065.6940258161374</v>
      </c>
      <c r="C20" s="41">
        <v>539.68615878352489</v>
      </c>
      <c r="D20" s="41">
        <v>1.9746550999533805</v>
      </c>
      <c r="E20" s="41">
        <v>5.0584743682806181E-2</v>
      </c>
      <c r="F20" s="41">
        <v>-2.7570744692127391</v>
      </c>
      <c r="G20" s="41">
        <v>2134.1451261014872</v>
      </c>
      <c r="H20" s="34"/>
      <c r="I20" s="34"/>
      <c r="J20" s="38"/>
    </row>
    <row r="21" spans="1:10" x14ac:dyDescent="0.35">
      <c r="A21" s="34" t="s">
        <v>173</v>
      </c>
      <c r="B21" s="41">
        <v>2545.6547756776772</v>
      </c>
      <c r="C21" s="41">
        <v>1028.4296795619603</v>
      </c>
      <c r="D21" s="41">
        <v>2.4752832656112664</v>
      </c>
      <c r="E21" s="41">
        <v>1.4697248906989023E-2</v>
      </c>
      <c r="F21" s="41">
        <v>509.60696379588308</v>
      </c>
      <c r="G21" s="41">
        <v>4581.7025875594718</v>
      </c>
      <c r="H21" s="34"/>
      <c r="I21" s="34"/>
      <c r="J21" s="38"/>
    </row>
    <row r="22" spans="1:10" x14ac:dyDescent="0.35">
      <c r="A22" s="34" t="s">
        <v>174</v>
      </c>
      <c r="B22" s="41">
        <v>5205.9264001838246</v>
      </c>
      <c r="C22" s="41">
        <v>8890.1183461206601</v>
      </c>
      <c r="D22" s="41">
        <v>0.58558572535263387</v>
      </c>
      <c r="E22" s="41">
        <v>0.55924453737748525</v>
      </c>
      <c r="F22" s="41">
        <v>-12394.407745850167</v>
      </c>
      <c r="G22" s="41">
        <v>22806.260546217814</v>
      </c>
      <c r="H22" s="34"/>
      <c r="I22" s="34"/>
      <c r="J22" s="38"/>
    </row>
    <row r="23" spans="1:10" x14ac:dyDescent="0.35">
      <c r="A23" s="34" t="s">
        <v>175</v>
      </c>
      <c r="B23" s="41">
        <v>-3820.6412093995154</v>
      </c>
      <c r="C23" s="41">
        <v>9583.1084546702223</v>
      </c>
      <c r="D23" s="41">
        <v>-0.39868495984072561</v>
      </c>
      <c r="E23" s="41">
        <v>0.69082803255070901</v>
      </c>
      <c r="F23" s="41">
        <v>-22792.932060114603</v>
      </c>
      <c r="G23" s="41">
        <v>15151.649641315571</v>
      </c>
      <c r="H23" s="34"/>
      <c r="I23" s="34"/>
      <c r="J23" s="38"/>
    </row>
    <row r="24" spans="1:10" x14ac:dyDescent="0.35">
      <c r="A24" s="34" t="s">
        <v>184</v>
      </c>
      <c r="B24" s="41">
        <v>-5823.3562519285324</v>
      </c>
      <c r="C24" s="41">
        <v>12446.947263339054</v>
      </c>
      <c r="D24" s="41">
        <v>-0.46785417570463311</v>
      </c>
      <c r="E24" s="41">
        <v>0.64073045290723418</v>
      </c>
      <c r="F24" s="41">
        <v>-30465.371397702766</v>
      </c>
      <c r="G24" s="41">
        <v>18818.658893845699</v>
      </c>
      <c r="H24" s="34"/>
      <c r="I24" s="34"/>
      <c r="J24" s="38"/>
    </row>
    <row r="25" spans="1:10" ht="15" thickBot="1" x14ac:dyDescent="0.4">
      <c r="A25" s="35" t="s">
        <v>243</v>
      </c>
      <c r="B25" s="42">
        <v>338684.70514810109</v>
      </c>
      <c r="C25" s="42">
        <v>75556.613306943022</v>
      </c>
      <c r="D25" s="42">
        <v>4.4825289319443176</v>
      </c>
      <c r="E25" s="42">
        <v>1.6870890174512627E-5</v>
      </c>
      <c r="F25" s="42">
        <v>189100.4601053831</v>
      </c>
      <c r="G25" s="42">
        <v>488268.9501908191</v>
      </c>
      <c r="H25" s="34"/>
      <c r="I25" s="34"/>
      <c r="J25" s="3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C787-0EA0-4AF9-BB23-796DF356085E}">
  <dimension ref="A1:K131"/>
  <sheetViews>
    <sheetView topLeftCell="A119" workbookViewId="0">
      <selection sqref="A1:K131"/>
    </sheetView>
  </sheetViews>
  <sheetFormatPr defaultRowHeight="14.5" x14ac:dyDescent="0.35"/>
  <sheetData>
    <row r="1" spans="1:11" ht="39.5" x14ac:dyDescent="0.35">
      <c r="A1" s="28" t="s">
        <v>0</v>
      </c>
      <c r="B1" s="24" t="s">
        <v>1</v>
      </c>
      <c r="C1" s="24" t="s">
        <v>2</v>
      </c>
      <c r="D1" s="44" t="s">
        <v>5</v>
      </c>
      <c r="E1" s="44" t="s">
        <v>7</v>
      </c>
      <c r="F1" s="44" t="s">
        <v>173</v>
      </c>
      <c r="G1" s="45" t="s">
        <v>174</v>
      </c>
      <c r="H1" s="45" t="s">
        <v>175</v>
      </c>
      <c r="I1" s="45" t="s">
        <v>184</v>
      </c>
      <c r="J1" s="16" t="s">
        <v>243</v>
      </c>
      <c r="K1" s="18" t="s">
        <v>180</v>
      </c>
    </row>
    <row r="2" spans="1:11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15</v>
      </c>
      <c r="G2" s="5">
        <v>20.466666666666665</v>
      </c>
      <c r="H2" s="5">
        <v>8.8985507246376816</v>
      </c>
      <c r="I2" s="54">
        <v>13.933333333333334</v>
      </c>
      <c r="J2" s="4">
        <v>0</v>
      </c>
      <c r="K2" s="14">
        <v>50000</v>
      </c>
    </row>
    <row r="3" spans="1:11" ht="26.5" x14ac:dyDescent="0.35">
      <c r="A3" s="13">
        <v>2</v>
      </c>
      <c r="B3" s="4" t="s">
        <v>15</v>
      </c>
      <c r="C3" s="4">
        <v>2</v>
      </c>
      <c r="D3" s="4">
        <v>18</v>
      </c>
      <c r="E3" s="4">
        <v>185</v>
      </c>
      <c r="F3" s="4">
        <v>0</v>
      </c>
      <c r="G3" s="5">
        <v>0</v>
      </c>
      <c r="H3" s="5">
        <v>14.5</v>
      </c>
      <c r="I3" s="54">
        <v>0</v>
      </c>
      <c r="J3" s="4">
        <v>0</v>
      </c>
      <c r="K3" s="14">
        <v>50000</v>
      </c>
    </row>
    <row r="4" spans="1:11" ht="26.5" x14ac:dyDescent="0.35">
      <c r="A4" s="13">
        <v>3</v>
      </c>
      <c r="B4" s="4" t="s">
        <v>19</v>
      </c>
      <c r="C4" s="4">
        <v>2</v>
      </c>
      <c r="D4" s="4">
        <v>58</v>
      </c>
      <c r="E4" s="4">
        <v>288</v>
      </c>
      <c r="F4" s="4">
        <v>29</v>
      </c>
      <c r="G4" s="5">
        <v>36.517241379310342</v>
      </c>
      <c r="H4" s="5">
        <v>8.8103161397670551</v>
      </c>
      <c r="I4" s="54">
        <v>24.896551724137932</v>
      </c>
      <c r="J4" s="4">
        <v>0</v>
      </c>
      <c r="K4" s="14">
        <v>350000</v>
      </c>
    </row>
    <row r="5" spans="1:11" x14ac:dyDescent="0.35">
      <c r="A5" s="13">
        <v>4</v>
      </c>
      <c r="B5" s="4" t="s">
        <v>22</v>
      </c>
      <c r="C5" s="4">
        <v>1</v>
      </c>
      <c r="D5" s="4">
        <v>31</v>
      </c>
      <c r="E5" s="4">
        <v>51</v>
      </c>
      <c r="F5" s="4">
        <v>49</v>
      </c>
      <c r="G5" s="5">
        <v>22.959183673469386</v>
      </c>
      <c r="H5" s="5">
        <v>6.2326869806094187</v>
      </c>
      <c r="I5" s="54">
        <v>22.142857142857142</v>
      </c>
      <c r="J5" s="4">
        <v>0</v>
      </c>
      <c r="K5" s="14">
        <v>850000</v>
      </c>
    </row>
    <row r="6" spans="1:11" ht="26.5" x14ac:dyDescent="0.35">
      <c r="A6" s="13">
        <v>5</v>
      </c>
      <c r="B6" s="4" t="s">
        <v>24</v>
      </c>
      <c r="C6" s="4">
        <v>2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4">
        <v>0</v>
      </c>
      <c r="J6" s="4">
        <v>0</v>
      </c>
      <c r="K6" s="14">
        <v>800000</v>
      </c>
    </row>
    <row r="7" spans="1:11" x14ac:dyDescent="0.35">
      <c r="A7" s="13">
        <v>6</v>
      </c>
      <c r="B7" s="4" t="s">
        <v>26</v>
      </c>
      <c r="C7" s="4">
        <v>2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4">
        <v>0</v>
      </c>
      <c r="J7" s="4">
        <v>1</v>
      </c>
      <c r="K7" s="14">
        <v>50000</v>
      </c>
    </row>
    <row r="8" spans="1:11" x14ac:dyDescent="0.35">
      <c r="A8" s="13">
        <v>7</v>
      </c>
      <c r="B8" s="4" t="s">
        <v>28</v>
      </c>
      <c r="C8" s="4">
        <v>2</v>
      </c>
      <c r="D8" s="4">
        <v>27</v>
      </c>
      <c r="E8" s="4">
        <v>34</v>
      </c>
      <c r="F8" s="4">
        <v>52</v>
      </c>
      <c r="G8" s="5">
        <v>25.807692307692307</v>
      </c>
      <c r="H8" s="5">
        <v>7.9833432480666273</v>
      </c>
      <c r="I8" s="54">
        <v>19.403846153846153</v>
      </c>
      <c r="J8" s="4">
        <v>0</v>
      </c>
      <c r="K8" s="14">
        <v>500000</v>
      </c>
    </row>
    <row r="9" spans="1:11" ht="26.5" x14ac:dyDescent="0.35">
      <c r="A9" s="13">
        <v>8</v>
      </c>
      <c r="B9" s="4" t="s">
        <v>30</v>
      </c>
      <c r="C9" s="4">
        <v>2</v>
      </c>
      <c r="D9" s="4">
        <v>50</v>
      </c>
      <c r="E9" s="4">
        <v>62</v>
      </c>
      <c r="F9" s="4">
        <v>37</v>
      </c>
      <c r="G9" s="5">
        <v>18.72972972972973</v>
      </c>
      <c r="H9" s="5">
        <v>7.21875</v>
      </c>
      <c r="I9" s="54">
        <v>15.567567567567568</v>
      </c>
      <c r="J9" s="4">
        <v>0</v>
      </c>
      <c r="K9" s="14">
        <v>700000</v>
      </c>
    </row>
    <row r="10" spans="1:11" x14ac:dyDescent="0.35">
      <c r="A10" s="13">
        <v>9</v>
      </c>
      <c r="B10" s="4" t="s">
        <v>31</v>
      </c>
      <c r="C10" s="4">
        <v>2</v>
      </c>
      <c r="D10" s="4">
        <v>17</v>
      </c>
      <c r="E10" s="4">
        <v>72</v>
      </c>
      <c r="F10" s="4">
        <v>19</v>
      </c>
      <c r="G10" s="5">
        <v>32.10526315789474</v>
      </c>
      <c r="H10" s="5">
        <v>6.8539325842696632</v>
      </c>
      <c r="I10" s="54">
        <v>28.105263157894736</v>
      </c>
      <c r="J10" s="4">
        <v>1</v>
      </c>
      <c r="K10" s="14">
        <v>950000</v>
      </c>
    </row>
    <row r="11" spans="1:11" ht="26.5" x14ac:dyDescent="0.35">
      <c r="A11" s="13">
        <v>10</v>
      </c>
      <c r="B11" s="4" t="s">
        <v>33</v>
      </c>
      <c r="C11" s="4">
        <v>2</v>
      </c>
      <c r="D11" s="4">
        <v>1</v>
      </c>
      <c r="E11" s="4">
        <v>0</v>
      </c>
      <c r="F11" s="4">
        <v>0</v>
      </c>
      <c r="G11" s="5">
        <v>0</v>
      </c>
      <c r="H11" s="5">
        <v>0</v>
      </c>
      <c r="I11" s="54">
        <v>0</v>
      </c>
      <c r="J11" s="4">
        <v>1</v>
      </c>
      <c r="K11" s="14">
        <v>450000</v>
      </c>
    </row>
    <row r="12" spans="1:11" x14ac:dyDescent="0.35">
      <c r="A12" s="13">
        <v>11</v>
      </c>
      <c r="B12" s="4" t="s">
        <v>35</v>
      </c>
      <c r="C12" s="4">
        <v>2</v>
      </c>
      <c r="D12" s="4">
        <v>86</v>
      </c>
      <c r="E12" s="4">
        <v>142</v>
      </c>
      <c r="F12" s="4">
        <v>47</v>
      </c>
      <c r="G12" s="5">
        <v>28.468085106382979</v>
      </c>
      <c r="H12" s="5">
        <v>8.1189320388349504</v>
      </c>
      <c r="I12" s="54">
        <v>21.106382978723403</v>
      </c>
      <c r="J12" s="4">
        <v>0</v>
      </c>
      <c r="K12" s="14">
        <v>200000</v>
      </c>
    </row>
    <row r="13" spans="1:11" ht="26.5" x14ac:dyDescent="0.35">
      <c r="A13" s="13">
        <v>12</v>
      </c>
      <c r="B13" s="4" t="s">
        <v>38</v>
      </c>
      <c r="C13" s="4">
        <v>3</v>
      </c>
      <c r="D13" s="4">
        <v>9</v>
      </c>
      <c r="E13" s="4">
        <v>14</v>
      </c>
      <c r="F13" s="4">
        <v>0</v>
      </c>
      <c r="G13" s="5">
        <v>0</v>
      </c>
      <c r="H13" s="5">
        <v>0</v>
      </c>
      <c r="I13" s="54">
        <v>0</v>
      </c>
      <c r="J13" s="4">
        <v>1</v>
      </c>
      <c r="K13" s="14">
        <v>200000</v>
      </c>
    </row>
    <row r="14" spans="1:11" ht="26.5" x14ac:dyDescent="0.35">
      <c r="A14" s="13">
        <v>13</v>
      </c>
      <c r="B14" s="4" t="s">
        <v>39</v>
      </c>
      <c r="C14" s="4">
        <v>1</v>
      </c>
      <c r="D14" s="4">
        <v>3</v>
      </c>
      <c r="E14" s="4">
        <v>32</v>
      </c>
      <c r="F14" s="4">
        <v>73</v>
      </c>
      <c r="G14" s="5">
        <v>126.30000000000001</v>
      </c>
      <c r="H14" s="5">
        <v>38.11</v>
      </c>
      <c r="I14" s="54">
        <v>100.2</v>
      </c>
      <c r="J14" s="4">
        <v>0</v>
      </c>
      <c r="K14" s="14">
        <v>400000</v>
      </c>
    </row>
    <row r="15" spans="1:11" ht="39.5" x14ac:dyDescent="0.35">
      <c r="A15" s="13">
        <v>14</v>
      </c>
      <c r="B15" s="4" t="s">
        <v>40</v>
      </c>
      <c r="C15" s="4">
        <v>2</v>
      </c>
      <c r="D15" s="4">
        <v>2</v>
      </c>
      <c r="E15" s="4">
        <v>0</v>
      </c>
      <c r="F15" s="4">
        <v>0</v>
      </c>
      <c r="G15" s="5">
        <v>0</v>
      </c>
      <c r="H15" s="5">
        <v>0</v>
      </c>
      <c r="I15" s="54">
        <v>0</v>
      </c>
      <c r="J15" s="4">
        <v>1</v>
      </c>
      <c r="K15" s="14">
        <v>300000</v>
      </c>
    </row>
    <row r="16" spans="1:11" x14ac:dyDescent="0.35">
      <c r="A16" s="13">
        <v>15</v>
      </c>
      <c r="B16" s="4" t="s">
        <v>42</v>
      </c>
      <c r="C16" s="4">
        <v>2</v>
      </c>
      <c r="D16" s="4">
        <v>0</v>
      </c>
      <c r="E16" s="4">
        <v>0</v>
      </c>
      <c r="F16" s="4">
        <v>4</v>
      </c>
      <c r="G16" s="5">
        <v>16.5</v>
      </c>
      <c r="H16" s="5">
        <v>8.25</v>
      </c>
      <c r="I16" s="54">
        <v>12</v>
      </c>
      <c r="J16" s="4">
        <v>0</v>
      </c>
      <c r="K16" s="14">
        <v>300000</v>
      </c>
    </row>
    <row r="17" spans="1:11" x14ac:dyDescent="0.35">
      <c r="A17" s="13">
        <v>16</v>
      </c>
      <c r="B17" s="4" t="s">
        <v>43</v>
      </c>
      <c r="C17" s="4">
        <v>2</v>
      </c>
      <c r="D17" s="4">
        <v>0</v>
      </c>
      <c r="E17" s="4">
        <v>1</v>
      </c>
      <c r="F17" s="4">
        <v>0</v>
      </c>
      <c r="G17" s="5">
        <v>0</v>
      </c>
      <c r="H17" s="5">
        <v>0</v>
      </c>
      <c r="I17" s="54">
        <v>0</v>
      </c>
      <c r="J17" s="4">
        <v>1</v>
      </c>
      <c r="K17" s="14">
        <v>1500000</v>
      </c>
    </row>
    <row r="18" spans="1:11" ht="26.5" x14ac:dyDescent="0.35">
      <c r="A18" s="13">
        <v>17</v>
      </c>
      <c r="B18" s="4" t="s">
        <v>44</v>
      </c>
      <c r="C18" s="4">
        <v>2</v>
      </c>
      <c r="D18" s="4">
        <v>32</v>
      </c>
      <c r="E18" s="4">
        <v>67</v>
      </c>
      <c r="F18" s="4">
        <v>5</v>
      </c>
      <c r="G18" s="5">
        <v>71.2</v>
      </c>
      <c r="H18" s="5">
        <v>8.0725623582766435</v>
      </c>
      <c r="I18" s="54">
        <v>53</v>
      </c>
      <c r="J18" s="4">
        <v>1</v>
      </c>
      <c r="K18" s="14">
        <v>250000</v>
      </c>
    </row>
    <row r="19" spans="1:11" x14ac:dyDescent="0.35">
      <c r="A19" s="13">
        <v>18</v>
      </c>
      <c r="B19" s="4" t="s">
        <v>46</v>
      </c>
      <c r="C19" s="4">
        <v>2</v>
      </c>
      <c r="D19" s="4">
        <v>0</v>
      </c>
      <c r="E19" s="4">
        <v>5</v>
      </c>
      <c r="F19" s="4">
        <v>36</v>
      </c>
      <c r="G19" s="5">
        <v>25.722222222222221</v>
      </c>
      <c r="H19" s="5">
        <v>7.2856018882769478</v>
      </c>
      <c r="I19" s="54">
        <v>21.194444444444443</v>
      </c>
      <c r="J19" s="4">
        <v>0</v>
      </c>
      <c r="K19" s="14">
        <v>375000</v>
      </c>
    </row>
    <row r="20" spans="1:11" ht="26.5" x14ac:dyDescent="0.35">
      <c r="A20" s="13">
        <v>19</v>
      </c>
      <c r="B20" s="4" t="s">
        <v>48</v>
      </c>
      <c r="C20" s="4">
        <v>3</v>
      </c>
      <c r="D20" s="4">
        <v>1</v>
      </c>
      <c r="E20" s="4">
        <v>4</v>
      </c>
      <c r="F20" s="4">
        <v>0</v>
      </c>
      <c r="G20" s="5">
        <v>0</v>
      </c>
      <c r="H20" s="5">
        <v>0</v>
      </c>
      <c r="I20" s="54">
        <v>0</v>
      </c>
      <c r="J20" s="4">
        <v>1</v>
      </c>
      <c r="K20" s="14">
        <v>500000</v>
      </c>
    </row>
    <row r="21" spans="1:11" ht="26.5" x14ac:dyDescent="0.35">
      <c r="A21" s="13">
        <v>20</v>
      </c>
      <c r="B21" s="4" t="s">
        <v>49</v>
      </c>
      <c r="C21" s="4">
        <v>2</v>
      </c>
      <c r="D21" s="4">
        <v>11</v>
      </c>
      <c r="E21" s="4">
        <v>25</v>
      </c>
      <c r="F21" s="4">
        <v>10</v>
      </c>
      <c r="G21" s="5">
        <v>37.700000000000003</v>
      </c>
      <c r="H21" s="5">
        <v>7.1132075471698117</v>
      </c>
      <c r="I21" s="54">
        <v>31.8</v>
      </c>
      <c r="J21" s="4">
        <v>0</v>
      </c>
      <c r="K21" s="14">
        <v>300000</v>
      </c>
    </row>
    <row r="22" spans="1:11" ht="26.5" x14ac:dyDescent="0.35">
      <c r="A22" s="13">
        <v>21</v>
      </c>
      <c r="B22" s="4" t="s">
        <v>50</v>
      </c>
      <c r="C22" s="4">
        <v>2</v>
      </c>
      <c r="D22" s="4">
        <v>157</v>
      </c>
      <c r="E22" s="4">
        <v>60</v>
      </c>
      <c r="F22" s="4">
        <v>5</v>
      </c>
      <c r="G22" s="5">
        <v>30.8</v>
      </c>
      <c r="H22" s="5">
        <v>6.6</v>
      </c>
      <c r="I22" s="54">
        <v>28</v>
      </c>
      <c r="J22" s="4">
        <v>0</v>
      </c>
      <c r="K22" s="14">
        <v>150000</v>
      </c>
    </row>
    <row r="23" spans="1:11" ht="26.5" x14ac:dyDescent="0.35">
      <c r="A23" s="13">
        <v>22</v>
      </c>
      <c r="B23" s="4" t="s">
        <v>52</v>
      </c>
      <c r="C23" s="4">
        <v>2</v>
      </c>
      <c r="D23" s="4">
        <v>97</v>
      </c>
      <c r="E23" s="4">
        <v>187</v>
      </c>
      <c r="F23" s="4">
        <v>17</v>
      </c>
      <c r="G23" s="5">
        <v>17.529411764705884</v>
      </c>
      <c r="H23" s="5">
        <v>7.6410256410256414</v>
      </c>
      <c r="I23" s="54">
        <v>13.764705882352942</v>
      </c>
      <c r="J23" s="4">
        <v>0</v>
      </c>
      <c r="K23" s="14">
        <v>150000</v>
      </c>
    </row>
    <row r="24" spans="1:11" ht="26.5" x14ac:dyDescent="0.35">
      <c r="A24" s="13">
        <v>23</v>
      </c>
      <c r="B24" s="4" t="s">
        <v>54</v>
      </c>
      <c r="C24" s="4">
        <v>3</v>
      </c>
      <c r="D24" s="4">
        <v>0</v>
      </c>
      <c r="E24" s="4">
        <v>1</v>
      </c>
      <c r="F24" s="4">
        <v>0</v>
      </c>
      <c r="G24" s="5">
        <v>0</v>
      </c>
      <c r="H24" s="5">
        <v>0</v>
      </c>
      <c r="I24" s="54">
        <v>0</v>
      </c>
      <c r="J24" s="4">
        <v>1</v>
      </c>
      <c r="K24" s="14">
        <v>350000</v>
      </c>
    </row>
    <row r="25" spans="1:11" x14ac:dyDescent="0.35">
      <c r="A25" s="13">
        <v>24</v>
      </c>
      <c r="B25" s="4" t="s">
        <v>56</v>
      </c>
      <c r="C25" s="4">
        <v>2</v>
      </c>
      <c r="D25" s="4">
        <v>226</v>
      </c>
      <c r="E25" s="4">
        <v>169</v>
      </c>
      <c r="F25" s="4">
        <v>2</v>
      </c>
      <c r="G25" s="5">
        <v>52.5</v>
      </c>
      <c r="H25" s="5">
        <v>9.545454545454545</v>
      </c>
      <c r="I25" s="54">
        <v>33</v>
      </c>
      <c r="J25" s="4">
        <v>1</v>
      </c>
      <c r="K25" s="14">
        <v>1550000</v>
      </c>
    </row>
    <row r="26" spans="1:11" ht="26.5" x14ac:dyDescent="0.35">
      <c r="A26" s="13">
        <v>25</v>
      </c>
      <c r="B26" s="4" t="s">
        <v>58</v>
      </c>
      <c r="C26" s="4">
        <v>2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4">
        <v>0</v>
      </c>
      <c r="J26" s="4">
        <v>1</v>
      </c>
      <c r="K26" s="14">
        <v>725000</v>
      </c>
    </row>
    <row r="27" spans="1:11" ht="26.5" x14ac:dyDescent="0.35">
      <c r="A27" s="13">
        <v>26</v>
      </c>
      <c r="B27" s="4" t="s">
        <v>59</v>
      </c>
      <c r="C27" s="4">
        <v>3</v>
      </c>
      <c r="D27" s="4">
        <v>32</v>
      </c>
      <c r="E27" s="4">
        <v>100</v>
      </c>
      <c r="F27" s="4">
        <v>10</v>
      </c>
      <c r="G27" s="5">
        <v>36.299999999999997</v>
      </c>
      <c r="H27" s="5">
        <v>7.8913043478260869</v>
      </c>
      <c r="I27" s="54">
        <v>27.6</v>
      </c>
      <c r="J27" s="4">
        <v>1</v>
      </c>
      <c r="K27" s="14">
        <v>400000</v>
      </c>
    </row>
    <row r="28" spans="1:11" x14ac:dyDescent="0.35">
      <c r="A28" s="13">
        <v>27</v>
      </c>
      <c r="B28" s="4" t="s">
        <v>60</v>
      </c>
      <c r="C28" s="4">
        <v>2</v>
      </c>
      <c r="D28" s="4">
        <v>72</v>
      </c>
      <c r="E28" s="4">
        <v>156</v>
      </c>
      <c r="F28" s="4">
        <v>13</v>
      </c>
      <c r="G28" s="5">
        <v>46.615384615384613</v>
      </c>
      <c r="H28" s="5">
        <v>8.047808764940239</v>
      </c>
      <c r="I28" s="54">
        <v>34.846153846153847</v>
      </c>
      <c r="J28" s="4">
        <v>1</v>
      </c>
      <c r="K28" s="14">
        <v>800000</v>
      </c>
    </row>
    <row r="29" spans="1:11" x14ac:dyDescent="0.35">
      <c r="A29" s="13">
        <v>28</v>
      </c>
      <c r="B29" s="4" t="s">
        <v>61</v>
      </c>
      <c r="C29" s="4">
        <v>3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4">
        <v>0</v>
      </c>
      <c r="J29" s="4">
        <v>1</v>
      </c>
      <c r="K29" s="14">
        <v>575000</v>
      </c>
    </row>
    <row r="30" spans="1:11" ht="26.5" x14ac:dyDescent="0.35">
      <c r="A30" s="13">
        <v>29</v>
      </c>
      <c r="B30" s="4" t="s">
        <v>62</v>
      </c>
      <c r="C30" s="4">
        <v>3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4">
        <v>0</v>
      </c>
      <c r="J30" s="4">
        <v>1</v>
      </c>
      <c r="K30" s="14">
        <v>700000</v>
      </c>
    </row>
    <row r="31" spans="1:11" x14ac:dyDescent="0.35">
      <c r="A31" s="13">
        <v>30</v>
      </c>
      <c r="B31" s="4" t="s">
        <v>64</v>
      </c>
      <c r="C31" s="4">
        <v>2</v>
      </c>
      <c r="D31" s="4">
        <v>0</v>
      </c>
      <c r="E31" s="4">
        <v>2</v>
      </c>
      <c r="F31" s="4">
        <v>30</v>
      </c>
      <c r="G31" s="5">
        <v>33.299999999999997</v>
      </c>
      <c r="H31" s="5">
        <v>8.4661016949152543</v>
      </c>
      <c r="I31" s="54">
        <v>23.6</v>
      </c>
      <c r="J31" s="4">
        <v>0</v>
      </c>
      <c r="K31" s="14">
        <v>290000</v>
      </c>
    </row>
    <row r="32" spans="1:11" ht="26.5" x14ac:dyDescent="0.35">
      <c r="A32" s="13">
        <v>31</v>
      </c>
      <c r="B32" s="4" t="s">
        <v>65</v>
      </c>
      <c r="C32" s="4">
        <v>2</v>
      </c>
      <c r="D32" s="4">
        <v>406</v>
      </c>
      <c r="E32" s="4">
        <v>259</v>
      </c>
      <c r="F32" s="4">
        <v>54</v>
      </c>
      <c r="G32" s="5">
        <v>27.203703703703702</v>
      </c>
      <c r="H32" s="5">
        <v>6.8548763415772278</v>
      </c>
      <c r="I32" s="54">
        <v>23.833333333333332</v>
      </c>
      <c r="J32" s="4">
        <v>1</v>
      </c>
      <c r="K32" s="14">
        <v>850000</v>
      </c>
    </row>
    <row r="33" spans="1:11" x14ac:dyDescent="0.35">
      <c r="A33" s="13">
        <v>32</v>
      </c>
      <c r="B33" s="4" t="s">
        <v>66</v>
      </c>
      <c r="C33" s="4">
        <v>2</v>
      </c>
      <c r="D33" s="4">
        <v>46</v>
      </c>
      <c r="E33" s="4">
        <v>44</v>
      </c>
      <c r="F33" s="4">
        <v>44</v>
      </c>
      <c r="G33" s="5">
        <v>22.15909090909091</v>
      </c>
      <c r="H33" s="5">
        <v>7.7136075949367084</v>
      </c>
      <c r="I33" s="54">
        <v>17.272727272727273</v>
      </c>
      <c r="J33" s="4">
        <v>0</v>
      </c>
      <c r="K33" s="14">
        <v>325000</v>
      </c>
    </row>
    <row r="34" spans="1:11" ht="26.5" x14ac:dyDescent="0.35">
      <c r="A34" s="13">
        <v>33</v>
      </c>
      <c r="B34" s="4" t="s">
        <v>67</v>
      </c>
      <c r="C34" s="4">
        <v>3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4">
        <v>0</v>
      </c>
      <c r="J34" s="4">
        <v>0</v>
      </c>
      <c r="K34" s="14">
        <v>375000</v>
      </c>
    </row>
    <row r="35" spans="1:11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1</v>
      </c>
      <c r="G35" s="5">
        <v>40</v>
      </c>
      <c r="H35" s="5">
        <v>6.66</v>
      </c>
      <c r="I35" s="54">
        <v>36</v>
      </c>
      <c r="J35" s="4">
        <v>0</v>
      </c>
      <c r="K35" s="14">
        <v>650000</v>
      </c>
    </row>
    <row r="36" spans="1:11" ht="26.5" x14ac:dyDescent="0.35">
      <c r="A36" s="13">
        <v>35</v>
      </c>
      <c r="B36" s="4" t="s">
        <v>69</v>
      </c>
      <c r="C36" s="4">
        <v>1</v>
      </c>
      <c r="D36" s="4">
        <v>0</v>
      </c>
      <c r="E36" s="4">
        <v>1</v>
      </c>
      <c r="F36" s="4">
        <v>3</v>
      </c>
      <c r="G36" s="5">
        <v>47.333333333333336</v>
      </c>
      <c r="H36" s="5">
        <v>8.8198757763975149</v>
      </c>
      <c r="I36" s="54">
        <v>32.333333333333336</v>
      </c>
      <c r="J36" s="4">
        <v>0</v>
      </c>
      <c r="K36" s="14">
        <v>50000</v>
      </c>
    </row>
    <row r="37" spans="1:11" x14ac:dyDescent="0.35">
      <c r="A37" s="13">
        <v>36</v>
      </c>
      <c r="B37" s="4" t="s">
        <v>70</v>
      </c>
      <c r="C37" s="4">
        <v>3</v>
      </c>
      <c r="D37" s="4">
        <v>0</v>
      </c>
      <c r="E37" s="4">
        <v>1</v>
      </c>
      <c r="F37" s="4">
        <v>17</v>
      </c>
      <c r="G37" s="5">
        <v>17.647058823529413</v>
      </c>
      <c r="H37" s="5">
        <v>7.8947368421052628</v>
      </c>
      <c r="I37" s="54">
        <v>13.411764705882353</v>
      </c>
      <c r="J37" s="4">
        <v>0</v>
      </c>
      <c r="K37" s="14">
        <v>425000</v>
      </c>
    </row>
    <row r="38" spans="1:11" x14ac:dyDescent="0.35">
      <c r="A38" s="13">
        <v>37</v>
      </c>
      <c r="B38" s="4" t="s">
        <v>71</v>
      </c>
      <c r="C38" s="4">
        <v>2</v>
      </c>
      <c r="D38" s="4">
        <v>0</v>
      </c>
      <c r="E38" s="4">
        <v>67</v>
      </c>
      <c r="F38" s="4">
        <v>14</v>
      </c>
      <c r="G38" s="5">
        <v>39.142857142857146</v>
      </c>
      <c r="H38" s="5">
        <v>9.1333333333333329</v>
      </c>
      <c r="I38" s="54">
        <v>25.714285714285715</v>
      </c>
      <c r="J38" s="4">
        <v>0</v>
      </c>
      <c r="K38" s="14">
        <v>350000</v>
      </c>
    </row>
    <row r="39" spans="1:11" ht="26.5" x14ac:dyDescent="0.35">
      <c r="A39" s="13">
        <v>38</v>
      </c>
      <c r="B39" s="4" t="s">
        <v>72</v>
      </c>
      <c r="C39" s="4">
        <v>2</v>
      </c>
      <c r="D39" s="4">
        <v>0</v>
      </c>
      <c r="E39" s="4">
        <v>18</v>
      </c>
      <c r="F39" s="4">
        <v>6</v>
      </c>
      <c r="G39" s="5">
        <v>57.5</v>
      </c>
      <c r="H39" s="5">
        <v>8.8461538461538467</v>
      </c>
      <c r="I39" s="54">
        <v>39</v>
      </c>
      <c r="J39" s="4">
        <v>0</v>
      </c>
      <c r="K39" s="14">
        <v>625000</v>
      </c>
    </row>
    <row r="40" spans="1:11" ht="26.5" x14ac:dyDescent="0.35">
      <c r="A40" s="13">
        <v>39</v>
      </c>
      <c r="B40" s="4" t="s">
        <v>73</v>
      </c>
      <c r="C40" s="4">
        <v>3</v>
      </c>
      <c r="D40" s="4">
        <v>7</v>
      </c>
      <c r="E40" s="4">
        <v>2</v>
      </c>
      <c r="F40" s="4">
        <v>0</v>
      </c>
      <c r="G40" s="5">
        <v>0</v>
      </c>
      <c r="H40" s="5">
        <v>0</v>
      </c>
      <c r="I40" s="54">
        <v>0</v>
      </c>
      <c r="J40" s="4">
        <v>1</v>
      </c>
      <c r="K40" s="14">
        <v>250000</v>
      </c>
    </row>
    <row r="41" spans="1:11" ht="26.5" x14ac:dyDescent="0.35">
      <c r="A41" s="13">
        <v>40</v>
      </c>
      <c r="B41" s="4" t="s">
        <v>74</v>
      </c>
      <c r="C41" s="4">
        <v>1</v>
      </c>
      <c r="D41" s="4">
        <v>0</v>
      </c>
      <c r="E41" s="4">
        <v>57</v>
      </c>
      <c r="F41" s="4">
        <v>26</v>
      </c>
      <c r="G41" s="5">
        <v>28.846153846153847</v>
      </c>
      <c r="H41" s="5">
        <v>7.3313782991202352</v>
      </c>
      <c r="I41" s="54">
        <v>23.653846153846153</v>
      </c>
      <c r="J41" s="4">
        <v>0</v>
      </c>
      <c r="K41" s="14">
        <v>950000</v>
      </c>
    </row>
    <row r="42" spans="1:11" x14ac:dyDescent="0.35">
      <c r="A42" s="13">
        <v>41</v>
      </c>
      <c r="B42" s="4" t="s">
        <v>76</v>
      </c>
      <c r="C42" s="4">
        <v>2</v>
      </c>
      <c r="D42" s="4">
        <v>2</v>
      </c>
      <c r="E42" s="4">
        <v>0</v>
      </c>
      <c r="F42" s="4">
        <v>0</v>
      </c>
      <c r="G42" s="5">
        <v>0</v>
      </c>
      <c r="H42" s="5">
        <v>0</v>
      </c>
      <c r="I42" s="54">
        <v>0</v>
      </c>
      <c r="J42" s="4">
        <v>0</v>
      </c>
      <c r="K42" s="14">
        <v>150000</v>
      </c>
    </row>
    <row r="43" spans="1:11" ht="26.5" x14ac:dyDescent="0.35">
      <c r="A43" s="13">
        <v>42</v>
      </c>
      <c r="B43" s="4" t="s">
        <v>77</v>
      </c>
      <c r="C43" s="4">
        <v>3</v>
      </c>
      <c r="D43" s="4">
        <v>98</v>
      </c>
      <c r="E43" s="4">
        <v>323</v>
      </c>
      <c r="F43" s="4">
        <v>13</v>
      </c>
      <c r="G43" s="5">
        <v>30</v>
      </c>
      <c r="H43" s="5">
        <v>7.9591836734693882</v>
      </c>
      <c r="I43" s="54">
        <v>22.615384615384617</v>
      </c>
      <c r="J43" s="4">
        <v>1</v>
      </c>
      <c r="K43" s="14">
        <v>975000</v>
      </c>
    </row>
    <row r="44" spans="1:11" ht="26.5" x14ac:dyDescent="0.35">
      <c r="A44" s="13">
        <v>43</v>
      </c>
      <c r="B44" s="4" t="s">
        <v>78</v>
      </c>
      <c r="C44" s="4">
        <v>2</v>
      </c>
      <c r="D44" s="4">
        <v>6</v>
      </c>
      <c r="E44" s="4">
        <v>7</v>
      </c>
      <c r="F44" s="4">
        <v>0</v>
      </c>
      <c r="G44" s="5">
        <v>0</v>
      </c>
      <c r="H44" s="5">
        <v>0</v>
      </c>
      <c r="I44" s="54">
        <v>0</v>
      </c>
      <c r="J44" s="4">
        <v>1</v>
      </c>
      <c r="K44" s="14">
        <v>475000</v>
      </c>
    </row>
    <row r="45" spans="1:11" x14ac:dyDescent="0.35">
      <c r="A45" s="13">
        <v>44</v>
      </c>
      <c r="B45" s="4" t="s">
        <v>80</v>
      </c>
      <c r="C45" s="4">
        <v>2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4">
        <v>0</v>
      </c>
      <c r="J45" s="4">
        <v>0</v>
      </c>
      <c r="K45" s="14">
        <v>675000</v>
      </c>
    </row>
    <row r="46" spans="1:11" x14ac:dyDescent="0.35">
      <c r="A46" s="13">
        <v>45</v>
      </c>
      <c r="B46" s="4" t="s">
        <v>81</v>
      </c>
      <c r="C46" s="4">
        <v>3</v>
      </c>
      <c r="D46" s="4">
        <v>276</v>
      </c>
      <c r="E46" s="4">
        <v>270</v>
      </c>
      <c r="F46" s="4">
        <v>45</v>
      </c>
      <c r="G46" s="5">
        <v>38.06666666666667</v>
      </c>
      <c r="H46" s="5">
        <v>7.9600371747211902</v>
      </c>
      <c r="I46" s="54">
        <v>28.711111111111112</v>
      </c>
      <c r="J46" s="4">
        <v>1</v>
      </c>
      <c r="K46" s="14">
        <v>900000</v>
      </c>
    </row>
    <row r="47" spans="1:11" ht="26.5" x14ac:dyDescent="0.35">
      <c r="A47" s="13">
        <v>46</v>
      </c>
      <c r="B47" s="4" t="s">
        <v>82</v>
      </c>
      <c r="C47" s="4">
        <v>2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4">
        <v>0</v>
      </c>
      <c r="J47" s="4">
        <v>0</v>
      </c>
      <c r="K47" s="14">
        <v>150000</v>
      </c>
    </row>
    <row r="48" spans="1:11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9</v>
      </c>
      <c r="G48" s="5">
        <v>24.888888888888889</v>
      </c>
      <c r="H48" s="5">
        <v>8.4848484848484844</v>
      </c>
      <c r="I48" s="54">
        <v>17.777777777777779</v>
      </c>
      <c r="J48" s="4">
        <v>0</v>
      </c>
      <c r="K48" s="14">
        <v>24000</v>
      </c>
    </row>
    <row r="49" spans="1:11" ht="26.5" x14ac:dyDescent="0.35">
      <c r="A49" s="13">
        <v>48</v>
      </c>
      <c r="B49" s="4" t="s">
        <v>85</v>
      </c>
      <c r="C49" s="4">
        <v>2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4">
        <v>0</v>
      </c>
      <c r="J49" s="4">
        <v>0</v>
      </c>
      <c r="K49" s="14">
        <v>525000</v>
      </c>
    </row>
    <row r="50" spans="1:11" x14ac:dyDescent="0.35">
      <c r="A50" s="13">
        <v>49</v>
      </c>
      <c r="B50" s="4" t="s">
        <v>86</v>
      </c>
      <c r="C50" s="4">
        <v>2</v>
      </c>
      <c r="D50" s="4">
        <v>24</v>
      </c>
      <c r="E50" s="4">
        <v>37</v>
      </c>
      <c r="F50" s="4">
        <v>21</v>
      </c>
      <c r="G50" s="5">
        <v>48.238095238095241</v>
      </c>
      <c r="H50" s="5">
        <v>7.0152354570637119</v>
      </c>
      <c r="I50" s="54">
        <v>41.333333333333336</v>
      </c>
      <c r="J50" s="4">
        <v>0</v>
      </c>
      <c r="K50" s="14">
        <v>425000</v>
      </c>
    </row>
    <row r="51" spans="1:11" ht="26.5" x14ac:dyDescent="0.35">
      <c r="A51" s="13">
        <v>50</v>
      </c>
      <c r="B51" s="4" t="s">
        <v>87</v>
      </c>
      <c r="C51" s="4">
        <v>3</v>
      </c>
      <c r="D51" s="4">
        <v>21</v>
      </c>
      <c r="E51" s="4">
        <v>0</v>
      </c>
      <c r="F51" s="4">
        <v>0</v>
      </c>
      <c r="G51" s="5">
        <v>0</v>
      </c>
      <c r="H51" s="5">
        <v>0</v>
      </c>
      <c r="I51" s="54">
        <v>0</v>
      </c>
      <c r="J51" s="4">
        <v>0</v>
      </c>
      <c r="K51" s="14">
        <v>200000</v>
      </c>
    </row>
    <row r="52" spans="1:11" x14ac:dyDescent="0.35">
      <c r="A52" s="13">
        <v>51</v>
      </c>
      <c r="B52" s="4" t="s">
        <v>88</v>
      </c>
      <c r="C52" s="4">
        <v>1</v>
      </c>
      <c r="D52" s="4">
        <v>0</v>
      </c>
      <c r="E52" s="4">
        <v>2</v>
      </c>
      <c r="F52" s="4">
        <v>345</v>
      </c>
      <c r="G52" s="5">
        <v>86.25</v>
      </c>
      <c r="H52" s="5">
        <v>1.4743589743589745</v>
      </c>
      <c r="I52" s="54">
        <v>58.5</v>
      </c>
      <c r="J52" s="4">
        <v>1</v>
      </c>
      <c r="K52" s="14">
        <v>1800000</v>
      </c>
    </row>
    <row r="53" spans="1:11" x14ac:dyDescent="0.35">
      <c r="A53" s="13">
        <v>52</v>
      </c>
      <c r="B53" s="4" t="s">
        <v>89</v>
      </c>
      <c r="C53" s="4">
        <v>1</v>
      </c>
      <c r="D53" s="4">
        <v>27</v>
      </c>
      <c r="E53" s="4">
        <v>77</v>
      </c>
      <c r="F53" s="4">
        <v>53</v>
      </c>
      <c r="G53" s="5">
        <v>36.20754716981132</v>
      </c>
      <c r="H53" s="5">
        <v>7.7316680096696215</v>
      </c>
      <c r="I53" s="54">
        <v>28.113207547169811</v>
      </c>
      <c r="J53" s="4">
        <v>0</v>
      </c>
      <c r="K53" s="14">
        <v>800000</v>
      </c>
    </row>
    <row r="54" spans="1:11" x14ac:dyDescent="0.35">
      <c r="A54" s="13">
        <v>53</v>
      </c>
      <c r="B54" s="4" t="s">
        <v>90</v>
      </c>
      <c r="C54" s="4">
        <v>3</v>
      </c>
      <c r="D54" s="4">
        <v>619</v>
      </c>
      <c r="E54" s="4">
        <v>337</v>
      </c>
      <c r="F54" s="4">
        <v>2</v>
      </c>
      <c r="G54" s="5">
        <v>52.5</v>
      </c>
      <c r="H54" s="5">
        <v>9.545454545454545</v>
      </c>
      <c r="I54" s="54">
        <v>33</v>
      </c>
      <c r="J54" s="4">
        <v>1</v>
      </c>
      <c r="K54" s="14">
        <v>500000</v>
      </c>
    </row>
    <row r="55" spans="1:11" ht="26.5" x14ac:dyDescent="0.35">
      <c r="A55" s="13">
        <v>54</v>
      </c>
      <c r="B55" s="4" t="s">
        <v>91</v>
      </c>
      <c r="C55" s="4">
        <v>3</v>
      </c>
      <c r="D55" s="4">
        <v>16</v>
      </c>
      <c r="E55" s="4">
        <v>100</v>
      </c>
      <c r="F55" s="4">
        <v>13</v>
      </c>
      <c r="G55" s="5">
        <v>14.384615384615385</v>
      </c>
      <c r="H55" s="5">
        <v>7.1923076923076925</v>
      </c>
      <c r="I55" s="54">
        <v>12</v>
      </c>
      <c r="J55" s="4">
        <v>0</v>
      </c>
      <c r="K55" s="14">
        <v>140000</v>
      </c>
    </row>
    <row r="56" spans="1:11" ht="26.5" x14ac:dyDescent="0.35">
      <c r="A56" s="13">
        <v>55</v>
      </c>
      <c r="B56" s="4" t="s">
        <v>92</v>
      </c>
      <c r="C56" s="4">
        <v>3</v>
      </c>
      <c r="D56" s="4">
        <v>2</v>
      </c>
      <c r="E56" s="4">
        <v>0</v>
      </c>
      <c r="F56" s="4">
        <v>0</v>
      </c>
      <c r="G56" s="5">
        <v>0</v>
      </c>
      <c r="H56" s="5">
        <v>0</v>
      </c>
      <c r="I56" s="54">
        <v>0</v>
      </c>
      <c r="J56" s="4">
        <v>1</v>
      </c>
      <c r="K56" s="14">
        <v>375000</v>
      </c>
    </row>
    <row r="57" spans="1:11" x14ac:dyDescent="0.35">
      <c r="A57" s="13">
        <v>56</v>
      </c>
      <c r="B57" s="4" t="s">
        <v>93</v>
      </c>
      <c r="C57" s="4">
        <v>2</v>
      </c>
      <c r="D57" s="4">
        <v>310</v>
      </c>
      <c r="E57" s="4">
        <v>377</v>
      </c>
      <c r="F57" s="4">
        <v>21</v>
      </c>
      <c r="G57" s="5">
        <v>48.047619047619051</v>
      </c>
      <c r="H57" s="5">
        <v>7.5580524344569291</v>
      </c>
      <c r="I57" s="54">
        <v>38.238095238095241</v>
      </c>
      <c r="J57" s="4">
        <v>0</v>
      </c>
      <c r="K57" s="14">
        <v>900000</v>
      </c>
    </row>
    <row r="58" spans="1:11" ht="26.5" x14ac:dyDescent="0.35">
      <c r="A58" s="13">
        <v>57</v>
      </c>
      <c r="B58" s="4" t="s">
        <v>95</v>
      </c>
      <c r="C58" s="4">
        <v>2</v>
      </c>
      <c r="D58" s="4">
        <v>25</v>
      </c>
      <c r="E58" s="4">
        <v>133</v>
      </c>
      <c r="F58" s="4">
        <v>27</v>
      </c>
      <c r="G58" s="5">
        <v>19.25925925925926</v>
      </c>
      <c r="H58" s="5">
        <v>7.4285714285714288</v>
      </c>
      <c r="I58" s="54">
        <v>15.555555555555555</v>
      </c>
      <c r="J58" s="4">
        <v>0</v>
      </c>
      <c r="K58" s="14">
        <v>225000</v>
      </c>
    </row>
    <row r="59" spans="1:11" ht="26.5" x14ac:dyDescent="0.35">
      <c r="A59" s="13">
        <v>58</v>
      </c>
      <c r="B59" s="4" t="s">
        <v>97</v>
      </c>
      <c r="C59" s="4">
        <v>2</v>
      </c>
      <c r="D59" s="4">
        <v>101</v>
      </c>
      <c r="E59" s="4">
        <v>185</v>
      </c>
      <c r="F59" s="4">
        <v>83</v>
      </c>
      <c r="G59" s="5">
        <v>16.638554216867469</v>
      </c>
      <c r="H59" s="5">
        <v>6.3640552995391708</v>
      </c>
      <c r="I59" s="54">
        <v>15.686746987951807</v>
      </c>
      <c r="J59" s="4">
        <v>0</v>
      </c>
      <c r="K59" s="14">
        <v>350000</v>
      </c>
    </row>
    <row r="60" spans="1:11" ht="26.5" x14ac:dyDescent="0.35">
      <c r="A60" s="13">
        <v>59</v>
      </c>
      <c r="B60" s="4" t="s">
        <v>98</v>
      </c>
      <c r="C60" s="4">
        <v>2</v>
      </c>
      <c r="D60" s="4">
        <v>0</v>
      </c>
      <c r="E60" s="4">
        <v>13</v>
      </c>
      <c r="F60" s="4">
        <v>19</v>
      </c>
      <c r="G60" s="5">
        <v>17.421052631578949</v>
      </c>
      <c r="H60" s="5">
        <v>7.0127118644067794</v>
      </c>
      <c r="I60" s="54">
        <v>14.947368421052632</v>
      </c>
      <c r="J60" s="4">
        <v>0</v>
      </c>
      <c r="K60" s="14">
        <v>100000</v>
      </c>
    </row>
    <row r="61" spans="1:11" ht="26.5" x14ac:dyDescent="0.35">
      <c r="A61" s="13">
        <v>60</v>
      </c>
      <c r="B61" s="4" t="s">
        <v>99</v>
      </c>
      <c r="C61" s="4">
        <v>1</v>
      </c>
      <c r="D61" s="4">
        <v>7</v>
      </c>
      <c r="E61" s="4">
        <v>42</v>
      </c>
      <c r="F61" s="4">
        <v>15</v>
      </c>
      <c r="G61" s="5">
        <v>35.799999999999997</v>
      </c>
      <c r="H61" s="5">
        <v>8.1984732824427482</v>
      </c>
      <c r="I61" s="54">
        <v>26.333333333333332</v>
      </c>
      <c r="J61" s="4">
        <v>0</v>
      </c>
      <c r="K61" s="14">
        <v>950000</v>
      </c>
    </row>
    <row r="62" spans="1:11" ht="26.5" x14ac:dyDescent="0.35">
      <c r="A62" s="13">
        <v>61</v>
      </c>
      <c r="B62" s="4" t="s">
        <v>100</v>
      </c>
      <c r="C62" s="4">
        <v>2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4">
        <v>0</v>
      </c>
      <c r="J62" s="4">
        <v>1</v>
      </c>
      <c r="K62" s="14">
        <v>700000</v>
      </c>
    </row>
    <row r="63" spans="1:11" ht="26.5" x14ac:dyDescent="0.35">
      <c r="A63" s="13">
        <v>62</v>
      </c>
      <c r="B63" s="4" t="s">
        <v>101</v>
      </c>
      <c r="C63" s="4">
        <v>2</v>
      </c>
      <c r="D63" s="4">
        <v>9</v>
      </c>
      <c r="E63" s="4">
        <v>0</v>
      </c>
      <c r="F63" s="4">
        <v>10</v>
      </c>
      <c r="G63" s="5">
        <v>24.4</v>
      </c>
      <c r="H63" s="5">
        <v>8.4137931034482758</v>
      </c>
      <c r="I63" s="54">
        <v>17.399999999999999</v>
      </c>
      <c r="J63" s="4">
        <v>0</v>
      </c>
      <c r="K63" s="14">
        <v>80000</v>
      </c>
    </row>
    <row r="64" spans="1:11" ht="26.5" x14ac:dyDescent="0.35">
      <c r="A64" s="13">
        <v>63</v>
      </c>
      <c r="B64" s="4" t="s">
        <v>102</v>
      </c>
      <c r="C64" s="4">
        <v>3</v>
      </c>
      <c r="D64" s="4">
        <v>563</v>
      </c>
      <c r="E64" s="4">
        <v>381</v>
      </c>
      <c r="F64" s="4">
        <v>12</v>
      </c>
      <c r="G64" s="5">
        <v>29.75</v>
      </c>
      <c r="H64" s="5">
        <v>6.61</v>
      </c>
      <c r="I64" s="54">
        <v>27</v>
      </c>
      <c r="J64" s="4">
        <v>0</v>
      </c>
      <c r="K64" s="14">
        <v>350000</v>
      </c>
    </row>
    <row r="65" spans="1:11" ht="26.5" x14ac:dyDescent="0.35">
      <c r="A65" s="13">
        <v>64</v>
      </c>
      <c r="B65" s="4" t="s">
        <v>103</v>
      </c>
      <c r="C65" s="4">
        <v>3</v>
      </c>
      <c r="D65" s="4">
        <v>0</v>
      </c>
      <c r="E65" s="4">
        <v>0</v>
      </c>
      <c r="F65" s="4">
        <v>0</v>
      </c>
      <c r="G65" s="5">
        <v>0</v>
      </c>
      <c r="H65" s="5">
        <v>0</v>
      </c>
      <c r="I65" s="54">
        <v>0</v>
      </c>
      <c r="J65" s="4">
        <v>1</v>
      </c>
      <c r="K65" s="14">
        <v>100000</v>
      </c>
    </row>
    <row r="66" spans="1:11" x14ac:dyDescent="0.35">
      <c r="A66" s="13">
        <v>65</v>
      </c>
      <c r="B66" s="4" t="s">
        <v>104</v>
      </c>
      <c r="C66" s="4">
        <v>2</v>
      </c>
      <c r="D66" s="4">
        <v>43</v>
      </c>
      <c r="E66" s="4">
        <v>19</v>
      </c>
      <c r="F66" s="4">
        <v>74</v>
      </c>
      <c r="G66" s="5">
        <v>20.675675675675677</v>
      </c>
      <c r="H66" s="5">
        <v>7.1096654275092943</v>
      </c>
      <c r="I66" s="54">
        <v>17.45945945945946</v>
      </c>
      <c r="J66" s="4">
        <v>0</v>
      </c>
      <c r="K66" s="14">
        <v>300000</v>
      </c>
    </row>
    <row r="67" spans="1:11" x14ac:dyDescent="0.35">
      <c r="A67" s="13">
        <v>66</v>
      </c>
      <c r="B67" s="4" t="s">
        <v>105</v>
      </c>
      <c r="C67" s="4">
        <v>1</v>
      </c>
      <c r="D67" s="4">
        <v>9</v>
      </c>
      <c r="E67" s="4">
        <v>3</v>
      </c>
      <c r="F67" s="4">
        <v>6</v>
      </c>
      <c r="G67" s="5">
        <v>72.5</v>
      </c>
      <c r="H67" s="5">
        <v>9.8863636363636367</v>
      </c>
      <c r="I67" s="54">
        <v>44</v>
      </c>
      <c r="J67" s="4">
        <v>0</v>
      </c>
      <c r="K67" s="14">
        <v>260000</v>
      </c>
    </row>
    <row r="68" spans="1:11" ht="26.5" x14ac:dyDescent="0.35">
      <c r="A68" s="13">
        <v>67</v>
      </c>
      <c r="B68" s="4" t="s">
        <v>106</v>
      </c>
      <c r="C68" s="4">
        <v>2</v>
      </c>
      <c r="D68" s="4">
        <v>106</v>
      </c>
      <c r="E68" s="4">
        <v>46</v>
      </c>
      <c r="F68" s="4">
        <v>8</v>
      </c>
      <c r="G68" s="5">
        <v>37</v>
      </c>
      <c r="H68" s="5">
        <v>9.25</v>
      </c>
      <c r="I68" s="54">
        <v>24</v>
      </c>
      <c r="J68" s="4">
        <v>0</v>
      </c>
      <c r="K68" s="14">
        <v>650000</v>
      </c>
    </row>
    <row r="69" spans="1:11" ht="26.5" x14ac:dyDescent="0.35">
      <c r="A69" s="13">
        <v>68</v>
      </c>
      <c r="B69" s="4" t="s">
        <v>107</v>
      </c>
      <c r="C69" s="4">
        <v>2</v>
      </c>
      <c r="D69" s="4">
        <v>1</v>
      </c>
      <c r="E69" s="4">
        <v>50</v>
      </c>
      <c r="F69" s="4">
        <v>69</v>
      </c>
      <c r="G69" s="5">
        <v>27.521739130434781</v>
      </c>
      <c r="H69" s="5">
        <v>8.2529335071707948</v>
      </c>
      <c r="I69" s="54">
        <v>20.014492753623188</v>
      </c>
      <c r="J69" s="4">
        <v>0</v>
      </c>
      <c r="K69" s="14">
        <v>675000</v>
      </c>
    </row>
    <row r="70" spans="1:11" x14ac:dyDescent="0.35">
      <c r="A70" s="13">
        <v>69</v>
      </c>
      <c r="B70" s="4" t="s">
        <v>108</v>
      </c>
      <c r="C70" s="4">
        <v>2</v>
      </c>
      <c r="D70" s="4">
        <v>139</v>
      </c>
      <c r="E70" s="4">
        <v>94</v>
      </c>
      <c r="F70" s="4">
        <v>38</v>
      </c>
      <c r="G70" s="5">
        <v>23.263157894736842</v>
      </c>
      <c r="H70" s="5">
        <v>7.3666666666666663</v>
      </c>
      <c r="I70" s="54">
        <v>18.94736842105263</v>
      </c>
      <c r="J70" s="4">
        <v>0</v>
      </c>
      <c r="K70" s="14">
        <v>475000</v>
      </c>
    </row>
    <row r="71" spans="1:11" ht="26.5" x14ac:dyDescent="0.35">
      <c r="A71" s="13">
        <v>70</v>
      </c>
      <c r="B71" s="4" t="s">
        <v>109</v>
      </c>
      <c r="C71" s="4">
        <v>3</v>
      </c>
      <c r="D71" s="4">
        <v>800</v>
      </c>
      <c r="E71" s="4">
        <v>534</v>
      </c>
      <c r="F71" s="4">
        <v>57</v>
      </c>
      <c r="G71" s="5">
        <v>24.473684210526315</v>
      </c>
      <c r="H71" s="5">
        <v>6.4883720930232558</v>
      </c>
      <c r="I71" s="54">
        <v>22.631578947368421</v>
      </c>
      <c r="J71" s="4">
        <v>0</v>
      </c>
      <c r="K71" s="14">
        <v>600000</v>
      </c>
    </row>
    <row r="72" spans="1:11" ht="26.5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24</v>
      </c>
      <c r="G72" s="5">
        <v>26.125</v>
      </c>
      <c r="H72" s="5">
        <v>7.1739130434782608</v>
      </c>
      <c r="I72" s="54">
        <v>21.916666666666668</v>
      </c>
      <c r="J72" s="4">
        <v>0</v>
      </c>
      <c r="K72" s="14">
        <v>650000</v>
      </c>
    </row>
    <row r="73" spans="1:11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7</v>
      </c>
      <c r="G73" s="5">
        <v>37.571428571428569</v>
      </c>
      <c r="H73" s="5">
        <v>8.7375415282392019</v>
      </c>
      <c r="I73" s="54">
        <v>25.857142857142858</v>
      </c>
      <c r="J73" s="4">
        <v>0</v>
      </c>
      <c r="K73" s="14">
        <v>800000</v>
      </c>
    </row>
    <row r="74" spans="1:11" x14ac:dyDescent="0.35">
      <c r="A74" s="13">
        <v>73</v>
      </c>
      <c r="B74" s="4" t="s">
        <v>112</v>
      </c>
      <c r="C74" s="4">
        <v>2</v>
      </c>
      <c r="D74" s="4">
        <v>44</v>
      </c>
      <c r="E74" s="4">
        <v>157</v>
      </c>
      <c r="F74" s="4">
        <v>48</v>
      </c>
      <c r="G74" s="5">
        <v>24.833333333333332</v>
      </c>
      <c r="H74" s="5">
        <v>7.568253968253968</v>
      </c>
      <c r="I74" s="54">
        <v>19.729166666666668</v>
      </c>
      <c r="J74" s="4">
        <v>0</v>
      </c>
      <c r="K74" s="14">
        <v>850000</v>
      </c>
    </row>
    <row r="75" spans="1:11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1</v>
      </c>
      <c r="F75" s="4">
        <v>1</v>
      </c>
      <c r="G75" s="5">
        <v>40</v>
      </c>
      <c r="H75" s="5">
        <v>10</v>
      </c>
      <c r="I75" s="54">
        <v>24</v>
      </c>
      <c r="J75" s="4">
        <v>0</v>
      </c>
      <c r="K75" s="14">
        <v>20000</v>
      </c>
    </row>
    <row r="76" spans="1:11" x14ac:dyDescent="0.35">
      <c r="A76" s="13">
        <v>75</v>
      </c>
      <c r="B76" s="4" t="s">
        <v>114</v>
      </c>
      <c r="C76" s="4">
        <v>2</v>
      </c>
      <c r="D76" s="4">
        <v>390</v>
      </c>
      <c r="E76" s="4">
        <v>266</v>
      </c>
      <c r="F76" s="4">
        <v>7</v>
      </c>
      <c r="G76" s="5">
        <v>34.57</v>
      </c>
      <c r="H76" s="5">
        <v>6.91</v>
      </c>
      <c r="I76" s="54">
        <v>30</v>
      </c>
      <c r="J76" s="4">
        <v>0</v>
      </c>
      <c r="K76" s="14">
        <v>200000</v>
      </c>
    </row>
    <row r="77" spans="1:11" x14ac:dyDescent="0.35">
      <c r="A77" s="13">
        <v>76</v>
      </c>
      <c r="B77" s="4" t="s">
        <v>115</v>
      </c>
      <c r="C77" s="4">
        <v>2</v>
      </c>
      <c r="D77" s="4">
        <v>0</v>
      </c>
      <c r="E77" s="4">
        <v>0</v>
      </c>
      <c r="F77" s="4">
        <v>0</v>
      </c>
      <c r="G77" s="5">
        <v>0</v>
      </c>
      <c r="H77" s="5">
        <v>0</v>
      </c>
      <c r="I77" s="54">
        <v>0</v>
      </c>
      <c r="J77" s="4">
        <v>0</v>
      </c>
      <c r="K77" s="14">
        <v>270000</v>
      </c>
    </row>
    <row r="78" spans="1:11" x14ac:dyDescent="0.35">
      <c r="A78" s="13">
        <v>77</v>
      </c>
      <c r="B78" s="4" t="s">
        <v>116</v>
      </c>
      <c r="C78" s="4">
        <v>1</v>
      </c>
      <c r="D78" s="4">
        <v>62</v>
      </c>
      <c r="E78" s="4">
        <v>20</v>
      </c>
      <c r="F78" s="4">
        <v>69</v>
      </c>
      <c r="G78" s="5">
        <v>22.434782608695652</v>
      </c>
      <c r="H78" s="5">
        <v>7.1633503007866732</v>
      </c>
      <c r="I78" s="54">
        <v>18.797101449275363</v>
      </c>
      <c r="J78" s="4">
        <v>0</v>
      </c>
      <c r="K78" s="14">
        <v>500000</v>
      </c>
    </row>
    <row r="79" spans="1:11" x14ac:dyDescent="0.35">
      <c r="A79" s="13">
        <v>78</v>
      </c>
      <c r="B79" s="4" t="s">
        <v>117</v>
      </c>
      <c r="C79" s="4">
        <v>2</v>
      </c>
      <c r="D79" s="4">
        <v>60</v>
      </c>
      <c r="E79" s="4">
        <v>168</v>
      </c>
      <c r="F79" s="4">
        <v>9</v>
      </c>
      <c r="G79" s="5">
        <v>36.333333333333336</v>
      </c>
      <c r="H79" s="5">
        <v>9.2634560906515588</v>
      </c>
      <c r="I79" s="54">
        <v>23.666666666666668</v>
      </c>
      <c r="J79" s="4">
        <v>0</v>
      </c>
      <c r="K79" s="14">
        <v>675000</v>
      </c>
    </row>
    <row r="80" spans="1:11" ht="26.5" x14ac:dyDescent="0.35">
      <c r="A80" s="13">
        <v>79</v>
      </c>
      <c r="B80" s="4" t="s">
        <v>118</v>
      </c>
      <c r="C80" s="4">
        <v>2</v>
      </c>
      <c r="D80" s="4">
        <v>0</v>
      </c>
      <c r="E80" s="4">
        <v>0</v>
      </c>
      <c r="F80" s="4">
        <v>11</v>
      </c>
      <c r="G80" s="5">
        <v>42.545454545454547</v>
      </c>
      <c r="H80" s="5">
        <v>9.36</v>
      </c>
      <c r="I80" s="54">
        <v>27.272727272727273</v>
      </c>
      <c r="J80" s="4">
        <v>0</v>
      </c>
      <c r="K80" s="14">
        <v>95000</v>
      </c>
    </row>
    <row r="81" spans="1:11" x14ac:dyDescent="0.35">
      <c r="A81" s="13">
        <v>80</v>
      </c>
      <c r="B81" s="4" t="s">
        <v>119</v>
      </c>
      <c r="C81" s="4">
        <v>2</v>
      </c>
      <c r="D81" s="4">
        <v>35</v>
      </c>
      <c r="E81" s="4">
        <v>86</v>
      </c>
      <c r="F81" s="4">
        <v>70</v>
      </c>
      <c r="G81" s="5">
        <v>21.485714285714284</v>
      </c>
      <c r="H81" s="5">
        <v>7.3906633906633905</v>
      </c>
      <c r="I81" s="54">
        <v>17.471428571428572</v>
      </c>
      <c r="J81" s="4">
        <v>0</v>
      </c>
      <c r="K81" s="14">
        <v>275000</v>
      </c>
    </row>
    <row r="82" spans="1:11" x14ac:dyDescent="0.35">
      <c r="A82" s="13">
        <v>81</v>
      </c>
      <c r="B82" s="4" t="s">
        <v>120</v>
      </c>
      <c r="C82" s="4">
        <v>2</v>
      </c>
      <c r="D82" s="4">
        <v>0</v>
      </c>
      <c r="E82" s="4">
        <v>0</v>
      </c>
      <c r="F82" s="4">
        <v>0</v>
      </c>
      <c r="G82" s="5">
        <v>0</v>
      </c>
      <c r="H82" s="5">
        <v>0</v>
      </c>
      <c r="I82" s="54">
        <v>0</v>
      </c>
      <c r="J82" s="4">
        <v>0</v>
      </c>
      <c r="K82" s="14">
        <v>325000</v>
      </c>
    </row>
    <row r="83" spans="1:11" x14ac:dyDescent="0.35">
      <c r="A83" s="13">
        <v>82</v>
      </c>
      <c r="B83" s="4" t="s">
        <v>121</v>
      </c>
      <c r="C83" s="4">
        <v>2</v>
      </c>
      <c r="D83" s="4">
        <v>100</v>
      </c>
      <c r="E83" s="4">
        <v>165</v>
      </c>
      <c r="F83" s="4">
        <v>66</v>
      </c>
      <c r="G83" s="5">
        <v>29.924242424242426</v>
      </c>
      <c r="H83" s="5">
        <v>7.7359968664316483</v>
      </c>
      <c r="I83" s="54">
        <v>23.227272727272727</v>
      </c>
      <c r="J83" s="4">
        <v>0</v>
      </c>
      <c r="K83" s="14">
        <v>925000</v>
      </c>
    </row>
    <row r="84" spans="1:11" ht="26.5" x14ac:dyDescent="0.35">
      <c r="A84" s="13">
        <v>83</v>
      </c>
      <c r="B84" s="4" t="s">
        <v>122</v>
      </c>
      <c r="C84" s="4">
        <v>2</v>
      </c>
      <c r="D84" s="4">
        <v>0</v>
      </c>
      <c r="E84" s="4">
        <v>33</v>
      </c>
      <c r="F84" s="4">
        <v>36</v>
      </c>
      <c r="G84" s="5">
        <v>31.638888888888889</v>
      </c>
      <c r="H84" s="5">
        <v>7.204301075268817</v>
      </c>
      <c r="I84" s="54">
        <v>26.361111111111111</v>
      </c>
      <c r="J84" s="4">
        <v>0</v>
      </c>
      <c r="K84" s="14">
        <v>475000</v>
      </c>
    </row>
    <row r="85" spans="1:11" ht="26.5" x14ac:dyDescent="0.35">
      <c r="A85" s="13">
        <v>84</v>
      </c>
      <c r="B85" s="4" t="s">
        <v>123</v>
      </c>
      <c r="C85" s="4">
        <v>2</v>
      </c>
      <c r="D85" s="4">
        <v>5</v>
      </c>
      <c r="E85" s="4">
        <v>7</v>
      </c>
      <c r="F85" s="4">
        <v>7</v>
      </c>
      <c r="G85" s="5">
        <v>30.714285714285715</v>
      </c>
      <c r="H85" s="5">
        <v>7.4137931034482758</v>
      </c>
      <c r="I85" s="54">
        <v>24.857142857142858</v>
      </c>
      <c r="J85" s="4">
        <v>1</v>
      </c>
      <c r="K85" s="14">
        <v>1550000</v>
      </c>
    </row>
    <row r="86" spans="1:11" ht="26.5" x14ac:dyDescent="0.35">
      <c r="A86" s="13">
        <v>85</v>
      </c>
      <c r="B86" s="4" t="s">
        <v>124</v>
      </c>
      <c r="C86" s="4">
        <v>3</v>
      </c>
      <c r="D86" s="4">
        <v>421</v>
      </c>
      <c r="E86" s="4">
        <v>393</v>
      </c>
      <c r="F86" s="4">
        <v>11</v>
      </c>
      <c r="G86" s="5">
        <v>27.36</v>
      </c>
      <c r="H86" s="5">
        <v>6.54</v>
      </c>
      <c r="I86" s="54">
        <v>25</v>
      </c>
      <c r="J86" s="4">
        <v>1</v>
      </c>
      <c r="K86" s="14">
        <v>550000</v>
      </c>
    </row>
    <row r="87" spans="1:11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0</v>
      </c>
      <c r="G87" s="5">
        <v>0</v>
      </c>
      <c r="H87" s="5">
        <v>0</v>
      </c>
      <c r="I87" s="54">
        <v>0</v>
      </c>
      <c r="J87" s="4">
        <v>0</v>
      </c>
      <c r="K87" s="14">
        <v>50000</v>
      </c>
    </row>
    <row r="88" spans="1:11" ht="26.5" x14ac:dyDescent="0.35">
      <c r="A88" s="13">
        <v>87</v>
      </c>
      <c r="B88" s="4" t="s">
        <v>126</v>
      </c>
      <c r="C88" s="4">
        <v>3</v>
      </c>
      <c r="D88" s="4">
        <v>5</v>
      </c>
      <c r="E88" s="4">
        <v>3</v>
      </c>
      <c r="F88" s="4">
        <v>0</v>
      </c>
      <c r="G88" s="5">
        <v>0</v>
      </c>
      <c r="H88" s="5">
        <v>0</v>
      </c>
      <c r="I88" s="54">
        <v>0</v>
      </c>
      <c r="J88" s="4">
        <v>1</v>
      </c>
      <c r="K88" s="14">
        <v>400000</v>
      </c>
    </row>
    <row r="89" spans="1:11" ht="26.5" x14ac:dyDescent="0.35">
      <c r="A89" s="13">
        <v>88</v>
      </c>
      <c r="B89" s="4" t="s">
        <v>127</v>
      </c>
      <c r="C89" s="4">
        <v>2</v>
      </c>
      <c r="D89" s="4">
        <v>6</v>
      </c>
      <c r="E89" s="4">
        <v>34</v>
      </c>
      <c r="F89" s="4">
        <v>13</v>
      </c>
      <c r="G89" s="5">
        <v>40.53846153846154</v>
      </c>
      <c r="H89" s="5">
        <v>7.422535211267606</v>
      </c>
      <c r="I89" s="54">
        <v>32.769230769230766</v>
      </c>
      <c r="J89" s="4">
        <v>0</v>
      </c>
      <c r="K89" s="14">
        <v>170000</v>
      </c>
    </row>
    <row r="90" spans="1:11" x14ac:dyDescent="0.35">
      <c r="A90" s="13">
        <v>89</v>
      </c>
      <c r="B90" s="4" t="s">
        <v>128</v>
      </c>
      <c r="C90" s="4">
        <v>1</v>
      </c>
      <c r="D90" s="4">
        <v>13</v>
      </c>
      <c r="E90" s="4">
        <v>16</v>
      </c>
      <c r="F90" s="4">
        <v>20</v>
      </c>
      <c r="G90" s="5">
        <v>33.9</v>
      </c>
      <c r="H90" s="5">
        <v>7.0478170478170474</v>
      </c>
      <c r="I90" s="54">
        <v>28.9</v>
      </c>
      <c r="J90" s="4">
        <v>0</v>
      </c>
      <c r="K90" s="14">
        <v>650000</v>
      </c>
    </row>
    <row r="91" spans="1:11" x14ac:dyDescent="0.35">
      <c r="A91" s="13">
        <v>90</v>
      </c>
      <c r="B91" s="4" t="s">
        <v>129</v>
      </c>
      <c r="C91" s="4">
        <v>2</v>
      </c>
      <c r="D91" s="4">
        <v>5</v>
      </c>
      <c r="E91" s="4">
        <v>11</v>
      </c>
      <c r="F91" s="4">
        <v>8</v>
      </c>
      <c r="G91" s="5">
        <v>37.875</v>
      </c>
      <c r="H91" s="5">
        <v>7.7295918367346932</v>
      </c>
      <c r="I91" s="54">
        <v>29.5</v>
      </c>
      <c r="J91" s="4">
        <v>0</v>
      </c>
      <c r="K91" s="14">
        <v>160000</v>
      </c>
    </row>
    <row r="92" spans="1:11" x14ac:dyDescent="0.35">
      <c r="A92" s="13">
        <v>91</v>
      </c>
      <c r="B92" s="4" t="s">
        <v>130</v>
      </c>
      <c r="C92" s="4">
        <v>2</v>
      </c>
      <c r="D92" s="4">
        <v>0</v>
      </c>
      <c r="E92" s="4">
        <v>0</v>
      </c>
      <c r="F92" s="4">
        <v>0</v>
      </c>
      <c r="G92" s="5">
        <v>0</v>
      </c>
      <c r="H92" s="5">
        <v>0</v>
      </c>
      <c r="I92" s="54">
        <v>0</v>
      </c>
      <c r="J92" s="4">
        <v>0</v>
      </c>
      <c r="K92" s="14">
        <v>100000</v>
      </c>
    </row>
    <row r="93" spans="1:11" ht="26.5" x14ac:dyDescent="0.35">
      <c r="A93" s="13">
        <v>92</v>
      </c>
      <c r="B93" s="4" t="s">
        <v>131</v>
      </c>
      <c r="C93" s="4">
        <v>2</v>
      </c>
      <c r="D93" s="4">
        <v>0</v>
      </c>
      <c r="E93" s="4">
        <v>0</v>
      </c>
      <c r="F93" s="4">
        <v>0</v>
      </c>
      <c r="G93" s="5">
        <v>0</v>
      </c>
      <c r="H93" s="5">
        <v>0</v>
      </c>
      <c r="I93" s="54">
        <v>0</v>
      </c>
      <c r="J93" s="4">
        <v>1</v>
      </c>
      <c r="K93" s="14">
        <v>700000</v>
      </c>
    </row>
    <row r="94" spans="1:11" ht="26.5" x14ac:dyDescent="0.35">
      <c r="A94" s="13">
        <v>93</v>
      </c>
      <c r="B94" s="4" t="s">
        <v>132</v>
      </c>
      <c r="C94" s="4">
        <v>2</v>
      </c>
      <c r="D94" s="4">
        <v>23</v>
      </c>
      <c r="E94" s="4">
        <v>16</v>
      </c>
      <c r="F94" s="4">
        <v>0</v>
      </c>
      <c r="G94" s="5">
        <v>0</v>
      </c>
      <c r="H94" s="5">
        <v>0</v>
      </c>
      <c r="I94" s="54">
        <v>0</v>
      </c>
      <c r="J94" s="4">
        <v>0</v>
      </c>
      <c r="K94" s="14">
        <v>225000</v>
      </c>
    </row>
    <row r="95" spans="1:11" x14ac:dyDescent="0.35">
      <c r="A95" s="13">
        <v>94</v>
      </c>
      <c r="B95" s="4" t="s">
        <v>133</v>
      </c>
      <c r="C95" s="4">
        <v>2</v>
      </c>
      <c r="D95" s="4">
        <v>40</v>
      </c>
      <c r="E95" s="4">
        <v>95</v>
      </c>
      <c r="F95" s="4">
        <v>6</v>
      </c>
      <c r="G95" s="5">
        <v>37.666666666666664</v>
      </c>
      <c r="H95" s="5">
        <v>10.560747663551403</v>
      </c>
      <c r="I95" s="54">
        <v>21.666666666666668</v>
      </c>
      <c r="J95" s="4">
        <v>1</v>
      </c>
      <c r="K95" s="14">
        <v>1800000</v>
      </c>
    </row>
    <row r="96" spans="1:11" ht="26.5" x14ac:dyDescent="0.35">
      <c r="A96" s="13">
        <v>95</v>
      </c>
      <c r="B96" s="4" t="s">
        <v>134</v>
      </c>
      <c r="C96" s="4">
        <v>2</v>
      </c>
      <c r="D96" s="4">
        <v>48</v>
      </c>
      <c r="E96" s="4">
        <v>344</v>
      </c>
      <c r="F96" s="4">
        <v>9</v>
      </c>
      <c r="G96" s="5">
        <v>25</v>
      </c>
      <c r="H96" s="5">
        <v>7.5</v>
      </c>
      <c r="I96" s="54">
        <v>20</v>
      </c>
      <c r="J96" s="4">
        <v>1</v>
      </c>
      <c r="K96" s="14">
        <v>675000</v>
      </c>
    </row>
    <row r="97" spans="1:11" x14ac:dyDescent="0.35">
      <c r="A97" s="13">
        <v>96</v>
      </c>
      <c r="B97" s="4" t="s">
        <v>135</v>
      </c>
      <c r="C97" s="4">
        <v>1</v>
      </c>
      <c r="D97" s="4">
        <v>133</v>
      </c>
      <c r="E97" s="4">
        <v>64</v>
      </c>
      <c r="F97" s="4">
        <v>36</v>
      </c>
      <c r="G97" s="5">
        <v>32.666666666666664</v>
      </c>
      <c r="H97" s="5">
        <v>7.6314081765087609</v>
      </c>
      <c r="I97" s="54">
        <v>23.611111111111111</v>
      </c>
      <c r="J97" s="4">
        <v>0</v>
      </c>
      <c r="K97" s="14">
        <v>950000</v>
      </c>
    </row>
    <row r="98" spans="1:11" x14ac:dyDescent="0.35">
      <c r="A98" s="13">
        <v>97</v>
      </c>
      <c r="B98" s="4" t="s">
        <v>136</v>
      </c>
      <c r="C98" s="4">
        <v>2</v>
      </c>
      <c r="D98" s="4">
        <v>0</v>
      </c>
      <c r="E98" s="4">
        <v>1</v>
      </c>
      <c r="F98" s="4">
        <v>12</v>
      </c>
      <c r="G98" s="5">
        <v>34.916666666666664</v>
      </c>
      <c r="H98" s="5">
        <v>9.8820754716981138</v>
      </c>
      <c r="I98" s="54">
        <v>21.333333333333332</v>
      </c>
      <c r="J98" s="4">
        <v>0</v>
      </c>
      <c r="K98" s="14">
        <v>225000</v>
      </c>
    </row>
    <row r="99" spans="1:11" ht="26.5" x14ac:dyDescent="0.35">
      <c r="A99" s="13">
        <v>98</v>
      </c>
      <c r="B99" s="4" t="s">
        <v>137</v>
      </c>
      <c r="C99" s="4">
        <v>1</v>
      </c>
      <c r="D99" s="4">
        <v>0</v>
      </c>
      <c r="E99" s="4">
        <v>8</v>
      </c>
      <c r="F99" s="4">
        <v>14</v>
      </c>
      <c r="G99" s="5">
        <v>29.142857142857142</v>
      </c>
      <c r="H99" s="5">
        <v>8</v>
      </c>
      <c r="I99" s="54">
        <v>21.857142857142858</v>
      </c>
      <c r="J99" s="4">
        <v>0</v>
      </c>
      <c r="K99" s="14">
        <v>750000</v>
      </c>
    </row>
    <row r="100" spans="1:11" ht="26.5" x14ac:dyDescent="0.35">
      <c r="A100" s="13">
        <v>99</v>
      </c>
      <c r="B100" s="4" t="s">
        <v>138</v>
      </c>
      <c r="C100" s="4">
        <v>3</v>
      </c>
      <c r="D100" s="4">
        <v>178</v>
      </c>
      <c r="E100" s="4">
        <v>247</v>
      </c>
      <c r="F100" s="4">
        <v>5</v>
      </c>
      <c r="G100" s="5">
        <v>10.8</v>
      </c>
      <c r="H100" s="5">
        <v>7.71</v>
      </c>
      <c r="I100" s="54">
        <v>8.4</v>
      </c>
      <c r="J100" s="4">
        <v>0</v>
      </c>
      <c r="K100" s="14">
        <v>425000</v>
      </c>
    </row>
    <row r="101" spans="1:11" ht="26.5" x14ac:dyDescent="0.35">
      <c r="A101" s="13">
        <v>100</v>
      </c>
      <c r="B101" s="4" t="s">
        <v>139</v>
      </c>
      <c r="C101" s="4">
        <v>2</v>
      </c>
      <c r="D101" s="4">
        <v>21</v>
      </c>
      <c r="E101" s="4">
        <v>139</v>
      </c>
      <c r="F101" s="4">
        <v>2</v>
      </c>
      <c r="G101" s="5">
        <v>42.5</v>
      </c>
      <c r="H101" s="5">
        <v>10</v>
      </c>
      <c r="I101" s="54">
        <v>25.5</v>
      </c>
      <c r="J101" s="4">
        <v>1</v>
      </c>
      <c r="K101" s="14">
        <v>500000</v>
      </c>
    </row>
    <row r="102" spans="1:11" x14ac:dyDescent="0.35">
      <c r="A102" s="13">
        <v>101</v>
      </c>
      <c r="B102" s="4" t="s">
        <v>140</v>
      </c>
      <c r="C102" s="4">
        <v>2</v>
      </c>
      <c r="D102" s="4">
        <v>1</v>
      </c>
      <c r="E102" s="4">
        <v>1</v>
      </c>
      <c r="F102" s="4">
        <v>0</v>
      </c>
      <c r="G102" s="5">
        <v>0</v>
      </c>
      <c r="H102" s="5">
        <v>21</v>
      </c>
      <c r="I102" s="54">
        <v>0</v>
      </c>
      <c r="J102" s="4">
        <v>0</v>
      </c>
      <c r="K102" s="14">
        <v>100000</v>
      </c>
    </row>
    <row r="103" spans="1:11" x14ac:dyDescent="0.35">
      <c r="A103" s="13">
        <v>102</v>
      </c>
      <c r="B103" s="4" t="s">
        <v>141</v>
      </c>
      <c r="C103" s="4">
        <v>2</v>
      </c>
      <c r="D103" s="4">
        <v>40</v>
      </c>
      <c r="E103" s="4">
        <v>69</v>
      </c>
      <c r="F103" s="4">
        <v>74</v>
      </c>
      <c r="G103" s="5">
        <v>25.567567567567568</v>
      </c>
      <c r="H103" s="5">
        <v>7.7540983606557381</v>
      </c>
      <c r="I103" s="54">
        <v>19.783783783783782</v>
      </c>
      <c r="J103" s="4">
        <v>0</v>
      </c>
      <c r="K103" s="14">
        <v>875000</v>
      </c>
    </row>
    <row r="104" spans="1:11" x14ac:dyDescent="0.35">
      <c r="A104" s="13">
        <v>103</v>
      </c>
      <c r="B104" s="4" t="s">
        <v>142</v>
      </c>
      <c r="C104" s="4">
        <v>2</v>
      </c>
      <c r="D104" s="4">
        <v>7</v>
      </c>
      <c r="E104" s="4">
        <v>56</v>
      </c>
      <c r="F104" s="4">
        <v>9</v>
      </c>
      <c r="G104" s="5">
        <v>37.555555555555557</v>
      </c>
      <c r="H104" s="5">
        <v>8.1445783132530121</v>
      </c>
      <c r="I104" s="54">
        <v>27.888888888888889</v>
      </c>
      <c r="J104" s="4">
        <v>0</v>
      </c>
      <c r="K104" s="14">
        <v>100000</v>
      </c>
    </row>
    <row r="105" spans="1:11" x14ac:dyDescent="0.35">
      <c r="A105" s="13">
        <v>104</v>
      </c>
      <c r="B105" s="4" t="s">
        <v>143</v>
      </c>
      <c r="C105" s="4">
        <v>2</v>
      </c>
      <c r="D105" s="4">
        <v>8</v>
      </c>
      <c r="E105" s="4">
        <v>18</v>
      </c>
      <c r="F105" s="4">
        <v>0</v>
      </c>
      <c r="G105" s="5">
        <v>0</v>
      </c>
      <c r="H105" s="5">
        <v>0</v>
      </c>
      <c r="I105" s="54">
        <v>0</v>
      </c>
      <c r="J105" s="4">
        <v>1</v>
      </c>
      <c r="K105" s="14">
        <v>250000</v>
      </c>
    </row>
    <row r="106" spans="1:11" ht="26.5" x14ac:dyDescent="0.35">
      <c r="A106" s="13">
        <v>105</v>
      </c>
      <c r="B106" s="4" t="s">
        <v>144</v>
      </c>
      <c r="C106" s="4">
        <v>2</v>
      </c>
      <c r="D106" s="4">
        <v>5</v>
      </c>
      <c r="E106" s="4">
        <v>55</v>
      </c>
      <c r="F106" s="4">
        <v>22</v>
      </c>
      <c r="G106" s="5">
        <v>12.09</v>
      </c>
      <c r="H106" s="5">
        <v>6.46</v>
      </c>
      <c r="I106" s="54">
        <v>11.2</v>
      </c>
      <c r="J106" s="4">
        <v>0</v>
      </c>
      <c r="K106" s="14">
        <v>100000</v>
      </c>
    </row>
    <row r="107" spans="1:11" ht="26.5" x14ac:dyDescent="0.35">
      <c r="A107" s="13">
        <v>106</v>
      </c>
      <c r="B107" s="4" t="s">
        <v>145</v>
      </c>
      <c r="C107" s="4">
        <v>2</v>
      </c>
      <c r="D107" s="4">
        <v>87</v>
      </c>
      <c r="E107" s="4">
        <v>75</v>
      </c>
      <c r="F107" s="4">
        <v>35</v>
      </c>
      <c r="G107" s="5">
        <v>29.457142857142856</v>
      </c>
      <c r="H107" s="5">
        <v>8.2479999999999993</v>
      </c>
      <c r="I107" s="54">
        <v>21.428571428571427</v>
      </c>
      <c r="J107" s="4">
        <v>0</v>
      </c>
      <c r="K107" s="14">
        <v>625000</v>
      </c>
    </row>
    <row r="108" spans="1:11" x14ac:dyDescent="0.35">
      <c r="A108" s="13">
        <v>107</v>
      </c>
      <c r="B108" s="4" t="s">
        <v>146</v>
      </c>
      <c r="C108" s="4">
        <v>2</v>
      </c>
      <c r="D108" s="4">
        <v>272</v>
      </c>
      <c r="E108" s="4">
        <v>91</v>
      </c>
      <c r="F108" s="4">
        <v>59</v>
      </c>
      <c r="G108" s="5">
        <v>22.101694915254239</v>
      </c>
      <c r="H108" s="5">
        <v>6.5825340737001516</v>
      </c>
      <c r="I108" s="54">
        <v>20.152542372881356</v>
      </c>
      <c r="J108" s="4">
        <v>0</v>
      </c>
      <c r="K108" s="14">
        <v>325000</v>
      </c>
    </row>
    <row r="109" spans="1:11" x14ac:dyDescent="0.35">
      <c r="A109" s="13">
        <v>108</v>
      </c>
      <c r="B109" s="4" t="s">
        <v>147</v>
      </c>
      <c r="C109" s="4">
        <v>3</v>
      </c>
      <c r="D109" s="4">
        <v>20</v>
      </c>
      <c r="E109" s="4">
        <v>137</v>
      </c>
      <c r="F109" s="4">
        <v>8</v>
      </c>
      <c r="G109" s="5">
        <v>34.5</v>
      </c>
      <c r="H109" s="5">
        <v>7.666666666666667</v>
      </c>
      <c r="I109" s="54">
        <v>27</v>
      </c>
      <c r="J109" s="4">
        <v>0</v>
      </c>
      <c r="K109" s="14">
        <v>175000</v>
      </c>
    </row>
    <row r="110" spans="1:11" ht="26.5" x14ac:dyDescent="0.35">
      <c r="A110" s="13">
        <v>109</v>
      </c>
      <c r="B110" s="4" t="s">
        <v>148</v>
      </c>
      <c r="C110" s="4">
        <v>3</v>
      </c>
      <c r="D110" s="4">
        <v>24</v>
      </c>
      <c r="E110" s="4">
        <v>133</v>
      </c>
      <c r="F110" s="4">
        <v>20</v>
      </c>
      <c r="G110" s="5">
        <v>33.700000000000003</v>
      </c>
      <c r="H110" s="5">
        <v>7.7028571428571428</v>
      </c>
      <c r="I110" s="54">
        <v>26.35</v>
      </c>
      <c r="J110" s="4">
        <v>0</v>
      </c>
      <c r="K110" s="14">
        <v>1350000</v>
      </c>
    </row>
    <row r="111" spans="1:11" x14ac:dyDescent="0.35">
      <c r="A111" s="13">
        <v>110</v>
      </c>
      <c r="B111" s="4" t="s">
        <v>149</v>
      </c>
      <c r="C111" s="4">
        <v>2</v>
      </c>
      <c r="D111" s="4">
        <v>1</v>
      </c>
      <c r="E111" s="4">
        <v>2</v>
      </c>
      <c r="F111" s="4">
        <v>0</v>
      </c>
      <c r="G111" s="5">
        <v>0</v>
      </c>
      <c r="H111" s="5">
        <v>0</v>
      </c>
      <c r="I111" s="54">
        <v>0</v>
      </c>
      <c r="J111" s="4">
        <v>1</v>
      </c>
      <c r="K111" s="14">
        <v>125000</v>
      </c>
    </row>
    <row r="112" spans="1:11" ht="26.5" x14ac:dyDescent="0.35">
      <c r="A112" s="13">
        <v>111</v>
      </c>
      <c r="B112" s="4" t="s">
        <v>151</v>
      </c>
      <c r="C112" s="4">
        <v>2</v>
      </c>
      <c r="D112" s="4">
        <v>2</v>
      </c>
      <c r="E112" s="4">
        <v>0</v>
      </c>
      <c r="F112" s="4">
        <v>0</v>
      </c>
      <c r="G112" s="5">
        <v>0</v>
      </c>
      <c r="H112" s="5">
        <v>12</v>
      </c>
      <c r="I112" s="54">
        <v>0</v>
      </c>
      <c r="J112" s="4">
        <v>1</v>
      </c>
      <c r="K112" s="14">
        <v>1000000</v>
      </c>
    </row>
    <row r="113" spans="1:11" ht="26.5" x14ac:dyDescent="0.35">
      <c r="A113" s="13">
        <v>112</v>
      </c>
      <c r="B113" s="4" t="s">
        <v>152</v>
      </c>
      <c r="C113" s="4">
        <v>3</v>
      </c>
      <c r="D113" s="4">
        <v>45</v>
      </c>
      <c r="E113" s="4">
        <v>154</v>
      </c>
      <c r="F113" s="4">
        <v>0</v>
      </c>
      <c r="G113" s="5">
        <v>0</v>
      </c>
      <c r="H113" s="5">
        <v>9.6666666666666661</v>
      </c>
      <c r="I113" s="54">
        <v>0</v>
      </c>
      <c r="J113" s="4">
        <v>1</v>
      </c>
      <c r="K113" s="14">
        <v>1800000</v>
      </c>
    </row>
    <row r="114" spans="1:11" ht="26.5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</v>
      </c>
      <c r="F114" s="4">
        <v>1</v>
      </c>
      <c r="G114" s="5">
        <v>45</v>
      </c>
      <c r="H114" s="5">
        <v>11.25</v>
      </c>
      <c r="I114" s="54">
        <v>24</v>
      </c>
      <c r="J114" s="4">
        <v>0</v>
      </c>
      <c r="K114" s="14">
        <v>675000</v>
      </c>
    </row>
    <row r="115" spans="1:11" ht="26.5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0</v>
      </c>
      <c r="F115" s="4">
        <v>0</v>
      </c>
      <c r="G115" s="5">
        <v>0</v>
      </c>
      <c r="H115" s="5">
        <v>0</v>
      </c>
      <c r="I115" s="54">
        <v>0</v>
      </c>
      <c r="J115" s="4">
        <v>0</v>
      </c>
      <c r="K115" s="14">
        <v>1600000</v>
      </c>
    </row>
    <row r="116" spans="1:11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3</v>
      </c>
      <c r="F116" s="4">
        <v>6</v>
      </c>
      <c r="G116" s="5">
        <v>49.166666666666664</v>
      </c>
      <c r="H116" s="5">
        <v>8.5507246376811601</v>
      </c>
      <c r="I116" s="54">
        <v>34.833333333333336</v>
      </c>
      <c r="J116" s="4">
        <v>0</v>
      </c>
      <c r="K116" s="14">
        <v>240000</v>
      </c>
    </row>
    <row r="117" spans="1:11" x14ac:dyDescent="0.35">
      <c r="A117" s="13">
        <v>116</v>
      </c>
      <c r="B117" s="4" t="s">
        <v>156</v>
      </c>
      <c r="C117" s="4">
        <v>2</v>
      </c>
      <c r="D117" s="4">
        <v>157</v>
      </c>
      <c r="E117" s="4">
        <v>154</v>
      </c>
      <c r="F117" s="4">
        <v>12</v>
      </c>
      <c r="G117" s="5">
        <v>15.33</v>
      </c>
      <c r="H117" s="5">
        <v>8.17</v>
      </c>
      <c r="I117" s="54">
        <v>11.2</v>
      </c>
      <c r="J117" s="4">
        <v>0</v>
      </c>
      <c r="K117" s="14">
        <v>150000</v>
      </c>
    </row>
    <row r="118" spans="1:11" ht="26.5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0</v>
      </c>
      <c r="F118" s="4">
        <v>0</v>
      </c>
      <c r="G118" s="5">
        <v>0</v>
      </c>
      <c r="H118" s="5">
        <v>0</v>
      </c>
      <c r="I118" s="54">
        <v>0</v>
      </c>
      <c r="J118" s="4">
        <v>0</v>
      </c>
      <c r="K118" s="14">
        <v>800000</v>
      </c>
    </row>
    <row r="119" spans="1:11" ht="26.5" x14ac:dyDescent="0.35">
      <c r="A119" s="13">
        <v>118</v>
      </c>
      <c r="B119" s="4" t="s">
        <v>158</v>
      </c>
      <c r="C119" s="4">
        <v>3</v>
      </c>
      <c r="D119" s="4">
        <v>355</v>
      </c>
      <c r="E119" s="4">
        <v>400</v>
      </c>
      <c r="F119" s="4">
        <v>18</v>
      </c>
      <c r="G119" s="5">
        <v>19.722222222222221</v>
      </c>
      <c r="H119" s="5">
        <v>7.5531914893617023</v>
      </c>
      <c r="I119" s="54">
        <v>15.666666666666666</v>
      </c>
      <c r="J119" s="4">
        <v>0</v>
      </c>
      <c r="K119" s="14">
        <v>200000</v>
      </c>
    </row>
    <row r="120" spans="1:11" ht="26.5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17</v>
      </c>
      <c r="F120" s="4">
        <v>18</v>
      </c>
      <c r="G120" s="5">
        <v>23.722222222222221</v>
      </c>
      <c r="H120" s="5">
        <v>6.8319999999999999</v>
      </c>
      <c r="I120" s="54">
        <v>20.944444444444443</v>
      </c>
      <c r="J120" s="4">
        <v>0</v>
      </c>
      <c r="K120" s="14">
        <v>50000</v>
      </c>
    </row>
    <row r="121" spans="1:11" ht="26.5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0</v>
      </c>
      <c r="F121" s="4">
        <v>6</v>
      </c>
      <c r="G121" s="5">
        <v>53.5</v>
      </c>
      <c r="H121" s="5">
        <v>9.4411764705882355</v>
      </c>
      <c r="I121" s="54">
        <v>34</v>
      </c>
      <c r="J121" s="4">
        <v>0</v>
      </c>
      <c r="K121" s="14">
        <v>700000</v>
      </c>
    </row>
    <row r="122" spans="1:11" ht="26.5" x14ac:dyDescent="0.35">
      <c r="A122" s="13">
        <v>121</v>
      </c>
      <c r="B122" s="4" t="s">
        <v>160</v>
      </c>
      <c r="C122" s="4">
        <v>2</v>
      </c>
      <c r="D122" s="4">
        <v>359</v>
      </c>
      <c r="E122" s="4">
        <v>282</v>
      </c>
      <c r="F122" s="4">
        <v>28</v>
      </c>
      <c r="G122" s="5">
        <v>31.357142857142858</v>
      </c>
      <c r="H122" s="5">
        <v>6.8114817688130334</v>
      </c>
      <c r="I122" s="54">
        <v>27.75</v>
      </c>
      <c r="J122" s="4">
        <v>1</v>
      </c>
      <c r="K122" s="14">
        <v>625000</v>
      </c>
    </row>
    <row r="123" spans="1:11" ht="26.5" x14ac:dyDescent="0.35">
      <c r="A123" s="13">
        <v>122</v>
      </c>
      <c r="B123" s="4" t="s">
        <v>161</v>
      </c>
      <c r="C123" s="4">
        <v>2</v>
      </c>
      <c r="D123" s="4">
        <v>1</v>
      </c>
      <c r="E123" s="4">
        <v>28</v>
      </c>
      <c r="F123" s="4">
        <v>61</v>
      </c>
      <c r="G123" s="5">
        <v>27.278688524590162</v>
      </c>
      <c r="H123" s="5">
        <v>8.2376237623762378</v>
      </c>
      <c r="I123" s="54">
        <v>19.868852459016395</v>
      </c>
      <c r="J123" s="4">
        <v>0</v>
      </c>
      <c r="K123" s="14">
        <v>475000</v>
      </c>
    </row>
    <row r="124" spans="1:11" x14ac:dyDescent="0.35">
      <c r="A124" s="13">
        <v>123</v>
      </c>
      <c r="B124" s="4" t="s">
        <v>162</v>
      </c>
      <c r="C124" s="4">
        <v>3</v>
      </c>
      <c r="D124" s="4">
        <v>708</v>
      </c>
      <c r="E124" s="4">
        <v>293</v>
      </c>
      <c r="F124" s="4">
        <v>57</v>
      </c>
      <c r="G124" s="5">
        <v>25.385964912280702</v>
      </c>
      <c r="H124" s="5">
        <v>7.2713567839195976</v>
      </c>
      <c r="I124" s="54">
        <v>20.94736842105263</v>
      </c>
      <c r="J124" s="4">
        <v>1</v>
      </c>
      <c r="K124" s="14">
        <v>450000</v>
      </c>
    </row>
    <row r="125" spans="1:11" ht="26.5" x14ac:dyDescent="0.35">
      <c r="A125" s="13">
        <v>124</v>
      </c>
      <c r="B125" s="4" t="s">
        <v>163</v>
      </c>
      <c r="C125" s="4">
        <v>1</v>
      </c>
      <c r="D125" s="4">
        <v>2</v>
      </c>
      <c r="E125" s="4">
        <v>0</v>
      </c>
      <c r="F125" s="4">
        <v>0</v>
      </c>
      <c r="G125" s="5">
        <v>0</v>
      </c>
      <c r="H125" s="5">
        <v>0</v>
      </c>
      <c r="I125" s="54">
        <v>0</v>
      </c>
      <c r="J125" s="4">
        <v>0</v>
      </c>
      <c r="K125" s="14">
        <v>750000</v>
      </c>
    </row>
    <row r="126" spans="1:11" x14ac:dyDescent="0.35">
      <c r="A126" s="13">
        <v>125</v>
      </c>
      <c r="B126" s="4" t="s">
        <v>164</v>
      </c>
      <c r="C126" s="4">
        <v>2</v>
      </c>
      <c r="D126" s="4">
        <v>5</v>
      </c>
      <c r="E126" s="4">
        <v>12</v>
      </c>
      <c r="F126" s="4">
        <v>0</v>
      </c>
      <c r="G126" s="5">
        <v>0</v>
      </c>
      <c r="H126" s="5">
        <v>14</v>
      </c>
      <c r="I126" s="54">
        <v>0</v>
      </c>
      <c r="J126" s="4">
        <v>1</v>
      </c>
      <c r="K126" s="14">
        <v>500000</v>
      </c>
    </row>
    <row r="127" spans="1:11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0</v>
      </c>
      <c r="G127" s="5">
        <v>0</v>
      </c>
      <c r="H127" s="5">
        <v>0</v>
      </c>
      <c r="I127" s="54">
        <v>0</v>
      </c>
      <c r="J127" s="4">
        <v>0</v>
      </c>
      <c r="K127" s="14">
        <v>750000</v>
      </c>
    </row>
    <row r="128" spans="1:11" ht="26.5" x14ac:dyDescent="0.35">
      <c r="A128" s="13">
        <v>127</v>
      </c>
      <c r="B128" s="4" t="s">
        <v>166</v>
      </c>
      <c r="C128" s="4">
        <v>2</v>
      </c>
      <c r="D128" s="4">
        <v>7</v>
      </c>
      <c r="E128" s="4">
        <v>3</v>
      </c>
      <c r="F128" s="4">
        <v>0</v>
      </c>
      <c r="G128" s="5">
        <v>0</v>
      </c>
      <c r="H128" s="5">
        <v>0</v>
      </c>
      <c r="I128" s="54">
        <v>0</v>
      </c>
      <c r="J128" s="4">
        <v>1</v>
      </c>
      <c r="K128" s="14">
        <v>225000</v>
      </c>
    </row>
    <row r="129" spans="1:11" ht="26.5" x14ac:dyDescent="0.35">
      <c r="A129" s="13">
        <v>128</v>
      </c>
      <c r="B129" s="4" t="s">
        <v>167</v>
      </c>
      <c r="C129" s="4">
        <v>2</v>
      </c>
      <c r="D129" s="4">
        <v>9</v>
      </c>
      <c r="E129" s="4">
        <v>109</v>
      </c>
      <c r="F129" s="4">
        <v>23</v>
      </c>
      <c r="G129" s="5">
        <v>24.739130434782609</v>
      </c>
      <c r="H129" s="5">
        <v>7.0246913580246915</v>
      </c>
      <c r="I129" s="54">
        <v>21.130434782608695</v>
      </c>
      <c r="J129" s="4">
        <v>1</v>
      </c>
      <c r="K129" s="14">
        <v>1800000</v>
      </c>
    </row>
    <row r="130" spans="1:11" ht="26.5" x14ac:dyDescent="0.35">
      <c r="A130" s="13">
        <v>129</v>
      </c>
      <c r="B130" s="4" t="s">
        <v>168</v>
      </c>
      <c r="C130" s="4">
        <v>2</v>
      </c>
      <c r="D130" s="4">
        <v>288</v>
      </c>
      <c r="E130" s="4">
        <v>278</v>
      </c>
      <c r="F130" s="4">
        <v>65</v>
      </c>
      <c r="G130" s="5">
        <v>27.430769230769229</v>
      </c>
      <c r="H130" s="5">
        <v>7.7454387489139886</v>
      </c>
      <c r="I130" s="54">
        <v>21.261538461538461</v>
      </c>
      <c r="J130" s="4">
        <v>0</v>
      </c>
      <c r="K130" s="14">
        <v>450000</v>
      </c>
    </row>
    <row r="131" spans="1:11" ht="26.5" x14ac:dyDescent="0.35">
      <c r="A131" s="13">
        <v>130</v>
      </c>
      <c r="B131" s="4" t="s">
        <v>169</v>
      </c>
      <c r="C131" s="4">
        <v>2</v>
      </c>
      <c r="D131" s="47">
        <v>64</v>
      </c>
      <c r="E131" s="47">
        <v>108</v>
      </c>
      <c r="F131" s="47">
        <v>2</v>
      </c>
      <c r="G131" s="48">
        <v>49.5</v>
      </c>
      <c r="H131" s="48">
        <v>9</v>
      </c>
      <c r="I131" s="55">
        <v>33</v>
      </c>
      <c r="J131" s="20">
        <v>0</v>
      </c>
      <c r="K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DF6D-F2CF-4948-8F76-4CFEDFAE2D96}">
  <dimension ref="A1:I23"/>
  <sheetViews>
    <sheetView topLeftCell="A7" workbookViewId="0">
      <selection activeCell="I21" sqref="I21"/>
    </sheetView>
  </sheetViews>
  <sheetFormatPr defaultRowHeight="14.5" x14ac:dyDescent="0.35"/>
  <cols>
    <col min="2" max="2" width="11.81640625" bestFit="1" customWidth="1"/>
    <col min="3" max="3" width="11.1796875" bestFit="1" customWidth="1"/>
    <col min="4" max="5" width="8.81640625" bestFit="1" customWidth="1"/>
    <col min="6" max="6" width="11.81640625" bestFit="1" customWidth="1"/>
    <col min="7" max="7" width="11.179687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0.20369170331742548</v>
      </c>
    </row>
    <row r="7" spans="1:9" x14ac:dyDescent="0.35">
      <c r="A7" s="34" t="s">
        <v>224</v>
      </c>
      <c r="B7" s="34">
        <v>363019.04736956453</v>
      </c>
    </row>
    <row r="8" spans="1:9" x14ac:dyDescent="0.35">
      <c r="A8" s="34" t="s">
        <v>225</v>
      </c>
      <c r="B8" s="34">
        <v>130</v>
      </c>
    </row>
    <row r="9" spans="1:9" x14ac:dyDescent="0.35">
      <c r="A9" s="38"/>
      <c r="B9" s="38"/>
      <c r="C9" s="38"/>
      <c r="D9" s="38"/>
      <c r="E9" s="38"/>
      <c r="F9" s="38"/>
      <c r="G9" s="38"/>
    </row>
    <row r="10" spans="1:9" x14ac:dyDescent="0.35">
      <c r="A10" s="38"/>
      <c r="B10" s="38"/>
      <c r="C10" s="38"/>
      <c r="D10" s="38"/>
      <c r="E10" s="38"/>
      <c r="F10" s="38"/>
      <c r="G10" s="38"/>
    </row>
    <row r="11" spans="1:9" x14ac:dyDescent="0.35">
      <c r="A11" s="39"/>
      <c r="B11" s="39"/>
      <c r="C11" s="39"/>
      <c r="D11" s="39"/>
      <c r="E11" s="39"/>
      <c r="F11" s="39"/>
      <c r="G11" s="38"/>
    </row>
    <row r="12" spans="1:9" x14ac:dyDescent="0.35">
      <c r="A12" s="34"/>
      <c r="B12" s="34"/>
      <c r="C12" s="34"/>
      <c r="D12" s="34"/>
      <c r="E12" s="34"/>
      <c r="F12" s="34"/>
      <c r="G12" s="38"/>
    </row>
    <row r="13" spans="1:9" x14ac:dyDescent="0.35">
      <c r="A13" s="34"/>
      <c r="B13" s="34"/>
      <c r="C13" s="34"/>
      <c r="D13" s="34"/>
      <c r="E13" s="34"/>
      <c r="F13" s="34"/>
      <c r="G13" s="38"/>
    </row>
    <row r="14" spans="1:9" x14ac:dyDescent="0.35">
      <c r="A14" s="34"/>
      <c r="B14" s="34"/>
      <c r="C14" s="34"/>
      <c r="D14" s="34"/>
      <c r="E14" s="34"/>
      <c r="F14" s="34"/>
      <c r="G14" s="38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41" t="s">
        <v>230</v>
      </c>
      <c r="B17" s="41">
        <v>622369.67855353572</v>
      </c>
      <c r="C17" s="41">
        <v>134041.07075464795</v>
      </c>
      <c r="D17" s="41">
        <v>4.6431267301104775</v>
      </c>
      <c r="E17" s="41">
        <v>8.6074615640991741E-6</v>
      </c>
      <c r="F17" s="41">
        <v>357064.85240043601</v>
      </c>
      <c r="G17" s="41">
        <v>887674.50470663537</v>
      </c>
      <c r="H17" s="34"/>
      <c r="I17" s="34"/>
    </row>
    <row r="18" spans="1:9" x14ac:dyDescent="0.35">
      <c r="A18" s="41" t="s">
        <v>2</v>
      </c>
      <c r="B18" s="41">
        <v>-144543.31332663301</v>
      </c>
      <c r="C18" s="41">
        <v>64345.307126999971</v>
      </c>
      <c r="D18" s="41">
        <v>-2.2463691569820967</v>
      </c>
      <c r="E18" s="41">
        <v>2.6449928807311233E-2</v>
      </c>
      <c r="F18" s="41">
        <v>-271900.70031993696</v>
      </c>
      <c r="G18" s="41">
        <v>-17185.926333329058</v>
      </c>
      <c r="H18" s="34"/>
      <c r="I18" s="34"/>
    </row>
    <row r="19" spans="1:9" x14ac:dyDescent="0.35">
      <c r="A19" s="41" t="s">
        <v>5</v>
      </c>
      <c r="B19" s="41">
        <v>-578.04104861341511</v>
      </c>
      <c r="C19" s="41">
        <v>396.8318016777875</v>
      </c>
      <c r="D19" s="41">
        <v>-1.456639932005154</v>
      </c>
      <c r="E19" s="41">
        <v>0.14774334137085193</v>
      </c>
      <c r="F19" s="41">
        <v>-1363.4823433107426</v>
      </c>
      <c r="G19" s="41">
        <v>207.40024608391229</v>
      </c>
      <c r="H19" s="34"/>
      <c r="I19" s="34"/>
    </row>
    <row r="20" spans="1:9" x14ac:dyDescent="0.35">
      <c r="A20" s="41" t="s">
        <v>7</v>
      </c>
      <c r="B20" s="41">
        <v>1023.4033389092599</v>
      </c>
      <c r="C20" s="41">
        <v>511.19638573672842</v>
      </c>
      <c r="D20" s="41">
        <v>2.0019768673331808</v>
      </c>
      <c r="E20" s="41">
        <v>4.7469427221531149E-2</v>
      </c>
      <c r="F20" s="41">
        <v>11.602496940285732</v>
      </c>
      <c r="G20" s="41">
        <v>2035.2041808782342</v>
      </c>
      <c r="H20" s="34"/>
      <c r="I20" s="34"/>
    </row>
    <row r="21" spans="1:9" x14ac:dyDescent="0.35">
      <c r="A21" s="41" t="s">
        <v>173</v>
      </c>
      <c r="B21" s="41">
        <v>2638.9045451779571</v>
      </c>
      <c r="C21" s="41">
        <v>940.57519531923344</v>
      </c>
      <c r="D21" s="41">
        <v>2.8056284689522424</v>
      </c>
      <c r="E21" s="41">
        <v>5.8327909431106356E-3</v>
      </c>
      <c r="F21" s="41">
        <v>777.24276291086676</v>
      </c>
      <c r="G21" s="41">
        <v>4500.5663274450471</v>
      </c>
      <c r="H21" s="34"/>
      <c r="I21" s="34"/>
    </row>
    <row r="22" spans="1:9" ht="15" thickBot="1" x14ac:dyDescent="0.4">
      <c r="A22" s="42" t="s">
        <v>243</v>
      </c>
      <c r="B22" s="42">
        <v>347679.01526308601</v>
      </c>
      <c r="C22" s="42">
        <v>72446.389843816418</v>
      </c>
      <c r="D22" s="42">
        <v>4.7991213366550074</v>
      </c>
      <c r="E22" s="42">
        <v>4.4943074528885899E-6</v>
      </c>
      <c r="F22" s="42">
        <v>204287.316325416</v>
      </c>
      <c r="G22" s="42">
        <v>491070.71420075605</v>
      </c>
      <c r="H22" s="34"/>
      <c r="I22" s="34"/>
    </row>
    <row r="23" spans="1:9" x14ac:dyDescent="0.35">
      <c r="H23" s="38"/>
      <c r="I23" s="3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1DCF-729B-4C1F-A0CC-EAFE372AC776}">
  <dimension ref="A1:H131"/>
  <sheetViews>
    <sheetView topLeftCell="A119" workbookViewId="0">
      <selection activeCell="D1" sqref="D1:H131"/>
    </sheetView>
  </sheetViews>
  <sheetFormatPr defaultRowHeight="14.5" x14ac:dyDescent="0.35"/>
  <sheetData>
    <row r="1" spans="1:8" ht="39.5" x14ac:dyDescent="0.35">
      <c r="A1" s="28" t="s">
        <v>0</v>
      </c>
      <c r="B1" s="24" t="s">
        <v>1</v>
      </c>
      <c r="C1" s="24" t="s">
        <v>2</v>
      </c>
      <c r="D1" s="44" t="s">
        <v>5</v>
      </c>
      <c r="E1" s="44" t="s">
        <v>7</v>
      </c>
      <c r="F1" s="44" t="s">
        <v>173</v>
      </c>
      <c r="G1" s="16" t="s">
        <v>243</v>
      </c>
      <c r="H1" s="18" t="s">
        <v>180</v>
      </c>
    </row>
    <row r="2" spans="1:8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15</v>
      </c>
      <c r="G2" s="4">
        <v>0</v>
      </c>
      <c r="H2" s="14">
        <v>50000</v>
      </c>
    </row>
    <row r="3" spans="1:8" ht="26.5" x14ac:dyDescent="0.35">
      <c r="A3" s="13">
        <v>2</v>
      </c>
      <c r="B3" s="4" t="s">
        <v>15</v>
      </c>
      <c r="C3" s="4">
        <v>2</v>
      </c>
      <c r="D3" s="4">
        <v>18</v>
      </c>
      <c r="E3" s="4">
        <v>185</v>
      </c>
      <c r="F3" s="4">
        <v>0</v>
      </c>
      <c r="G3" s="4">
        <v>0</v>
      </c>
      <c r="H3" s="14">
        <v>50000</v>
      </c>
    </row>
    <row r="4" spans="1:8" ht="26.5" x14ac:dyDescent="0.35">
      <c r="A4" s="13">
        <v>3</v>
      </c>
      <c r="B4" s="4" t="s">
        <v>19</v>
      </c>
      <c r="C4" s="4">
        <v>2</v>
      </c>
      <c r="D4" s="4">
        <v>58</v>
      </c>
      <c r="E4" s="4">
        <v>288</v>
      </c>
      <c r="F4" s="4">
        <v>29</v>
      </c>
      <c r="G4" s="4">
        <v>0</v>
      </c>
      <c r="H4" s="14">
        <v>350000</v>
      </c>
    </row>
    <row r="5" spans="1:8" x14ac:dyDescent="0.35">
      <c r="A5" s="13">
        <v>4</v>
      </c>
      <c r="B5" s="4" t="s">
        <v>22</v>
      </c>
      <c r="C5" s="4">
        <v>1</v>
      </c>
      <c r="D5" s="4">
        <v>31</v>
      </c>
      <c r="E5" s="4">
        <v>51</v>
      </c>
      <c r="F5" s="4">
        <v>49</v>
      </c>
      <c r="G5" s="4">
        <v>0</v>
      </c>
      <c r="H5" s="14">
        <v>850000</v>
      </c>
    </row>
    <row r="6" spans="1:8" ht="26.5" x14ac:dyDescent="0.35">
      <c r="A6" s="13">
        <v>5</v>
      </c>
      <c r="B6" s="4" t="s">
        <v>24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14">
        <v>800000</v>
      </c>
    </row>
    <row r="7" spans="1:8" x14ac:dyDescent="0.35">
      <c r="A7" s="13">
        <v>6</v>
      </c>
      <c r="B7" s="4" t="s">
        <v>26</v>
      </c>
      <c r="C7" s="4">
        <v>2</v>
      </c>
      <c r="D7" s="4">
        <v>0</v>
      </c>
      <c r="E7" s="4">
        <v>0</v>
      </c>
      <c r="F7" s="4">
        <v>0</v>
      </c>
      <c r="G7" s="4">
        <v>1</v>
      </c>
      <c r="H7" s="14">
        <v>50000</v>
      </c>
    </row>
    <row r="8" spans="1:8" x14ac:dyDescent="0.35">
      <c r="A8" s="13">
        <v>7</v>
      </c>
      <c r="B8" s="4" t="s">
        <v>28</v>
      </c>
      <c r="C8" s="4">
        <v>2</v>
      </c>
      <c r="D8" s="4">
        <v>27</v>
      </c>
      <c r="E8" s="4">
        <v>34</v>
      </c>
      <c r="F8" s="4">
        <v>52</v>
      </c>
      <c r="G8" s="4">
        <v>0</v>
      </c>
      <c r="H8" s="14">
        <v>500000</v>
      </c>
    </row>
    <row r="9" spans="1:8" ht="26.5" x14ac:dyDescent="0.35">
      <c r="A9" s="13">
        <v>8</v>
      </c>
      <c r="B9" s="4" t="s">
        <v>30</v>
      </c>
      <c r="C9" s="4">
        <v>2</v>
      </c>
      <c r="D9" s="4">
        <v>50</v>
      </c>
      <c r="E9" s="4">
        <v>62</v>
      </c>
      <c r="F9" s="4">
        <v>37</v>
      </c>
      <c r="G9" s="4">
        <v>0</v>
      </c>
      <c r="H9" s="14">
        <v>700000</v>
      </c>
    </row>
    <row r="10" spans="1:8" x14ac:dyDescent="0.35">
      <c r="A10" s="13">
        <v>9</v>
      </c>
      <c r="B10" s="4" t="s">
        <v>31</v>
      </c>
      <c r="C10" s="4">
        <v>2</v>
      </c>
      <c r="D10" s="4">
        <v>17</v>
      </c>
      <c r="E10" s="4">
        <v>72</v>
      </c>
      <c r="F10" s="4">
        <v>19</v>
      </c>
      <c r="G10" s="4">
        <v>1</v>
      </c>
      <c r="H10" s="14">
        <v>950000</v>
      </c>
    </row>
    <row r="11" spans="1:8" ht="26.5" x14ac:dyDescent="0.35">
      <c r="A11" s="13">
        <v>10</v>
      </c>
      <c r="B11" s="4" t="s">
        <v>33</v>
      </c>
      <c r="C11" s="4">
        <v>2</v>
      </c>
      <c r="D11" s="4">
        <v>1</v>
      </c>
      <c r="E11" s="4">
        <v>0</v>
      </c>
      <c r="F11" s="4">
        <v>0</v>
      </c>
      <c r="G11" s="4">
        <v>1</v>
      </c>
      <c r="H11" s="14">
        <v>450000</v>
      </c>
    </row>
    <row r="12" spans="1:8" x14ac:dyDescent="0.35">
      <c r="A12" s="13">
        <v>11</v>
      </c>
      <c r="B12" s="4" t="s">
        <v>35</v>
      </c>
      <c r="C12" s="4">
        <v>2</v>
      </c>
      <c r="D12" s="4">
        <v>86</v>
      </c>
      <c r="E12" s="4">
        <v>142</v>
      </c>
      <c r="F12" s="4">
        <v>47</v>
      </c>
      <c r="G12" s="4">
        <v>0</v>
      </c>
      <c r="H12" s="14">
        <v>200000</v>
      </c>
    </row>
    <row r="13" spans="1:8" ht="26.5" x14ac:dyDescent="0.35">
      <c r="A13" s="13">
        <v>12</v>
      </c>
      <c r="B13" s="4" t="s">
        <v>38</v>
      </c>
      <c r="C13" s="4">
        <v>3</v>
      </c>
      <c r="D13" s="4">
        <v>9</v>
      </c>
      <c r="E13" s="4">
        <v>14</v>
      </c>
      <c r="F13" s="4">
        <v>0</v>
      </c>
      <c r="G13" s="4">
        <v>1</v>
      </c>
      <c r="H13" s="14">
        <v>200000</v>
      </c>
    </row>
    <row r="14" spans="1:8" ht="26.5" x14ac:dyDescent="0.35">
      <c r="A14" s="13">
        <v>13</v>
      </c>
      <c r="B14" s="4" t="s">
        <v>39</v>
      </c>
      <c r="C14" s="4">
        <v>1</v>
      </c>
      <c r="D14" s="4">
        <v>3</v>
      </c>
      <c r="E14" s="4">
        <v>32</v>
      </c>
      <c r="F14" s="4">
        <v>73</v>
      </c>
      <c r="G14" s="4">
        <v>0</v>
      </c>
      <c r="H14" s="14">
        <v>400000</v>
      </c>
    </row>
    <row r="15" spans="1:8" ht="39.5" x14ac:dyDescent="0.35">
      <c r="A15" s="13">
        <v>14</v>
      </c>
      <c r="B15" s="4" t="s">
        <v>40</v>
      </c>
      <c r="C15" s="4">
        <v>2</v>
      </c>
      <c r="D15" s="4">
        <v>2</v>
      </c>
      <c r="E15" s="4">
        <v>0</v>
      </c>
      <c r="F15" s="4">
        <v>0</v>
      </c>
      <c r="G15" s="4">
        <v>1</v>
      </c>
      <c r="H15" s="14">
        <v>300000</v>
      </c>
    </row>
    <row r="16" spans="1:8" x14ac:dyDescent="0.35">
      <c r="A16" s="13">
        <v>15</v>
      </c>
      <c r="B16" s="4" t="s">
        <v>42</v>
      </c>
      <c r="C16" s="4">
        <v>2</v>
      </c>
      <c r="D16" s="4">
        <v>0</v>
      </c>
      <c r="E16" s="4">
        <v>0</v>
      </c>
      <c r="F16" s="4">
        <v>4</v>
      </c>
      <c r="G16" s="4">
        <v>0</v>
      </c>
      <c r="H16" s="14">
        <v>300000</v>
      </c>
    </row>
    <row r="17" spans="1:8" x14ac:dyDescent="0.35">
      <c r="A17" s="13">
        <v>16</v>
      </c>
      <c r="B17" s="4" t="s">
        <v>43</v>
      </c>
      <c r="C17" s="4">
        <v>2</v>
      </c>
      <c r="D17" s="4">
        <v>0</v>
      </c>
      <c r="E17" s="4">
        <v>1</v>
      </c>
      <c r="F17" s="4">
        <v>0</v>
      </c>
      <c r="G17" s="4">
        <v>1</v>
      </c>
      <c r="H17" s="14">
        <v>1500000</v>
      </c>
    </row>
    <row r="18" spans="1:8" ht="26.5" x14ac:dyDescent="0.35">
      <c r="A18" s="13">
        <v>17</v>
      </c>
      <c r="B18" s="4" t="s">
        <v>44</v>
      </c>
      <c r="C18" s="4">
        <v>2</v>
      </c>
      <c r="D18" s="4">
        <v>32</v>
      </c>
      <c r="E18" s="4">
        <v>67</v>
      </c>
      <c r="F18" s="4">
        <v>5</v>
      </c>
      <c r="G18" s="4">
        <v>1</v>
      </c>
      <c r="H18" s="14">
        <v>250000</v>
      </c>
    </row>
    <row r="19" spans="1:8" x14ac:dyDescent="0.35">
      <c r="A19" s="13">
        <v>18</v>
      </c>
      <c r="B19" s="4" t="s">
        <v>46</v>
      </c>
      <c r="C19" s="4">
        <v>2</v>
      </c>
      <c r="D19" s="4">
        <v>0</v>
      </c>
      <c r="E19" s="4">
        <v>5</v>
      </c>
      <c r="F19" s="4">
        <v>36</v>
      </c>
      <c r="G19" s="4">
        <v>0</v>
      </c>
      <c r="H19" s="14">
        <v>375000</v>
      </c>
    </row>
    <row r="20" spans="1:8" ht="26.5" x14ac:dyDescent="0.35">
      <c r="A20" s="13">
        <v>19</v>
      </c>
      <c r="B20" s="4" t="s">
        <v>48</v>
      </c>
      <c r="C20" s="4">
        <v>3</v>
      </c>
      <c r="D20" s="4">
        <v>1</v>
      </c>
      <c r="E20" s="4">
        <v>4</v>
      </c>
      <c r="F20" s="4">
        <v>0</v>
      </c>
      <c r="G20" s="4">
        <v>1</v>
      </c>
      <c r="H20" s="14">
        <v>500000</v>
      </c>
    </row>
    <row r="21" spans="1:8" ht="26.5" x14ac:dyDescent="0.35">
      <c r="A21" s="13">
        <v>20</v>
      </c>
      <c r="B21" s="4" t="s">
        <v>49</v>
      </c>
      <c r="C21" s="4">
        <v>2</v>
      </c>
      <c r="D21" s="4">
        <v>11</v>
      </c>
      <c r="E21" s="4">
        <v>25</v>
      </c>
      <c r="F21" s="4">
        <v>10</v>
      </c>
      <c r="G21" s="4">
        <v>0</v>
      </c>
      <c r="H21" s="14">
        <v>300000</v>
      </c>
    </row>
    <row r="22" spans="1:8" ht="26.5" x14ac:dyDescent="0.35">
      <c r="A22" s="13">
        <v>21</v>
      </c>
      <c r="B22" s="4" t="s">
        <v>50</v>
      </c>
      <c r="C22" s="4">
        <v>2</v>
      </c>
      <c r="D22" s="4">
        <v>157</v>
      </c>
      <c r="E22" s="4">
        <v>60</v>
      </c>
      <c r="F22" s="4">
        <v>5</v>
      </c>
      <c r="G22" s="4">
        <v>0</v>
      </c>
      <c r="H22" s="14">
        <v>150000</v>
      </c>
    </row>
    <row r="23" spans="1:8" ht="26.5" x14ac:dyDescent="0.35">
      <c r="A23" s="13">
        <v>22</v>
      </c>
      <c r="B23" s="4" t="s">
        <v>52</v>
      </c>
      <c r="C23" s="4">
        <v>2</v>
      </c>
      <c r="D23" s="4">
        <v>97</v>
      </c>
      <c r="E23" s="4">
        <v>187</v>
      </c>
      <c r="F23" s="4">
        <v>17</v>
      </c>
      <c r="G23" s="4">
        <v>0</v>
      </c>
      <c r="H23" s="14">
        <v>150000</v>
      </c>
    </row>
    <row r="24" spans="1:8" ht="26.5" x14ac:dyDescent="0.35">
      <c r="A24" s="13">
        <v>23</v>
      </c>
      <c r="B24" s="4" t="s">
        <v>54</v>
      </c>
      <c r="C24" s="4">
        <v>3</v>
      </c>
      <c r="D24" s="4">
        <v>0</v>
      </c>
      <c r="E24" s="4">
        <v>1</v>
      </c>
      <c r="F24" s="4">
        <v>0</v>
      </c>
      <c r="G24" s="4">
        <v>1</v>
      </c>
      <c r="H24" s="14">
        <v>350000</v>
      </c>
    </row>
    <row r="25" spans="1:8" x14ac:dyDescent="0.35">
      <c r="A25" s="13">
        <v>24</v>
      </c>
      <c r="B25" s="4" t="s">
        <v>56</v>
      </c>
      <c r="C25" s="4">
        <v>2</v>
      </c>
      <c r="D25" s="4">
        <v>226</v>
      </c>
      <c r="E25" s="4">
        <v>169</v>
      </c>
      <c r="F25" s="4">
        <v>2</v>
      </c>
      <c r="G25" s="4">
        <v>1</v>
      </c>
      <c r="H25" s="14">
        <v>1550000</v>
      </c>
    </row>
    <row r="26" spans="1:8" ht="26.5" x14ac:dyDescent="0.35">
      <c r="A26" s="13">
        <v>25</v>
      </c>
      <c r="B26" s="4" t="s">
        <v>58</v>
      </c>
      <c r="C26" s="4">
        <v>2</v>
      </c>
      <c r="D26" s="4">
        <v>0</v>
      </c>
      <c r="E26" s="4">
        <v>0</v>
      </c>
      <c r="F26" s="4">
        <v>0</v>
      </c>
      <c r="G26" s="4">
        <v>1</v>
      </c>
      <c r="H26" s="14">
        <v>725000</v>
      </c>
    </row>
    <row r="27" spans="1:8" ht="26.5" x14ac:dyDescent="0.35">
      <c r="A27" s="13">
        <v>26</v>
      </c>
      <c r="B27" s="4" t="s">
        <v>59</v>
      </c>
      <c r="C27" s="4">
        <v>3</v>
      </c>
      <c r="D27" s="4">
        <v>32</v>
      </c>
      <c r="E27" s="4">
        <v>100</v>
      </c>
      <c r="F27" s="4">
        <v>10</v>
      </c>
      <c r="G27" s="4">
        <v>1</v>
      </c>
      <c r="H27" s="14">
        <v>400000</v>
      </c>
    </row>
    <row r="28" spans="1:8" x14ac:dyDescent="0.35">
      <c r="A28" s="13">
        <v>27</v>
      </c>
      <c r="B28" s="4" t="s">
        <v>60</v>
      </c>
      <c r="C28" s="4">
        <v>2</v>
      </c>
      <c r="D28" s="4">
        <v>72</v>
      </c>
      <c r="E28" s="4">
        <v>156</v>
      </c>
      <c r="F28" s="4">
        <v>13</v>
      </c>
      <c r="G28" s="4">
        <v>1</v>
      </c>
      <c r="H28" s="14">
        <v>800000</v>
      </c>
    </row>
    <row r="29" spans="1:8" x14ac:dyDescent="0.35">
      <c r="A29" s="13">
        <v>28</v>
      </c>
      <c r="B29" s="4" t="s">
        <v>61</v>
      </c>
      <c r="C29" s="4">
        <v>3</v>
      </c>
      <c r="D29" s="4">
        <v>0</v>
      </c>
      <c r="E29" s="4">
        <v>0</v>
      </c>
      <c r="F29" s="4">
        <v>0</v>
      </c>
      <c r="G29" s="4">
        <v>1</v>
      </c>
      <c r="H29" s="14">
        <v>575000</v>
      </c>
    </row>
    <row r="30" spans="1:8" ht="26.5" x14ac:dyDescent="0.35">
      <c r="A30" s="13">
        <v>29</v>
      </c>
      <c r="B30" s="4" t="s">
        <v>62</v>
      </c>
      <c r="C30" s="4">
        <v>3</v>
      </c>
      <c r="D30" s="4">
        <v>0</v>
      </c>
      <c r="E30" s="4">
        <v>0</v>
      </c>
      <c r="F30" s="4">
        <v>0</v>
      </c>
      <c r="G30" s="4">
        <v>1</v>
      </c>
      <c r="H30" s="14">
        <v>700000</v>
      </c>
    </row>
    <row r="31" spans="1:8" x14ac:dyDescent="0.35">
      <c r="A31" s="13">
        <v>30</v>
      </c>
      <c r="B31" s="4" t="s">
        <v>64</v>
      </c>
      <c r="C31" s="4">
        <v>2</v>
      </c>
      <c r="D31" s="4">
        <v>0</v>
      </c>
      <c r="E31" s="4">
        <v>2</v>
      </c>
      <c r="F31" s="4">
        <v>30</v>
      </c>
      <c r="G31" s="4">
        <v>0</v>
      </c>
      <c r="H31" s="14">
        <v>290000</v>
      </c>
    </row>
    <row r="32" spans="1:8" ht="26.5" x14ac:dyDescent="0.35">
      <c r="A32" s="13">
        <v>31</v>
      </c>
      <c r="B32" s="4" t="s">
        <v>65</v>
      </c>
      <c r="C32" s="4">
        <v>2</v>
      </c>
      <c r="D32" s="4">
        <v>406</v>
      </c>
      <c r="E32" s="4">
        <v>259</v>
      </c>
      <c r="F32" s="4">
        <v>54</v>
      </c>
      <c r="G32" s="4">
        <v>1</v>
      </c>
      <c r="H32" s="14">
        <v>850000</v>
      </c>
    </row>
    <row r="33" spans="1:8" x14ac:dyDescent="0.35">
      <c r="A33" s="13">
        <v>32</v>
      </c>
      <c r="B33" s="4" t="s">
        <v>66</v>
      </c>
      <c r="C33" s="4">
        <v>2</v>
      </c>
      <c r="D33" s="4">
        <v>46</v>
      </c>
      <c r="E33" s="4">
        <v>44</v>
      </c>
      <c r="F33" s="4">
        <v>44</v>
      </c>
      <c r="G33" s="4">
        <v>0</v>
      </c>
      <c r="H33" s="14">
        <v>325000</v>
      </c>
    </row>
    <row r="34" spans="1:8" ht="26.5" x14ac:dyDescent="0.35">
      <c r="A34" s="13">
        <v>33</v>
      </c>
      <c r="B34" s="4" t="s">
        <v>67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14">
        <v>375000</v>
      </c>
    </row>
    <row r="35" spans="1:8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1</v>
      </c>
      <c r="G35" s="4">
        <v>0</v>
      </c>
      <c r="H35" s="14">
        <v>650000</v>
      </c>
    </row>
    <row r="36" spans="1:8" ht="26.5" x14ac:dyDescent="0.35">
      <c r="A36" s="13">
        <v>35</v>
      </c>
      <c r="B36" s="4" t="s">
        <v>69</v>
      </c>
      <c r="C36" s="4">
        <v>1</v>
      </c>
      <c r="D36" s="4">
        <v>0</v>
      </c>
      <c r="E36" s="4">
        <v>1</v>
      </c>
      <c r="F36" s="4">
        <v>3</v>
      </c>
      <c r="G36" s="4">
        <v>0</v>
      </c>
      <c r="H36" s="14">
        <v>50000</v>
      </c>
    </row>
    <row r="37" spans="1:8" x14ac:dyDescent="0.35">
      <c r="A37" s="13">
        <v>36</v>
      </c>
      <c r="B37" s="4" t="s">
        <v>70</v>
      </c>
      <c r="C37" s="4">
        <v>3</v>
      </c>
      <c r="D37" s="4">
        <v>0</v>
      </c>
      <c r="E37" s="4">
        <v>1</v>
      </c>
      <c r="F37" s="4">
        <v>17</v>
      </c>
      <c r="G37" s="4">
        <v>0</v>
      </c>
      <c r="H37" s="14">
        <v>425000</v>
      </c>
    </row>
    <row r="38" spans="1:8" x14ac:dyDescent="0.35">
      <c r="A38" s="13">
        <v>37</v>
      </c>
      <c r="B38" s="4" t="s">
        <v>71</v>
      </c>
      <c r="C38" s="4">
        <v>2</v>
      </c>
      <c r="D38" s="4">
        <v>0</v>
      </c>
      <c r="E38" s="4">
        <v>67</v>
      </c>
      <c r="F38" s="4">
        <v>14</v>
      </c>
      <c r="G38" s="4">
        <v>0</v>
      </c>
      <c r="H38" s="14">
        <v>350000</v>
      </c>
    </row>
    <row r="39" spans="1:8" ht="26.5" x14ac:dyDescent="0.35">
      <c r="A39" s="13">
        <v>38</v>
      </c>
      <c r="B39" s="4" t="s">
        <v>72</v>
      </c>
      <c r="C39" s="4">
        <v>2</v>
      </c>
      <c r="D39" s="4">
        <v>0</v>
      </c>
      <c r="E39" s="4">
        <v>18</v>
      </c>
      <c r="F39" s="4">
        <v>6</v>
      </c>
      <c r="G39" s="4">
        <v>0</v>
      </c>
      <c r="H39" s="14">
        <v>625000</v>
      </c>
    </row>
    <row r="40" spans="1:8" ht="26.5" x14ac:dyDescent="0.35">
      <c r="A40" s="13">
        <v>39</v>
      </c>
      <c r="B40" s="4" t="s">
        <v>73</v>
      </c>
      <c r="C40" s="4">
        <v>3</v>
      </c>
      <c r="D40" s="4">
        <v>7</v>
      </c>
      <c r="E40" s="4">
        <v>2</v>
      </c>
      <c r="F40" s="4">
        <v>0</v>
      </c>
      <c r="G40" s="4">
        <v>1</v>
      </c>
      <c r="H40" s="14">
        <v>250000</v>
      </c>
    </row>
    <row r="41" spans="1:8" ht="26.5" x14ac:dyDescent="0.35">
      <c r="A41" s="13">
        <v>40</v>
      </c>
      <c r="B41" s="4" t="s">
        <v>74</v>
      </c>
      <c r="C41" s="4">
        <v>1</v>
      </c>
      <c r="D41" s="4">
        <v>0</v>
      </c>
      <c r="E41" s="4">
        <v>57</v>
      </c>
      <c r="F41" s="4">
        <v>26</v>
      </c>
      <c r="G41" s="4">
        <v>0</v>
      </c>
      <c r="H41" s="14">
        <v>950000</v>
      </c>
    </row>
    <row r="42" spans="1:8" x14ac:dyDescent="0.35">
      <c r="A42" s="13">
        <v>41</v>
      </c>
      <c r="B42" s="4" t="s">
        <v>76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14">
        <v>150000</v>
      </c>
    </row>
    <row r="43" spans="1:8" ht="26.5" x14ac:dyDescent="0.35">
      <c r="A43" s="13">
        <v>42</v>
      </c>
      <c r="B43" s="4" t="s">
        <v>77</v>
      </c>
      <c r="C43" s="4">
        <v>3</v>
      </c>
      <c r="D43" s="4">
        <v>98</v>
      </c>
      <c r="E43" s="4">
        <v>323</v>
      </c>
      <c r="F43" s="4">
        <v>13</v>
      </c>
      <c r="G43" s="4">
        <v>1</v>
      </c>
      <c r="H43" s="14">
        <v>975000</v>
      </c>
    </row>
    <row r="44" spans="1:8" ht="26.5" x14ac:dyDescent="0.35">
      <c r="A44" s="13">
        <v>43</v>
      </c>
      <c r="B44" s="4" t="s">
        <v>78</v>
      </c>
      <c r="C44" s="4">
        <v>2</v>
      </c>
      <c r="D44" s="4">
        <v>6</v>
      </c>
      <c r="E44" s="4">
        <v>7</v>
      </c>
      <c r="F44" s="4">
        <v>0</v>
      </c>
      <c r="G44" s="4">
        <v>1</v>
      </c>
      <c r="H44" s="14">
        <v>475000</v>
      </c>
    </row>
    <row r="45" spans="1:8" x14ac:dyDescent="0.35">
      <c r="A45" s="13">
        <v>44</v>
      </c>
      <c r="B45" s="4" t="s">
        <v>80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14">
        <v>675000</v>
      </c>
    </row>
    <row r="46" spans="1:8" x14ac:dyDescent="0.35">
      <c r="A46" s="13">
        <v>45</v>
      </c>
      <c r="B46" s="4" t="s">
        <v>81</v>
      </c>
      <c r="C46" s="4">
        <v>3</v>
      </c>
      <c r="D46" s="4">
        <v>276</v>
      </c>
      <c r="E46" s="4">
        <v>270</v>
      </c>
      <c r="F46" s="4">
        <v>45</v>
      </c>
      <c r="G46" s="4">
        <v>1</v>
      </c>
      <c r="H46" s="14">
        <v>900000</v>
      </c>
    </row>
    <row r="47" spans="1:8" ht="26.5" x14ac:dyDescent="0.35">
      <c r="A47" s="13">
        <v>46</v>
      </c>
      <c r="B47" s="4" t="s">
        <v>82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14">
        <v>150000</v>
      </c>
    </row>
    <row r="48" spans="1:8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9</v>
      </c>
      <c r="G48" s="4">
        <v>0</v>
      </c>
      <c r="H48" s="14">
        <v>24000</v>
      </c>
    </row>
    <row r="49" spans="1:8" ht="26.5" x14ac:dyDescent="0.35">
      <c r="A49" s="13">
        <v>48</v>
      </c>
      <c r="B49" s="4" t="s">
        <v>85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14">
        <v>525000</v>
      </c>
    </row>
    <row r="50" spans="1:8" x14ac:dyDescent="0.35">
      <c r="A50" s="13">
        <v>49</v>
      </c>
      <c r="B50" s="4" t="s">
        <v>86</v>
      </c>
      <c r="C50" s="4">
        <v>2</v>
      </c>
      <c r="D50" s="4">
        <v>24</v>
      </c>
      <c r="E50" s="4">
        <v>37</v>
      </c>
      <c r="F50" s="4">
        <v>21</v>
      </c>
      <c r="G50" s="4">
        <v>0</v>
      </c>
      <c r="H50" s="14">
        <v>425000</v>
      </c>
    </row>
    <row r="51" spans="1:8" ht="26.5" x14ac:dyDescent="0.35">
      <c r="A51" s="13">
        <v>50</v>
      </c>
      <c r="B51" s="4" t="s">
        <v>87</v>
      </c>
      <c r="C51" s="4">
        <v>3</v>
      </c>
      <c r="D51" s="4">
        <v>21</v>
      </c>
      <c r="E51" s="4">
        <v>0</v>
      </c>
      <c r="F51" s="4">
        <v>0</v>
      </c>
      <c r="G51" s="4">
        <v>0</v>
      </c>
      <c r="H51" s="14">
        <v>200000</v>
      </c>
    </row>
    <row r="52" spans="1:8" x14ac:dyDescent="0.35">
      <c r="A52" s="13">
        <v>51</v>
      </c>
      <c r="B52" s="4" t="s">
        <v>88</v>
      </c>
      <c r="C52" s="4">
        <v>1</v>
      </c>
      <c r="D52" s="4">
        <v>0</v>
      </c>
      <c r="E52" s="4">
        <v>2</v>
      </c>
      <c r="F52" s="4">
        <v>345</v>
      </c>
      <c r="G52" s="4">
        <v>1</v>
      </c>
      <c r="H52" s="14">
        <v>1800000</v>
      </c>
    </row>
    <row r="53" spans="1:8" x14ac:dyDescent="0.35">
      <c r="A53" s="13">
        <v>52</v>
      </c>
      <c r="B53" s="4" t="s">
        <v>89</v>
      </c>
      <c r="C53" s="4">
        <v>1</v>
      </c>
      <c r="D53" s="4">
        <v>27</v>
      </c>
      <c r="E53" s="4">
        <v>77</v>
      </c>
      <c r="F53" s="4">
        <v>53</v>
      </c>
      <c r="G53" s="4">
        <v>0</v>
      </c>
      <c r="H53" s="14">
        <v>800000</v>
      </c>
    </row>
    <row r="54" spans="1:8" x14ac:dyDescent="0.35">
      <c r="A54" s="13">
        <v>53</v>
      </c>
      <c r="B54" s="4" t="s">
        <v>90</v>
      </c>
      <c r="C54" s="4">
        <v>3</v>
      </c>
      <c r="D54" s="4">
        <v>619</v>
      </c>
      <c r="E54" s="4">
        <v>337</v>
      </c>
      <c r="F54" s="4">
        <v>2</v>
      </c>
      <c r="G54" s="4">
        <v>1</v>
      </c>
      <c r="H54" s="14">
        <v>500000</v>
      </c>
    </row>
    <row r="55" spans="1:8" ht="26.5" x14ac:dyDescent="0.35">
      <c r="A55" s="13">
        <v>54</v>
      </c>
      <c r="B55" s="4" t="s">
        <v>91</v>
      </c>
      <c r="C55" s="4">
        <v>3</v>
      </c>
      <c r="D55" s="4">
        <v>16</v>
      </c>
      <c r="E55" s="4">
        <v>100</v>
      </c>
      <c r="F55" s="4">
        <v>13</v>
      </c>
      <c r="G55" s="4">
        <v>0</v>
      </c>
      <c r="H55" s="14">
        <v>140000</v>
      </c>
    </row>
    <row r="56" spans="1:8" ht="26.5" x14ac:dyDescent="0.35">
      <c r="A56" s="13">
        <v>55</v>
      </c>
      <c r="B56" s="4" t="s">
        <v>92</v>
      </c>
      <c r="C56" s="4">
        <v>3</v>
      </c>
      <c r="D56" s="4">
        <v>2</v>
      </c>
      <c r="E56" s="4">
        <v>0</v>
      </c>
      <c r="F56" s="4">
        <v>0</v>
      </c>
      <c r="G56" s="4">
        <v>1</v>
      </c>
      <c r="H56" s="14">
        <v>375000</v>
      </c>
    </row>
    <row r="57" spans="1:8" x14ac:dyDescent="0.35">
      <c r="A57" s="13">
        <v>56</v>
      </c>
      <c r="B57" s="4" t="s">
        <v>93</v>
      </c>
      <c r="C57" s="4">
        <v>2</v>
      </c>
      <c r="D57" s="4">
        <v>310</v>
      </c>
      <c r="E57" s="4">
        <v>377</v>
      </c>
      <c r="F57" s="4">
        <v>21</v>
      </c>
      <c r="G57" s="4">
        <v>0</v>
      </c>
      <c r="H57" s="14">
        <v>900000</v>
      </c>
    </row>
    <row r="58" spans="1:8" ht="26.5" x14ac:dyDescent="0.35">
      <c r="A58" s="13">
        <v>57</v>
      </c>
      <c r="B58" s="4" t="s">
        <v>95</v>
      </c>
      <c r="C58" s="4">
        <v>2</v>
      </c>
      <c r="D58" s="4">
        <v>25</v>
      </c>
      <c r="E58" s="4">
        <v>133</v>
      </c>
      <c r="F58" s="4">
        <v>27</v>
      </c>
      <c r="G58" s="4">
        <v>0</v>
      </c>
      <c r="H58" s="14">
        <v>225000</v>
      </c>
    </row>
    <row r="59" spans="1:8" ht="26.5" x14ac:dyDescent="0.35">
      <c r="A59" s="13">
        <v>58</v>
      </c>
      <c r="B59" s="4" t="s">
        <v>97</v>
      </c>
      <c r="C59" s="4">
        <v>2</v>
      </c>
      <c r="D59" s="4">
        <v>101</v>
      </c>
      <c r="E59" s="4">
        <v>185</v>
      </c>
      <c r="F59" s="4">
        <v>83</v>
      </c>
      <c r="G59" s="4">
        <v>0</v>
      </c>
      <c r="H59" s="14">
        <v>350000</v>
      </c>
    </row>
    <row r="60" spans="1:8" ht="26.5" x14ac:dyDescent="0.35">
      <c r="A60" s="13">
        <v>59</v>
      </c>
      <c r="B60" s="4" t="s">
        <v>98</v>
      </c>
      <c r="C60" s="4">
        <v>2</v>
      </c>
      <c r="D60" s="4">
        <v>0</v>
      </c>
      <c r="E60" s="4">
        <v>13</v>
      </c>
      <c r="F60" s="4">
        <v>19</v>
      </c>
      <c r="G60" s="4">
        <v>0</v>
      </c>
      <c r="H60" s="14">
        <v>100000</v>
      </c>
    </row>
    <row r="61" spans="1:8" ht="26.5" x14ac:dyDescent="0.35">
      <c r="A61" s="13">
        <v>60</v>
      </c>
      <c r="B61" s="4" t="s">
        <v>99</v>
      </c>
      <c r="C61" s="4">
        <v>1</v>
      </c>
      <c r="D61" s="4">
        <v>7</v>
      </c>
      <c r="E61" s="4">
        <v>42</v>
      </c>
      <c r="F61" s="4">
        <v>15</v>
      </c>
      <c r="G61" s="4">
        <v>0</v>
      </c>
      <c r="H61" s="14">
        <v>950000</v>
      </c>
    </row>
    <row r="62" spans="1:8" ht="26.5" x14ac:dyDescent="0.35">
      <c r="A62" s="13">
        <v>61</v>
      </c>
      <c r="B62" s="4" t="s">
        <v>100</v>
      </c>
      <c r="C62" s="4">
        <v>2</v>
      </c>
      <c r="D62" s="4">
        <v>0</v>
      </c>
      <c r="E62" s="4">
        <v>0</v>
      </c>
      <c r="F62" s="4">
        <v>0</v>
      </c>
      <c r="G62" s="4">
        <v>1</v>
      </c>
      <c r="H62" s="14">
        <v>700000</v>
      </c>
    </row>
    <row r="63" spans="1:8" ht="26.5" x14ac:dyDescent="0.35">
      <c r="A63" s="13">
        <v>62</v>
      </c>
      <c r="B63" s="4" t="s">
        <v>101</v>
      </c>
      <c r="C63" s="4">
        <v>2</v>
      </c>
      <c r="D63" s="4">
        <v>9</v>
      </c>
      <c r="E63" s="4">
        <v>0</v>
      </c>
      <c r="F63" s="4">
        <v>10</v>
      </c>
      <c r="G63" s="4">
        <v>0</v>
      </c>
      <c r="H63" s="14">
        <v>80000</v>
      </c>
    </row>
    <row r="64" spans="1:8" ht="26.5" x14ac:dyDescent="0.35">
      <c r="A64" s="13">
        <v>63</v>
      </c>
      <c r="B64" s="4" t="s">
        <v>102</v>
      </c>
      <c r="C64" s="4">
        <v>3</v>
      </c>
      <c r="D64" s="4">
        <v>563</v>
      </c>
      <c r="E64" s="4">
        <v>381</v>
      </c>
      <c r="F64" s="4">
        <v>12</v>
      </c>
      <c r="G64" s="4">
        <v>0</v>
      </c>
      <c r="H64" s="14">
        <v>350000</v>
      </c>
    </row>
    <row r="65" spans="1:8" ht="26.5" x14ac:dyDescent="0.35">
      <c r="A65" s="13">
        <v>64</v>
      </c>
      <c r="B65" s="4" t="s">
        <v>103</v>
      </c>
      <c r="C65" s="4">
        <v>3</v>
      </c>
      <c r="D65" s="4">
        <v>0</v>
      </c>
      <c r="E65" s="4">
        <v>0</v>
      </c>
      <c r="F65" s="4">
        <v>0</v>
      </c>
      <c r="G65" s="4">
        <v>1</v>
      </c>
      <c r="H65" s="14">
        <v>100000</v>
      </c>
    </row>
    <row r="66" spans="1:8" x14ac:dyDescent="0.35">
      <c r="A66" s="13">
        <v>65</v>
      </c>
      <c r="B66" s="4" t="s">
        <v>104</v>
      </c>
      <c r="C66" s="4">
        <v>2</v>
      </c>
      <c r="D66" s="4">
        <v>43</v>
      </c>
      <c r="E66" s="4">
        <v>19</v>
      </c>
      <c r="F66" s="4">
        <v>74</v>
      </c>
      <c r="G66" s="4">
        <v>0</v>
      </c>
      <c r="H66" s="14">
        <v>300000</v>
      </c>
    </row>
    <row r="67" spans="1:8" x14ac:dyDescent="0.35">
      <c r="A67" s="13">
        <v>66</v>
      </c>
      <c r="B67" s="4" t="s">
        <v>105</v>
      </c>
      <c r="C67" s="4">
        <v>1</v>
      </c>
      <c r="D67" s="4">
        <v>9</v>
      </c>
      <c r="E67" s="4">
        <v>3</v>
      </c>
      <c r="F67" s="4">
        <v>6</v>
      </c>
      <c r="G67" s="4">
        <v>0</v>
      </c>
      <c r="H67" s="14">
        <v>260000</v>
      </c>
    </row>
    <row r="68" spans="1:8" ht="26.5" x14ac:dyDescent="0.35">
      <c r="A68" s="13">
        <v>67</v>
      </c>
      <c r="B68" s="4" t="s">
        <v>106</v>
      </c>
      <c r="C68" s="4">
        <v>2</v>
      </c>
      <c r="D68" s="4">
        <v>106</v>
      </c>
      <c r="E68" s="4">
        <v>46</v>
      </c>
      <c r="F68" s="4">
        <v>8</v>
      </c>
      <c r="G68" s="4">
        <v>0</v>
      </c>
      <c r="H68" s="14">
        <v>650000</v>
      </c>
    </row>
    <row r="69" spans="1:8" ht="26.5" x14ac:dyDescent="0.35">
      <c r="A69" s="13">
        <v>68</v>
      </c>
      <c r="B69" s="4" t="s">
        <v>107</v>
      </c>
      <c r="C69" s="4">
        <v>2</v>
      </c>
      <c r="D69" s="4">
        <v>1</v>
      </c>
      <c r="E69" s="4">
        <v>50</v>
      </c>
      <c r="F69" s="4">
        <v>69</v>
      </c>
      <c r="G69" s="4">
        <v>0</v>
      </c>
      <c r="H69" s="14">
        <v>675000</v>
      </c>
    </row>
    <row r="70" spans="1:8" x14ac:dyDescent="0.35">
      <c r="A70" s="13">
        <v>69</v>
      </c>
      <c r="B70" s="4" t="s">
        <v>108</v>
      </c>
      <c r="C70" s="4">
        <v>2</v>
      </c>
      <c r="D70" s="4">
        <v>139</v>
      </c>
      <c r="E70" s="4">
        <v>94</v>
      </c>
      <c r="F70" s="4">
        <v>38</v>
      </c>
      <c r="G70" s="4">
        <v>0</v>
      </c>
      <c r="H70" s="14">
        <v>475000</v>
      </c>
    </row>
    <row r="71" spans="1:8" ht="26.5" x14ac:dyDescent="0.35">
      <c r="A71" s="13">
        <v>70</v>
      </c>
      <c r="B71" s="4" t="s">
        <v>109</v>
      </c>
      <c r="C71" s="4">
        <v>3</v>
      </c>
      <c r="D71" s="4">
        <v>800</v>
      </c>
      <c r="E71" s="4">
        <v>534</v>
      </c>
      <c r="F71" s="4">
        <v>57</v>
      </c>
      <c r="G71" s="4">
        <v>0</v>
      </c>
      <c r="H71" s="14">
        <v>600000</v>
      </c>
    </row>
    <row r="72" spans="1:8" ht="26.5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24</v>
      </c>
      <c r="G72" s="4">
        <v>0</v>
      </c>
      <c r="H72" s="14">
        <v>650000</v>
      </c>
    </row>
    <row r="73" spans="1:8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7</v>
      </c>
      <c r="G73" s="4">
        <v>0</v>
      </c>
      <c r="H73" s="14">
        <v>800000</v>
      </c>
    </row>
    <row r="74" spans="1:8" x14ac:dyDescent="0.35">
      <c r="A74" s="13">
        <v>73</v>
      </c>
      <c r="B74" s="4" t="s">
        <v>112</v>
      </c>
      <c r="C74" s="4">
        <v>2</v>
      </c>
      <c r="D74" s="4">
        <v>44</v>
      </c>
      <c r="E74" s="4">
        <v>157</v>
      </c>
      <c r="F74" s="4">
        <v>48</v>
      </c>
      <c r="G74" s="4">
        <v>0</v>
      </c>
      <c r="H74" s="14">
        <v>850000</v>
      </c>
    </row>
    <row r="75" spans="1:8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1</v>
      </c>
      <c r="F75" s="4">
        <v>1</v>
      </c>
      <c r="G75" s="4">
        <v>0</v>
      </c>
      <c r="H75" s="14">
        <v>20000</v>
      </c>
    </row>
    <row r="76" spans="1:8" x14ac:dyDescent="0.35">
      <c r="A76" s="13">
        <v>75</v>
      </c>
      <c r="B76" s="4" t="s">
        <v>114</v>
      </c>
      <c r="C76" s="4">
        <v>2</v>
      </c>
      <c r="D76" s="4">
        <v>390</v>
      </c>
      <c r="E76" s="4">
        <v>266</v>
      </c>
      <c r="F76" s="4">
        <v>7</v>
      </c>
      <c r="G76" s="4">
        <v>0</v>
      </c>
      <c r="H76" s="14">
        <v>200000</v>
      </c>
    </row>
    <row r="77" spans="1:8" x14ac:dyDescent="0.35">
      <c r="A77" s="13">
        <v>76</v>
      </c>
      <c r="B77" s="4" t="s">
        <v>115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14">
        <v>270000</v>
      </c>
    </row>
    <row r="78" spans="1:8" x14ac:dyDescent="0.35">
      <c r="A78" s="13">
        <v>77</v>
      </c>
      <c r="B78" s="4" t="s">
        <v>116</v>
      </c>
      <c r="C78" s="4">
        <v>1</v>
      </c>
      <c r="D78" s="4">
        <v>62</v>
      </c>
      <c r="E78" s="4">
        <v>20</v>
      </c>
      <c r="F78" s="4">
        <v>69</v>
      </c>
      <c r="G78" s="4">
        <v>0</v>
      </c>
      <c r="H78" s="14">
        <v>500000</v>
      </c>
    </row>
    <row r="79" spans="1:8" x14ac:dyDescent="0.35">
      <c r="A79" s="13">
        <v>78</v>
      </c>
      <c r="B79" s="4" t="s">
        <v>117</v>
      </c>
      <c r="C79" s="4">
        <v>2</v>
      </c>
      <c r="D79" s="4">
        <v>60</v>
      </c>
      <c r="E79" s="4">
        <v>168</v>
      </c>
      <c r="F79" s="4">
        <v>9</v>
      </c>
      <c r="G79" s="4">
        <v>0</v>
      </c>
      <c r="H79" s="14">
        <v>675000</v>
      </c>
    </row>
    <row r="80" spans="1:8" ht="26.5" x14ac:dyDescent="0.35">
      <c r="A80" s="13">
        <v>79</v>
      </c>
      <c r="B80" s="4" t="s">
        <v>118</v>
      </c>
      <c r="C80" s="4">
        <v>2</v>
      </c>
      <c r="D80" s="4">
        <v>0</v>
      </c>
      <c r="E80" s="4">
        <v>0</v>
      </c>
      <c r="F80" s="4">
        <v>11</v>
      </c>
      <c r="G80" s="4">
        <v>0</v>
      </c>
      <c r="H80" s="14">
        <v>95000</v>
      </c>
    </row>
    <row r="81" spans="1:8" x14ac:dyDescent="0.35">
      <c r="A81" s="13">
        <v>80</v>
      </c>
      <c r="B81" s="4" t="s">
        <v>119</v>
      </c>
      <c r="C81" s="4">
        <v>2</v>
      </c>
      <c r="D81" s="4">
        <v>35</v>
      </c>
      <c r="E81" s="4">
        <v>86</v>
      </c>
      <c r="F81" s="4">
        <v>70</v>
      </c>
      <c r="G81" s="4">
        <v>0</v>
      </c>
      <c r="H81" s="14">
        <v>275000</v>
      </c>
    </row>
    <row r="82" spans="1:8" x14ac:dyDescent="0.35">
      <c r="A82" s="13">
        <v>81</v>
      </c>
      <c r="B82" s="4" t="s">
        <v>120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14">
        <v>325000</v>
      </c>
    </row>
    <row r="83" spans="1:8" x14ac:dyDescent="0.35">
      <c r="A83" s="13">
        <v>82</v>
      </c>
      <c r="B83" s="4" t="s">
        <v>121</v>
      </c>
      <c r="C83" s="4">
        <v>2</v>
      </c>
      <c r="D83" s="4">
        <v>100</v>
      </c>
      <c r="E83" s="4">
        <v>165</v>
      </c>
      <c r="F83" s="4">
        <v>66</v>
      </c>
      <c r="G83" s="4">
        <v>0</v>
      </c>
      <c r="H83" s="14">
        <v>925000</v>
      </c>
    </row>
    <row r="84" spans="1:8" ht="26.5" x14ac:dyDescent="0.35">
      <c r="A84" s="13">
        <v>83</v>
      </c>
      <c r="B84" s="4" t="s">
        <v>122</v>
      </c>
      <c r="C84" s="4">
        <v>2</v>
      </c>
      <c r="D84" s="4">
        <v>0</v>
      </c>
      <c r="E84" s="4">
        <v>33</v>
      </c>
      <c r="F84" s="4">
        <v>36</v>
      </c>
      <c r="G84" s="4">
        <v>0</v>
      </c>
      <c r="H84" s="14">
        <v>475000</v>
      </c>
    </row>
    <row r="85" spans="1:8" ht="26.5" x14ac:dyDescent="0.35">
      <c r="A85" s="13">
        <v>84</v>
      </c>
      <c r="B85" s="4" t="s">
        <v>123</v>
      </c>
      <c r="C85" s="4">
        <v>2</v>
      </c>
      <c r="D85" s="4">
        <v>5</v>
      </c>
      <c r="E85" s="4">
        <v>7</v>
      </c>
      <c r="F85" s="4">
        <v>7</v>
      </c>
      <c r="G85" s="4">
        <v>1</v>
      </c>
      <c r="H85" s="14">
        <v>1550000</v>
      </c>
    </row>
    <row r="86" spans="1:8" ht="26.5" x14ac:dyDescent="0.35">
      <c r="A86" s="13">
        <v>85</v>
      </c>
      <c r="B86" s="4" t="s">
        <v>124</v>
      </c>
      <c r="C86" s="4">
        <v>3</v>
      </c>
      <c r="D86" s="4">
        <v>421</v>
      </c>
      <c r="E86" s="4">
        <v>393</v>
      </c>
      <c r="F86" s="4">
        <v>11</v>
      </c>
      <c r="G86" s="4">
        <v>1</v>
      </c>
      <c r="H86" s="14">
        <v>550000</v>
      </c>
    </row>
    <row r="87" spans="1:8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14">
        <v>50000</v>
      </c>
    </row>
    <row r="88" spans="1:8" ht="26.5" x14ac:dyDescent="0.35">
      <c r="A88" s="13">
        <v>87</v>
      </c>
      <c r="B88" s="4" t="s">
        <v>126</v>
      </c>
      <c r="C88" s="4">
        <v>3</v>
      </c>
      <c r="D88" s="4">
        <v>5</v>
      </c>
      <c r="E88" s="4">
        <v>3</v>
      </c>
      <c r="F88" s="4">
        <v>0</v>
      </c>
      <c r="G88" s="4">
        <v>1</v>
      </c>
      <c r="H88" s="14">
        <v>400000</v>
      </c>
    </row>
    <row r="89" spans="1:8" ht="26.5" x14ac:dyDescent="0.35">
      <c r="A89" s="13">
        <v>88</v>
      </c>
      <c r="B89" s="4" t="s">
        <v>127</v>
      </c>
      <c r="C89" s="4">
        <v>2</v>
      </c>
      <c r="D89" s="4">
        <v>6</v>
      </c>
      <c r="E89" s="4">
        <v>34</v>
      </c>
      <c r="F89" s="4">
        <v>13</v>
      </c>
      <c r="G89" s="4">
        <v>0</v>
      </c>
      <c r="H89" s="14">
        <v>170000</v>
      </c>
    </row>
    <row r="90" spans="1:8" x14ac:dyDescent="0.35">
      <c r="A90" s="13">
        <v>89</v>
      </c>
      <c r="B90" s="4" t="s">
        <v>128</v>
      </c>
      <c r="C90" s="4">
        <v>1</v>
      </c>
      <c r="D90" s="4">
        <v>13</v>
      </c>
      <c r="E90" s="4">
        <v>16</v>
      </c>
      <c r="F90" s="4">
        <v>20</v>
      </c>
      <c r="G90" s="4">
        <v>0</v>
      </c>
      <c r="H90" s="14">
        <v>650000</v>
      </c>
    </row>
    <row r="91" spans="1:8" x14ac:dyDescent="0.35">
      <c r="A91" s="13">
        <v>90</v>
      </c>
      <c r="B91" s="4" t="s">
        <v>129</v>
      </c>
      <c r="C91" s="4">
        <v>2</v>
      </c>
      <c r="D91" s="4">
        <v>5</v>
      </c>
      <c r="E91" s="4">
        <v>11</v>
      </c>
      <c r="F91" s="4">
        <v>8</v>
      </c>
      <c r="G91" s="4">
        <v>0</v>
      </c>
      <c r="H91" s="14">
        <v>160000</v>
      </c>
    </row>
    <row r="92" spans="1:8" x14ac:dyDescent="0.35">
      <c r="A92" s="13">
        <v>91</v>
      </c>
      <c r="B92" s="4" t="s">
        <v>130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14">
        <v>100000</v>
      </c>
    </row>
    <row r="93" spans="1:8" ht="26.5" x14ac:dyDescent="0.35">
      <c r="A93" s="13">
        <v>92</v>
      </c>
      <c r="B93" s="4" t="s">
        <v>131</v>
      </c>
      <c r="C93" s="4">
        <v>2</v>
      </c>
      <c r="D93" s="4">
        <v>0</v>
      </c>
      <c r="E93" s="4">
        <v>0</v>
      </c>
      <c r="F93" s="4">
        <v>0</v>
      </c>
      <c r="G93" s="4">
        <v>1</v>
      </c>
      <c r="H93" s="14">
        <v>700000</v>
      </c>
    </row>
    <row r="94" spans="1:8" ht="26.5" x14ac:dyDescent="0.35">
      <c r="A94" s="13">
        <v>93</v>
      </c>
      <c r="B94" s="4" t="s">
        <v>132</v>
      </c>
      <c r="C94" s="4">
        <v>2</v>
      </c>
      <c r="D94" s="4">
        <v>23</v>
      </c>
      <c r="E94" s="4">
        <v>16</v>
      </c>
      <c r="F94" s="4">
        <v>0</v>
      </c>
      <c r="G94" s="4">
        <v>0</v>
      </c>
      <c r="H94" s="14">
        <v>225000</v>
      </c>
    </row>
    <row r="95" spans="1:8" x14ac:dyDescent="0.35">
      <c r="A95" s="13">
        <v>94</v>
      </c>
      <c r="B95" s="4" t="s">
        <v>133</v>
      </c>
      <c r="C95" s="4">
        <v>2</v>
      </c>
      <c r="D95" s="4">
        <v>40</v>
      </c>
      <c r="E95" s="4">
        <v>95</v>
      </c>
      <c r="F95" s="4">
        <v>6</v>
      </c>
      <c r="G95" s="4">
        <v>1</v>
      </c>
      <c r="H95" s="14">
        <v>1800000</v>
      </c>
    </row>
    <row r="96" spans="1:8" ht="26.5" x14ac:dyDescent="0.35">
      <c r="A96" s="13">
        <v>95</v>
      </c>
      <c r="B96" s="4" t="s">
        <v>134</v>
      </c>
      <c r="C96" s="4">
        <v>2</v>
      </c>
      <c r="D96" s="4">
        <v>48</v>
      </c>
      <c r="E96" s="4">
        <v>344</v>
      </c>
      <c r="F96" s="4">
        <v>9</v>
      </c>
      <c r="G96" s="4">
        <v>1</v>
      </c>
      <c r="H96" s="14">
        <v>675000</v>
      </c>
    </row>
    <row r="97" spans="1:8" x14ac:dyDescent="0.35">
      <c r="A97" s="13">
        <v>96</v>
      </c>
      <c r="B97" s="4" t="s">
        <v>135</v>
      </c>
      <c r="C97" s="4">
        <v>1</v>
      </c>
      <c r="D97" s="4">
        <v>133</v>
      </c>
      <c r="E97" s="4">
        <v>64</v>
      </c>
      <c r="F97" s="4">
        <v>36</v>
      </c>
      <c r="G97" s="4">
        <v>0</v>
      </c>
      <c r="H97" s="14">
        <v>950000</v>
      </c>
    </row>
    <row r="98" spans="1:8" x14ac:dyDescent="0.35">
      <c r="A98" s="13">
        <v>97</v>
      </c>
      <c r="B98" s="4" t="s">
        <v>136</v>
      </c>
      <c r="C98" s="4">
        <v>2</v>
      </c>
      <c r="D98" s="4">
        <v>0</v>
      </c>
      <c r="E98" s="4">
        <v>1</v>
      </c>
      <c r="F98" s="4">
        <v>12</v>
      </c>
      <c r="G98" s="4">
        <v>0</v>
      </c>
      <c r="H98" s="14">
        <v>225000</v>
      </c>
    </row>
    <row r="99" spans="1:8" ht="26.5" x14ac:dyDescent="0.35">
      <c r="A99" s="13">
        <v>98</v>
      </c>
      <c r="B99" s="4" t="s">
        <v>137</v>
      </c>
      <c r="C99" s="4">
        <v>1</v>
      </c>
      <c r="D99" s="4">
        <v>0</v>
      </c>
      <c r="E99" s="4">
        <v>8</v>
      </c>
      <c r="F99" s="4">
        <v>14</v>
      </c>
      <c r="G99" s="4">
        <v>0</v>
      </c>
      <c r="H99" s="14">
        <v>750000</v>
      </c>
    </row>
    <row r="100" spans="1:8" ht="26.5" x14ac:dyDescent="0.35">
      <c r="A100" s="13">
        <v>99</v>
      </c>
      <c r="B100" s="4" t="s">
        <v>138</v>
      </c>
      <c r="C100" s="4">
        <v>3</v>
      </c>
      <c r="D100" s="4">
        <v>178</v>
      </c>
      <c r="E100" s="4">
        <v>247</v>
      </c>
      <c r="F100" s="4">
        <v>5</v>
      </c>
      <c r="G100" s="4">
        <v>0</v>
      </c>
      <c r="H100" s="14">
        <v>425000</v>
      </c>
    </row>
    <row r="101" spans="1:8" ht="26.5" x14ac:dyDescent="0.35">
      <c r="A101" s="13">
        <v>100</v>
      </c>
      <c r="B101" s="4" t="s">
        <v>139</v>
      </c>
      <c r="C101" s="4">
        <v>2</v>
      </c>
      <c r="D101" s="4">
        <v>21</v>
      </c>
      <c r="E101" s="4">
        <v>139</v>
      </c>
      <c r="F101" s="4">
        <v>2</v>
      </c>
      <c r="G101" s="4">
        <v>1</v>
      </c>
      <c r="H101" s="14">
        <v>500000</v>
      </c>
    </row>
    <row r="102" spans="1:8" x14ac:dyDescent="0.35">
      <c r="A102" s="13">
        <v>101</v>
      </c>
      <c r="B102" s="4" t="s">
        <v>140</v>
      </c>
      <c r="C102" s="4">
        <v>2</v>
      </c>
      <c r="D102" s="4">
        <v>1</v>
      </c>
      <c r="E102" s="4">
        <v>1</v>
      </c>
      <c r="F102" s="4">
        <v>0</v>
      </c>
      <c r="G102" s="4">
        <v>0</v>
      </c>
      <c r="H102" s="14">
        <v>100000</v>
      </c>
    </row>
    <row r="103" spans="1:8" x14ac:dyDescent="0.35">
      <c r="A103" s="13">
        <v>102</v>
      </c>
      <c r="B103" s="4" t="s">
        <v>141</v>
      </c>
      <c r="C103" s="4">
        <v>2</v>
      </c>
      <c r="D103" s="4">
        <v>40</v>
      </c>
      <c r="E103" s="4">
        <v>69</v>
      </c>
      <c r="F103" s="4">
        <v>74</v>
      </c>
      <c r="G103" s="4">
        <v>0</v>
      </c>
      <c r="H103" s="14">
        <v>875000</v>
      </c>
    </row>
    <row r="104" spans="1:8" x14ac:dyDescent="0.35">
      <c r="A104" s="13">
        <v>103</v>
      </c>
      <c r="B104" s="4" t="s">
        <v>142</v>
      </c>
      <c r="C104" s="4">
        <v>2</v>
      </c>
      <c r="D104" s="4">
        <v>7</v>
      </c>
      <c r="E104" s="4">
        <v>56</v>
      </c>
      <c r="F104" s="4">
        <v>9</v>
      </c>
      <c r="G104" s="4">
        <v>0</v>
      </c>
      <c r="H104" s="14">
        <v>100000</v>
      </c>
    </row>
    <row r="105" spans="1:8" x14ac:dyDescent="0.35">
      <c r="A105" s="13">
        <v>104</v>
      </c>
      <c r="B105" s="4" t="s">
        <v>143</v>
      </c>
      <c r="C105" s="4">
        <v>2</v>
      </c>
      <c r="D105" s="4">
        <v>8</v>
      </c>
      <c r="E105" s="4">
        <v>18</v>
      </c>
      <c r="F105" s="4">
        <v>0</v>
      </c>
      <c r="G105" s="4">
        <v>1</v>
      </c>
      <c r="H105" s="14">
        <v>250000</v>
      </c>
    </row>
    <row r="106" spans="1:8" ht="26.5" x14ac:dyDescent="0.35">
      <c r="A106" s="13">
        <v>105</v>
      </c>
      <c r="B106" s="4" t="s">
        <v>144</v>
      </c>
      <c r="C106" s="4">
        <v>2</v>
      </c>
      <c r="D106" s="4">
        <v>5</v>
      </c>
      <c r="E106" s="4">
        <v>55</v>
      </c>
      <c r="F106" s="4">
        <v>22</v>
      </c>
      <c r="G106" s="4">
        <v>0</v>
      </c>
      <c r="H106" s="14">
        <v>100000</v>
      </c>
    </row>
    <row r="107" spans="1:8" ht="26.5" x14ac:dyDescent="0.35">
      <c r="A107" s="13">
        <v>106</v>
      </c>
      <c r="B107" s="4" t="s">
        <v>145</v>
      </c>
      <c r="C107" s="4">
        <v>2</v>
      </c>
      <c r="D107" s="4">
        <v>87</v>
      </c>
      <c r="E107" s="4">
        <v>75</v>
      </c>
      <c r="F107" s="4">
        <v>35</v>
      </c>
      <c r="G107" s="4">
        <v>0</v>
      </c>
      <c r="H107" s="14">
        <v>625000</v>
      </c>
    </row>
    <row r="108" spans="1:8" x14ac:dyDescent="0.35">
      <c r="A108" s="13">
        <v>107</v>
      </c>
      <c r="B108" s="4" t="s">
        <v>146</v>
      </c>
      <c r="C108" s="4">
        <v>2</v>
      </c>
      <c r="D108" s="4">
        <v>272</v>
      </c>
      <c r="E108" s="4">
        <v>91</v>
      </c>
      <c r="F108" s="4">
        <v>59</v>
      </c>
      <c r="G108" s="4">
        <v>0</v>
      </c>
      <c r="H108" s="14">
        <v>325000</v>
      </c>
    </row>
    <row r="109" spans="1:8" x14ac:dyDescent="0.35">
      <c r="A109" s="13">
        <v>108</v>
      </c>
      <c r="B109" s="4" t="s">
        <v>147</v>
      </c>
      <c r="C109" s="4">
        <v>3</v>
      </c>
      <c r="D109" s="4">
        <v>20</v>
      </c>
      <c r="E109" s="4">
        <v>137</v>
      </c>
      <c r="F109" s="4">
        <v>8</v>
      </c>
      <c r="G109" s="4">
        <v>0</v>
      </c>
      <c r="H109" s="14">
        <v>175000</v>
      </c>
    </row>
    <row r="110" spans="1:8" ht="26.5" x14ac:dyDescent="0.35">
      <c r="A110" s="13">
        <v>109</v>
      </c>
      <c r="B110" s="4" t="s">
        <v>148</v>
      </c>
      <c r="C110" s="4">
        <v>3</v>
      </c>
      <c r="D110" s="4">
        <v>24</v>
      </c>
      <c r="E110" s="4">
        <v>133</v>
      </c>
      <c r="F110" s="4">
        <v>20</v>
      </c>
      <c r="G110" s="4">
        <v>0</v>
      </c>
      <c r="H110" s="14">
        <v>1350000</v>
      </c>
    </row>
    <row r="111" spans="1:8" x14ac:dyDescent="0.35">
      <c r="A111" s="13">
        <v>110</v>
      </c>
      <c r="B111" s="4" t="s">
        <v>149</v>
      </c>
      <c r="C111" s="4">
        <v>2</v>
      </c>
      <c r="D111" s="4">
        <v>1</v>
      </c>
      <c r="E111" s="4">
        <v>2</v>
      </c>
      <c r="F111" s="4">
        <v>0</v>
      </c>
      <c r="G111" s="4">
        <v>1</v>
      </c>
      <c r="H111" s="14">
        <v>125000</v>
      </c>
    </row>
    <row r="112" spans="1:8" ht="26.5" x14ac:dyDescent="0.35">
      <c r="A112" s="13">
        <v>111</v>
      </c>
      <c r="B112" s="4" t="s">
        <v>151</v>
      </c>
      <c r="C112" s="4">
        <v>2</v>
      </c>
      <c r="D112" s="4">
        <v>2</v>
      </c>
      <c r="E112" s="4">
        <v>0</v>
      </c>
      <c r="F112" s="4">
        <v>0</v>
      </c>
      <c r="G112" s="4">
        <v>1</v>
      </c>
      <c r="H112" s="14">
        <v>1000000</v>
      </c>
    </row>
    <row r="113" spans="1:8" ht="26.5" x14ac:dyDescent="0.35">
      <c r="A113" s="13">
        <v>112</v>
      </c>
      <c r="B113" s="4" t="s">
        <v>152</v>
      </c>
      <c r="C113" s="4">
        <v>3</v>
      </c>
      <c r="D113" s="4">
        <v>45</v>
      </c>
      <c r="E113" s="4">
        <v>154</v>
      </c>
      <c r="F113" s="4">
        <v>0</v>
      </c>
      <c r="G113" s="4">
        <v>1</v>
      </c>
      <c r="H113" s="14">
        <v>1800000</v>
      </c>
    </row>
    <row r="114" spans="1:8" ht="26.5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</v>
      </c>
      <c r="F114" s="4">
        <v>1</v>
      </c>
      <c r="G114" s="4">
        <v>0</v>
      </c>
      <c r="H114" s="14">
        <v>675000</v>
      </c>
    </row>
    <row r="115" spans="1:8" ht="26.5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14">
        <v>1600000</v>
      </c>
    </row>
    <row r="116" spans="1:8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3</v>
      </c>
      <c r="F116" s="4">
        <v>6</v>
      </c>
      <c r="G116" s="4">
        <v>0</v>
      </c>
      <c r="H116" s="14">
        <v>240000</v>
      </c>
    </row>
    <row r="117" spans="1:8" x14ac:dyDescent="0.35">
      <c r="A117" s="13">
        <v>116</v>
      </c>
      <c r="B117" s="4" t="s">
        <v>156</v>
      </c>
      <c r="C117" s="4">
        <v>2</v>
      </c>
      <c r="D117" s="4">
        <v>157</v>
      </c>
      <c r="E117" s="4">
        <v>154</v>
      </c>
      <c r="F117" s="4">
        <v>12</v>
      </c>
      <c r="G117" s="4">
        <v>0</v>
      </c>
      <c r="H117" s="14">
        <v>150000</v>
      </c>
    </row>
    <row r="118" spans="1:8" ht="26.5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14">
        <v>800000</v>
      </c>
    </row>
    <row r="119" spans="1:8" ht="26.5" x14ac:dyDescent="0.35">
      <c r="A119" s="13">
        <v>118</v>
      </c>
      <c r="B119" s="4" t="s">
        <v>158</v>
      </c>
      <c r="C119" s="4">
        <v>3</v>
      </c>
      <c r="D119" s="4">
        <v>355</v>
      </c>
      <c r="E119" s="4">
        <v>400</v>
      </c>
      <c r="F119" s="4">
        <v>18</v>
      </c>
      <c r="G119" s="4">
        <v>0</v>
      </c>
      <c r="H119" s="14">
        <v>200000</v>
      </c>
    </row>
    <row r="120" spans="1:8" ht="26.5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17</v>
      </c>
      <c r="F120" s="4">
        <v>18</v>
      </c>
      <c r="G120" s="4">
        <v>0</v>
      </c>
      <c r="H120" s="14">
        <v>50000</v>
      </c>
    </row>
    <row r="121" spans="1:8" ht="26.5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0</v>
      </c>
      <c r="F121" s="4">
        <v>6</v>
      </c>
      <c r="G121" s="4">
        <v>0</v>
      </c>
      <c r="H121" s="14">
        <v>700000</v>
      </c>
    </row>
    <row r="122" spans="1:8" ht="26.5" x14ac:dyDescent="0.35">
      <c r="A122" s="13">
        <v>121</v>
      </c>
      <c r="B122" s="4" t="s">
        <v>160</v>
      </c>
      <c r="C122" s="4">
        <v>2</v>
      </c>
      <c r="D122" s="4">
        <v>359</v>
      </c>
      <c r="E122" s="4">
        <v>282</v>
      </c>
      <c r="F122" s="4">
        <v>28</v>
      </c>
      <c r="G122" s="4">
        <v>1</v>
      </c>
      <c r="H122" s="14">
        <v>625000</v>
      </c>
    </row>
    <row r="123" spans="1:8" ht="26.5" x14ac:dyDescent="0.35">
      <c r="A123" s="13">
        <v>122</v>
      </c>
      <c r="B123" s="4" t="s">
        <v>161</v>
      </c>
      <c r="C123" s="4">
        <v>2</v>
      </c>
      <c r="D123" s="4">
        <v>1</v>
      </c>
      <c r="E123" s="4">
        <v>28</v>
      </c>
      <c r="F123" s="4">
        <v>61</v>
      </c>
      <c r="G123" s="4">
        <v>0</v>
      </c>
      <c r="H123" s="14">
        <v>475000</v>
      </c>
    </row>
    <row r="124" spans="1:8" x14ac:dyDescent="0.35">
      <c r="A124" s="13">
        <v>123</v>
      </c>
      <c r="B124" s="4" t="s">
        <v>162</v>
      </c>
      <c r="C124" s="4">
        <v>3</v>
      </c>
      <c r="D124" s="4">
        <v>708</v>
      </c>
      <c r="E124" s="4">
        <v>293</v>
      </c>
      <c r="F124" s="4">
        <v>57</v>
      </c>
      <c r="G124" s="4">
        <v>1</v>
      </c>
      <c r="H124" s="14">
        <v>450000</v>
      </c>
    </row>
    <row r="125" spans="1:8" ht="26.5" x14ac:dyDescent="0.35">
      <c r="A125" s="13">
        <v>124</v>
      </c>
      <c r="B125" s="4" t="s">
        <v>163</v>
      </c>
      <c r="C125" s="4">
        <v>1</v>
      </c>
      <c r="D125" s="4">
        <v>2</v>
      </c>
      <c r="E125" s="4">
        <v>0</v>
      </c>
      <c r="F125" s="4">
        <v>0</v>
      </c>
      <c r="G125" s="4">
        <v>0</v>
      </c>
      <c r="H125" s="14">
        <v>750000</v>
      </c>
    </row>
    <row r="126" spans="1:8" x14ac:dyDescent="0.35">
      <c r="A126" s="13">
        <v>125</v>
      </c>
      <c r="B126" s="4" t="s">
        <v>164</v>
      </c>
      <c r="C126" s="4">
        <v>2</v>
      </c>
      <c r="D126" s="4">
        <v>5</v>
      </c>
      <c r="E126" s="4">
        <v>12</v>
      </c>
      <c r="F126" s="4">
        <v>0</v>
      </c>
      <c r="G126" s="4">
        <v>1</v>
      </c>
      <c r="H126" s="14">
        <v>500000</v>
      </c>
    </row>
    <row r="127" spans="1:8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14">
        <v>750000</v>
      </c>
    </row>
    <row r="128" spans="1:8" ht="26.5" x14ac:dyDescent="0.35">
      <c r="A128" s="13">
        <v>127</v>
      </c>
      <c r="B128" s="4" t="s">
        <v>166</v>
      </c>
      <c r="C128" s="4">
        <v>2</v>
      </c>
      <c r="D128" s="4">
        <v>7</v>
      </c>
      <c r="E128" s="4">
        <v>3</v>
      </c>
      <c r="F128" s="4">
        <v>0</v>
      </c>
      <c r="G128" s="4">
        <v>1</v>
      </c>
      <c r="H128" s="14">
        <v>225000</v>
      </c>
    </row>
    <row r="129" spans="1:8" ht="26.5" x14ac:dyDescent="0.35">
      <c r="A129" s="13">
        <v>128</v>
      </c>
      <c r="B129" s="4" t="s">
        <v>167</v>
      </c>
      <c r="C129" s="4">
        <v>2</v>
      </c>
      <c r="D129" s="4">
        <v>9</v>
      </c>
      <c r="E129" s="4">
        <v>109</v>
      </c>
      <c r="F129" s="4">
        <v>23</v>
      </c>
      <c r="G129" s="4">
        <v>1</v>
      </c>
      <c r="H129" s="14">
        <v>1800000</v>
      </c>
    </row>
    <row r="130" spans="1:8" ht="26.5" x14ac:dyDescent="0.35">
      <c r="A130" s="13">
        <v>129</v>
      </c>
      <c r="B130" s="4" t="s">
        <v>168</v>
      </c>
      <c r="C130" s="4">
        <v>2</v>
      </c>
      <c r="D130" s="4">
        <v>288</v>
      </c>
      <c r="E130" s="4">
        <v>278</v>
      </c>
      <c r="F130" s="4">
        <v>65</v>
      </c>
      <c r="G130" s="4">
        <v>0</v>
      </c>
      <c r="H130" s="14">
        <v>450000</v>
      </c>
    </row>
    <row r="131" spans="1:8" ht="26.5" x14ac:dyDescent="0.35">
      <c r="A131" s="13">
        <v>130</v>
      </c>
      <c r="B131" s="4" t="s">
        <v>169</v>
      </c>
      <c r="C131" s="4">
        <v>2</v>
      </c>
      <c r="D131" s="47">
        <v>64</v>
      </c>
      <c r="E131" s="47">
        <v>108</v>
      </c>
      <c r="F131" s="47">
        <v>2</v>
      </c>
      <c r="G131" s="20">
        <v>0</v>
      </c>
      <c r="H131" s="23">
        <v>110000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F98A-A523-4A60-9F2A-65D53BA47E5F}">
  <dimension ref="A1:I29"/>
  <sheetViews>
    <sheetView workbookViewId="0">
      <selection activeCell="E19" sqref="E19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40" t="s">
        <v>220</v>
      </c>
      <c r="B3" s="40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0.37560284954644574</v>
      </c>
    </row>
    <row r="7" spans="1:9" x14ac:dyDescent="0.35">
      <c r="A7" s="34" t="s">
        <v>224</v>
      </c>
      <c r="B7" s="34">
        <v>321454.3067373638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  <c r="G10" s="38"/>
    </row>
    <row r="11" spans="1:9" x14ac:dyDescent="0.35">
      <c r="A11" s="39"/>
      <c r="B11" s="39"/>
      <c r="C11" s="39"/>
      <c r="D11" s="39"/>
      <c r="E11" s="39"/>
      <c r="F11" s="39"/>
      <c r="G11" s="38"/>
    </row>
    <row r="12" spans="1:9" x14ac:dyDescent="0.35">
      <c r="A12" s="34"/>
      <c r="B12" s="34"/>
      <c r="C12" s="34"/>
      <c r="D12" s="34"/>
      <c r="E12" s="34"/>
      <c r="F12" s="34"/>
      <c r="G12" s="38"/>
    </row>
    <row r="13" spans="1:9" x14ac:dyDescent="0.35">
      <c r="A13" s="34"/>
      <c r="B13" s="34"/>
      <c r="C13" s="34"/>
      <c r="D13" s="34"/>
      <c r="E13" s="34"/>
      <c r="F13" s="34"/>
      <c r="G13" s="38"/>
    </row>
    <row r="14" spans="1:9" x14ac:dyDescent="0.35">
      <c r="A14" s="34"/>
      <c r="B14" s="34"/>
      <c r="C14" s="34"/>
      <c r="D14" s="34"/>
      <c r="E14" s="34"/>
      <c r="F14" s="34"/>
      <c r="G14" s="38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418308.8523958755</v>
      </c>
      <c r="C17" s="41">
        <v>136194.38494810529</v>
      </c>
      <c r="D17" s="41">
        <v>3.0714104150128176</v>
      </c>
      <c r="E17" s="41">
        <v>2.6452393159441985E-3</v>
      </c>
      <c r="F17" s="41">
        <v>148606.8913763421</v>
      </c>
      <c r="G17" s="41">
        <v>688010.81341540883</v>
      </c>
      <c r="H17" s="34"/>
      <c r="I17" s="34"/>
    </row>
    <row r="18" spans="1:9" x14ac:dyDescent="0.35">
      <c r="A18" s="34" t="s">
        <v>2</v>
      </c>
      <c r="B18" s="41">
        <v>-131223.97583990922</v>
      </c>
      <c r="C18" s="41">
        <v>62106.228349603247</v>
      </c>
      <c r="D18" s="41">
        <v>-2.1128955875606237</v>
      </c>
      <c r="E18" s="41">
        <v>3.6717260569824849E-2</v>
      </c>
      <c r="F18" s="41">
        <v>-254211.21634763884</v>
      </c>
      <c r="G18" s="41">
        <v>-8236.7353321796109</v>
      </c>
      <c r="H18" s="34"/>
      <c r="I18" s="34"/>
    </row>
    <row r="19" spans="1:9" x14ac:dyDescent="0.35">
      <c r="A19" s="34" t="s">
        <v>4</v>
      </c>
      <c r="B19" s="41">
        <v>-14.744345638698155</v>
      </c>
      <c r="C19" s="41">
        <v>23.241140653687737</v>
      </c>
      <c r="D19" s="41">
        <v>-0.63440714285073729</v>
      </c>
      <c r="E19" s="41">
        <v>0.52704318256169069</v>
      </c>
      <c r="F19" s="41">
        <v>-60.768131516645873</v>
      </c>
      <c r="G19" s="41">
        <v>31.27944023924956</v>
      </c>
      <c r="H19" s="34"/>
      <c r="I19" s="34"/>
    </row>
    <row r="20" spans="1:9" x14ac:dyDescent="0.35">
      <c r="A20" s="34" t="s">
        <v>207</v>
      </c>
      <c r="B20" s="41">
        <v>27.683270868864639</v>
      </c>
      <c r="C20" s="41">
        <v>24.393939943566497</v>
      </c>
      <c r="D20" s="41">
        <v>1.1348421342721904</v>
      </c>
      <c r="E20" s="41">
        <v>0.25874144958715589</v>
      </c>
      <c r="F20" s="41">
        <v>-20.623371451811572</v>
      </c>
      <c r="G20" s="41">
        <v>75.989913189540857</v>
      </c>
      <c r="H20" s="34"/>
      <c r="I20" s="34"/>
    </row>
    <row r="21" spans="1:9" x14ac:dyDescent="0.35">
      <c r="A21" s="34" t="s">
        <v>171</v>
      </c>
      <c r="B21" s="41">
        <v>200.00474369254249</v>
      </c>
      <c r="C21" s="41">
        <v>119.84330649293005</v>
      </c>
      <c r="D21" s="41">
        <v>1.6688853933143226</v>
      </c>
      <c r="E21" s="41">
        <v>9.7791298273564864E-2</v>
      </c>
      <c r="F21" s="41">
        <v>-37.317630416522235</v>
      </c>
      <c r="G21" s="41">
        <v>437.32711780160719</v>
      </c>
      <c r="H21" s="34"/>
      <c r="I21" s="34"/>
    </row>
    <row r="22" spans="1:9" x14ac:dyDescent="0.35">
      <c r="A22" s="34" t="s">
        <v>10</v>
      </c>
      <c r="B22" s="41">
        <v>-4417.9470782931085</v>
      </c>
      <c r="C22" s="41">
        <v>2014.7091264081291</v>
      </c>
      <c r="D22" s="41">
        <v>-2.1928461138057824</v>
      </c>
      <c r="E22" s="41">
        <v>3.0280110443667584E-2</v>
      </c>
      <c r="F22" s="41">
        <v>-8407.6196516761174</v>
      </c>
      <c r="G22" s="41">
        <v>-428.27450491009904</v>
      </c>
      <c r="H22" s="34"/>
      <c r="I22" s="34"/>
    </row>
    <row r="23" spans="1:9" x14ac:dyDescent="0.35">
      <c r="A23" s="34" t="s">
        <v>170</v>
      </c>
      <c r="B23" s="41">
        <v>13454.557742627652</v>
      </c>
      <c r="C23" s="41">
        <v>5427.7206991703715</v>
      </c>
      <c r="D23" s="41">
        <v>2.4788596334155852</v>
      </c>
      <c r="E23" s="41">
        <v>1.4593597070183692E-2</v>
      </c>
      <c r="F23" s="41">
        <v>2706.193065256075</v>
      </c>
      <c r="G23" s="41">
        <v>24202.922419999231</v>
      </c>
      <c r="H23" s="34"/>
      <c r="I23" s="34"/>
    </row>
    <row r="24" spans="1:9" x14ac:dyDescent="0.35">
      <c r="A24" s="34" t="s">
        <v>194</v>
      </c>
      <c r="B24" s="41">
        <v>2516.3335951301337</v>
      </c>
      <c r="C24" s="41">
        <v>2684.8990858615189</v>
      </c>
      <c r="D24" s="41">
        <v>0.93721719687006544</v>
      </c>
      <c r="E24" s="41">
        <v>0.35056111460391304</v>
      </c>
      <c r="F24" s="41">
        <v>-2800.4975566998014</v>
      </c>
      <c r="G24" s="41">
        <v>7833.1647469600684</v>
      </c>
      <c r="H24" s="34"/>
      <c r="I24" s="34"/>
    </row>
    <row r="25" spans="1:9" x14ac:dyDescent="0.35">
      <c r="A25" s="34" t="s">
        <v>5</v>
      </c>
      <c r="B25" s="41">
        <v>-71.794053064749306</v>
      </c>
      <c r="C25" s="41">
        <v>436.18004613457515</v>
      </c>
      <c r="D25" s="41">
        <v>-0.16459728889706843</v>
      </c>
      <c r="E25" s="41">
        <v>0.86954259159539027</v>
      </c>
      <c r="F25" s="41">
        <v>-935.5492941116529</v>
      </c>
      <c r="G25" s="41">
        <v>791.96118798215434</v>
      </c>
      <c r="H25" s="34"/>
      <c r="I25" s="34"/>
    </row>
    <row r="26" spans="1:9" x14ac:dyDescent="0.35">
      <c r="A26" s="34" t="s">
        <v>7</v>
      </c>
      <c r="B26" s="41">
        <v>805.85659398509893</v>
      </c>
      <c r="C26" s="41">
        <v>532.51392350859896</v>
      </c>
      <c r="D26" s="41">
        <v>1.5133061473313496</v>
      </c>
      <c r="E26" s="41">
        <v>0.13287574065317739</v>
      </c>
      <c r="F26" s="41">
        <v>-248.66595109044943</v>
      </c>
      <c r="G26" s="41">
        <v>1860.3791390606473</v>
      </c>
      <c r="H26" s="34"/>
      <c r="I26" s="34"/>
    </row>
    <row r="27" spans="1:9" x14ac:dyDescent="0.35">
      <c r="A27" s="34" t="s">
        <v>173</v>
      </c>
      <c r="B27" s="41">
        <v>2493.5832927510887</v>
      </c>
      <c r="C27" s="41">
        <v>859.46920088600734</v>
      </c>
      <c r="D27" s="41">
        <v>2.901306166853344</v>
      </c>
      <c r="E27" s="41">
        <v>4.434554491171608E-3</v>
      </c>
      <c r="F27" s="41">
        <v>791.60028513171142</v>
      </c>
      <c r="G27" s="41">
        <v>4195.5663003704658</v>
      </c>
      <c r="H27" s="34"/>
      <c r="I27" s="34"/>
    </row>
    <row r="28" spans="1:9" ht="15" thickBot="1" x14ac:dyDescent="0.4">
      <c r="A28" s="35" t="s">
        <v>243</v>
      </c>
      <c r="B28" s="42">
        <v>140791.88753442059</v>
      </c>
      <c r="C28" s="42">
        <v>94789.823542285463</v>
      </c>
      <c r="D28" s="42">
        <v>1.4853059355217992</v>
      </c>
      <c r="E28" s="42">
        <v>0.14012949994319693</v>
      </c>
      <c r="F28" s="42">
        <v>-46917.769539849134</v>
      </c>
      <c r="G28" s="42">
        <v>328501.54460869031</v>
      </c>
      <c r="H28" s="34"/>
      <c r="I28" s="34"/>
    </row>
    <row r="29" spans="1:9" x14ac:dyDescent="0.35">
      <c r="H29" s="38"/>
      <c r="I29" s="3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8E78-281A-45E2-81B1-01D7D8941CE0}">
  <dimension ref="A1:N131"/>
  <sheetViews>
    <sheetView topLeftCell="A119" workbookViewId="0">
      <selection sqref="A1:N131"/>
    </sheetView>
  </sheetViews>
  <sheetFormatPr defaultRowHeight="14.5" x14ac:dyDescent="0.35"/>
  <cols>
    <col min="1" max="1" width="8.7265625" style="1"/>
    <col min="2" max="2" width="15.81640625" style="1" customWidth="1"/>
    <col min="3" max="3" width="8.7265625" style="1"/>
    <col min="4" max="4" width="9.453125" customWidth="1"/>
    <col min="5" max="5" width="13.26953125" customWidth="1"/>
    <col min="6" max="6" width="9.26953125" customWidth="1"/>
    <col min="9" max="9" width="9.08984375" customWidth="1"/>
    <col min="10" max="10" width="9.81640625" customWidth="1"/>
    <col min="11" max="11" width="12" customWidth="1"/>
    <col min="13" max="13" width="19.7265625" customWidth="1"/>
    <col min="14" max="14" width="13.6328125" customWidth="1"/>
  </cols>
  <sheetData>
    <row r="1" spans="1:14" ht="39.5" x14ac:dyDescent="0.35">
      <c r="A1" s="28" t="s">
        <v>0</v>
      </c>
      <c r="B1" s="24" t="s">
        <v>1</v>
      </c>
      <c r="C1" s="24" t="s">
        <v>2</v>
      </c>
      <c r="D1" s="44" t="s">
        <v>4</v>
      </c>
      <c r="E1" s="44" t="s">
        <v>207</v>
      </c>
      <c r="F1" s="44" t="s">
        <v>171</v>
      </c>
      <c r="G1" s="44" t="s">
        <v>10</v>
      </c>
      <c r="H1" s="45" t="s">
        <v>170</v>
      </c>
      <c r="I1" s="46" t="s">
        <v>194</v>
      </c>
      <c r="J1" s="44" t="s">
        <v>5</v>
      </c>
      <c r="K1" s="44" t="s">
        <v>7</v>
      </c>
      <c r="L1" s="44" t="s">
        <v>173</v>
      </c>
      <c r="M1" s="44" t="s">
        <v>243</v>
      </c>
      <c r="N1" s="46" t="s">
        <v>180</v>
      </c>
    </row>
    <row r="2" spans="1:14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5">
        <v>0</v>
      </c>
      <c r="I2" s="14">
        <v>0</v>
      </c>
      <c r="J2" s="4">
        <v>0</v>
      </c>
      <c r="K2" s="4">
        <v>0</v>
      </c>
      <c r="L2" s="4">
        <v>15</v>
      </c>
      <c r="M2" s="4">
        <v>0</v>
      </c>
      <c r="N2" s="14">
        <v>50000</v>
      </c>
    </row>
    <row r="3" spans="1:14" ht="26.5" x14ac:dyDescent="0.35">
      <c r="A3" s="13">
        <v>2</v>
      </c>
      <c r="B3" s="4" t="s">
        <v>15</v>
      </c>
      <c r="C3" s="4">
        <v>2</v>
      </c>
      <c r="D3" s="4">
        <v>214</v>
      </c>
      <c r="E3" s="4">
        <v>657</v>
      </c>
      <c r="F3" s="4">
        <v>0</v>
      </c>
      <c r="G3" s="4">
        <v>0</v>
      </c>
      <c r="H3" s="5">
        <v>0</v>
      </c>
      <c r="I3" s="14">
        <v>0</v>
      </c>
      <c r="J3" s="4">
        <v>18</v>
      </c>
      <c r="K3" s="4">
        <v>185</v>
      </c>
      <c r="L3" s="4">
        <v>0</v>
      </c>
      <c r="M3" s="4">
        <v>0</v>
      </c>
      <c r="N3" s="14">
        <v>50000</v>
      </c>
    </row>
    <row r="4" spans="1:14" ht="26.5" x14ac:dyDescent="0.35">
      <c r="A4" s="13">
        <v>3</v>
      </c>
      <c r="B4" s="4" t="s">
        <v>19</v>
      </c>
      <c r="C4" s="4">
        <v>2</v>
      </c>
      <c r="D4" s="4">
        <v>571</v>
      </c>
      <c r="E4" s="4">
        <v>1269</v>
      </c>
      <c r="F4" s="4">
        <v>167</v>
      </c>
      <c r="G4" s="4">
        <v>39</v>
      </c>
      <c r="H4" s="5">
        <v>18.555555555555557</v>
      </c>
      <c r="I4" s="14">
        <v>5</v>
      </c>
      <c r="J4" s="4">
        <v>58</v>
      </c>
      <c r="K4" s="4">
        <v>288</v>
      </c>
      <c r="L4" s="4">
        <v>29</v>
      </c>
      <c r="M4" s="4">
        <v>0</v>
      </c>
      <c r="N4" s="14">
        <v>350000</v>
      </c>
    </row>
    <row r="5" spans="1:14" x14ac:dyDescent="0.35">
      <c r="A5" s="13">
        <v>4</v>
      </c>
      <c r="B5" s="4" t="s">
        <v>22</v>
      </c>
      <c r="C5" s="4">
        <v>1</v>
      </c>
      <c r="D5" s="4">
        <v>284</v>
      </c>
      <c r="E5" s="4">
        <v>241</v>
      </c>
      <c r="F5" s="4">
        <v>58</v>
      </c>
      <c r="G5" s="4">
        <v>11</v>
      </c>
      <c r="H5" s="5">
        <v>5.8</v>
      </c>
      <c r="I5" s="14">
        <v>0</v>
      </c>
      <c r="J5" s="4">
        <v>31</v>
      </c>
      <c r="K5" s="4">
        <v>51</v>
      </c>
      <c r="L5" s="4">
        <v>49</v>
      </c>
      <c r="M5" s="4">
        <v>0</v>
      </c>
      <c r="N5" s="14">
        <v>850000</v>
      </c>
    </row>
    <row r="6" spans="1:14" ht="26.5" x14ac:dyDescent="0.35">
      <c r="A6" s="13">
        <v>5</v>
      </c>
      <c r="B6" s="4" t="s">
        <v>24</v>
      </c>
      <c r="C6" s="4">
        <v>2</v>
      </c>
      <c r="D6" s="4">
        <v>63</v>
      </c>
      <c r="E6" s="4">
        <v>79</v>
      </c>
      <c r="F6" s="4">
        <v>1317</v>
      </c>
      <c r="G6" s="4">
        <v>71</v>
      </c>
      <c r="H6" s="5">
        <v>32.924999999999997</v>
      </c>
      <c r="I6" s="14">
        <v>28</v>
      </c>
      <c r="J6" s="4">
        <v>0</v>
      </c>
      <c r="K6" s="4">
        <v>0</v>
      </c>
      <c r="L6" s="4">
        <v>0</v>
      </c>
      <c r="M6" s="4">
        <v>0</v>
      </c>
      <c r="N6" s="14">
        <v>800000</v>
      </c>
    </row>
    <row r="7" spans="1:14" x14ac:dyDescent="0.35">
      <c r="A7" s="13">
        <v>6</v>
      </c>
      <c r="B7" s="4" t="s">
        <v>26</v>
      </c>
      <c r="C7" s="4">
        <v>2</v>
      </c>
      <c r="D7" s="4">
        <v>0</v>
      </c>
      <c r="E7" s="4">
        <v>172</v>
      </c>
      <c r="F7" s="4">
        <v>63</v>
      </c>
      <c r="G7" s="4">
        <v>48</v>
      </c>
      <c r="H7" s="5">
        <v>21</v>
      </c>
      <c r="I7" s="14">
        <v>0</v>
      </c>
      <c r="J7" s="4">
        <v>0</v>
      </c>
      <c r="K7" s="4">
        <v>0</v>
      </c>
      <c r="L7" s="4">
        <v>0</v>
      </c>
      <c r="M7" s="4">
        <v>1</v>
      </c>
      <c r="N7" s="14">
        <v>50000</v>
      </c>
    </row>
    <row r="8" spans="1:14" x14ac:dyDescent="0.35">
      <c r="A8" s="13">
        <v>7</v>
      </c>
      <c r="B8" s="4" t="s">
        <v>28</v>
      </c>
      <c r="C8" s="4">
        <v>2</v>
      </c>
      <c r="D8" s="4">
        <v>51</v>
      </c>
      <c r="E8" s="4">
        <v>120</v>
      </c>
      <c r="F8" s="4">
        <v>26</v>
      </c>
      <c r="G8" s="4">
        <v>15</v>
      </c>
      <c r="H8" s="5">
        <v>4.333333333333333</v>
      </c>
      <c r="I8" s="14">
        <v>1</v>
      </c>
      <c r="J8" s="4">
        <v>27</v>
      </c>
      <c r="K8" s="4">
        <v>34</v>
      </c>
      <c r="L8" s="4">
        <v>52</v>
      </c>
      <c r="M8" s="4">
        <v>0</v>
      </c>
      <c r="N8" s="14">
        <v>500000</v>
      </c>
    </row>
    <row r="9" spans="1:14" ht="26.5" x14ac:dyDescent="0.35">
      <c r="A9" s="13">
        <v>8</v>
      </c>
      <c r="B9" s="4" t="s">
        <v>30</v>
      </c>
      <c r="C9" s="4">
        <v>2</v>
      </c>
      <c r="D9" s="4">
        <v>54</v>
      </c>
      <c r="E9" s="4">
        <v>50</v>
      </c>
      <c r="F9" s="4">
        <v>21</v>
      </c>
      <c r="G9" s="4">
        <v>16</v>
      </c>
      <c r="H9" s="5">
        <v>21</v>
      </c>
      <c r="I9" s="14">
        <v>1</v>
      </c>
      <c r="J9" s="4">
        <v>50</v>
      </c>
      <c r="K9" s="4">
        <v>62</v>
      </c>
      <c r="L9" s="4">
        <v>37</v>
      </c>
      <c r="M9" s="4">
        <v>0</v>
      </c>
      <c r="N9" s="14">
        <v>700000</v>
      </c>
    </row>
    <row r="10" spans="1:14" x14ac:dyDescent="0.35">
      <c r="A10" s="13">
        <v>9</v>
      </c>
      <c r="B10" s="4" t="s">
        <v>31</v>
      </c>
      <c r="C10" s="4">
        <v>2</v>
      </c>
      <c r="D10" s="4">
        <v>83</v>
      </c>
      <c r="E10" s="4">
        <v>609</v>
      </c>
      <c r="F10" s="4">
        <v>335</v>
      </c>
      <c r="G10" s="4">
        <v>67</v>
      </c>
      <c r="H10" s="5">
        <v>30.454545454545453</v>
      </c>
      <c r="I10" s="14">
        <v>3</v>
      </c>
      <c r="J10" s="4">
        <v>17</v>
      </c>
      <c r="K10" s="4">
        <v>72</v>
      </c>
      <c r="L10" s="4">
        <v>19</v>
      </c>
      <c r="M10" s="4">
        <v>1</v>
      </c>
      <c r="N10" s="14">
        <v>950000</v>
      </c>
    </row>
    <row r="11" spans="1:14" ht="26.5" x14ac:dyDescent="0.35">
      <c r="A11" s="13">
        <v>10</v>
      </c>
      <c r="B11" s="4" t="s">
        <v>33</v>
      </c>
      <c r="C11" s="4">
        <v>2</v>
      </c>
      <c r="D11" s="4">
        <v>5515</v>
      </c>
      <c r="E11" s="4">
        <v>4686</v>
      </c>
      <c r="F11" s="4">
        <v>394</v>
      </c>
      <c r="G11" s="4">
        <v>50</v>
      </c>
      <c r="H11" s="5">
        <v>28.142857142857142</v>
      </c>
      <c r="I11" s="14">
        <v>13</v>
      </c>
      <c r="J11" s="4">
        <v>1</v>
      </c>
      <c r="K11" s="4">
        <v>0</v>
      </c>
      <c r="L11" s="4">
        <v>0</v>
      </c>
      <c r="M11" s="4">
        <v>1</v>
      </c>
      <c r="N11" s="14">
        <v>450000</v>
      </c>
    </row>
    <row r="12" spans="1:14" x14ac:dyDescent="0.35">
      <c r="A12" s="13">
        <v>11</v>
      </c>
      <c r="B12" s="4" t="s">
        <v>35</v>
      </c>
      <c r="C12" s="4">
        <v>2</v>
      </c>
      <c r="D12" s="4">
        <v>2200</v>
      </c>
      <c r="E12" s="4">
        <v>2004</v>
      </c>
      <c r="F12" s="4">
        <v>839</v>
      </c>
      <c r="G12" s="4">
        <v>70</v>
      </c>
      <c r="H12" s="5">
        <v>27.966666666666665</v>
      </c>
      <c r="I12" s="14">
        <v>38</v>
      </c>
      <c r="J12" s="4">
        <v>86</v>
      </c>
      <c r="K12" s="4">
        <v>142</v>
      </c>
      <c r="L12" s="4">
        <v>47</v>
      </c>
      <c r="M12" s="4">
        <v>0</v>
      </c>
      <c r="N12" s="14">
        <v>200000</v>
      </c>
    </row>
    <row r="13" spans="1:14" ht="26.5" x14ac:dyDescent="0.35">
      <c r="A13" s="13">
        <v>12</v>
      </c>
      <c r="B13" s="4" t="s">
        <v>38</v>
      </c>
      <c r="C13" s="4">
        <v>3</v>
      </c>
      <c r="D13" s="4">
        <v>9918</v>
      </c>
      <c r="E13" s="4">
        <v>8778</v>
      </c>
      <c r="F13" s="4">
        <v>25</v>
      </c>
      <c r="G13" s="4">
        <v>16</v>
      </c>
      <c r="H13" s="5">
        <v>8.33</v>
      </c>
      <c r="I13" s="14">
        <v>0</v>
      </c>
      <c r="J13" s="4">
        <v>9</v>
      </c>
      <c r="K13" s="4">
        <v>14</v>
      </c>
      <c r="L13" s="4">
        <v>0</v>
      </c>
      <c r="M13" s="4">
        <v>1</v>
      </c>
      <c r="N13" s="14">
        <v>200000</v>
      </c>
    </row>
    <row r="14" spans="1:14" ht="26.5" x14ac:dyDescent="0.35">
      <c r="A14" s="13">
        <v>13</v>
      </c>
      <c r="B14" s="4" t="s">
        <v>39</v>
      </c>
      <c r="C14" s="4">
        <v>1</v>
      </c>
      <c r="D14" s="4">
        <v>5</v>
      </c>
      <c r="E14" s="4">
        <v>38</v>
      </c>
      <c r="F14" s="4">
        <v>337</v>
      </c>
      <c r="G14" s="4">
        <v>24</v>
      </c>
      <c r="H14" s="5">
        <v>13.48</v>
      </c>
      <c r="I14" s="14">
        <v>9</v>
      </c>
      <c r="J14" s="4">
        <v>3</v>
      </c>
      <c r="K14" s="4">
        <v>32</v>
      </c>
      <c r="L14" s="4">
        <v>73</v>
      </c>
      <c r="M14" s="4">
        <v>0</v>
      </c>
      <c r="N14" s="14">
        <v>400000</v>
      </c>
    </row>
    <row r="15" spans="1:14" ht="39.5" x14ac:dyDescent="0.35">
      <c r="A15" s="13">
        <v>14</v>
      </c>
      <c r="B15" s="4" t="s">
        <v>40</v>
      </c>
      <c r="C15" s="4">
        <v>2</v>
      </c>
      <c r="D15" s="4">
        <v>5457</v>
      </c>
      <c r="E15" s="4">
        <v>4998</v>
      </c>
      <c r="F15" s="4">
        <v>1302</v>
      </c>
      <c r="G15" s="4">
        <v>105</v>
      </c>
      <c r="H15" s="5">
        <v>34.263157894736842</v>
      </c>
      <c r="I15" s="14">
        <v>42</v>
      </c>
      <c r="J15" s="4">
        <v>2</v>
      </c>
      <c r="K15" s="4">
        <v>0</v>
      </c>
      <c r="L15" s="4">
        <v>0</v>
      </c>
      <c r="M15" s="4">
        <v>1</v>
      </c>
      <c r="N15" s="14">
        <v>300000</v>
      </c>
    </row>
    <row r="16" spans="1:14" x14ac:dyDescent="0.35">
      <c r="A16" s="13">
        <v>15</v>
      </c>
      <c r="B16" s="4" t="s">
        <v>42</v>
      </c>
      <c r="C16" s="4">
        <v>2</v>
      </c>
      <c r="D16" s="4">
        <v>0</v>
      </c>
      <c r="E16" s="4">
        <v>69</v>
      </c>
      <c r="F16" s="4">
        <v>1540</v>
      </c>
      <c r="G16" s="4">
        <v>95</v>
      </c>
      <c r="H16" s="5">
        <v>31.428571428571427</v>
      </c>
      <c r="I16" s="14">
        <v>36</v>
      </c>
      <c r="J16" s="4">
        <v>0</v>
      </c>
      <c r="K16" s="4">
        <v>0</v>
      </c>
      <c r="L16" s="4">
        <v>4</v>
      </c>
      <c r="M16" s="4">
        <v>0</v>
      </c>
      <c r="N16" s="14">
        <v>300000</v>
      </c>
    </row>
    <row r="17" spans="1:14" x14ac:dyDescent="0.35">
      <c r="A17" s="13">
        <v>16</v>
      </c>
      <c r="B17" s="4" t="s">
        <v>43</v>
      </c>
      <c r="C17" s="4">
        <v>2</v>
      </c>
      <c r="D17" s="4">
        <v>3509</v>
      </c>
      <c r="E17" s="4">
        <v>6773</v>
      </c>
      <c r="F17" s="4">
        <v>1782</v>
      </c>
      <c r="G17" s="4">
        <v>70</v>
      </c>
      <c r="H17" s="5">
        <v>37.125</v>
      </c>
      <c r="I17" s="14">
        <v>64</v>
      </c>
      <c r="J17" s="4">
        <v>0</v>
      </c>
      <c r="K17" s="4">
        <v>1</v>
      </c>
      <c r="L17" s="4">
        <v>0</v>
      </c>
      <c r="M17" s="4">
        <v>1</v>
      </c>
      <c r="N17" s="14">
        <v>1500000</v>
      </c>
    </row>
    <row r="18" spans="1:14" ht="26.5" x14ac:dyDescent="0.35">
      <c r="A18" s="13">
        <v>17</v>
      </c>
      <c r="B18" s="4" t="s">
        <v>44</v>
      </c>
      <c r="C18" s="4">
        <v>2</v>
      </c>
      <c r="D18" s="4">
        <v>4722</v>
      </c>
      <c r="E18" s="4">
        <v>6455</v>
      </c>
      <c r="F18" s="4">
        <v>1077</v>
      </c>
      <c r="G18" s="4">
        <v>76</v>
      </c>
      <c r="H18" s="5">
        <v>28.342105263157894</v>
      </c>
      <c r="I18" s="14">
        <v>24</v>
      </c>
      <c r="J18" s="4">
        <v>32</v>
      </c>
      <c r="K18" s="4">
        <v>67</v>
      </c>
      <c r="L18" s="4">
        <v>5</v>
      </c>
      <c r="M18" s="4">
        <v>1</v>
      </c>
      <c r="N18" s="14">
        <v>250000</v>
      </c>
    </row>
    <row r="19" spans="1:14" x14ac:dyDescent="0.35">
      <c r="A19" s="13">
        <v>18</v>
      </c>
      <c r="B19" s="4" t="s">
        <v>46</v>
      </c>
      <c r="C19" s="4">
        <v>2</v>
      </c>
      <c r="D19" s="4">
        <v>0</v>
      </c>
      <c r="E19" s="4">
        <v>18</v>
      </c>
      <c r="F19" s="4">
        <v>6</v>
      </c>
      <c r="G19" s="4">
        <v>2</v>
      </c>
      <c r="H19" s="5">
        <v>1</v>
      </c>
      <c r="I19" s="14">
        <v>0</v>
      </c>
      <c r="J19" s="4">
        <v>0</v>
      </c>
      <c r="K19" s="4">
        <v>5</v>
      </c>
      <c r="L19" s="4">
        <v>36</v>
      </c>
      <c r="M19" s="4">
        <v>0</v>
      </c>
      <c r="N19" s="14">
        <v>375000</v>
      </c>
    </row>
    <row r="20" spans="1:14" ht="26.5" x14ac:dyDescent="0.35">
      <c r="A20" s="13">
        <v>19</v>
      </c>
      <c r="B20" s="4" t="s">
        <v>48</v>
      </c>
      <c r="C20" s="4">
        <v>3</v>
      </c>
      <c r="D20" s="4">
        <v>13288</v>
      </c>
      <c r="E20" s="4">
        <v>10889</v>
      </c>
      <c r="F20" s="4">
        <v>1703</v>
      </c>
      <c r="G20" s="4">
        <v>75</v>
      </c>
      <c r="H20" s="5">
        <v>27.918032786885245</v>
      </c>
      <c r="I20" s="14">
        <v>23</v>
      </c>
      <c r="J20" s="4">
        <v>1</v>
      </c>
      <c r="K20" s="4">
        <v>4</v>
      </c>
      <c r="L20" s="4">
        <v>0</v>
      </c>
      <c r="M20" s="4">
        <v>1</v>
      </c>
      <c r="N20" s="14">
        <v>500000</v>
      </c>
    </row>
    <row r="21" spans="1:14" ht="26.5" x14ac:dyDescent="0.35">
      <c r="A21" s="13">
        <v>20</v>
      </c>
      <c r="B21" s="4" t="s">
        <v>49</v>
      </c>
      <c r="C21" s="4">
        <v>2</v>
      </c>
      <c r="D21" s="4">
        <v>654</v>
      </c>
      <c r="E21" s="4">
        <v>2536</v>
      </c>
      <c r="F21" s="4">
        <v>978</v>
      </c>
      <c r="G21" s="4">
        <v>74</v>
      </c>
      <c r="H21" s="5">
        <v>36.222222222222221</v>
      </c>
      <c r="I21" s="14">
        <v>35</v>
      </c>
      <c r="J21" s="4">
        <v>11</v>
      </c>
      <c r="K21" s="4">
        <v>25</v>
      </c>
      <c r="L21" s="4">
        <v>10</v>
      </c>
      <c r="M21" s="4">
        <v>0</v>
      </c>
      <c r="N21" s="14">
        <v>300000</v>
      </c>
    </row>
    <row r="22" spans="1:14" ht="26.5" x14ac:dyDescent="0.35">
      <c r="A22" s="13">
        <v>21</v>
      </c>
      <c r="B22" s="4" t="s">
        <v>50</v>
      </c>
      <c r="C22" s="4">
        <v>2</v>
      </c>
      <c r="D22" s="4">
        <v>380</v>
      </c>
      <c r="E22" s="4">
        <v>73</v>
      </c>
      <c r="F22" s="4">
        <v>4</v>
      </c>
      <c r="G22" s="4">
        <v>3</v>
      </c>
      <c r="H22" s="5">
        <v>4</v>
      </c>
      <c r="I22" s="14">
        <v>0</v>
      </c>
      <c r="J22" s="4">
        <v>157</v>
      </c>
      <c r="K22" s="4">
        <v>60</v>
      </c>
      <c r="L22" s="4">
        <v>5</v>
      </c>
      <c r="M22" s="4">
        <v>0</v>
      </c>
      <c r="N22" s="14">
        <v>150000</v>
      </c>
    </row>
    <row r="23" spans="1:14" ht="26.5" x14ac:dyDescent="0.35">
      <c r="A23" s="13">
        <v>22</v>
      </c>
      <c r="B23" s="4" t="s">
        <v>52</v>
      </c>
      <c r="C23" s="4">
        <v>2</v>
      </c>
      <c r="D23" s="4">
        <v>249</v>
      </c>
      <c r="E23" s="4">
        <v>239</v>
      </c>
      <c r="F23" s="4">
        <v>4</v>
      </c>
      <c r="G23" s="4">
        <v>2</v>
      </c>
      <c r="H23" s="5">
        <v>0</v>
      </c>
      <c r="I23" s="14">
        <v>0</v>
      </c>
      <c r="J23" s="4">
        <v>97</v>
      </c>
      <c r="K23" s="4">
        <v>187</v>
      </c>
      <c r="L23" s="4">
        <v>17</v>
      </c>
      <c r="M23" s="4">
        <v>0</v>
      </c>
      <c r="N23" s="14">
        <v>150000</v>
      </c>
    </row>
    <row r="24" spans="1:14" ht="26.5" x14ac:dyDescent="0.35">
      <c r="A24" s="13">
        <v>23</v>
      </c>
      <c r="B24" s="4" t="s">
        <v>54</v>
      </c>
      <c r="C24" s="4">
        <v>3</v>
      </c>
      <c r="D24" s="4">
        <v>7172</v>
      </c>
      <c r="E24" s="4">
        <v>8037</v>
      </c>
      <c r="F24" s="4">
        <v>196</v>
      </c>
      <c r="G24" s="4">
        <v>45</v>
      </c>
      <c r="H24" s="5">
        <v>21.77</v>
      </c>
      <c r="I24" s="14">
        <v>3</v>
      </c>
      <c r="J24" s="4">
        <v>0</v>
      </c>
      <c r="K24" s="4">
        <v>1</v>
      </c>
      <c r="L24" s="4">
        <v>0</v>
      </c>
      <c r="M24" s="4">
        <v>1</v>
      </c>
      <c r="N24" s="14">
        <v>350000</v>
      </c>
    </row>
    <row r="25" spans="1:14" x14ac:dyDescent="0.35">
      <c r="A25" s="13">
        <v>24</v>
      </c>
      <c r="B25" s="4" t="s">
        <v>56</v>
      </c>
      <c r="C25" s="4">
        <v>2</v>
      </c>
      <c r="D25" s="4">
        <v>3845</v>
      </c>
      <c r="E25" s="4">
        <v>3394</v>
      </c>
      <c r="F25" s="4">
        <v>62</v>
      </c>
      <c r="G25" s="4">
        <v>24</v>
      </c>
      <c r="H25" s="5">
        <v>31</v>
      </c>
      <c r="I25" s="14">
        <v>2</v>
      </c>
      <c r="J25" s="4">
        <v>226</v>
      </c>
      <c r="K25" s="4">
        <v>169</v>
      </c>
      <c r="L25" s="4">
        <v>2</v>
      </c>
      <c r="M25" s="4">
        <v>1</v>
      </c>
      <c r="N25" s="14">
        <v>1550000</v>
      </c>
    </row>
    <row r="26" spans="1:14" ht="26.5" x14ac:dyDescent="0.35">
      <c r="A26" s="13">
        <v>25</v>
      </c>
      <c r="B26" s="4" t="s">
        <v>58</v>
      </c>
      <c r="C26" s="4">
        <v>2</v>
      </c>
      <c r="D26" s="4">
        <v>3712</v>
      </c>
      <c r="E26" s="4">
        <v>4819</v>
      </c>
      <c r="F26" s="4">
        <v>2065</v>
      </c>
      <c r="G26" s="4">
        <v>93</v>
      </c>
      <c r="H26" s="5">
        <v>33.306451612903224</v>
      </c>
      <c r="I26" s="14">
        <v>32</v>
      </c>
      <c r="J26" s="4">
        <v>0</v>
      </c>
      <c r="K26" s="4">
        <v>0</v>
      </c>
      <c r="L26" s="4">
        <v>0</v>
      </c>
      <c r="M26" s="4">
        <v>1</v>
      </c>
      <c r="N26" s="14">
        <v>725000</v>
      </c>
    </row>
    <row r="27" spans="1:14" ht="26.5" x14ac:dyDescent="0.35">
      <c r="A27" s="13">
        <v>26</v>
      </c>
      <c r="B27" s="4" t="s">
        <v>59</v>
      </c>
      <c r="C27" s="4">
        <v>3</v>
      </c>
      <c r="D27" s="4">
        <v>7212</v>
      </c>
      <c r="E27" s="4">
        <v>11363</v>
      </c>
      <c r="F27" s="4">
        <v>1349</v>
      </c>
      <c r="G27" s="4">
        <v>91</v>
      </c>
      <c r="H27" s="5">
        <v>25.452830188679247</v>
      </c>
      <c r="I27" s="14">
        <v>42</v>
      </c>
      <c r="J27" s="4">
        <v>32</v>
      </c>
      <c r="K27" s="4">
        <v>100</v>
      </c>
      <c r="L27" s="4">
        <v>10</v>
      </c>
      <c r="M27" s="4">
        <v>1</v>
      </c>
      <c r="N27" s="14">
        <v>400000</v>
      </c>
    </row>
    <row r="28" spans="1:14" x14ac:dyDescent="0.35">
      <c r="A28" s="13">
        <v>27</v>
      </c>
      <c r="B28" s="4" t="s">
        <v>60</v>
      </c>
      <c r="C28" s="4">
        <v>2</v>
      </c>
      <c r="D28" s="4">
        <v>6373</v>
      </c>
      <c r="E28" s="4">
        <v>8087</v>
      </c>
      <c r="F28" s="4">
        <v>1804</v>
      </c>
      <c r="G28" s="4">
        <v>128</v>
      </c>
      <c r="H28" s="5">
        <v>50.111111111111114</v>
      </c>
      <c r="I28" s="14">
        <v>129</v>
      </c>
      <c r="J28" s="4">
        <v>72</v>
      </c>
      <c r="K28" s="4">
        <v>156</v>
      </c>
      <c r="L28" s="4">
        <v>13</v>
      </c>
      <c r="M28" s="4">
        <v>1</v>
      </c>
      <c r="N28" s="14">
        <v>800000</v>
      </c>
    </row>
    <row r="29" spans="1:14" x14ac:dyDescent="0.35">
      <c r="A29" s="13">
        <v>28</v>
      </c>
      <c r="B29" s="4" t="s">
        <v>61</v>
      </c>
      <c r="C29" s="4">
        <v>3</v>
      </c>
      <c r="D29" s="4">
        <v>6167</v>
      </c>
      <c r="E29" s="4">
        <v>8094</v>
      </c>
      <c r="F29" s="4">
        <v>886</v>
      </c>
      <c r="G29" s="4">
        <v>69</v>
      </c>
      <c r="H29" s="5">
        <v>27.6875</v>
      </c>
      <c r="I29" s="14">
        <v>31</v>
      </c>
      <c r="J29" s="4">
        <v>0</v>
      </c>
      <c r="K29" s="4">
        <v>0</v>
      </c>
      <c r="L29" s="4">
        <v>0</v>
      </c>
      <c r="M29" s="4">
        <v>1</v>
      </c>
      <c r="N29" s="14">
        <v>575000</v>
      </c>
    </row>
    <row r="30" spans="1:14" ht="26.5" x14ac:dyDescent="0.35">
      <c r="A30" s="13">
        <v>29</v>
      </c>
      <c r="B30" s="4" t="s">
        <v>62</v>
      </c>
      <c r="C30" s="4">
        <v>3</v>
      </c>
      <c r="D30" s="4">
        <v>5570</v>
      </c>
      <c r="E30" s="4">
        <v>9619</v>
      </c>
      <c r="F30" s="4">
        <v>1775</v>
      </c>
      <c r="G30" s="4">
        <v>109</v>
      </c>
      <c r="H30" s="5">
        <v>27.734375</v>
      </c>
      <c r="I30" s="14">
        <v>86</v>
      </c>
      <c r="J30" s="4">
        <v>0</v>
      </c>
      <c r="K30" s="4">
        <v>0</v>
      </c>
      <c r="L30" s="4">
        <v>0</v>
      </c>
      <c r="M30" s="4">
        <v>1</v>
      </c>
      <c r="N30" s="14">
        <v>700000</v>
      </c>
    </row>
    <row r="31" spans="1:14" x14ac:dyDescent="0.35">
      <c r="A31" s="13">
        <v>30</v>
      </c>
      <c r="B31" s="4" t="s">
        <v>64</v>
      </c>
      <c r="C31" s="4">
        <v>2</v>
      </c>
      <c r="D31" s="4">
        <v>0</v>
      </c>
      <c r="E31" s="4">
        <v>0</v>
      </c>
      <c r="F31" s="4">
        <v>54</v>
      </c>
      <c r="G31" s="4">
        <v>15</v>
      </c>
      <c r="H31" s="5">
        <v>9</v>
      </c>
      <c r="I31" s="14">
        <v>5</v>
      </c>
      <c r="J31" s="4">
        <v>0</v>
      </c>
      <c r="K31" s="4">
        <v>2</v>
      </c>
      <c r="L31" s="4">
        <v>30</v>
      </c>
      <c r="M31" s="4">
        <v>0</v>
      </c>
      <c r="N31" s="14">
        <v>290000</v>
      </c>
    </row>
    <row r="32" spans="1:14" ht="26.5" x14ac:dyDescent="0.35">
      <c r="A32" s="13">
        <v>31</v>
      </c>
      <c r="B32" s="4" t="s">
        <v>65</v>
      </c>
      <c r="C32" s="4">
        <v>2</v>
      </c>
      <c r="D32" s="4">
        <v>2164</v>
      </c>
      <c r="E32" s="4">
        <v>1190</v>
      </c>
      <c r="F32" s="4">
        <v>430</v>
      </c>
      <c r="G32" s="4">
        <v>49</v>
      </c>
      <c r="H32" s="5">
        <v>16.53846153846154</v>
      </c>
      <c r="I32" s="14">
        <v>22</v>
      </c>
      <c r="J32" s="4">
        <v>406</v>
      </c>
      <c r="K32" s="4">
        <v>259</v>
      </c>
      <c r="L32" s="4">
        <v>54</v>
      </c>
      <c r="M32" s="4">
        <v>1</v>
      </c>
      <c r="N32" s="14">
        <v>850000</v>
      </c>
    </row>
    <row r="33" spans="1:14" x14ac:dyDescent="0.35">
      <c r="A33" s="13">
        <v>32</v>
      </c>
      <c r="B33" s="4" t="s">
        <v>66</v>
      </c>
      <c r="C33" s="4">
        <v>2</v>
      </c>
      <c r="D33" s="4">
        <v>199</v>
      </c>
      <c r="E33" s="4">
        <v>48</v>
      </c>
      <c r="F33" s="4">
        <v>115</v>
      </c>
      <c r="G33" s="4">
        <v>17</v>
      </c>
      <c r="H33" s="5">
        <v>10.454545454545455</v>
      </c>
      <c r="I33" s="14">
        <v>3</v>
      </c>
      <c r="J33" s="4">
        <v>46</v>
      </c>
      <c r="K33" s="4">
        <v>44</v>
      </c>
      <c r="L33" s="4">
        <v>44</v>
      </c>
      <c r="M33" s="4">
        <v>0</v>
      </c>
      <c r="N33" s="14">
        <v>325000</v>
      </c>
    </row>
    <row r="34" spans="1:14" ht="26.5" x14ac:dyDescent="0.35">
      <c r="A34" s="13">
        <v>33</v>
      </c>
      <c r="B34" s="4" t="s">
        <v>67</v>
      </c>
      <c r="C34" s="4">
        <v>3</v>
      </c>
      <c r="D34" s="4">
        <v>8625</v>
      </c>
      <c r="E34" s="4">
        <v>6133</v>
      </c>
      <c r="F34" s="4">
        <v>1107</v>
      </c>
      <c r="G34" s="4">
        <v>93</v>
      </c>
      <c r="H34" s="5">
        <v>36.9</v>
      </c>
      <c r="I34" s="14">
        <v>44</v>
      </c>
      <c r="J34" s="4">
        <v>0</v>
      </c>
      <c r="K34" s="4">
        <v>0</v>
      </c>
      <c r="L34" s="4">
        <v>0</v>
      </c>
      <c r="M34" s="4">
        <v>0</v>
      </c>
      <c r="N34" s="14">
        <v>375000</v>
      </c>
    </row>
    <row r="35" spans="1:14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0</v>
      </c>
      <c r="F35" s="4">
        <v>11</v>
      </c>
      <c r="G35" s="4">
        <v>11</v>
      </c>
      <c r="H35" s="5">
        <v>5.5</v>
      </c>
      <c r="I35" s="14">
        <v>1</v>
      </c>
      <c r="J35" s="4">
        <v>0</v>
      </c>
      <c r="K35" s="4">
        <v>0</v>
      </c>
      <c r="L35" s="4">
        <v>1</v>
      </c>
      <c r="M35" s="4">
        <v>0</v>
      </c>
      <c r="N35" s="14">
        <v>650000</v>
      </c>
    </row>
    <row r="36" spans="1:14" ht="26.5" x14ac:dyDescent="0.35">
      <c r="A36" s="13">
        <v>35</v>
      </c>
      <c r="B36" s="4" t="s">
        <v>69</v>
      </c>
      <c r="C36" s="4">
        <v>1</v>
      </c>
      <c r="D36" s="4">
        <v>0</v>
      </c>
      <c r="E36" s="4">
        <v>18</v>
      </c>
      <c r="F36" s="4">
        <v>49</v>
      </c>
      <c r="G36" s="4">
        <v>30</v>
      </c>
      <c r="H36" s="5">
        <v>16.333333333333332</v>
      </c>
      <c r="I36" s="14">
        <v>1</v>
      </c>
      <c r="J36" s="4">
        <v>0</v>
      </c>
      <c r="K36" s="4">
        <v>1</v>
      </c>
      <c r="L36" s="4">
        <v>3</v>
      </c>
      <c r="M36" s="4">
        <v>0</v>
      </c>
      <c r="N36" s="14">
        <v>50000</v>
      </c>
    </row>
    <row r="37" spans="1:14" x14ac:dyDescent="0.35">
      <c r="A37" s="13">
        <v>36</v>
      </c>
      <c r="B37" s="4" t="s">
        <v>70</v>
      </c>
      <c r="C37" s="4">
        <v>3</v>
      </c>
      <c r="D37" s="4">
        <v>503</v>
      </c>
      <c r="E37" s="4">
        <v>575</v>
      </c>
      <c r="F37" s="4">
        <v>1006</v>
      </c>
      <c r="G37" s="4">
        <v>73</v>
      </c>
      <c r="H37" s="5">
        <v>31.4375</v>
      </c>
      <c r="I37" s="14">
        <v>28</v>
      </c>
      <c r="J37" s="4">
        <v>0</v>
      </c>
      <c r="K37" s="4">
        <v>1</v>
      </c>
      <c r="L37" s="4">
        <v>17</v>
      </c>
      <c r="M37" s="4">
        <v>0</v>
      </c>
      <c r="N37" s="14">
        <v>425000</v>
      </c>
    </row>
    <row r="38" spans="1:14" x14ac:dyDescent="0.35">
      <c r="A38" s="13">
        <v>37</v>
      </c>
      <c r="B38" s="4" t="s">
        <v>71</v>
      </c>
      <c r="C38" s="4">
        <v>2</v>
      </c>
      <c r="D38" s="4">
        <v>0</v>
      </c>
      <c r="E38" s="4">
        <v>1326</v>
      </c>
      <c r="F38" s="4">
        <v>417</v>
      </c>
      <c r="G38" s="4">
        <v>71</v>
      </c>
      <c r="H38" s="5">
        <v>26.0625</v>
      </c>
      <c r="I38" s="14">
        <v>11</v>
      </c>
      <c r="J38" s="4">
        <v>0</v>
      </c>
      <c r="K38" s="4">
        <v>67</v>
      </c>
      <c r="L38" s="4">
        <v>14</v>
      </c>
      <c r="M38" s="4">
        <v>0</v>
      </c>
      <c r="N38" s="14">
        <v>350000</v>
      </c>
    </row>
    <row r="39" spans="1:14" ht="26.5" x14ac:dyDescent="0.35">
      <c r="A39" s="13">
        <v>38</v>
      </c>
      <c r="B39" s="4" t="s">
        <v>72</v>
      </c>
      <c r="C39" s="4">
        <v>2</v>
      </c>
      <c r="D39" s="4">
        <v>0</v>
      </c>
      <c r="E39" s="4">
        <v>1488</v>
      </c>
      <c r="F39" s="4">
        <v>971</v>
      </c>
      <c r="G39" s="4">
        <v>71</v>
      </c>
      <c r="H39" s="5">
        <v>26.243243243243242</v>
      </c>
      <c r="I39" s="14">
        <v>48</v>
      </c>
      <c r="J39" s="4">
        <v>0</v>
      </c>
      <c r="K39" s="4">
        <v>18</v>
      </c>
      <c r="L39" s="4">
        <v>6</v>
      </c>
      <c r="M39" s="4">
        <v>0</v>
      </c>
      <c r="N39" s="14">
        <v>625000</v>
      </c>
    </row>
    <row r="40" spans="1:14" ht="26.5" x14ac:dyDescent="0.35">
      <c r="A40" s="13">
        <v>39</v>
      </c>
      <c r="B40" s="4" t="s">
        <v>73</v>
      </c>
      <c r="C40" s="4">
        <v>3</v>
      </c>
      <c r="D40" s="4">
        <v>5708</v>
      </c>
      <c r="E40" s="4">
        <v>5262</v>
      </c>
      <c r="F40" s="4">
        <v>958</v>
      </c>
      <c r="G40" s="4">
        <v>116</v>
      </c>
      <c r="H40" s="5">
        <v>39.916666666666664</v>
      </c>
      <c r="I40" s="14">
        <v>25</v>
      </c>
      <c r="J40" s="4">
        <v>7</v>
      </c>
      <c r="K40" s="4">
        <v>2</v>
      </c>
      <c r="L40" s="4">
        <v>0</v>
      </c>
      <c r="M40" s="4">
        <v>1</v>
      </c>
      <c r="N40" s="14">
        <v>250000</v>
      </c>
    </row>
    <row r="41" spans="1:14" ht="26.5" x14ac:dyDescent="0.35">
      <c r="A41" s="13">
        <v>40</v>
      </c>
      <c r="B41" s="4" t="s">
        <v>74</v>
      </c>
      <c r="C41" s="4">
        <v>1</v>
      </c>
      <c r="D41" s="4">
        <v>0</v>
      </c>
      <c r="E41" s="4">
        <v>860</v>
      </c>
      <c r="F41" s="4">
        <v>904</v>
      </c>
      <c r="G41" s="4">
        <v>48</v>
      </c>
      <c r="H41" s="5">
        <v>23.179487179487179</v>
      </c>
      <c r="I41" s="14">
        <v>35</v>
      </c>
      <c r="J41" s="4">
        <v>0</v>
      </c>
      <c r="K41" s="4">
        <v>57</v>
      </c>
      <c r="L41" s="4">
        <v>26</v>
      </c>
      <c r="M41" s="4">
        <v>0</v>
      </c>
      <c r="N41" s="14">
        <v>950000</v>
      </c>
    </row>
    <row r="42" spans="1:14" x14ac:dyDescent="0.35">
      <c r="A42" s="13">
        <v>41</v>
      </c>
      <c r="B42" s="4" t="s">
        <v>76</v>
      </c>
      <c r="C42" s="4">
        <v>2</v>
      </c>
      <c r="D42" s="4">
        <v>1944</v>
      </c>
      <c r="E42" s="4">
        <v>10</v>
      </c>
      <c r="F42" s="4">
        <v>130</v>
      </c>
      <c r="G42" s="4">
        <v>50</v>
      </c>
      <c r="H42" s="5">
        <v>16.25</v>
      </c>
      <c r="I42" s="14">
        <v>3</v>
      </c>
      <c r="J42" s="4">
        <v>2</v>
      </c>
      <c r="K42" s="4">
        <v>0</v>
      </c>
      <c r="L42" s="4">
        <v>0</v>
      </c>
      <c r="M42" s="4">
        <v>0</v>
      </c>
      <c r="N42" s="14">
        <v>150000</v>
      </c>
    </row>
    <row r="43" spans="1:14" ht="26.5" x14ac:dyDescent="0.35">
      <c r="A43" s="13">
        <v>42</v>
      </c>
      <c r="B43" s="4" t="s">
        <v>77</v>
      </c>
      <c r="C43" s="4">
        <v>3</v>
      </c>
      <c r="D43" s="4">
        <v>6973</v>
      </c>
      <c r="E43" s="4">
        <v>13430</v>
      </c>
      <c r="F43" s="4">
        <v>768</v>
      </c>
      <c r="G43" s="4">
        <v>114</v>
      </c>
      <c r="H43" s="5">
        <v>27.428571428571427</v>
      </c>
      <c r="I43" s="14">
        <v>39</v>
      </c>
      <c r="J43" s="4">
        <v>98</v>
      </c>
      <c r="K43" s="4">
        <v>323</v>
      </c>
      <c r="L43" s="4">
        <v>13</v>
      </c>
      <c r="M43" s="4">
        <v>1</v>
      </c>
      <c r="N43" s="14">
        <v>975000</v>
      </c>
    </row>
    <row r="44" spans="1:14" ht="26.5" x14ac:dyDescent="0.35">
      <c r="A44" s="13">
        <v>43</v>
      </c>
      <c r="B44" s="4" t="s">
        <v>78</v>
      </c>
      <c r="C44" s="4">
        <v>2</v>
      </c>
      <c r="D44" s="4">
        <v>10440</v>
      </c>
      <c r="E44" s="4">
        <v>10596</v>
      </c>
      <c r="F44" s="4">
        <v>1471</v>
      </c>
      <c r="G44" s="4">
        <v>110</v>
      </c>
      <c r="H44" s="5">
        <v>30.645833333333332</v>
      </c>
      <c r="I44" s="14">
        <v>33</v>
      </c>
      <c r="J44" s="4">
        <v>6</v>
      </c>
      <c r="K44" s="4">
        <v>7</v>
      </c>
      <c r="L44" s="4">
        <v>0</v>
      </c>
      <c r="M44" s="4">
        <v>1</v>
      </c>
      <c r="N44" s="14">
        <v>475000</v>
      </c>
    </row>
    <row r="45" spans="1:14" x14ac:dyDescent="0.35">
      <c r="A45" s="13">
        <v>44</v>
      </c>
      <c r="B45" s="4" t="s">
        <v>80</v>
      </c>
      <c r="C45" s="4">
        <v>2</v>
      </c>
      <c r="D45" s="4">
        <v>624</v>
      </c>
      <c r="E45" s="4">
        <v>2753</v>
      </c>
      <c r="F45" s="4">
        <v>259</v>
      </c>
      <c r="G45" s="4">
        <v>34</v>
      </c>
      <c r="H45" s="5">
        <v>14.388888888888889</v>
      </c>
      <c r="I45" s="14">
        <v>6</v>
      </c>
      <c r="J45" s="4">
        <v>0</v>
      </c>
      <c r="K45" s="4">
        <v>0</v>
      </c>
      <c r="L45" s="4">
        <v>0</v>
      </c>
      <c r="M45" s="4">
        <v>0</v>
      </c>
      <c r="N45" s="14">
        <v>675000</v>
      </c>
    </row>
    <row r="46" spans="1:14" x14ac:dyDescent="0.35">
      <c r="A46" s="13">
        <v>45</v>
      </c>
      <c r="B46" s="4" t="s">
        <v>81</v>
      </c>
      <c r="C46" s="4">
        <v>3</v>
      </c>
      <c r="D46" s="4">
        <v>12379</v>
      </c>
      <c r="E46" s="4">
        <v>11498</v>
      </c>
      <c r="F46" s="4">
        <v>1965</v>
      </c>
      <c r="G46" s="4">
        <v>89</v>
      </c>
      <c r="H46" s="5">
        <v>30.703125</v>
      </c>
      <c r="I46" s="14">
        <v>37</v>
      </c>
      <c r="J46" s="4">
        <v>276</v>
      </c>
      <c r="K46" s="4">
        <v>270</v>
      </c>
      <c r="L46" s="4">
        <v>45</v>
      </c>
      <c r="M46" s="4">
        <v>1</v>
      </c>
      <c r="N46" s="14">
        <v>900000</v>
      </c>
    </row>
    <row r="47" spans="1:14" ht="26.5" x14ac:dyDescent="0.35">
      <c r="A47" s="13">
        <v>46</v>
      </c>
      <c r="B47" s="4" t="s">
        <v>82</v>
      </c>
      <c r="C47" s="4">
        <v>2</v>
      </c>
      <c r="D47" s="4">
        <v>2648</v>
      </c>
      <c r="E47" s="4">
        <v>2924</v>
      </c>
      <c r="F47" s="4">
        <v>128</v>
      </c>
      <c r="G47" s="4">
        <v>53</v>
      </c>
      <c r="H47" s="5">
        <v>25.6</v>
      </c>
      <c r="I47" s="14">
        <v>8</v>
      </c>
      <c r="J47" s="4">
        <v>0</v>
      </c>
      <c r="K47" s="4">
        <v>0</v>
      </c>
      <c r="L47" s="4">
        <v>0</v>
      </c>
      <c r="M47" s="4">
        <v>0</v>
      </c>
      <c r="N47" s="14">
        <v>150000</v>
      </c>
    </row>
    <row r="48" spans="1:14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0</v>
      </c>
      <c r="F48" s="4">
        <v>3</v>
      </c>
      <c r="G48" s="4">
        <v>3</v>
      </c>
      <c r="H48" s="5">
        <v>3</v>
      </c>
      <c r="I48" s="14">
        <v>0</v>
      </c>
      <c r="J48" s="4">
        <v>0</v>
      </c>
      <c r="K48" s="4">
        <v>0</v>
      </c>
      <c r="L48" s="4">
        <v>9</v>
      </c>
      <c r="M48" s="4">
        <v>0</v>
      </c>
      <c r="N48" s="14">
        <v>24000</v>
      </c>
    </row>
    <row r="49" spans="1:14" ht="26.5" x14ac:dyDescent="0.35">
      <c r="A49" s="13">
        <v>48</v>
      </c>
      <c r="B49" s="4" t="s">
        <v>85</v>
      </c>
      <c r="C49" s="4">
        <v>2</v>
      </c>
      <c r="D49" s="4">
        <v>1000</v>
      </c>
      <c r="E49" s="4">
        <v>1008</v>
      </c>
      <c r="F49" s="4">
        <v>1231</v>
      </c>
      <c r="G49" s="4">
        <v>69</v>
      </c>
      <c r="H49" s="5">
        <v>24.137254901960784</v>
      </c>
      <c r="I49" s="14">
        <v>28</v>
      </c>
      <c r="J49" s="4">
        <v>0</v>
      </c>
      <c r="K49" s="4">
        <v>0</v>
      </c>
      <c r="L49" s="4">
        <v>0</v>
      </c>
      <c r="M49" s="4">
        <v>0</v>
      </c>
      <c r="N49" s="14">
        <v>525000</v>
      </c>
    </row>
    <row r="50" spans="1:14" x14ac:dyDescent="0.35">
      <c r="A50" s="13">
        <v>49</v>
      </c>
      <c r="B50" s="4" t="s">
        <v>86</v>
      </c>
      <c r="C50" s="4">
        <v>2</v>
      </c>
      <c r="D50" s="4">
        <v>88</v>
      </c>
      <c r="E50" s="4">
        <v>126</v>
      </c>
      <c r="F50" s="4">
        <v>111</v>
      </c>
      <c r="G50" s="4">
        <v>21</v>
      </c>
      <c r="H50" s="5">
        <v>18.5</v>
      </c>
      <c r="I50" s="14">
        <v>1</v>
      </c>
      <c r="J50" s="4">
        <v>24</v>
      </c>
      <c r="K50" s="4">
        <v>37</v>
      </c>
      <c r="L50" s="4">
        <v>21</v>
      </c>
      <c r="M50" s="4">
        <v>0</v>
      </c>
      <c r="N50" s="14">
        <v>425000</v>
      </c>
    </row>
    <row r="51" spans="1:14" ht="26.5" x14ac:dyDescent="0.35">
      <c r="A51" s="13">
        <v>50</v>
      </c>
      <c r="B51" s="4" t="s">
        <v>87</v>
      </c>
      <c r="C51" s="4">
        <v>3</v>
      </c>
      <c r="D51" s="4">
        <v>4188</v>
      </c>
      <c r="E51" s="4">
        <v>1324</v>
      </c>
      <c r="F51" s="4">
        <v>241</v>
      </c>
      <c r="G51" s="4">
        <v>75</v>
      </c>
      <c r="H51" s="5">
        <v>24.1</v>
      </c>
      <c r="I51" s="14">
        <v>8</v>
      </c>
      <c r="J51" s="4">
        <v>21</v>
      </c>
      <c r="K51" s="4">
        <v>0</v>
      </c>
      <c r="L51" s="4">
        <v>0</v>
      </c>
      <c r="M51" s="4">
        <v>0</v>
      </c>
      <c r="N51" s="14">
        <v>200000</v>
      </c>
    </row>
    <row r="52" spans="1:14" x14ac:dyDescent="0.35">
      <c r="A52" s="13">
        <v>51</v>
      </c>
      <c r="B52" s="4" t="s">
        <v>88</v>
      </c>
      <c r="C52" s="4">
        <v>1</v>
      </c>
      <c r="D52" s="4">
        <v>491</v>
      </c>
      <c r="E52" s="4">
        <v>3590</v>
      </c>
      <c r="F52" s="4">
        <v>1639</v>
      </c>
      <c r="G52" s="4">
        <v>73</v>
      </c>
      <c r="H52" s="5">
        <v>28.258620689655171</v>
      </c>
      <c r="I52" s="14">
        <v>49</v>
      </c>
      <c r="J52" s="4">
        <v>0</v>
      </c>
      <c r="K52" s="4">
        <v>2</v>
      </c>
      <c r="L52" s="4">
        <v>345</v>
      </c>
      <c r="M52" s="4">
        <v>1</v>
      </c>
      <c r="N52" s="14">
        <v>1800000</v>
      </c>
    </row>
    <row r="53" spans="1:14" x14ac:dyDescent="0.35">
      <c r="A53" s="13">
        <v>52</v>
      </c>
      <c r="B53" s="4" t="s">
        <v>89</v>
      </c>
      <c r="C53" s="4">
        <v>1</v>
      </c>
      <c r="D53" s="4">
        <v>149</v>
      </c>
      <c r="E53" s="4">
        <v>292</v>
      </c>
      <c r="F53" s="4">
        <v>243</v>
      </c>
      <c r="G53" s="4">
        <v>34</v>
      </c>
      <c r="H53" s="5">
        <v>10.565217391304348</v>
      </c>
      <c r="I53" s="14">
        <v>14</v>
      </c>
      <c r="J53" s="4">
        <v>27</v>
      </c>
      <c r="K53" s="4">
        <v>77</v>
      </c>
      <c r="L53" s="4">
        <v>53</v>
      </c>
      <c r="M53" s="4">
        <v>0</v>
      </c>
      <c r="N53" s="14">
        <v>800000</v>
      </c>
    </row>
    <row r="54" spans="1:14" x14ac:dyDescent="0.35">
      <c r="A54" s="13">
        <v>53</v>
      </c>
      <c r="B54" s="4" t="s">
        <v>90</v>
      </c>
      <c r="C54" s="4">
        <v>3</v>
      </c>
      <c r="D54" s="4">
        <v>2506</v>
      </c>
      <c r="E54" s="4">
        <v>938</v>
      </c>
      <c r="F54" s="4">
        <v>35</v>
      </c>
      <c r="G54" s="4">
        <v>8</v>
      </c>
      <c r="H54" s="5">
        <v>11.666666666666666</v>
      </c>
      <c r="I54" s="14">
        <v>0</v>
      </c>
      <c r="J54" s="4">
        <v>619</v>
      </c>
      <c r="K54" s="4">
        <v>337</v>
      </c>
      <c r="L54" s="4">
        <v>2</v>
      </c>
      <c r="M54" s="4">
        <v>1</v>
      </c>
      <c r="N54" s="14">
        <v>500000</v>
      </c>
    </row>
    <row r="55" spans="1:14" ht="26.5" x14ac:dyDescent="0.35">
      <c r="A55" s="13">
        <v>54</v>
      </c>
      <c r="B55" s="4" t="s">
        <v>91</v>
      </c>
      <c r="C55" s="4">
        <v>3</v>
      </c>
      <c r="D55" s="4">
        <v>16</v>
      </c>
      <c r="E55" s="4">
        <v>73</v>
      </c>
      <c r="F55" s="4">
        <v>8</v>
      </c>
      <c r="G55" s="4">
        <v>8</v>
      </c>
      <c r="H55" s="5">
        <v>4</v>
      </c>
      <c r="I55" s="14">
        <v>1</v>
      </c>
      <c r="J55" s="4">
        <v>16</v>
      </c>
      <c r="K55" s="4">
        <v>100</v>
      </c>
      <c r="L55" s="4">
        <v>13</v>
      </c>
      <c r="M55" s="4">
        <v>0</v>
      </c>
      <c r="N55" s="14">
        <v>140000</v>
      </c>
    </row>
    <row r="56" spans="1:14" ht="26.5" x14ac:dyDescent="0.35">
      <c r="A56" s="13">
        <v>55</v>
      </c>
      <c r="B56" s="4" t="s">
        <v>92</v>
      </c>
      <c r="C56" s="4">
        <v>3</v>
      </c>
      <c r="D56" s="4">
        <v>8781</v>
      </c>
      <c r="E56" s="4">
        <v>2338</v>
      </c>
      <c r="F56" s="4">
        <v>282</v>
      </c>
      <c r="G56" s="4">
        <v>52</v>
      </c>
      <c r="H56" s="5">
        <v>15.666666666666666</v>
      </c>
      <c r="I56" s="14">
        <v>5</v>
      </c>
      <c r="J56" s="4">
        <v>2</v>
      </c>
      <c r="K56" s="4">
        <v>0</v>
      </c>
      <c r="L56" s="4">
        <v>0</v>
      </c>
      <c r="M56" s="4">
        <v>1</v>
      </c>
      <c r="N56" s="14">
        <v>375000</v>
      </c>
    </row>
    <row r="57" spans="1:14" x14ac:dyDescent="0.35">
      <c r="A57" s="13">
        <v>56</v>
      </c>
      <c r="B57" s="4" t="s">
        <v>93</v>
      </c>
      <c r="C57" s="4">
        <v>2</v>
      </c>
      <c r="D57" s="4">
        <v>1451</v>
      </c>
      <c r="E57" s="4">
        <v>1100</v>
      </c>
      <c r="F57" s="4">
        <v>103</v>
      </c>
      <c r="G57" s="4">
        <v>25</v>
      </c>
      <c r="H57" s="5">
        <v>11.444444444444445</v>
      </c>
      <c r="I57" s="14">
        <v>6</v>
      </c>
      <c r="J57" s="4">
        <v>310</v>
      </c>
      <c r="K57" s="4">
        <v>377</v>
      </c>
      <c r="L57" s="4">
        <v>21</v>
      </c>
      <c r="M57" s="4">
        <v>0</v>
      </c>
      <c r="N57" s="14">
        <v>900000</v>
      </c>
    </row>
    <row r="58" spans="1:14" ht="26.5" x14ac:dyDescent="0.35">
      <c r="A58" s="13">
        <v>57</v>
      </c>
      <c r="B58" s="4" t="s">
        <v>95</v>
      </c>
      <c r="C58" s="4">
        <v>2</v>
      </c>
      <c r="D58" s="4">
        <v>556</v>
      </c>
      <c r="E58" s="4">
        <v>1042</v>
      </c>
      <c r="F58" s="4">
        <v>177</v>
      </c>
      <c r="G58" s="4">
        <v>39</v>
      </c>
      <c r="H58" s="5">
        <v>17.7</v>
      </c>
      <c r="I58" s="14">
        <v>9</v>
      </c>
      <c r="J58" s="4">
        <v>25</v>
      </c>
      <c r="K58" s="4">
        <v>133</v>
      </c>
      <c r="L58" s="4">
        <v>27</v>
      </c>
      <c r="M58" s="4">
        <v>0</v>
      </c>
      <c r="N58" s="14">
        <v>225000</v>
      </c>
    </row>
    <row r="59" spans="1:14" ht="26.5" x14ac:dyDescent="0.35">
      <c r="A59" s="13">
        <v>58</v>
      </c>
      <c r="B59" s="4" t="s">
        <v>97</v>
      </c>
      <c r="C59" s="4">
        <v>2</v>
      </c>
      <c r="D59" s="4">
        <v>275</v>
      </c>
      <c r="E59" s="4">
        <v>327</v>
      </c>
      <c r="F59" s="4">
        <v>64</v>
      </c>
      <c r="G59" s="4">
        <v>17</v>
      </c>
      <c r="H59" s="5">
        <v>5.8181818181818183</v>
      </c>
      <c r="I59" s="14">
        <v>4</v>
      </c>
      <c r="J59" s="4">
        <v>101</v>
      </c>
      <c r="K59" s="4">
        <v>185</v>
      </c>
      <c r="L59" s="4">
        <v>83</v>
      </c>
      <c r="M59" s="4">
        <v>0</v>
      </c>
      <c r="N59" s="14">
        <v>350000</v>
      </c>
    </row>
    <row r="60" spans="1:14" ht="26.5" x14ac:dyDescent="0.35">
      <c r="A60" s="13">
        <v>59</v>
      </c>
      <c r="B60" s="4" t="s">
        <v>98</v>
      </c>
      <c r="C60" s="4">
        <v>2</v>
      </c>
      <c r="D60" s="4">
        <v>0</v>
      </c>
      <c r="E60" s="4">
        <v>245</v>
      </c>
      <c r="F60" s="4">
        <v>74</v>
      </c>
      <c r="G60" s="4">
        <v>27</v>
      </c>
      <c r="H60" s="5">
        <v>8.2222222222222214</v>
      </c>
      <c r="I60" s="14">
        <v>1</v>
      </c>
      <c r="J60" s="4">
        <v>0</v>
      </c>
      <c r="K60" s="4">
        <v>13</v>
      </c>
      <c r="L60" s="4">
        <v>19</v>
      </c>
      <c r="M60" s="4">
        <v>0</v>
      </c>
      <c r="N60" s="14">
        <v>100000</v>
      </c>
    </row>
    <row r="61" spans="1:14" ht="26.5" x14ac:dyDescent="0.35">
      <c r="A61" s="13">
        <v>60</v>
      </c>
      <c r="B61" s="4" t="s">
        <v>99</v>
      </c>
      <c r="C61" s="4">
        <v>1</v>
      </c>
      <c r="D61" s="4">
        <v>1219</v>
      </c>
      <c r="E61" s="4">
        <v>1447</v>
      </c>
      <c r="F61" s="4">
        <v>376</v>
      </c>
      <c r="G61" s="4">
        <v>65</v>
      </c>
      <c r="H61" s="5">
        <v>25.066666666666666</v>
      </c>
      <c r="I61" s="14">
        <v>12</v>
      </c>
      <c r="J61" s="4">
        <v>7</v>
      </c>
      <c r="K61" s="4">
        <v>42</v>
      </c>
      <c r="L61" s="4">
        <v>15</v>
      </c>
      <c r="M61" s="4">
        <v>0</v>
      </c>
      <c r="N61" s="14">
        <v>950000</v>
      </c>
    </row>
    <row r="62" spans="1:14" ht="26.5" x14ac:dyDescent="0.35">
      <c r="A62" s="13">
        <v>61</v>
      </c>
      <c r="B62" s="4" t="s">
        <v>100</v>
      </c>
      <c r="C62" s="4">
        <v>2</v>
      </c>
      <c r="D62" s="4">
        <v>3763</v>
      </c>
      <c r="E62" s="4">
        <v>4511</v>
      </c>
      <c r="F62" s="4">
        <v>1233</v>
      </c>
      <c r="G62" s="4">
        <v>158</v>
      </c>
      <c r="H62" s="5">
        <v>28.022727272727273</v>
      </c>
      <c r="I62" s="14">
        <v>48</v>
      </c>
      <c r="J62" s="4">
        <v>0</v>
      </c>
      <c r="K62" s="4">
        <v>0</v>
      </c>
      <c r="L62" s="4">
        <v>0</v>
      </c>
      <c r="M62" s="4">
        <v>1</v>
      </c>
      <c r="N62" s="14">
        <v>700000</v>
      </c>
    </row>
    <row r="63" spans="1:14" ht="26.5" x14ac:dyDescent="0.35">
      <c r="A63" s="13">
        <v>62</v>
      </c>
      <c r="B63" s="4" t="s">
        <v>101</v>
      </c>
      <c r="C63" s="4">
        <v>2</v>
      </c>
      <c r="D63" s="4">
        <v>107</v>
      </c>
      <c r="E63" s="4">
        <v>0</v>
      </c>
      <c r="F63" s="4">
        <v>123</v>
      </c>
      <c r="G63" s="4">
        <v>33</v>
      </c>
      <c r="H63" s="5">
        <v>30.75</v>
      </c>
      <c r="I63" s="14">
        <v>4</v>
      </c>
      <c r="J63" s="4">
        <v>9</v>
      </c>
      <c r="K63" s="4">
        <v>0</v>
      </c>
      <c r="L63" s="4">
        <v>10</v>
      </c>
      <c r="M63" s="4">
        <v>0</v>
      </c>
      <c r="N63" s="14">
        <v>80000</v>
      </c>
    </row>
    <row r="64" spans="1:14" ht="26.5" x14ac:dyDescent="0.35">
      <c r="A64" s="13">
        <v>63</v>
      </c>
      <c r="B64" s="4" t="s">
        <v>102</v>
      </c>
      <c r="C64" s="4">
        <v>3</v>
      </c>
      <c r="D64" s="4">
        <v>641</v>
      </c>
      <c r="E64" s="4">
        <v>115</v>
      </c>
      <c r="F64" s="4">
        <v>4</v>
      </c>
      <c r="G64" s="4">
        <v>4</v>
      </c>
      <c r="H64" s="5">
        <v>4</v>
      </c>
      <c r="I64" s="14">
        <v>0</v>
      </c>
      <c r="J64" s="4">
        <v>563</v>
      </c>
      <c r="K64" s="4">
        <v>381</v>
      </c>
      <c r="L64" s="4">
        <v>12</v>
      </c>
      <c r="M64" s="4">
        <v>0</v>
      </c>
      <c r="N64" s="14">
        <v>350000</v>
      </c>
    </row>
    <row r="65" spans="1:14" ht="26.5" x14ac:dyDescent="0.35">
      <c r="A65" s="13">
        <v>64</v>
      </c>
      <c r="B65" s="4" t="s">
        <v>103</v>
      </c>
      <c r="C65" s="4">
        <v>3</v>
      </c>
      <c r="D65" s="4">
        <v>2173</v>
      </c>
      <c r="E65" s="4">
        <v>2763</v>
      </c>
      <c r="F65" s="4">
        <v>117</v>
      </c>
      <c r="G65" s="4">
        <v>47</v>
      </c>
      <c r="H65" s="5">
        <v>16.71</v>
      </c>
      <c r="I65" s="14">
        <v>6</v>
      </c>
      <c r="J65" s="4">
        <v>0</v>
      </c>
      <c r="K65" s="4">
        <v>0</v>
      </c>
      <c r="L65" s="4">
        <v>0</v>
      </c>
      <c r="M65" s="4">
        <v>1</v>
      </c>
      <c r="N65" s="14">
        <v>100000</v>
      </c>
    </row>
    <row r="66" spans="1:14" x14ac:dyDescent="0.35">
      <c r="A66" s="13">
        <v>65</v>
      </c>
      <c r="B66" s="4" t="s">
        <v>104</v>
      </c>
      <c r="C66" s="4">
        <v>2</v>
      </c>
      <c r="D66" s="4">
        <v>392</v>
      </c>
      <c r="E66" s="4">
        <v>5</v>
      </c>
      <c r="F66" s="4">
        <v>186</v>
      </c>
      <c r="G66" s="4">
        <v>31</v>
      </c>
      <c r="H66" s="5">
        <v>10.941176470588236</v>
      </c>
      <c r="I66" s="14">
        <v>3</v>
      </c>
      <c r="J66" s="4">
        <v>43</v>
      </c>
      <c r="K66" s="4">
        <v>19</v>
      </c>
      <c r="L66" s="4">
        <v>74</v>
      </c>
      <c r="M66" s="4">
        <v>0</v>
      </c>
      <c r="N66" s="14">
        <v>300000</v>
      </c>
    </row>
    <row r="67" spans="1:14" x14ac:dyDescent="0.35">
      <c r="A67" s="13">
        <v>66</v>
      </c>
      <c r="B67" s="4" t="s">
        <v>105</v>
      </c>
      <c r="C67" s="4">
        <v>1</v>
      </c>
      <c r="D67" s="4">
        <v>120</v>
      </c>
      <c r="E67" s="4">
        <v>51</v>
      </c>
      <c r="F67" s="4">
        <v>32</v>
      </c>
      <c r="G67" s="4">
        <v>11</v>
      </c>
      <c r="H67" s="5">
        <v>8</v>
      </c>
      <c r="I67" s="14">
        <v>1</v>
      </c>
      <c r="J67" s="4">
        <v>9</v>
      </c>
      <c r="K67" s="4">
        <v>3</v>
      </c>
      <c r="L67" s="4">
        <v>6</v>
      </c>
      <c r="M67" s="4">
        <v>0</v>
      </c>
      <c r="N67" s="14">
        <v>260000</v>
      </c>
    </row>
    <row r="68" spans="1:14" ht="26.5" x14ac:dyDescent="0.35">
      <c r="A68" s="13">
        <v>67</v>
      </c>
      <c r="B68" s="4" t="s">
        <v>106</v>
      </c>
      <c r="C68" s="4">
        <v>2</v>
      </c>
      <c r="D68" s="4">
        <v>141</v>
      </c>
      <c r="E68" s="4">
        <v>34</v>
      </c>
      <c r="F68" s="4">
        <v>3</v>
      </c>
      <c r="G68" s="4">
        <v>3</v>
      </c>
      <c r="H68" s="5">
        <v>1.5</v>
      </c>
      <c r="I68" s="14">
        <v>0</v>
      </c>
      <c r="J68" s="4">
        <v>106</v>
      </c>
      <c r="K68" s="4">
        <v>46</v>
      </c>
      <c r="L68" s="4">
        <v>8</v>
      </c>
      <c r="M68" s="4">
        <v>0</v>
      </c>
      <c r="N68" s="14">
        <v>650000</v>
      </c>
    </row>
    <row r="69" spans="1:14" ht="26.5" x14ac:dyDescent="0.35">
      <c r="A69" s="13">
        <v>68</v>
      </c>
      <c r="B69" s="4" t="s">
        <v>107</v>
      </c>
      <c r="C69" s="4">
        <v>2</v>
      </c>
      <c r="D69" s="4">
        <v>58</v>
      </c>
      <c r="E69" s="4">
        <v>782</v>
      </c>
      <c r="F69" s="4">
        <v>781</v>
      </c>
      <c r="G69" s="4">
        <v>71</v>
      </c>
      <c r="H69" s="5">
        <v>24.40625</v>
      </c>
      <c r="I69" s="14">
        <v>45</v>
      </c>
      <c r="J69" s="4">
        <v>1</v>
      </c>
      <c r="K69" s="4">
        <v>50</v>
      </c>
      <c r="L69" s="4">
        <v>69</v>
      </c>
      <c r="M69" s="4">
        <v>0</v>
      </c>
      <c r="N69" s="14">
        <v>675000</v>
      </c>
    </row>
    <row r="70" spans="1:14" x14ac:dyDescent="0.35">
      <c r="A70" s="13">
        <v>69</v>
      </c>
      <c r="B70" s="4" t="s">
        <v>108</v>
      </c>
      <c r="C70" s="4">
        <v>2</v>
      </c>
      <c r="D70" s="4">
        <v>555</v>
      </c>
      <c r="E70" s="4">
        <v>117</v>
      </c>
      <c r="F70" s="4">
        <v>60</v>
      </c>
      <c r="G70" s="4">
        <v>16</v>
      </c>
      <c r="H70" s="5">
        <v>10</v>
      </c>
      <c r="I70" s="14">
        <v>2</v>
      </c>
      <c r="J70" s="4">
        <v>139</v>
      </c>
      <c r="K70" s="4">
        <v>94</v>
      </c>
      <c r="L70" s="4">
        <v>38</v>
      </c>
      <c r="M70" s="4">
        <v>0</v>
      </c>
      <c r="N70" s="14">
        <v>475000</v>
      </c>
    </row>
    <row r="71" spans="1:14" ht="26.5" x14ac:dyDescent="0.35">
      <c r="A71" s="13">
        <v>70</v>
      </c>
      <c r="B71" s="4" t="s">
        <v>109</v>
      </c>
      <c r="C71" s="4">
        <v>3</v>
      </c>
      <c r="D71" s="4">
        <v>1261</v>
      </c>
      <c r="E71" s="4">
        <v>674</v>
      </c>
      <c r="F71" s="4">
        <v>20</v>
      </c>
      <c r="G71" s="4">
        <v>6</v>
      </c>
      <c r="H71" s="5">
        <v>3.3333333333333335</v>
      </c>
      <c r="I71" s="14">
        <v>0</v>
      </c>
      <c r="J71" s="4">
        <v>800</v>
      </c>
      <c r="K71" s="4">
        <v>534</v>
      </c>
      <c r="L71" s="4">
        <v>57</v>
      </c>
      <c r="M71" s="4">
        <v>0</v>
      </c>
      <c r="N71" s="14">
        <v>600000</v>
      </c>
    </row>
    <row r="72" spans="1:14" ht="26.5" x14ac:dyDescent="0.35">
      <c r="A72" s="13">
        <v>71</v>
      </c>
      <c r="B72" s="4" t="s">
        <v>110</v>
      </c>
      <c r="C72" s="4">
        <v>3</v>
      </c>
      <c r="D72" s="4">
        <v>0</v>
      </c>
      <c r="E72" s="4">
        <v>1</v>
      </c>
      <c r="F72" s="4">
        <v>4</v>
      </c>
      <c r="G72" s="4">
        <v>3</v>
      </c>
      <c r="H72" s="5">
        <v>4</v>
      </c>
      <c r="I72" s="14">
        <v>0</v>
      </c>
      <c r="J72" s="4">
        <v>0</v>
      </c>
      <c r="K72" s="4">
        <v>1</v>
      </c>
      <c r="L72" s="4">
        <v>24</v>
      </c>
      <c r="M72" s="4">
        <v>0</v>
      </c>
      <c r="N72" s="14">
        <v>650000</v>
      </c>
    </row>
    <row r="73" spans="1:14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0</v>
      </c>
      <c r="F73" s="4">
        <v>563</v>
      </c>
      <c r="G73" s="4">
        <v>35</v>
      </c>
      <c r="H73" s="5">
        <v>19.413793103448278</v>
      </c>
      <c r="I73" s="14">
        <v>19</v>
      </c>
      <c r="J73" s="4">
        <v>0</v>
      </c>
      <c r="K73" s="4">
        <v>0</v>
      </c>
      <c r="L73" s="4">
        <v>7</v>
      </c>
      <c r="M73" s="4">
        <v>0</v>
      </c>
      <c r="N73" s="14">
        <v>800000</v>
      </c>
    </row>
    <row r="74" spans="1:14" x14ac:dyDescent="0.35">
      <c r="A74" s="13">
        <v>73</v>
      </c>
      <c r="B74" s="4" t="s">
        <v>112</v>
      </c>
      <c r="C74" s="4">
        <v>2</v>
      </c>
      <c r="D74" s="4">
        <v>77</v>
      </c>
      <c r="E74" s="4">
        <v>141</v>
      </c>
      <c r="F74" s="4">
        <v>38</v>
      </c>
      <c r="G74" s="4">
        <v>22</v>
      </c>
      <c r="H74" s="5">
        <v>19</v>
      </c>
      <c r="I74" s="14">
        <v>1</v>
      </c>
      <c r="J74" s="4">
        <v>44</v>
      </c>
      <c r="K74" s="4">
        <v>157</v>
      </c>
      <c r="L74" s="4">
        <v>48</v>
      </c>
      <c r="M74" s="4">
        <v>0</v>
      </c>
      <c r="N74" s="14">
        <v>850000</v>
      </c>
    </row>
    <row r="75" spans="1:14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0</v>
      </c>
      <c r="F75" s="4">
        <v>9</v>
      </c>
      <c r="G75" s="4">
        <v>9</v>
      </c>
      <c r="H75" s="5">
        <v>9</v>
      </c>
      <c r="I75" s="14">
        <v>0</v>
      </c>
      <c r="J75" s="4">
        <v>0</v>
      </c>
      <c r="K75" s="4">
        <v>1</v>
      </c>
      <c r="L75" s="4">
        <v>1</v>
      </c>
      <c r="M75" s="4">
        <v>0</v>
      </c>
      <c r="N75" s="14">
        <v>20000</v>
      </c>
    </row>
    <row r="76" spans="1:14" x14ac:dyDescent="0.35">
      <c r="A76" s="13">
        <v>75</v>
      </c>
      <c r="B76" s="4" t="s">
        <v>114</v>
      </c>
      <c r="C76" s="4">
        <v>2</v>
      </c>
      <c r="D76" s="4">
        <v>699</v>
      </c>
      <c r="E76" s="4">
        <v>199</v>
      </c>
      <c r="F76" s="4">
        <v>11</v>
      </c>
      <c r="G76" s="4">
        <v>11</v>
      </c>
      <c r="H76" s="5">
        <v>11</v>
      </c>
      <c r="I76" s="14">
        <v>0</v>
      </c>
      <c r="J76" s="4">
        <v>390</v>
      </c>
      <c r="K76" s="4">
        <v>266</v>
      </c>
      <c r="L76" s="4">
        <v>7</v>
      </c>
      <c r="M76" s="4">
        <v>0</v>
      </c>
      <c r="N76" s="14">
        <v>200000</v>
      </c>
    </row>
    <row r="77" spans="1:14" x14ac:dyDescent="0.35">
      <c r="A77" s="13">
        <v>76</v>
      </c>
      <c r="B77" s="4" t="s">
        <v>115</v>
      </c>
      <c r="C77" s="4">
        <v>2</v>
      </c>
      <c r="D77" s="4">
        <v>0</v>
      </c>
      <c r="E77" s="4">
        <v>1</v>
      </c>
      <c r="F77" s="4">
        <v>960</v>
      </c>
      <c r="G77" s="4">
        <v>94</v>
      </c>
      <c r="H77" s="5">
        <v>22.325581395348838</v>
      </c>
      <c r="I77" s="14">
        <v>50</v>
      </c>
      <c r="J77" s="4">
        <v>0</v>
      </c>
      <c r="K77" s="4">
        <v>0</v>
      </c>
      <c r="L77" s="4">
        <v>0</v>
      </c>
      <c r="M77" s="4">
        <v>0</v>
      </c>
      <c r="N77" s="14">
        <v>270000</v>
      </c>
    </row>
    <row r="78" spans="1:14" x14ac:dyDescent="0.35">
      <c r="A78" s="13">
        <v>77</v>
      </c>
      <c r="B78" s="4" t="s">
        <v>116</v>
      </c>
      <c r="C78" s="4">
        <v>1</v>
      </c>
      <c r="D78" s="4">
        <v>70</v>
      </c>
      <c r="E78" s="4">
        <v>41</v>
      </c>
      <c r="F78" s="4">
        <v>10</v>
      </c>
      <c r="G78" s="4">
        <v>3</v>
      </c>
      <c r="H78" s="5">
        <v>1</v>
      </c>
      <c r="I78" s="14">
        <v>0</v>
      </c>
      <c r="J78" s="4">
        <v>62</v>
      </c>
      <c r="K78" s="4">
        <v>20</v>
      </c>
      <c r="L78" s="4">
        <v>69</v>
      </c>
      <c r="M78" s="4">
        <v>0</v>
      </c>
      <c r="N78" s="14">
        <v>500000</v>
      </c>
    </row>
    <row r="79" spans="1:14" x14ac:dyDescent="0.35">
      <c r="A79" s="13">
        <v>78</v>
      </c>
      <c r="B79" s="4" t="s">
        <v>117</v>
      </c>
      <c r="C79" s="4">
        <v>2</v>
      </c>
      <c r="D79" s="4">
        <v>1780</v>
      </c>
      <c r="E79" s="4">
        <v>2377</v>
      </c>
      <c r="F79" s="4">
        <v>106</v>
      </c>
      <c r="G79" s="4">
        <v>41</v>
      </c>
      <c r="H79" s="5">
        <v>13.25</v>
      </c>
      <c r="I79" s="14">
        <v>5</v>
      </c>
      <c r="J79" s="4">
        <v>60</v>
      </c>
      <c r="K79" s="4">
        <v>168</v>
      </c>
      <c r="L79" s="4">
        <v>9</v>
      </c>
      <c r="M79" s="4">
        <v>0</v>
      </c>
      <c r="N79" s="14">
        <v>675000</v>
      </c>
    </row>
    <row r="80" spans="1:14" ht="26.5" x14ac:dyDescent="0.35">
      <c r="A80" s="13">
        <v>79</v>
      </c>
      <c r="B80" s="4" t="s">
        <v>118</v>
      </c>
      <c r="C80" s="4">
        <v>2</v>
      </c>
      <c r="D80" s="4">
        <v>0</v>
      </c>
      <c r="E80" s="4">
        <v>3</v>
      </c>
      <c r="F80" s="4">
        <v>7</v>
      </c>
      <c r="G80" s="4">
        <v>4</v>
      </c>
      <c r="H80" s="5">
        <v>3.5</v>
      </c>
      <c r="I80" s="14">
        <v>0</v>
      </c>
      <c r="J80" s="4">
        <v>0</v>
      </c>
      <c r="K80" s="4">
        <v>0</v>
      </c>
      <c r="L80" s="4">
        <v>11</v>
      </c>
      <c r="M80" s="4">
        <v>0</v>
      </c>
      <c r="N80" s="14">
        <v>95000</v>
      </c>
    </row>
    <row r="81" spans="1:14" x14ac:dyDescent="0.35">
      <c r="A81" s="13">
        <v>80</v>
      </c>
      <c r="B81" s="4" t="s">
        <v>119</v>
      </c>
      <c r="C81" s="4">
        <v>2</v>
      </c>
      <c r="D81" s="4">
        <v>60</v>
      </c>
      <c r="E81" s="4">
        <v>74</v>
      </c>
      <c r="F81" s="4">
        <v>39</v>
      </c>
      <c r="G81" s="4">
        <v>23</v>
      </c>
      <c r="H81" s="5">
        <v>7.8</v>
      </c>
      <c r="I81" s="14">
        <v>0</v>
      </c>
      <c r="J81" s="4">
        <v>35</v>
      </c>
      <c r="K81" s="4">
        <v>86</v>
      </c>
      <c r="L81" s="4">
        <v>70</v>
      </c>
      <c r="M81" s="4">
        <v>0</v>
      </c>
      <c r="N81" s="14">
        <v>275000</v>
      </c>
    </row>
    <row r="82" spans="1:14" x14ac:dyDescent="0.35">
      <c r="A82" s="13">
        <v>81</v>
      </c>
      <c r="B82" s="4" t="s">
        <v>120</v>
      </c>
      <c r="C82" s="4">
        <v>2</v>
      </c>
      <c r="D82" s="4">
        <v>683</v>
      </c>
      <c r="E82" s="4">
        <v>736</v>
      </c>
      <c r="F82" s="4">
        <v>912</v>
      </c>
      <c r="G82" s="4">
        <v>57</v>
      </c>
      <c r="H82" s="5">
        <v>20.266666666666666</v>
      </c>
      <c r="I82" s="14">
        <v>13</v>
      </c>
      <c r="J82" s="4">
        <v>0</v>
      </c>
      <c r="K82" s="4">
        <v>0</v>
      </c>
      <c r="L82" s="4">
        <v>0</v>
      </c>
      <c r="M82" s="4">
        <v>0</v>
      </c>
      <c r="N82" s="14">
        <v>325000</v>
      </c>
    </row>
    <row r="83" spans="1:14" x14ac:dyDescent="0.35">
      <c r="A83" s="13">
        <v>82</v>
      </c>
      <c r="B83" s="4" t="s">
        <v>121</v>
      </c>
      <c r="C83" s="4">
        <v>2</v>
      </c>
      <c r="D83" s="4">
        <v>1105</v>
      </c>
      <c r="E83" s="4">
        <v>1468</v>
      </c>
      <c r="F83" s="4">
        <v>929</v>
      </c>
      <c r="G83" s="4">
        <v>60</v>
      </c>
      <c r="H83" s="5">
        <v>23.820512820512821</v>
      </c>
      <c r="I83" s="14">
        <v>34</v>
      </c>
      <c r="J83" s="4">
        <v>100</v>
      </c>
      <c r="K83" s="4">
        <v>165</v>
      </c>
      <c r="L83" s="4">
        <v>66</v>
      </c>
      <c r="M83" s="4">
        <v>0</v>
      </c>
      <c r="N83" s="14">
        <v>925000</v>
      </c>
    </row>
    <row r="84" spans="1:14" ht="26.5" x14ac:dyDescent="0.35">
      <c r="A84" s="13">
        <v>83</v>
      </c>
      <c r="B84" s="4" t="s">
        <v>122</v>
      </c>
      <c r="C84" s="4">
        <v>2</v>
      </c>
      <c r="D84" s="4">
        <v>0</v>
      </c>
      <c r="E84" s="4">
        <v>810</v>
      </c>
      <c r="F84" s="4">
        <v>1488</v>
      </c>
      <c r="G84" s="4">
        <v>100</v>
      </c>
      <c r="H84" s="5">
        <v>25.655172413793103</v>
      </c>
      <c r="I84" s="14">
        <v>81</v>
      </c>
      <c r="J84" s="4">
        <v>0</v>
      </c>
      <c r="K84" s="4">
        <v>33</v>
      </c>
      <c r="L84" s="4">
        <v>36</v>
      </c>
      <c r="M84" s="4">
        <v>0</v>
      </c>
      <c r="N84" s="14">
        <v>475000</v>
      </c>
    </row>
    <row r="85" spans="1:14" ht="26.5" x14ac:dyDescent="0.35">
      <c r="A85" s="13">
        <v>84</v>
      </c>
      <c r="B85" s="4" t="s">
        <v>123</v>
      </c>
      <c r="C85" s="4">
        <v>2</v>
      </c>
      <c r="D85" s="4">
        <v>6654</v>
      </c>
      <c r="E85" s="4">
        <v>4184</v>
      </c>
      <c r="F85" s="4">
        <v>634</v>
      </c>
      <c r="G85" s="4">
        <v>103</v>
      </c>
      <c r="H85" s="5">
        <v>42.266666666666666</v>
      </c>
      <c r="I85" s="14">
        <v>30</v>
      </c>
      <c r="J85" s="4">
        <v>5</v>
      </c>
      <c r="K85" s="4">
        <v>7</v>
      </c>
      <c r="L85" s="4">
        <v>7</v>
      </c>
      <c r="M85" s="4">
        <v>1</v>
      </c>
      <c r="N85" s="14">
        <v>1550000</v>
      </c>
    </row>
    <row r="86" spans="1:14" ht="26.5" x14ac:dyDescent="0.35">
      <c r="A86" s="13">
        <v>85</v>
      </c>
      <c r="B86" s="4" t="s">
        <v>124</v>
      </c>
      <c r="C86" s="4">
        <v>3</v>
      </c>
      <c r="D86" s="4">
        <v>3781</v>
      </c>
      <c r="E86" s="4">
        <v>3519</v>
      </c>
      <c r="F86" s="4">
        <v>147</v>
      </c>
      <c r="G86" s="4">
        <v>33</v>
      </c>
      <c r="H86" s="5">
        <v>18.37</v>
      </c>
      <c r="I86" s="14">
        <v>8</v>
      </c>
      <c r="J86" s="4">
        <v>421</v>
      </c>
      <c r="K86" s="4">
        <v>393</v>
      </c>
      <c r="L86" s="4">
        <v>11</v>
      </c>
      <c r="M86" s="4">
        <v>1</v>
      </c>
      <c r="N86" s="14">
        <v>550000</v>
      </c>
    </row>
    <row r="87" spans="1:14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0</v>
      </c>
      <c r="F87" s="4">
        <v>244</v>
      </c>
      <c r="G87" s="4">
        <v>79</v>
      </c>
      <c r="H87" s="5">
        <v>27.111111111111111</v>
      </c>
      <c r="I87" s="14">
        <v>12</v>
      </c>
      <c r="J87" s="4">
        <v>0</v>
      </c>
      <c r="K87" s="4">
        <v>0</v>
      </c>
      <c r="L87" s="4">
        <v>0</v>
      </c>
      <c r="M87" s="4">
        <v>0</v>
      </c>
      <c r="N87" s="14">
        <v>50000</v>
      </c>
    </row>
    <row r="88" spans="1:14" ht="26.5" x14ac:dyDescent="0.35">
      <c r="A88" s="13">
        <v>87</v>
      </c>
      <c r="B88" s="4" t="s">
        <v>126</v>
      </c>
      <c r="C88" s="4">
        <v>3</v>
      </c>
      <c r="D88" s="4">
        <v>13218</v>
      </c>
      <c r="E88" s="4">
        <v>13704</v>
      </c>
      <c r="F88" s="4">
        <v>39</v>
      </c>
      <c r="G88" s="4">
        <v>20</v>
      </c>
      <c r="H88" s="5">
        <v>9.75</v>
      </c>
      <c r="I88" s="14">
        <v>1</v>
      </c>
      <c r="J88" s="4">
        <v>5</v>
      </c>
      <c r="K88" s="4">
        <v>3</v>
      </c>
      <c r="L88" s="4">
        <v>0</v>
      </c>
      <c r="M88" s="4">
        <v>1</v>
      </c>
      <c r="N88" s="14">
        <v>400000</v>
      </c>
    </row>
    <row r="89" spans="1:14" ht="26.5" x14ac:dyDescent="0.35">
      <c r="A89" s="13">
        <v>88</v>
      </c>
      <c r="B89" s="4" t="s">
        <v>127</v>
      </c>
      <c r="C89" s="4">
        <v>2</v>
      </c>
      <c r="D89" s="4">
        <v>13</v>
      </c>
      <c r="E89" s="4">
        <v>163</v>
      </c>
      <c r="F89" s="4">
        <v>67</v>
      </c>
      <c r="G89" s="4">
        <v>28</v>
      </c>
      <c r="H89" s="5">
        <v>22.333333333333332</v>
      </c>
      <c r="I89" s="14">
        <v>1</v>
      </c>
      <c r="J89" s="4">
        <v>6</v>
      </c>
      <c r="K89" s="4">
        <v>34</v>
      </c>
      <c r="L89" s="4">
        <v>13</v>
      </c>
      <c r="M89" s="4">
        <v>0</v>
      </c>
      <c r="N89" s="14">
        <v>170000</v>
      </c>
    </row>
    <row r="90" spans="1:14" x14ac:dyDescent="0.35">
      <c r="A90" s="13">
        <v>89</v>
      </c>
      <c r="B90" s="4" t="s">
        <v>128</v>
      </c>
      <c r="C90" s="4">
        <v>1</v>
      </c>
      <c r="D90" s="4">
        <v>710</v>
      </c>
      <c r="E90" s="4">
        <v>3525</v>
      </c>
      <c r="F90" s="4">
        <v>2254</v>
      </c>
      <c r="G90" s="4">
        <v>98</v>
      </c>
      <c r="H90" s="5">
        <v>33.64179104477612</v>
      </c>
      <c r="I90" s="14">
        <v>97</v>
      </c>
      <c r="J90" s="4">
        <v>13</v>
      </c>
      <c r="K90" s="4">
        <v>16</v>
      </c>
      <c r="L90" s="4">
        <v>20</v>
      </c>
      <c r="M90" s="4">
        <v>0</v>
      </c>
      <c r="N90" s="14">
        <v>650000</v>
      </c>
    </row>
    <row r="91" spans="1:14" x14ac:dyDescent="0.35">
      <c r="A91" s="13">
        <v>90</v>
      </c>
      <c r="B91" s="4" t="s">
        <v>129</v>
      </c>
      <c r="C91" s="4">
        <v>2</v>
      </c>
      <c r="D91" s="4">
        <v>1269</v>
      </c>
      <c r="E91" s="4">
        <v>1100</v>
      </c>
      <c r="F91" s="4">
        <v>604</v>
      </c>
      <c r="G91" s="4">
        <v>86</v>
      </c>
      <c r="H91" s="5">
        <v>21.571428571428573</v>
      </c>
      <c r="I91" s="14">
        <v>19</v>
      </c>
      <c r="J91" s="4">
        <v>5</v>
      </c>
      <c r="K91" s="4">
        <v>11</v>
      </c>
      <c r="L91" s="4">
        <v>8</v>
      </c>
      <c r="M91" s="4">
        <v>0</v>
      </c>
      <c r="N91" s="14">
        <v>160000</v>
      </c>
    </row>
    <row r="92" spans="1:14" x14ac:dyDescent="0.35">
      <c r="A92" s="13">
        <v>91</v>
      </c>
      <c r="B92" s="4" t="s">
        <v>130</v>
      </c>
      <c r="C92" s="4">
        <v>2</v>
      </c>
      <c r="D92" s="4">
        <v>74</v>
      </c>
      <c r="E92" s="4">
        <v>4</v>
      </c>
      <c r="F92" s="4">
        <v>372</v>
      </c>
      <c r="G92" s="4">
        <v>59</v>
      </c>
      <c r="H92" s="5">
        <v>28.615384615384617</v>
      </c>
      <c r="I92" s="14">
        <v>16</v>
      </c>
      <c r="J92" s="4">
        <v>0</v>
      </c>
      <c r="K92" s="4">
        <v>0</v>
      </c>
      <c r="L92" s="4">
        <v>0</v>
      </c>
      <c r="M92" s="4">
        <v>0</v>
      </c>
      <c r="N92" s="14">
        <v>100000</v>
      </c>
    </row>
    <row r="93" spans="1:14" ht="26.5" x14ac:dyDescent="0.35">
      <c r="A93" s="13">
        <v>92</v>
      </c>
      <c r="B93" s="4" t="s">
        <v>131</v>
      </c>
      <c r="C93" s="4">
        <v>2</v>
      </c>
      <c r="D93" s="4">
        <v>9382</v>
      </c>
      <c r="E93" s="4">
        <v>10472</v>
      </c>
      <c r="F93" s="4">
        <v>1567</v>
      </c>
      <c r="G93" s="4">
        <v>94</v>
      </c>
      <c r="H93" s="5">
        <v>27.982142857142858</v>
      </c>
      <c r="I93" s="14">
        <v>27</v>
      </c>
      <c r="J93" s="4">
        <v>0</v>
      </c>
      <c r="K93" s="4">
        <v>0</v>
      </c>
      <c r="L93" s="4">
        <v>0</v>
      </c>
      <c r="M93" s="4">
        <v>1</v>
      </c>
      <c r="N93" s="14">
        <v>700000</v>
      </c>
    </row>
    <row r="94" spans="1:14" ht="26.5" x14ac:dyDescent="0.35">
      <c r="A94" s="13">
        <v>93</v>
      </c>
      <c r="B94" s="4" t="s">
        <v>132</v>
      </c>
      <c r="C94" s="4">
        <v>2</v>
      </c>
      <c r="D94" s="4">
        <v>5842</v>
      </c>
      <c r="E94" s="4">
        <v>5644</v>
      </c>
      <c r="F94" s="4">
        <v>73</v>
      </c>
      <c r="G94" s="4">
        <v>31</v>
      </c>
      <c r="H94" s="5">
        <v>18.25</v>
      </c>
      <c r="I94" s="14">
        <v>1</v>
      </c>
      <c r="J94" s="4">
        <v>23</v>
      </c>
      <c r="K94" s="4">
        <v>16</v>
      </c>
      <c r="L94" s="4">
        <v>0</v>
      </c>
      <c r="M94" s="4">
        <v>0</v>
      </c>
      <c r="N94" s="14">
        <v>225000</v>
      </c>
    </row>
    <row r="95" spans="1:14" x14ac:dyDescent="0.35">
      <c r="A95" s="13">
        <v>94</v>
      </c>
      <c r="B95" s="4" t="s">
        <v>133</v>
      </c>
      <c r="C95" s="4">
        <v>2</v>
      </c>
      <c r="D95" s="4">
        <v>8178</v>
      </c>
      <c r="E95" s="4">
        <v>8090</v>
      </c>
      <c r="F95" s="4">
        <v>1879</v>
      </c>
      <c r="G95" s="4">
        <v>119</v>
      </c>
      <c r="H95" s="5">
        <v>30.306451612903224</v>
      </c>
      <c r="I95" s="14">
        <v>79</v>
      </c>
      <c r="J95" s="4">
        <v>40</v>
      </c>
      <c r="K95" s="4">
        <v>95</v>
      </c>
      <c r="L95" s="4">
        <v>6</v>
      </c>
      <c r="M95" s="4">
        <v>1</v>
      </c>
      <c r="N95" s="14">
        <v>1800000</v>
      </c>
    </row>
    <row r="96" spans="1:14" ht="26.5" x14ac:dyDescent="0.35">
      <c r="A96" s="13">
        <v>95</v>
      </c>
      <c r="B96" s="4" t="s">
        <v>134</v>
      </c>
      <c r="C96" s="4">
        <v>2</v>
      </c>
      <c r="D96" s="4">
        <v>1716</v>
      </c>
      <c r="E96" s="4">
        <v>7040</v>
      </c>
      <c r="F96" s="4">
        <v>81</v>
      </c>
      <c r="G96" s="4">
        <v>33</v>
      </c>
      <c r="H96" s="5">
        <v>10.119999999999999</v>
      </c>
      <c r="I96" s="14">
        <v>6</v>
      </c>
      <c r="J96" s="4">
        <v>48</v>
      </c>
      <c r="K96" s="4">
        <v>344</v>
      </c>
      <c r="L96" s="4">
        <v>9</v>
      </c>
      <c r="M96" s="4">
        <v>1</v>
      </c>
      <c r="N96" s="14">
        <v>675000</v>
      </c>
    </row>
    <row r="97" spans="1:14" x14ac:dyDescent="0.35">
      <c r="A97" s="13">
        <v>96</v>
      </c>
      <c r="B97" s="4" t="s">
        <v>135</v>
      </c>
      <c r="C97" s="4">
        <v>1</v>
      </c>
      <c r="D97" s="4">
        <v>432</v>
      </c>
      <c r="E97" s="4">
        <v>47</v>
      </c>
      <c r="F97" s="4">
        <v>37</v>
      </c>
      <c r="G97" s="4">
        <v>9</v>
      </c>
      <c r="H97" s="5">
        <v>9.25</v>
      </c>
      <c r="I97" s="14">
        <v>1</v>
      </c>
      <c r="J97" s="4">
        <v>133</v>
      </c>
      <c r="K97" s="4">
        <v>64</v>
      </c>
      <c r="L97" s="4">
        <v>36</v>
      </c>
      <c r="M97" s="4">
        <v>0</v>
      </c>
      <c r="N97" s="14">
        <v>950000</v>
      </c>
    </row>
    <row r="98" spans="1:14" x14ac:dyDescent="0.35">
      <c r="A98" s="13">
        <v>97</v>
      </c>
      <c r="B98" s="4" t="s">
        <v>136</v>
      </c>
      <c r="C98" s="4">
        <v>2</v>
      </c>
      <c r="D98" s="4">
        <v>0</v>
      </c>
      <c r="E98" s="4">
        <v>35</v>
      </c>
      <c r="F98" s="4">
        <v>36</v>
      </c>
      <c r="G98" s="4">
        <v>16</v>
      </c>
      <c r="H98" s="5">
        <v>9</v>
      </c>
      <c r="I98" s="14">
        <v>2</v>
      </c>
      <c r="J98" s="4">
        <v>0</v>
      </c>
      <c r="K98" s="4">
        <v>1</v>
      </c>
      <c r="L98" s="4">
        <v>12</v>
      </c>
      <c r="M98" s="4">
        <v>0</v>
      </c>
      <c r="N98" s="14">
        <v>225000</v>
      </c>
    </row>
    <row r="99" spans="1:14" ht="26.5" x14ac:dyDescent="0.35">
      <c r="A99" s="13">
        <v>98</v>
      </c>
      <c r="B99" s="4" t="s">
        <v>137</v>
      </c>
      <c r="C99" s="4">
        <v>1</v>
      </c>
      <c r="D99" s="4">
        <v>0</v>
      </c>
      <c r="E99" s="4">
        <v>1961</v>
      </c>
      <c r="F99" s="4">
        <v>1975</v>
      </c>
      <c r="G99" s="4">
        <v>109</v>
      </c>
      <c r="H99" s="5">
        <v>31.349206349206348</v>
      </c>
      <c r="I99" s="14">
        <v>82</v>
      </c>
      <c r="J99" s="4">
        <v>0</v>
      </c>
      <c r="K99" s="4">
        <v>8</v>
      </c>
      <c r="L99" s="4">
        <v>14</v>
      </c>
      <c r="M99" s="4">
        <v>0</v>
      </c>
      <c r="N99" s="14">
        <v>750000</v>
      </c>
    </row>
    <row r="100" spans="1:14" ht="26.5" x14ac:dyDescent="0.35">
      <c r="A100" s="13">
        <v>99</v>
      </c>
      <c r="B100" s="4" t="s">
        <v>138</v>
      </c>
      <c r="C100" s="4">
        <v>3</v>
      </c>
      <c r="D100" s="4">
        <v>544</v>
      </c>
      <c r="E100" s="4">
        <v>394</v>
      </c>
      <c r="F100" s="4">
        <v>2</v>
      </c>
      <c r="G100" s="4">
        <v>2</v>
      </c>
      <c r="H100" s="5">
        <v>2</v>
      </c>
      <c r="I100" s="14">
        <v>0</v>
      </c>
      <c r="J100" s="4">
        <v>178</v>
      </c>
      <c r="K100" s="4">
        <v>247</v>
      </c>
      <c r="L100" s="4">
        <v>5</v>
      </c>
      <c r="M100" s="4">
        <v>0</v>
      </c>
      <c r="N100" s="14">
        <v>425000</v>
      </c>
    </row>
    <row r="101" spans="1:14" ht="26.5" x14ac:dyDescent="0.35">
      <c r="A101" s="13">
        <v>100</v>
      </c>
      <c r="B101" s="4" t="s">
        <v>139</v>
      </c>
      <c r="C101" s="4">
        <v>2</v>
      </c>
      <c r="D101" s="4">
        <v>1606</v>
      </c>
      <c r="E101" s="4">
        <v>5253</v>
      </c>
      <c r="F101" s="4">
        <v>52</v>
      </c>
      <c r="G101" s="4">
        <v>24</v>
      </c>
      <c r="H101" s="5">
        <v>13</v>
      </c>
      <c r="I101" s="14">
        <v>0</v>
      </c>
      <c r="J101" s="4">
        <v>21</v>
      </c>
      <c r="K101" s="4">
        <v>139</v>
      </c>
      <c r="L101" s="4">
        <v>2</v>
      </c>
      <c r="M101" s="4">
        <v>1</v>
      </c>
      <c r="N101" s="14">
        <v>500000</v>
      </c>
    </row>
    <row r="102" spans="1:14" x14ac:dyDescent="0.35">
      <c r="A102" s="13">
        <v>101</v>
      </c>
      <c r="B102" s="4" t="s">
        <v>140</v>
      </c>
      <c r="C102" s="4">
        <v>2</v>
      </c>
      <c r="D102" s="4">
        <v>537</v>
      </c>
      <c r="E102" s="4">
        <v>1587</v>
      </c>
      <c r="F102" s="4">
        <v>40</v>
      </c>
      <c r="G102" s="4">
        <v>23</v>
      </c>
      <c r="H102" s="5">
        <v>20</v>
      </c>
      <c r="I102" s="14">
        <v>1</v>
      </c>
      <c r="J102" s="4">
        <v>1</v>
      </c>
      <c r="K102" s="4">
        <v>1</v>
      </c>
      <c r="L102" s="4">
        <v>0</v>
      </c>
      <c r="M102" s="4">
        <v>0</v>
      </c>
      <c r="N102" s="14">
        <v>100000</v>
      </c>
    </row>
    <row r="103" spans="1:14" x14ac:dyDescent="0.35">
      <c r="A103" s="13">
        <v>102</v>
      </c>
      <c r="B103" s="4" t="s">
        <v>141</v>
      </c>
      <c r="C103" s="4">
        <v>2</v>
      </c>
      <c r="D103" s="4">
        <v>116</v>
      </c>
      <c r="E103" s="4">
        <v>104</v>
      </c>
      <c r="F103" s="4">
        <v>52</v>
      </c>
      <c r="G103" s="4">
        <v>10</v>
      </c>
      <c r="H103" s="5">
        <v>3.4666666666666668</v>
      </c>
      <c r="I103" s="14">
        <v>1</v>
      </c>
      <c r="J103" s="4">
        <v>40</v>
      </c>
      <c r="K103" s="4">
        <v>69</v>
      </c>
      <c r="L103" s="4">
        <v>74</v>
      </c>
      <c r="M103" s="4">
        <v>0</v>
      </c>
      <c r="N103" s="14">
        <v>875000</v>
      </c>
    </row>
    <row r="104" spans="1:14" x14ac:dyDescent="0.35">
      <c r="A104" s="13">
        <v>103</v>
      </c>
      <c r="B104" s="4" t="s">
        <v>142</v>
      </c>
      <c r="C104" s="4">
        <v>2</v>
      </c>
      <c r="D104" s="4">
        <v>320</v>
      </c>
      <c r="E104" s="4">
        <v>925</v>
      </c>
      <c r="F104" s="4">
        <v>439</v>
      </c>
      <c r="G104" s="4">
        <v>87</v>
      </c>
      <c r="H104" s="5">
        <v>25.823529411764707</v>
      </c>
      <c r="I104" s="14">
        <v>24</v>
      </c>
      <c r="J104" s="4">
        <v>7</v>
      </c>
      <c r="K104" s="4">
        <v>56</v>
      </c>
      <c r="L104" s="4">
        <v>9</v>
      </c>
      <c r="M104" s="4">
        <v>0</v>
      </c>
      <c r="N104" s="14">
        <v>100000</v>
      </c>
    </row>
    <row r="105" spans="1:14" x14ac:dyDescent="0.35">
      <c r="A105" s="13">
        <v>104</v>
      </c>
      <c r="B105" s="4" t="s">
        <v>143</v>
      </c>
      <c r="C105" s="4">
        <v>2</v>
      </c>
      <c r="D105" s="4">
        <v>8042</v>
      </c>
      <c r="E105" s="4">
        <v>6598</v>
      </c>
      <c r="F105" s="4">
        <v>739</v>
      </c>
      <c r="G105" s="4">
        <v>91</v>
      </c>
      <c r="H105" s="5">
        <v>28.423076923076923</v>
      </c>
      <c r="I105" s="14">
        <v>9</v>
      </c>
      <c r="J105" s="4">
        <v>8</v>
      </c>
      <c r="K105" s="4">
        <v>18</v>
      </c>
      <c r="L105" s="4">
        <v>0</v>
      </c>
      <c r="M105" s="4">
        <v>1</v>
      </c>
      <c r="N105" s="14">
        <v>250000</v>
      </c>
    </row>
    <row r="106" spans="1:14" ht="26.5" x14ac:dyDescent="0.35">
      <c r="A106" s="13">
        <v>105</v>
      </c>
      <c r="B106" s="4" t="s">
        <v>144</v>
      </c>
      <c r="C106" s="4">
        <v>2</v>
      </c>
      <c r="D106" s="4">
        <v>17</v>
      </c>
      <c r="E106" s="4">
        <v>268</v>
      </c>
      <c r="F106" s="4">
        <v>36</v>
      </c>
      <c r="G106" s="4">
        <v>13</v>
      </c>
      <c r="H106" s="5">
        <v>12</v>
      </c>
      <c r="I106" s="14">
        <v>1</v>
      </c>
      <c r="J106" s="4">
        <v>5</v>
      </c>
      <c r="K106" s="4">
        <v>55</v>
      </c>
      <c r="L106" s="4">
        <v>22</v>
      </c>
      <c r="M106" s="4">
        <v>0</v>
      </c>
      <c r="N106" s="14">
        <v>100000</v>
      </c>
    </row>
    <row r="107" spans="1:14" ht="26.5" x14ac:dyDescent="0.35">
      <c r="A107" s="13">
        <v>106</v>
      </c>
      <c r="B107" s="4" t="s">
        <v>145</v>
      </c>
      <c r="C107" s="4">
        <v>2</v>
      </c>
      <c r="D107" s="4">
        <v>281</v>
      </c>
      <c r="E107" s="4">
        <v>44</v>
      </c>
      <c r="F107" s="4">
        <v>33</v>
      </c>
      <c r="G107" s="4">
        <v>15</v>
      </c>
      <c r="H107" s="5">
        <v>11</v>
      </c>
      <c r="I107" s="14">
        <v>0</v>
      </c>
      <c r="J107" s="4">
        <v>87</v>
      </c>
      <c r="K107" s="4">
        <v>75</v>
      </c>
      <c r="L107" s="4">
        <v>35</v>
      </c>
      <c r="M107" s="4">
        <v>0</v>
      </c>
      <c r="N107" s="14">
        <v>625000</v>
      </c>
    </row>
    <row r="108" spans="1:14" x14ac:dyDescent="0.35">
      <c r="A108" s="13">
        <v>107</v>
      </c>
      <c r="B108" s="4" t="s">
        <v>146</v>
      </c>
      <c r="C108" s="4">
        <v>2</v>
      </c>
      <c r="D108" s="4">
        <v>770</v>
      </c>
      <c r="E108" s="4">
        <v>142</v>
      </c>
      <c r="F108" s="4">
        <v>70</v>
      </c>
      <c r="G108" s="4">
        <v>13</v>
      </c>
      <c r="H108" s="5">
        <v>4.666666666666667</v>
      </c>
      <c r="I108" s="14">
        <v>1</v>
      </c>
      <c r="J108" s="4">
        <v>272</v>
      </c>
      <c r="K108" s="4">
        <v>91</v>
      </c>
      <c r="L108" s="4">
        <v>59</v>
      </c>
      <c r="M108" s="4">
        <v>0</v>
      </c>
      <c r="N108" s="14">
        <v>325000</v>
      </c>
    </row>
    <row r="109" spans="1:14" x14ac:dyDescent="0.35">
      <c r="A109" s="13">
        <v>108</v>
      </c>
      <c r="B109" s="4" t="s">
        <v>147</v>
      </c>
      <c r="C109" s="4">
        <v>3</v>
      </c>
      <c r="D109" s="4">
        <v>1586</v>
      </c>
      <c r="E109" s="4">
        <v>4483</v>
      </c>
      <c r="F109" s="4">
        <v>131</v>
      </c>
      <c r="G109" s="4">
        <v>36</v>
      </c>
      <c r="H109" s="5">
        <v>18.714285714285715</v>
      </c>
      <c r="I109" s="14">
        <v>3</v>
      </c>
      <c r="J109" s="4">
        <v>20</v>
      </c>
      <c r="K109" s="4">
        <v>137</v>
      </c>
      <c r="L109" s="4">
        <v>8</v>
      </c>
      <c r="M109" s="4">
        <v>0</v>
      </c>
      <c r="N109" s="14">
        <v>175000</v>
      </c>
    </row>
    <row r="110" spans="1:14" ht="26.5" x14ac:dyDescent="0.35">
      <c r="A110" s="13">
        <v>109</v>
      </c>
      <c r="B110" s="4" t="s">
        <v>148</v>
      </c>
      <c r="C110" s="4">
        <v>3</v>
      </c>
      <c r="D110" s="4">
        <v>1462</v>
      </c>
      <c r="E110" s="4">
        <v>5088</v>
      </c>
      <c r="F110" s="4">
        <v>974</v>
      </c>
      <c r="G110" s="4">
        <v>117</v>
      </c>
      <c r="H110" s="5">
        <v>36.074074074074076</v>
      </c>
      <c r="I110" s="14">
        <v>41</v>
      </c>
      <c r="J110" s="4">
        <v>24</v>
      </c>
      <c r="K110" s="4">
        <v>133</v>
      </c>
      <c r="L110" s="4">
        <v>20</v>
      </c>
      <c r="M110" s="4">
        <v>0</v>
      </c>
      <c r="N110" s="14">
        <v>1350000</v>
      </c>
    </row>
    <row r="111" spans="1:14" x14ac:dyDescent="0.35">
      <c r="A111" s="13">
        <v>110</v>
      </c>
      <c r="B111" s="4" t="s">
        <v>149</v>
      </c>
      <c r="C111" s="4">
        <v>2</v>
      </c>
      <c r="D111" s="4">
        <v>1546</v>
      </c>
      <c r="E111" s="4">
        <v>3393</v>
      </c>
      <c r="F111" s="4">
        <v>31</v>
      </c>
      <c r="G111" s="4">
        <v>15</v>
      </c>
      <c r="H111" s="5">
        <v>10.33</v>
      </c>
      <c r="I111" s="14">
        <v>0</v>
      </c>
      <c r="J111" s="4">
        <v>1</v>
      </c>
      <c r="K111" s="4">
        <v>2</v>
      </c>
      <c r="L111" s="4">
        <v>0</v>
      </c>
      <c r="M111" s="4">
        <v>1</v>
      </c>
      <c r="N111" s="14">
        <v>125000</v>
      </c>
    </row>
    <row r="112" spans="1:14" ht="26.5" x14ac:dyDescent="0.35">
      <c r="A112" s="13">
        <v>111</v>
      </c>
      <c r="B112" s="4" t="s">
        <v>151</v>
      </c>
      <c r="C112" s="4">
        <v>2</v>
      </c>
      <c r="D112" s="4">
        <v>2742</v>
      </c>
      <c r="E112" s="4">
        <v>3185</v>
      </c>
      <c r="F112" s="4">
        <v>895</v>
      </c>
      <c r="G112" s="4">
        <v>81</v>
      </c>
      <c r="H112" s="5">
        <v>27.96875</v>
      </c>
      <c r="I112" s="14">
        <v>45</v>
      </c>
      <c r="J112" s="4">
        <v>2</v>
      </c>
      <c r="K112" s="4">
        <v>0</v>
      </c>
      <c r="L112" s="4">
        <v>0</v>
      </c>
      <c r="M112" s="4">
        <v>1</v>
      </c>
      <c r="N112" s="14">
        <v>1000000</v>
      </c>
    </row>
    <row r="113" spans="1:14" ht="26.5" x14ac:dyDescent="0.35">
      <c r="A113" s="13">
        <v>112</v>
      </c>
      <c r="B113" s="4" t="s">
        <v>152</v>
      </c>
      <c r="C113" s="4">
        <v>3</v>
      </c>
      <c r="D113" s="4">
        <v>15470</v>
      </c>
      <c r="E113" s="4">
        <v>18426</v>
      </c>
      <c r="F113" s="4">
        <v>2047</v>
      </c>
      <c r="G113" s="4">
        <v>100</v>
      </c>
      <c r="H113" s="5">
        <v>37.907407407407405</v>
      </c>
      <c r="I113" s="14">
        <v>24</v>
      </c>
      <c r="J113" s="4">
        <v>45</v>
      </c>
      <c r="K113" s="4">
        <v>154</v>
      </c>
      <c r="L113" s="4">
        <v>0</v>
      </c>
      <c r="M113" s="4">
        <v>1</v>
      </c>
      <c r="N113" s="14">
        <v>1800000</v>
      </c>
    </row>
    <row r="114" spans="1:14" ht="26.5" x14ac:dyDescent="0.35">
      <c r="A114" s="13">
        <v>113</v>
      </c>
      <c r="B114" s="4" t="s">
        <v>153</v>
      </c>
      <c r="C114" s="4">
        <v>2</v>
      </c>
      <c r="D114" s="4">
        <v>0</v>
      </c>
      <c r="E114" s="4">
        <v>165</v>
      </c>
      <c r="F114" s="4">
        <v>969</v>
      </c>
      <c r="G114" s="4">
        <v>75</v>
      </c>
      <c r="H114" s="5">
        <v>31.258064516129032</v>
      </c>
      <c r="I114" s="14">
        <v>22</v>
      </c>
      <c r="J114" s="4">
        <v>0</v>
      </c>
      <c r="K114" s="4">
        <v>1</v>
      </c>
      <c r="L114" s="4">
        <v>1</v>
      </c>
      <c r="M114" s="4">
        <v>0</v>
      </c>
      <c r="N114" s="14">
        <v>675000</v>
      </c>
    </row>
    <row r="115" spans="1:14" ht="26.5" x14ac:dyDescent="0.35">
      <c r="A115" s="13">
        <v>114</v>
      </c>
      <c r="B115" s="4" t="s">
        <v>154</v>
      </c>
      <c r="C115" s="4">
        <v>1</v>
      </c>
      <c r="D115" s="4">
        <v>0</v>
      </c>
      <c r="E115" s="4">
        <v>49</v>
      </c>
      <c r="F115" s="4">
        <v>836</v>
      </c>
      <c r="G115" s="4">
        <v>42</v>
      </c>
      <c r="H115" s="5">
        <v>25.333333333333332</v>
      </c>
      <c r="I115" s="14">
        <v>32</v>
      </c>
      <c r="J115" s="4">
        <v>0</v>
      </c>
      <c r="K115" s="4">
        <v>0</v>
      </c>
      <c r="L115" s="4">
        <v>0</v>
      </c>
      <c r="M115" s="4">
        <v>0</v>
      </c>
      <c r="N115" s="14">
        <v>1600000</v>
      </c>
    </row>
    <row r="116" spans="1:14" x14ac:dyDescent="0.35">
      <c r="A116" s="13">
        <v>115</v>
      </c>
      <c r="B116" s="4" t="s">
        <v>155</v>
      </c>
      <c r="C116" s="4">
        <v>1</v>
      </c>
      <c r="D116" s="4">
        <v>0</v>
      </c>
      <c r="E116" s="4">
        <v>1</v>
      </c>
      <c r="F116" s="4">
        <v>3</v>
      </c>
      <c r="G116" s="4">
        <v>3</v>
      </c>
      <c r="H116" s="5">
        <v>3</v>
      </c>
      <c r="I116" s="14">
        <v>0</v>
      </c>
      <c r="J116" s="4">
        <v>0</v>
      </c>
      <c r="K116" s="4">
        <v>3</v>
      </c>
      <c r="L116" s="4">
        <v>6</v>
      </c>
      <c r="M116" s="4">
        <v>0</v>
      </c>
      <c r="N116" s="14">
        <v>240000</v>
      </c>
    </row>
    <row r="117" spans="1:14" x14ac:dyDescent="0.35">
      <c r="A117" s="13">
        <v>116</v>
      </c>
      <c r="B117" s="4" t="s">
        <v>156</v>
      </c>
      <c r="C117" s="4">
        <v>2</v>
      </c>
      <c r="D117" s="4">
        <v>541</v>
      </c>
      <c r="E117" s="4">
        <v>368</v>
      </c>
      <c r="F117" s="4">
        <v>39</v>
      </c>
      <c r="G117" s="4">
        <v>24</v>
      </c>
      <c r="H117" s="5">
        <v>13</v>
      </c>
      <c r="I117" s="14">
        <v>5</v>
      </c>
      <c r="J117" s="4">
        <v>157</v>
      </c>
      <c r="K117" s="4">
        <v>154</v>
      </c>
      <c r="L117" s="4">
        <v>12</v>
      </c>
      <c r="M117" s="4">
        <v>0</v>
      </c>
      <c r="N117" s="14">
        <v>150000</v>
      </c>
    </row>
    <row r="118" spans="1:14" ht="26.5" x14ac:dyDescent="0.35">
      <c r="A118" s="13">
        <v>117</v>
      </c>
      <c r="B118" s="4" t="s">
        <v>157</v>
      </c>
      <c r="C118" s="4">
        <v>2</v>
      </c>
      <c r="D118" s="4">
        <v>0</v>
      </c>
      <c r="E118" s="4">
        <v>786</v>
      </c>
      <c r="F118" s="4">
        <v>1538</v>
      </c>
      <c r="G118" s="4">
        <v>69</v>
      </c>
      <c r="H118" s="5">
        <v>26.982456140350877</v>
      </c>
      <c r="I118" s="14">
        <v>59</v>
      </c>
      <c r="J118" s="4">
        <v>0</v>
      </c>
      <c r="K118" s="4">
        <v>0</v>
      </c>
      <c r="L118" s="4">
        <v>0</v>
      </c>
      <c r="M118" s="4">
        <v>0</v>
      </c>
      <c r="N118" s="14">
        <v>800000</v>
      </c>
    </row>
    <row r="119" spans="1:14" ht="26.5" x14ac:dyDescent="0.35">
      <c r="A119" s="13">
        <v>118</v>
      </c>
      <c r="B119" s="4" t="s">
        <v>158</v>
      </c>
      <c r="C119" s="4">
        <v>3</v>
      </c>
      <c r="D119" s="4">
        <v>3089</v>
      </c>
      <c r="E119" s="4">
        <v>2025</v>
      </c>
      <c r="F119" s="4">
        <v>81</v>
      </c>
      <c r="G119" s="4">
        <v>20</v>
      </c>
      <c r="H119" s="5">
        <v>10.125</v>
      </c>
      <c r="I119" s="14">
        <v>3</v>
      </c>
      <c r="J119" s="4">
        <v>355</v>
      </c>
      <c r="K119" s="4">
        <v>400</v>
      </c>
      <c r="L119" s="4">
        <v>18</v>
      </c>
      <c r="M119" s="4">
        <v>0</v>
      </c>
      <c r="N119" s="14">
        <v>200000</v>
      </c>
    </row>
    <row r="120" spans="1:14" ht="26.5" x14ac:dyDescent="0.35">
      <c r="A120" s="13">
        <v>119</v>
      </c>
      <c r="B120" s="4" t="s">
        <v>182</v>
      </c>
      <c r="C120" s="4">
        <v>2</v>
      </c>
      <c r="D120" s="4">
        <v>0</v>
      </c>
      <c r="E120" s="4">
        <v>39</v>
      </c>
      <c r="F120" s="4">
        <v>137</v>
      </c>
      <c r="G120" s="4">
        <v>35</v>
      </c>
      <c r="H120" s="5">
        <v>15.222222222222221</v>
      </c>
      <c r="I120" s="14">
        <v>8</v>
      </c>
      <c r="J120" s="4">
        <v>0</v>
      </c>
      <c r="K120" s="4">
        <v>17</v>
      </c>
      <c r="L120" s="4">
        <v>18</v>
      </c>
      <c r="M120" s="4">
        <v>0</v>
      </c>
      <c r="N120" s="14">
        <v>50000</v>
      </c>
    </row>
    <row r="121" spans="1:14" ht="26.5" x14ac:dyDescent="0.35">
      <c r="A121" s="13">
        <v>120</v>
      </c>
      <c r="B121" s="4" t="s">
        <v>159</v>
      </c>
      <c r="C121" s="4">
        <v>2</v>
      </c>
      <c r="D121" s="4">
        <v>0</v>
      </c>
      <c r="E121" s="4">
        <v>218</v>
      </c>
      <c r="F121" s="4">
        <v>914</v>
      </c>
      <c r="G121" s="4">
        <v>71</v>
      </c>
      <c r="H121" s="5">
        <v>22.292682926829269</v>
      </c>
      <c r="I121" s="14">
        <v>37</v>
      </c>
      <c r="J121" s="4">
        <v>0</v>
      </c>
      <c r="K121" s="4">
        <v>0</v>
      </c>
      <c r="L121" s="4">
        <v>6</v>
      </c>
      <c r="M121" s="4">
        <v>0</v>
      </c>
      <c r="N121" s="14">
        <v>700000</v>
      </c>
    </row>
    <row r="122" spans="1:14" ht="26.5" x14ac:dyDescent="0.35">
      <c r="A122" s="13">
        <v>121</v>
      </c>
      <c r="B122" s="4" t="s">
        <v>160</v>
      </c>
      <c r="C122" s="4">
        <v>2</v>
      </c>
      <c r="D122" s="4">
        <v>4486</v>
      </c>
      <c r="E122" s="4">
        <v>2105</v>
      </c>
      <c r="F122" s="4">
        <v>121</v>
      </c>
      <c r="G122" s="4">
        <v>29</v>
      </c>
      <c r="H122" s="5">
        <v>15.125</v>
      </c>
      <c r="I122" s="14">
        <v>2</v>
      </c>
      <c r="J122" s="4">
        <v>359</v>
      </c>
      <c r="K122" s="4">
        <v>282</v>
      </c>
      <c r="L122" s="4">
        <v>28</v>
      </c>
      <c r="M122" s="4">
        <v>1</v>
      </c>
      <c r="N122" s="14">
        <v>625000</v>
      </c>
    </row>
    <row r="123" spans="1:14" ht="26.5" x14ac:dyDescent="0.35">
      <c r="A123" s="13">
        <v>122</v>
      </c>
      <c r="B123" s="4" t="s">
        <v>161</v>
      </c>
      <c r="C123" s="4">
        <v>2</v>
      </c>
      <c r="D123" s="4">
        <v>11</v>
      </c>
      <c r="E123" s="4">
        <v>43</v>
      </c>
      <c r="F123" s="4">
        <v>217</v>
      </c>
      <c r="G123" s="4">
        <v>25</v>
      </c>
      <c r="H123" s="5">
        <v>9.4347826086956523</v>
      </c>
      <c r="I123" s="14">
        <v>5</v>
      </c>
      <c r="J123" s="4">
        <v>1</v>
      </c>
      <c r="K123" s="4">
        <v>28</v>
      </c>
      <c r="L123" s="4">
        <v>61</v>
      </c>
      <c r="M123" s="4">
        <v>0</v>
      </c>
      <c r="N123" s="14">
        <v>475000</v>
      </c>
    </row>
    <row r="124" spans="1:14" x14ac:dyDescent="0.35">
      <c r="A124" s="13">
        <v>123</v>
      </c>
      <c r="B124" s="4" t="s">
        <v>162</v>
      </c>
      <c r="C124" s="4">
        <v>3</v>
      </c>
      <c r="D124" s="4">
        <v>3154</v>
      </c>
      <c r="E124" s="4">
        <v>1018</v>
      </c>
      <c r="F124" s="4">
        <v>198</v>
      </c>
      <c r="G124" s="4">
        <v>34</v>
      </c>
      <c r="H124" s="5">
        <v>9.9</v>
      </c>
      <c r="I124" s="14">
        <v>6</v>
      </c>
      <c r="J124" s="4">
        <v>708</v>
      </c>
      <c r="K124" s="4">
        <v>293</v>
      </c>
      <c r="L124" s="4">
        <v>57</v>
      </c>
      <c r="M124" s="4">
        <v>1</v>
      </c>
      <c r="N124" s="14">
        <v>450000</v>
      </c>
    </row>
    <row r="125" spans="1:14" ht="26.5" x14ac:dyDescent="0.35">
      <c r="A125" s="13">
        <v>124</v>
      </c>
      <c r="B125" s="4" t="s">
        <v>163</v>
      </c>
      <c r="C125" s="4">
        <v>1</v>
      </c>
      <c r="D125" s="4">
        <v>483</v>
      </c>
      <c r="E125" s="4">
        <v>876</v>
      </c>
      <c r="F125" s="4">
        <v>1025</v>
      </c>
      <c r="G125" s="4">
        <v>109</v>
      </c>
      <c r="H125" s="5">
        <v>27.702702702702702</v>
      </c>
      <c r="I125" s="14">
        <v>44</v>
      </c>
      <c r="J125" s="4">
        <v>2</v>
      </c>
      <c r="K125" s="4">
        <v>0</v>
      </c>
      <c r="L125" s="4">
        <v>0</v>
      </c>
      <c r="M125" s="4">
        <v>0</v>
      </c>
      <c r="N125" s="14">
        <v>750000</v>
      </c>
    </row>
    <row r="126" spans="1:14" x14ac:dyDescent="0.35">
      <c r="A126" s="13">
        <v>125</v>
      </c>
      <c r="B126" s="4" t="s">
        <v>164</v>
      </c>
      <c r="C126" s="4">
        <v>2</v>
      </c>
      <c r="D126" s="4">
        <v>146</v>
      </c>
      <c r="E126" s="4">
        <v>2037</v>
      </c>
      <c r="F126" s="4">
        <v>745</v>
      </c>
      <c r="G126" s="4">
        <v>78</v>
      </c>
      <c r="H126" s="5">
        <v>31.041666666666668</v>
      </c>
      <c r="I126" s="14">
        <v>29</v>
      </c>
      <c r="J126" s="4">
        <v>5</v>
      </c>
      <c r="K126" s="4">
        <v>12</v>
      </c>
      <c r="L126" s="4">
        <v>0</v>
      </c>
      <c r="M126" s="4">
        <v>1</v>
      </c>
      <c r="N126" s="14">
        <v>500000</v>
      </c>
    </row>
    <row r="127" spans="1:14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0</v>
      </c>
      <c r="F127" s="4">
        <v>49</v>
      </c>
      <c r="G127" s="4">
        <v>16</v>
      </c>
      <c r="H127" s="5">
        <v>9.8000000000000007</v>
      </c>
      <c r="I127" s="14">
        <v>2</v>
      </c>
      <c r="J127" s="4">
        <v>0</v>
      </c>
      <c r="K127" s="4">
        <v>0</v>
      </c>
      <c r="L127" s="4">
        <v>0</v>
      </c>
      <c r="M127" s="4">
        <v>0</v>
      </c>
      <c r="N127" s="14">
        <v>750000</v>
      </c>
    </row>
    <row r="128" spans="1:14" ht="26.5" x14ac:dyDescent="0.35">
      <c r="A128" s="13">
        <v>127</v>
      </c>
      <c r="B128" s="4" t="s">
        <v>166</v>
      </c>
      <c r="C128" s="4">
        <v>2</v>
      </c>
      <c r="D128" s="4">
        <v>6398</v>
      </c>
      <c r="E128" s="4">
        <v>6814</v>
      </c>
      <c r="F128" s="4">
        <v>3</v>
      </c>
      <c r="G128" s="4">
        <v>3</v>
      </c>
      <c r="H128" s="5">
        <v>3</v>
      </c>
      <c r="I128" s="14">
        <v>0</v>
      </c>
      <c r="J128" s="4">
        <v>7</v>
      </c>
      <c r="K128" s="4">
        <v>3</v>
      </c>
      <c r="L128" s="4">
        <v>0</v>
      </c>
      <c r="M128" s="4">
        <v>1</v>
      </c>
      <c r="N128" s="14">
        <v>225000</v>
      </c>
    </row>
    <row r="129" spans="1:14" ht="26.5" x14ac:dyDescent="0.35">
      <c r="A129" s="13">
        <v>128</v>
      </c>
      <c r="B129" s="4" t="s">
        <v>167</v>
      </c>
      <c r="C129" s="4">
        <v>2</v>
      </c>
      <c r="D129" s="4">
        <v>1775</v>
      </c>
      <c r="E129" s="4">
        <v>8051</v>
      </c>
      <c r="F129" s="4">
        <v>1237</v>
      </c>
      <c r="G129" s="4">
        <v>66</v>
      </c>
      <c r="H129" s="5">
        <v>26.319148936170212</v>
      </c>
      <c r="I129" s="14">
        <v>67</v>
      </c>
      <c r="J129" s="4">
        <v>9</v>
      </c>
      <c r="K129" s="4">
        <v>109</v>
      </c>
      <c r="L129" s="4">
        <v>23</v>
      </c>
      <c r="M129" s="4">
        <v>1</v>
      </c>
      <c r="N129" s="14">
        <v>1800000</v>
      </c>
    </row>
    <row r="130" spans="1:14" ht="26.5" x14ac:dyDescent="0.35">
      <c r="A130" s="13">
        <v>129</v>
      </c>
      <c r="B130" s="4" t="s">
        <v>168</v>
      </c>
      <c r="C130" s="4">
        <v>2</v>
      </c>
      <c r="D130" s="4">
        <v>1114</v>
      </c>
      <c r="E130" s="4">
        <v>790</v>
      </c>
      <c r="F130" s="4">
        <v>99</v>
      </c>
      <c r="G130" s="4">
        <v>23</v>
      </c>
      <c r="H130" s="5">
        <v>9.9</v>
      </c>
      <c r="I130" s="14">
        <v>1</v>
      </c>
      <c r="J130" s="4">
        <v>288</v>
      </c>
      <c r="K130" s="4">
        <v>278</v>
      </c>
      <c r="L130" s="4">
        <v>65</v>
      </c>
      <c r="M130" s="4">
        <v>0</v>
      </c>
      <c r="N130" s="14">
        <v>450000</v>
      </c>
    </row>
    <row r="131" spans="1:14" ht="26.5" x14ac:dyDescent="0.35">
      <c r="A131" s="13">
        <v>130</v>
      </c>
      <c r="B131" s="4" t="s">
        <v>169</v>
      </c>
      <c r="C131" s="4">
        <v>2</v>
      </c>
      <c r="D131" s="47">
        <v>288</v>
      </c>
      <c r="E131" s="47">
        <v>343</v>
      </c>
      <c r="F131" s="47">
        <v>11</v>
      </c>
      <c r="G131" s="47">
        <v>10</v>
      </c>
      <c r="H131" s="48">
        <v>11</v>
      </c>
      <c r="I131" s="49">
        <v>0</v>
      </c>
      <c r="J131" s="47">
        <v>64</v>
      </c>
      <c r="K131" s="47">
        <v>108</v>
      </c>
      <c r="L131" s="47">
        <v>2</v>
      </c>
      <c r="M131" s="47">
        <v>0</v>
      </c>
      <c r="N131" s="49">
        <v>110000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205D-F3FD-4908-AC6F-A464BB6CD365}">
  <dimension ref="A1:I29"/>
  <sheetViews>
    <sheetView topLeftCell="M10" workbookViewId="0">
      <selection activeCell="I19" sqref="I19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0.3828255671409862</v>
      </c>
    </row>
    <row r="7" spans="1:9" x14ac:dyDescent="0.35">
      <c r="A7" s="34" t="s">
        <v>224</v>
      </c>
      <c r="B7" s="34">
        <v>319589.68653948145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  <c r="H13" s="38"/>
      <c r="I13" s="38"/>
    </row>
    <row r="14" spans="1:9" x14ac:dyDescent="0.35">
      <c r="A14" s="34"/>
      <c r="B14" s="34"/>
      <c r="C14" s="34"/>
      <c r="D14" s="34"/>
      <c r="E14" s="34"/>
      <c r="F14" s="34"/>
      <c r="H14" s="38"/>
      <c r="I14" s="38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435822.67224662693</v>
      </c>
      <c r="C17" s="41">
        <v>133263.60627522925</v>
      </c>
      <c r="D17" s="41">
        <v>3.2703802968270468</v>
      </c>
      <c r="E17" s="41">
        <v>1.4021127880324109E-3</v>
      </c>
      <c r="F17" s="41">
        <v>171970.00629136531</v>
      </c>
      <c r="G17" s="41">
        <v>699675.3382018886</v>
      </c>
      <c r="H17" s="34"/>
      <c r="I17" s="34"/>
    </row>
    <row r="18" spans="1:9" x14ac:dyDescent="0.35">
      <c r="A18" s="34" t="s">
        <v>2</v>
      </c>
      <c r="B18" s="41">
        <v>-142370.76450221229</v>
      </c>
      <c r="C18" s="41">
        <v>59766.451027457435</v>
      </c>
      <c r="D18" s="41">
        <v>-2.3821184302344709</v>
      </c>
      <c r="E18" s="41">
        <v>1.8784758378283129E-2</v>
      </c>
      <c r="F18" s="41">
        <v>-260704.17809534597</v>
      </c>
      <c r="G18" s="41">
        <v>-24037.350909078596</v>
      </c>
      <c r="H18" s="34"/>
      <c r="I18" s="34"/>
    </row>
    <row r="19" spans="1:9" x14ac:dyDescent="0.35">
      <c r="A19" s="34" t="s">
        <v>207</v>
      </c>
      <c r="B19" s="41">
        <v>18.391292126398127</v>
      </c>
      <c r="C19" s="41">
        <v>13.395577937622317</v>
      </c>
      <c r="D19" s="41">
        <v>1.3729375628314651</v>
      </c>
      <c r="E19" s="41">
        <v>0.17233195427310941</v>
      </c>
      <c r="F19" s="41">
        <v>-8.1310199259518399</v>
      </c>
      <c r="G19" s="41">
        <v>44.913604178748095</v>
      </c>
      <c r="H19" s="34"/>
      <c r="I19" s="34"/>
    </row>
    <row r="20" spans="1:9" x14ac:dyDescent="0.35">
      <c r="A20" s="34" t="s">
        <v>171</v>
      </c>
      <c r="B20" s="41">
        <v>182.53963504732991</v>
      </c>
      <c r="C20" s="41">
        <v>115.62540096682744</v>
      </c>
      <c r="D20" s="41">
        <v>1.5787156932731412</v>
      </c>
      <c r="E20" s="41">
        <v>0.11703376676145666</v>
      </c>
      <c r="F20" s="41">
        <v>-46.390611926740462</v>
      </c>
      <c r="G20" s="41">
        <v>411.46988202140028</v>
      </c>
      <c r="H20" s="34"/>
      <c r="I20" s="34"/>
    </row>
    <row r="21" spans="1:9" x14ac:dyDescent="0.35">
      <c r="A21" s="34" t="s">
        <v>10</v>
      </c>
      <c r="B21" s="41">
        <v>-4459.1552770815897</v>
      </c>
      <c r="C21" s="41">
        <v>1972.7263475833583</v>
      </c>
      <c r="D21" s="41">
        <v>-2.2604023525838604</v>
      </c>
      <c r="E21" s="41">
        <v>2.5598992689000139E-2</v>
      </c>
      <c r="F21" s="41">
        <v>-8365.0161535691132</v>
      </c>
      <c r="G21" s="41">
        <v>-553.29440059406625</v>
      </c>
      <c r="H21" s="34"/>
      <c r="I21" s="34"/>
    </row>
    <row r="22" spans="1:9" x14ac:dyDescent="0.35">
      <c r="A22" s="34" t="s">
        <v>170</v>
      </c>
      <c r="B22" s="41">
        <v>13526.061062935922</v>
      </c>
      <c r="C22" s="41">
        <v>5389.5066168644698</v>
      </c>
      <c r="D22" s="41">
        <v>2.5097030256185437</v>
      </c>
      <c r="E22" s="41">
        <v>1.34156480409993E-2</v>
      </c>
      <c r="F22" s="41">
        <v>2855.2130438129534</v>
      </c>
      <c r="G22" s="41">
        <v>24196.90908205889</v>
      </c>
      <c r="H22" s="34"/>
      <c r="I22" s="34"/>
    </row>
    <row r="23" spans="1:9" x14ac:dyDescent="0.35">
      <c r="A23" s="34" t="s">
        <v>194</v>
      </c>
      <c r="B23" s="41">
        <v>3122.4331169708448</v>
      </c>
      <c r="C23" s="41">
        <v>2538.6634469116402</v>
      </c>
      <c r="D23" s="41">
        <v>1.2299515797453884</v>
      </c>
      <c r="E23" s="41">
        <v>0.22112110239164051</v>
      </c>
      <c r="F23" s="41">
        <v>-1903.9438298409059</v>
      </c>
      <c r="G23" s="41">
        <v>8148.8100637825955</v>
      </c>
      <c r="H23" s="34"/>
      <c r="I23" s="34"/>
    </row>
    <row r="24" spans="1:9" x14ac:dyDescent="0.35">
      <c r="A24" s="34" t="s">
        <v>7</v>
      </c>
      <c r="B24" s="41">
        <v>746.98677669496487</v>
      </c>
      <c r="C24" s="41">
        <v>285.38999608185065</v>
      </c>
      <c r="D24" s="41">
        <v>2.6174245311693651</v>
      </c>
      <c r="E24" s="41">
        <v>9.9999062577830009E-3</v>
      </c>
      <c r="F24" s="41">
        <v>181.93444614614998</v>
      </c>
      <c r="G24" s="41">
        <v>1312.0391072437797</v>
      </c>
      <c r="H24" s="34"/>
      <c r="I24" s="34"/>
    </row>
    <row r="25" spans="1:9" x14ac:dyDescent="0.35">
      <c r="A25" s="34" t="s">
        <v>173</v>
      </c>
      <c r="B25" s="41">
        <v>2541.7312439479119</v>
      </c>
      <c r="C25" s="41">
        <v>851.4245445865065</v>
      </c>
      <c r="D25" s="41">
        <v>2.9852689355840702</v>
      </c>
      <c r="E25" s="41">
        <v>3.4345891111729654E-3</v>
      </c>
      <c r="F25" s="41">
        <v>855.969900487617</v>
      </c>
      <c r="G25" s="41">
        <v>4227.4925874082073</v>
      </c>
      <c r="H25" s="34"/>
      <c r="I25" s="34"/>
    </row>
    <row r="26" spans="1:9" ht="15" thickBot="1" x14ac:dyDescent="0.4">
      <c r="A26" s="35" t="s">
        <v>243</v>
      </c>
      <c r="B26" s="42">
        <v>124292.38858865896</v>
      </c>
      <c r="C26" s="42">
        <v>88307.556375526023</v>
      </c>
      <c r="D26" s="42">
        <v>1.4074943718305168</v>
      </c>
      <c r="E26" s="42">
        <v>0.16186589852597336</v>
      </c>
      <c r="F26" s="42">
        <v>-50550.427277776806</v>
      </c>
      <c r="G26" s="42">
        <v>299135.2044550947</v>
      </c>
      <c r="H26" s="34"/>
      <c r="I26" s="34"/>
    </row>
    <row r="27" spans="1:9" x14ac:dyDescent="0.35">
      <c r="H27" s="38"/>
      <c r="I27" s="38"/>
    </row>
    <row r="28" spans="1:9" x14ac:dyDescent="0.35">
      <c r="H28" s="38"/>
      <c r="I28" s="38"/>
    </row>
    <row r="29" spans="1:9" x14ac:dyDescent="0.35">
      <c r="H29" s="38"/>
      <c r="I29" s="3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70EB-D758-4CC0-8FB2-DFA7601F06E0}">
  <dimension ref="A1:L131"/>
  <sheetViews>
    <sheetView topLeftCell="A119" workbookViewId="0">
      <selection activeCell="C1" sqref="C1:K131"/>
    </sheetView>
  </sheetViews>
  <sheetFormatPr defaultRowHeight="14.5" x14ac:dyDescent="0.35"/>
  <sheetData>
    <row r="1" spans="1:12" ht="39.5" x14ac:dyDescent="0.35">
      <c r="A1" s="28" t="s">
        <v>0</v>
      </c>
      <c r="B1" s="24" t="s">
        <v>1</v>
      </c>
      <c r="C1" s="24" t="s">
        <v>2</v>
      </c>
      <c r="D1" s="44" t="s">
        <v>207</v>
      </c>
      <c r="E1" s="44" t="s">
        <v>171</v>
      </c>
      <c r="F1" s="44" t="s">
        <v>10</v>
      </c>
      <c r="G1" s="45" t="s">
        <v>170</v>
      </c>
      <c r="H1" s="46" t="s">
        <v>194</v>
      </c>
      <c r="I1" s="44" t="s">
        <v>7</v>
      </c>
      <c r="J1" s="44" t="s">
        <v>173</v>
      </c>
      <c r="K1" s="44" t="s">
        <v>243</v>
      </c>
      <c r="L1" s="46" t="s">
        <v>180</v>
      </c>
    </row>
    <row r="2" spans="1:12" ht="26.5" x14ac:dyDescent="0.35">
      <c r="A2" s="13">
        <v>1</v>
      </c>
      <c r="B2" s="4" t="s">
        <v>11</v>
      </c>
      <c r="C2" s="4">
        <v>2</v>
      </c>
      <c r="D2" s="4">
        <v>0</v>
      </c>
      <c r="E2" s="4">
        <v>0</v>
      </c>
      <c r="F2" s="4">
        <v>0</v>
      </c>
      <c r="G2" s="5">
        <v>0</v>
      </c>
      <c r="H2" s="14">
        <v>0</v>
      </c>
      <c r="I2" s="4">
        <v>0</v>
      </c>
      <c r="J2" s="4">
        <v>15</v>
      </c>
      <c r="K2" s="4">
        <v>0</v>
      </c>
      <c r="L2" s="14">
        <v>50000</v>
      </c>
    </row>
    <row r="3" spans="1:12" ht="26.5" x14ac:dyDescent="0.35">
      <c r="A3" s="13">
        <v>2</v>
      </c>
      <c r="B3" s="4" t="s">
        <v>15</v>
      </c>
      <c r="C3" s="4">
        <v>2</v>
      </c>
      <c r="D3" s="4">
        <v>657</v>
      </c>
      <c r="E3" s="4">
        <v>0</v>
      </c>
      <c r="F3" s="4">
        <v>0</v>
      </c>
      <c r="G3" s="5">
        <v>0</v>
      </c>
      <c r="H3" s="14">
        <v>0</v>
      </c>
      <c r="I3" s="4">
        <v>185</v>
      </c>
      <c r="J3" s="4">
        <v>0</v>
      </c>
      <c r="K3" s="4">
        <v>0</v>
      </c>
      <c r="L3" s="14">
        <v>50000</v>
      </c>
    </row>
    <row r="4" spans="1:12" ht="26.5" x14ac:dyDescent="0.35">
      <c r="A4" s="13">
        <v>3</v>
      </c>
      <c r="B4" s="4" t="s">
        <v>19</v>
      </c>
      <c r="C4" s="4">
        <v>2</v>
      </c>
      <c r="D4" s="4">
        <v>1269</v>
      </c>
      <c r="E4" s="4">
        <v>167</v>
      </c>
      <c r="F4" s="4">
        <v>39</v>
      </c>
      <c r="G4" s="5">
        <v>18.555555555555557</v>
      </c>
      <c r="H4" s="14">
        <v>5</v>
      </c>
      <c r="I4" s="4">
        <v>288</v>
      </c>
      <c r="J4" s="4">
        <v>29</v>
      </c>
      <c r="K4" s="4">
        <v>0</v>
      </c>
      <c r="L4" s="14">
        <v>350000</v>
      </c>
    </row>
    <row r="5" spans="1:12" x14ac:dyDescent="0.35">
      <c r="A5" s="13">
        <v>4</v>
      </c>
      <c r="B5" s="4" t="s">
        <v>22</v>
      </c>
      <c r="C5" s="4">
        <v>1</v>
      </c>
      <c r="D5" s="4">
        <v>241</v>
      </c>
      <c r="E5" s="4">
        <v>58</v>
      </c>
      <c r="F5" s="4">
        <v>11</v>
      </c>
      <c r="G5" s="5">
        <v>5.8</v>
      </c>
      <c r="H5" s="14">
        <v>0</v>
      </c>
      <c r="I5" s="4">
        <v>51</v>
      </c>
      <c r="J5" s="4">
        <v>49</v>
      </c>
      <c r="K5" s="4">
        <v>0</v>
      </c>
      <c r="L5" s="14">
        <v>850000</v>
      </c>
    </row>
    <row r="6" spans="1:12" ht="26.5" x14ac:dyDescent="0.35">
      <c r="A6" s="13">
        <v>5</v>
      </c>
      <c r="B6" s="4" t="s">
        <v>24</v>
      </c>
      <c r="C6" s="4">
        <v>2</v>
      </c>
      <c r="D6" s="4">
        <v>79</v>
      </c>
      <c r="E6" s="4">
        <v>1317</v>
      </c>
      <c r="F6" s="4">
        <v>71</v>
      </c>
      <c r="G6" s="5">
        <v>32.924999999999997</v>
      </c>
      <c r="H6" s="14">
        <v>28</v>
      </c>
      <c r="I6" s="4">
        <v>0</v>
      </c>
      <c r="J6" s="4">
        <v>0</v>
      </c>
      <c r="K6" s="4">
        <v>0</v>
      </c>
      <c r="L6" s="14">
        <v>800000</v>
      </c>
    </row>
    <row r="7" spans="1:12" x14ac:dyDescent="0.35">
      <c r="A7" s="13">
        <v>6</v>
      </c>
      <c r="B7" s="4" t="s">
        <v>26</v>
      </c>
      <c r="C7" s="4">
        <v>2</v>
      </c>
      <c r="D7" s="4">
        <v>172</v>
      </c>
      <c r="E7" s="4">
        <v>63</v>
      </c>
      <c r="F7" s="4">
        <v>48</v>
      </c>
      <c r="G7" s="5">
        <v>21</v>
      </c>
      <c r="H7" s="14">
        <v>0</v>
      </c>
      <c r="I7" s="4">
        <v>0</v>
      </c>
      <c r="J7" s="4">
        <v>0</v>
      </c>
      <c r="K7" s="4">
        <v>1</v>
      </c>
      <c r="L7" s="14">
        <v>50000</v>
      </c>
    </row>
    <row r="8" spans="1:12" x14ac:dyDescent="0.35">
      <c r="A8" s="13">
        <v>7</v>
      </c>
      <c r="B8" s="4" t="s">
        <v>28</v>
      </c>
      <c r="C8" s="4">
        <v>2</v>
      </c>
      <c r="D8" s="4">
        <v>120</v>
      </c>
      <c r="E8" s="4">
        <v>26</v>
      </c>
      <c r="F8" s="4">
        <v>15</v>
      </c>
      <c r="G8" s="5">
        <v>4.333333333333333</v>
      </c>
      <c r="H8" s="14">
        <v>1</v>
      </c>
      <c r="I8" s="4">
        <v>34</v>
      </c>
      <c r="J8" s="4">
        <v>52</v>
      </c>
      <c r="K8" s="4">
        <v>0</v>
      </c>
      <c r="L8" s="14">
        <v>500000</v>
      </c>
    </row>
    <row r="9" spans="1:12" ht="26.5" x14ac:dyDescent="0.35">
      <c r="A9" s="13">
        <v>8</v>
      </c>
      <c r="B9" s="4" t="s">
        <v>30</v>
      </c>
      <c r="C9" s="4">
        <v>2</v>
      </c>
      <c r="D9" s="4">
        <v>50</v>
      </c>
      <c r="E9" s="4">
        <v>21</v>
      </c>
      <c r="F9" s="4">
        <v>16</v>
      </c>
      <c r="G9" s="5">
        <v>21</v>
      </c>
      <c r="H9" s="14">
        <v>1</v>
      </c>
      <c r="I9" s="4">
        <v>62</v>
      </c>
      <c r="J9" s="4">
        <v>37</v>
      </c>
      <c r="K9" s="4">
        <v>0</v>
      </c>
      <c r="L9" s="14">
        <v>700000</v>
      </c>
    </row>
    <row r="10" spans="1:12" x14ac:dyDescent="0.35">
      <c r="A10" s="13">
        <v>9</v>
      </c>
      <c r="B10" s="4" t="s">
        <v>31</v>
      </c>
      <c r="C10" s="4">
        <v>2</v>
      </c>
      <c r="D10" s="4">
        <v>609</v>
      </c>
      <c r="E10" s="4">
        <v>335</v>
      </c>
      <c r="F10" s="4">
        <v>67</v>
      </c>
      <c r="G10" s="5">
        <v>30.454545454545453</v>
      </c>
      <c r="H10" s="14">
        <v>3</v>
      </c>
      <c r="I10" s="4">
        <v>72</v>
      </c>
      <c r="J10" s="4">
        <v>19</v>
      </c>
      <c r="K10" s="4">
        <v>1</v>
      </c>
      <c r="L10" s="14">
        <v>950000</v>
      </c>
    </row>
    <row r="11" spans="1:12" ht="26.5" x14ac:dyDescent="0.35">
      <c r="A11" s="13">
        <v>10</v>
      </c>
      <c r="B11" s="4" t="s">
        <v>33</v>
      </c>
      <c r="C11" s="4">
        <v>2</v>
      </c>
      <c r="D11" s="4">
        <v>4686</v>
      </c>
      <c r="E11" s="4">
        <v>394</v>
      </c>
      <c r="F11" s="4">
        <v>50</v>
      </c>
      <c r="G11" s="5">
        <v>28.142857142857142</v>
      </c>
      <c r="H11" s="14">
        <v>13</v>
      </c>
      <c r="I11" s="4">
        <v>0</v>
      </c>
      <c r="J11" s="4">
        <v>0</v>
      </c>
      <c r="K11" s="4">
        <v>1</v>
      </c>
      <c r="L11" s="14">
        <v>450000</v>
      </c>
    </row>
    <row r="12" spans="1:12" x14ac:dyDescent="0.35">
      <c r="A12" s="13">
        <v>11</v>
      </c>
      <c r="B12" s="4" t="s">
        <v>35</v>
      </c>
      <c r="C12" s="4">
        <v>2</v>
      </c>
      <c r="D12" s="4">
        <v>2004</v>
      </c>
      <c r="E12" s="4">
        <v>839</v>
      </c>
      <c r="F12" s="4">
        <v>70</v>
      </c>
      <c r="G12" s="5">
        <v>27.966666666666665</v>
      </c>
      <c r="H12" s="14">
        <v>38</v>
      </c>
      <c r="I12" s="4">
        <v>142</v>
      </c>
      <c r="J12" s="4">
        <v>47</v>
      </c>
      <c r="K12" s="4">
        <v>0</v>
      </c>
      <c r="L12" s="14">
        <v>200000</v>
      </c>
    </row>
    <row r="13" spans="1:12" ht="26.5" x14ac:dyDescent="0.35">
      <c r="A13" s="13">
        <v>12</v>
      </c>
      <c r="B13" s="4" t="s">
        <v>38</v>
      </c>
      <c r="C13" s="4">
        <v>3</v>
      </c>
      <c r="D13" s="4">
        <v>8778</v>
      </c>
      <c r="E13" s="4">
        <v>25</v>
      </c>
      <c r="F13" s="4">
        <v>16</v>
      </c>
      <c r="G13" s="5">
        <v>8.33</v>
      </c>
      <c r="H13" s="14">
        <v>0</v>
      </c>
      <c r="I13" s="4">
        <v>14</v>
      </c>
      <c r="J13" s="4">
        <v>0</v>
      </c>
      <c r="K13" s="4">
        <v>1</v>
      </c>
      <c r="L13" s="14">
        <v>200000</v>
      </c>
    </row>
    <row r="14" spans="1:12" ht="26.5" x14ac:dyDescent="0.35">
      <c r="A14" s="13">
        <v>13</v>
      </c>
      <c r="B14" s="4" t="s">
        <v>39</v>
      </c>
      <c r="C14" s="4">
        <v>1</v>
      </c>
      <c r="D14" s="4">
        <v>38</v>
      </c>
      <c r="E14" s="4">
        <v>337</v>
      </c>
      <c r="F14" s="4">
        <v>24</v>
      </c>
      <c r="G14" s="5">
        <v>13.48</v>
      </c>
      <c r="H14" s="14">
        <v>9</v>
      </c>
      <c r="I14" s="4">
        <v>32</v>
      </c>
      <c r="J14" s="4">
        <v>73</v>
      </c>
      <c r="K14" s="4">
        <v>0</v>
      </c>
      <c r="L14" s="14">
        <v>400000</v>
      </c>
    </row>
    <row r="15" spans="1:12" ht="39.5" x14ac:dyDescent="0.35">
      <c r="A15" s="13">
        <v>14</v>
      </c>
      <c r="B15" s="4" t="s">
        <v>40</v>
      </c>
      <c r="C15" s="4">
        <v>2</v>
      </c>
      <c r="D15" s="4">
        <v>4998</v>
      </c>
      <c r="E15" s="4">
        <v>1302</v>
      </c>
      <c r="F15" s="4">
        <v>105</v>
      </c>
      <c r="G15" s="5">
        <v>34.263157894736842</v>
      </c>
      <c r="H15" s="14">
        <v>42</v>
      </c>
      <c r="I15" s="4">
        <v>0</v>
      </c>
      <c r="J15" s="4">
        <v>0</v>
      </c>
      <c r="K15" s="4">
        <v>1</v>
      </c>
      <c r="L15" s="14">
        <v>300000</v>
      </c>
    </row>
    <row r="16" spans="1:12" x14ac:dyDescent="0.35">
      <c r="A16" s="13">
        <v>15</v>
      </c>
      <c r="B16" s="4" t="s">
        <v>42</v>
      </c>
      <c r="C16" s="4">
        <v>2</v>
      </c>
      <c r="D16" s="4">
        <v>69</v>
      </c>
      <c r="E16" s="4">
        <v>1540</v>
      </c>
      <c r="F16" s="4">
        <v>95</v>
      </c>
      <c r="G16" s="5">
        <v>31.428571428571427</v>
      </c>
      <c r="H16" s="14">
        <v>36</v>
      </c>
      <c r="I16" s="4">
        <v>0</v>
      </c>
      <c r="J16" s="4">
        <v>4</v>
      </c>
      <c r="K16" s="4">
        <v>0</v>
      </c>
      <c r="L16" s="14">
        <v>300000</v>
      </c>
    </row>
    <row r="17" spans="1:12" x14ac:dyDescent="0.35">
      <c r="A17" s="13">
        <v>16</v>
      </c>
      <c r="B17" s="4" t="s">
        <v>43</v>
      </c>
      <c r="C17" s="4">
        <v>2</v>
      </c>
      <c r="D17" s="4">
        <v>6773</v>
      </c>
      <c r="E17" s="4">
        <v>1782</v>
      </c>
      <c r="F17" s="4">
        <v>70</v>
      </c>
      <c r="G17" s="5">
        <v>37.125</v>
      </c>
      <c r="H17" s="14">
        <v>64</v>
      </c>
      <c r="I17" s="4">
        <v>1</v>
      </c>
      <c r="J17" s="4">
        <v>0</v>
      </c>
      <c r="K17" s="4">
        <v>1</v>
      </c>
      <c r="L17" s="14">
        <v>1500000</v>
      </c>
    </row>
    <row r="18" spans="1:12" ht="26.5" x14ac:dyDescent="0.35">
      <c r="A18" s="13">
        <v>17</v>
      </c>
      <c r="B18" s="4" t="s">
        <v>44</v>
      </c>
      <c r="C18" s="4">
        <v>2</v>
      </c>
      <c r="D18" s="4">
        <v>6455</v>
      </c>
      <c r="E18" s="4">
        <v>1077</v>
      </c>
      <c r="F18" s="4">
        <v>76</v>
      </c>
      <c r="G18" s="5">
        <v>28.342105263157894</v>
      </c>
      <c r="H18" s="14">
        <v>24</v>
      </c>
      <c r="I18" s="4">
        <v>67</v>
      </c>
      <c r="J18" s="4">
        <v>5</v>
      </c>
      <c r="K18" s="4">
        <v>1</v>
      </c>
      <c r="L18" s="14">
        <v>250000</v>
      </c>
    </row>
    <row r="19" spans="1:12" x14ac:dyDescent="0.35">
      <c r="A19" s="13">
        <v>18</v>
      </c>
      <c r="B19" s="4" t="s">
        <v>46</v>
      </c>
      <c r="C19" s="4">
        <v>2</v>
      </c>
      <c r="D19" s="4">
        <v>18</v>
      </c>
      <c r="E19" s="4">
        <v>6</v>
      </c>
      <c r="F19" s="4">
        <v>2</v>
      </c>
      <c r="G19" s="5">
        <v>1</v>
      </c>
      <c r="H19" s="14">
        <v>0</v>
      </c>
      <c r="I19" s="4">
        <v>5</v>
      </c>
      <c r="J19" s="4">
        <v>36</v>
      </c>
      <c r="K19" s="4">
        <v>0</v>
      </c>
      <c r="L19" s="14">
        <v>375000</v>
      </c>
    </row>
    <row r="20" spans="1:12" ht="26.5" x14ac:dyDescent="0.35">
      <c r="A20" s="13">
        <v>19</v>
      </c>
      <c r="B20" s="4" t="s">
        <v>48</v>
      </c>
      <c r="C20" s="4">
        <v>3</v>
      </c>
      <c r="D20" s="4">
        <v>10889</v>
      </c>
      <c r="E20" s="4">
        <v>1703</v>
      </c>
      <c r="F20" s="4">
        <v>75</v>
      </c>
      <c r="G20" s="5">
        <v>27.918032786885245</v>
      </c>
      <c r="H20" s="14">
        <v>23</v>
      </c>
      <c r="I20" s="4">
        <v>4</v>
      </c>
      <c r="J20" s="4">
        <v>0</v>
      </c>
      <c r="K20" s="4">
        <v>1</v>
      </c>
      <c r="L20" s="14">
        <v>500000</v>
      </c>
    </row>
    <row r="21" spans="1:12" ht="26.5" x14ac:dyDescent="0.35">
      <c r="A21" s="13">
        <v>20</v>
      </c>
      <c r="B21" s="4" t="s">
        <v>49</v>
      </c>
      <c r="C21" s="4">
        <v>2</v>
      </c>
      <c r="D21" s="4">
        <v>2536</v>
      </c>
      <c r="E21" s="4">
        <v>978</v>
      </c>
      <c r="F21" s="4">
        <v>74</v>
      </c>
      <c r="G21" s="5">
        <v>36.222222222222221</v>
      </c>
      <c r="H21" s="14">
        <v>35</v>
      </c>
      <c r="I21" s="4">
        <v>25</v>
      </c>
      <c r="J21" s="4">
        <v>10</v>
      </c>
      <c r="K21" s="4">
        <v>0</v>
      </c>
      <c r="L21" s="14">
        <v>300000</v>
      </c>
    </row>
    <row r="22" spans="1:12" ht="26.5" x14ac:dyDescent="0.35">
      <c r="A22" s="13">
        <v>21</v>
      </c>
      <c r="B22" s="4" t="s">
        <v>50</v>
      </c>
      <c r="C22" s="4">
        <v>2</v>
      </c>
      <c r="D22" s="4">
        <v>73</v>
      </c>
      <c r="E22" s="4">
        <v>4</v>
      </c>
      <c r="F22" s="4">
        <v>3</v>
      </c>
      <c r="G22" s="5">
        <v>4</v>
      </c>
      <c r="H22" s="14">
        <v>0</v>
      </c>
      <c r="I22" s="4">
        <v>60</v>
      </c>
      <c r="J22" s="4">
        <v>5</v>
      </c>
      <c r="K22" s="4">
        <v>0</v>
      </c>
      <c r="L22" s="14">
        <v>150000</v>
      </c>
    </row>
    <row r="23" spans="1:12" ht="26.5" x14ac:dyDescent="0.35">
      <c r="A23" s="13">
        <v>22</v>
      </c>
      <c r="B23" s="4" t="s">
        <v>52</v>
      </c>
      <c r="C23" s="4">
        <v>2</v>
      </c>
      <c r="D23" s="4">
        <v>239</v>
      </c>
      <c r="E23" s="4">
        <v>4</v>
      </c>
      <c r="F23" s="4">
        <v>2</v>
      </c>
      <c r="G23" s="5">
        <v>0</v>
      </c>
      <c r="H23" s="14">
        <v>0</v>
      </c>
      <c r="I23" s="4">
        <v>187</v>
      </c>
      <c r="J23" s="4">
        <v>17</v>
      </c>
      <c r="K23" s="4">
        <v>0</v>
      </c>
      <c r="L23" s="14">
        <v>150000</v>
      </c>
    </row>
    <row r="24" spans="1:12" ht="26.5" x14ac:dyDescent="0.35">
      <c r="A24" s="13">
        <v>23</v>
      </c>
      <c r="B24" s="4" t="s">
        <v>54</v>
      </c>
      <c r="C24" s="4">
        <v>3</v>
      </c>
      <c r="D24" s="4">
        <v>8037</v>
      </c>
      <c r="E24" s="4">
        <v>196</v>
      </c>
      <c r="F24" s="4">
        <v>45</v>
      </c>
      <c r="G24" s="5">
        <v>21.77</v>
      </c>
      <c r="H24" s="14">
        <v>3</v>
      </c>
      <c r="I24" s="4">
        <v>1</v>
      </c>
      <c r="J24" s="4">
        <v>0</v>
      </c>
      <c r="K24" s="4">
        <v>1</v>
      </c>
      <c r="L24" s="14">
        <v>350000</v>
      </c>
    </row>
    <row r="25" spans="1:12" x14ac:dyDescent="0.35">
      <c r="A25" s="13">
        <v>24</v>
      </c>
      <c r="B25" s="4" t="s">
        <v>56</v>
      </c>
      <c r="C25" s="4">
        <v>2</v>
      </c>
      <c r="D25" s="4">
        <v>3394</v>
      </c>
      <c r="E25" s="4">
        <v>62</v>
      </c>
      <c r="F25" s="4">
        <v>24</v>
      </c>
      <c r="G25" s="5">
        <v>31</v>
      </c>
      <c r="H25" s="14">
        <v>2</v>
      </c>
      <c r="I25" s="4">
        <v>169</v>
      </c>
      <c r="J25" s="4">
        <v>2</v>
      </c>
      <c r="K25" s="4">
        <v>1</v>
      </c>
      <c r="L25" s="14">
        <v>1550000</v>
      </c>
    </row>
    <row r="26" spans="1:12" ht="26.5" x14ac:dyDescent="0.35">
      <c r="A26" s="13">
        <v>25</v>
      </c>
      <c r="B26" s="4" t="s">
        <v>58</v>
      </c>
      <c r="C26" s="4">
        <v>2</v>
      </c>
      <c r="D26" s="4">
        <v>4819</v>
      </c>
      <c r="E26" s="4">
        <v>2065</v>
      </c>
      <c r="F26" s="4">
        <v>93</v>
      </c>
      <c r="G26" s="5">
        <v>33.306451612903224</v>
      </c>
      <c r="H26" s="14">
        <v>32</v>
      </c>
      <c r="I26" s="4">
        <v>0</v>
      </c>
      <c r="J26" s="4">
        <v>0</v>
      </c>
      <c r="K26" s="4">
        <v>1</v>
      </c>
      <c r="L26" s="14">
        <v>725000</v>
      </c>
    </row>
    <row r="27" spans="1:12" ht="26.5" x14ac:dyDescent="0.35">
      <c r="A27" s="13">
        <v>26</v>
      </c>
      <c r="B27" s="4" t="s">
        <v>59</v>
      </c>
      <c r="C27" s="4">
        <v>3</v>
      </c>
      <c r="D27" s="4">
        <v>11363</v>
      </c>
      <c r="E27" s="4">
        <v>1349</v>
      </c>
      <c r="F27" s="4">
        <v>91</v>
      </c>
      <c r="G27" s="5">
        <v>25.452830188679247</v>
      </c>
      <c r="H27" s="14">
        <v>42</v>
      </c>
      <c r="I27" s="4">
        <v>100</v>
      </c>
      <c r="J27" s="4">
        <v>10</v>
      </c>
      <c r="K27" s="4">
        <v>1</v>
      </c>
      <c r="L27" s="14">
        <v>400000</v>
      </c>
    </row>
    <row r="28" spans="1:12" x14ac:dyDescent="0.35">
      <c r="A28" s="13">
        <v>27</v>
      </c>
      <c r="B28" s="4" t="s">
        <v>60</v>
      </c>
      <c r="C28" s="4">
        <v>2</v>
      </c>
      <c r="D28" s="4">
        <v>8087</v>
      </c>
      <c r="E28" s="4">
        <v>1804</v>
      </c>
      <c r="F28" s="4">
        <v>128</v>
      </c>
      <c r="G28" s="5">
        <v>50.111111111111114</v>
      </c>
      <c r="H28" s="14">
        <v>129</v>
      </c>
      <c r="I28" s="4">
        <v>156</v>
      </c>
      <c r="J28" s="4">
        <v>13</v>
      </c>
      <c r="K28" s="4">
        <v>1</v>
      </c>
      <c r="L28" s="14">
        <v>800000</v>
      </c>
    </row>
    <row r="29" spans="1:12" x14ac:dyDescent="0.35">
      <c r="A29" s="13">
        <v>28</v>
      </c>
      <c r="B29" s="4" t="s">
        <v>61</v>
      </c>
      <c r="C29" s="4">
        <v>3</v>
      </c>
      <c r="D29" s="4">
        <v>8094</v>
      </c>
      <c r="E29" s="4">
        <v>886</v>
      </c>
      <c r="F29" s="4">
        <v>69</v>
      </c>
      <c r="G29" s="5">
        <v>27.6875</v>
      </c>
      <c r="H29" s="14">
        <v>31</v>
      </c>
      <c r="I29" s="4">
        <v>0</v>
      </c>
      <c r="J29" s="4">
        <v>0</v>
      </c>
      <c r="K29" s="4">
        <v>1</v>
      </c>
      <c r="L29" s="14">
        <v>575000</v>
      </c>
    </row>
    <row r="30" spans="1:12" ht="26.5" x14ac:dyDescent="0.35">
      <c r="A30" s="13">
        <v>29</v>
      </c>
      <c r="B30" s="4" t="s">
        <v>62</v>
      </c>
      <c r="C30" s="4">
        <v>3</v>
      </c>
      <c r="D30" s="4">
        <v>9619</v>
      </c>
      <c r="E30" s="4">
        <v>1775</v>
      </c>
      <c r="F30" s="4">
        <v>109</v>
      </c>
      <c r="G30" s="5">
        <v>27.734375</v>
      </c>
      <c r="H30" s="14">
        <v>86</v>
      </c>
      <c r="I30" s="4">
        <v>0</v>
      </c>
      <c r="J30" s="4">
        <v>0</v>
      </c>
      <c r="K30" s="4">
        <v>1</v>
      </c>
      <c r="L30" s="14">
        <v>700000</v>
      </c>
    </row>
    <row r="31" spans="1:12" x14ac:dyDescent="0.35">
      <c r="A31" s="13">
        <v>30</v>
      </c>
      <c r="B31" s="4" t="s">
        <v>64</v>
      </c>
      <c r="C31" s="4">
        <v>2</v>
      </c>
      <c r="D31" s="4">
        <v>0</v>
      </c>
      <c r="E31" s="4">
        <v>54</v>
      </c>
      <c r="F31" s="4">
        <v>15</v>
      </c>
      <c r="G31" s="5">
        <v>9</v>
      </c>
      <c r="H31" s="14">
        <v>5</v>
      </c>
      <c r="I31" s="4">
        <v>2</v>
      </c>
      <c r="J31" s="4">
        <v>30</v>
      </c>
      <c r="K31" s="4">
        <v>0</v>
      </c>
      <c r="L31" s="14">
        <v>290000</v>
      </c>
    </row>
    <row r="32" spans="1:12" ht="26.5" x14ac:dyDescent="0.35">
      <c r="A32" s="13">
        <v>31</v>
      </c>
      <c r="B32" s="4" t="s">
        <v>65</v>
      </c>
      <c r="C32" s="4">
        <v>2</v>
      </c>
      <c r="D32" s="4">
        <v>1190</v>
      </c>
      <c r="E32" s="4">
        <v>430</v>
      </c>
      <c r="F32" s="4">
        <v>49</v>
      </c>
      <c r="G32" s="5">
        <v>16.53846153846154</v>
      </c>
      <c r="H32" s="14">
        <v>22</v>
      </c>
      <c r="I32" s="4">
        <v>259</v>
      </c>
      <c r="J32" s="4">
        <v>54</v>
      </c>
      <c r="K32" s="4">
        <v>1</v>
      </c>
      <c r="L32" s="14">
        <v>850000</v>
      </c>
    </row>
    <row r="33" spans="1:12" x14ac:dyDescent="0.35">
      <c r="A33" s="13">
        <v>32</v>
      </c>
      <c r="B33" s="4" t="s">
        <v>66</v>
      </c>
      <c r="C33" s="4">
        <v>2</v>
      </c>
      <c r="D33" s="4">
        <v>48</v>
      </c>
      <c r="E33" s="4">
        <v>115</v>
      </c>
      <c r="F33" s="4">
        <v>17</v>
      </c>
      <c r="G33" s="5">
        <v>10.454545454545455</v>
      </c>
      <c r="H33" s="14">
        <v>3</v>
      </c>
      <c r="I33" s="4">
        <v>44</v>
      </c>
      <c r="J33" s="4">
        <v>44</v>
      </c>
      <c r="K33" s="4">
        <v>0</v>
      </c>
      <c r="L33" s="14">
        <v>325000</v>
      </c>
    </row>
    <row r="34" spans="1:12" ht="26.5" x14ac:dyDescent="0.35">
      <c r="A34" s="13">
        <v>33</v>
      </c>
      <c r="B34" s="4" t="s">
        <v>67</v>
      </c>
      <c r="C34" s="4">
        <v>3</v>
      </c>
      <c r="D34" s="4">
        <v>6133</v>
      </c>
      <c r="E34" s="4">
        <v>1107</v>
      </c>
      <c r="F34" s="4">
        <v>93</v>
      </c>
      <c r="G34" s="5">
        <v>36.9</v>
      </c>
      <c r="H34" s="14">
        <v>44</v>
      </c>
      <c r="I34" s="4">
        <v>0</v>
      </c>
      <c r="J34" s="4">
        <v>0</v>
      </c>
      <c r="K34" s="4">
        <v>0</v>
      </c>
      <c r="L34" s="14">
        <v>375000</v>
      </c>
    </row>
    <row r="35" spans="1:12" ht="26.5" x14ac:dyDescent="0.35">
      <c r="A35" s="13">
        <v>34</v>
      </c>
      <c r="B35" s="4" t="s">
        <v>68</v>
      </c>
      <c r="C35" s="4">
        <v>3</v>
      </c>
      <c r="D35" s="4">
        <v>0</v>
      </c>
      <c r="E35" s="4">
        <v>11</v>
      </c>
      <c r="F35" s="4">
        <v>11</v>
      </c>
      <c r="G35" s="5">
        <v>5.5</v>
      </c>
      <c r="H35" s="14">
        <v>1</v>
      </c>
      <c r="I35" s="4">
        <v>0</v>
      </c>
      <c r="J35" s="4">
        <v>1</v>
      </c>
      <c r="K35" s="4">
        <v>0</v>
      </c>
      <c r="L35" s="14">
        <v>650000</v>
      </c>
    </row>
    <row r="36" spans="1:12" ht="26.5" x14ac:dyDescent="0.35">
      <c r="A36" s="13">
        <v>35</v>
      </c>
      <c r="B36" s="4" t="s">
        <v>69</v>
      </c>
      <c r="C36" s="4">
        <v>1</v>
      </c>
      <c r="D36" s="4">
        <v>18</v>
      </c>
      <c r="E36" s="4">
        <v>49</v>
      </c>
      <c r="F36" s="4">
        <v>30</v>
      </c>
      <c r="G36" s="5">
        <v>16.333333333333332</v>
      </c>
      <c r="H36" s="14">
        <v>1</v>
      </c>
      <c r="I36" s="4">
        <v>1</v>
      </c>
      <c r="J36" s="4">
        <v>3</v>
      </c>
      <c r="K36" s="4">
        <v>0</v>
      </c>
      <c r="L36" s="14">
        <v>50000</v>
      </c>
    </row>
    <row r="37" spans="1:12" x14ac:dyDescent="0.35">
      <c r="A37" s="13">
        <v>36</v>
      </c>
      <c r="B37" s="4" t="s">
        <v>70</v>
      </c>
      <c r="C37" s="4">
        <v>3</v>
      </c>
      <c r="D37" s="4">
        <v>575</v>
      </c>
      <c r="E37" s="4">
        <v>1006</v>
      </c>
      <c r="F37" s="4">
        <v>73</v>
      </c>
      <c r="G37" s="5">
        <v>31.4375</v>
      </c>
      <c r="H37" s="14">
        <v>28</v>
      </c>
      <c r="I37" s="4">
        <v>1</v>
      </c>
      <c r="J37" s="4">
        <v>17</v>
      </c>
      <c r="K37" s="4">
        <v>0</v>
      </c>
      <c r="L37" s="14">
        <v>425000</v>
      </c>
    </row>
    <row r="38" spans="1:12" x14ac:dyDescent="0.35">
      <c r="A38" s="13">
        <v>37</v>
      </c>
      <c r="B38" s="4" t="s">
        <v>71</v>
      </c>
      <c r="C38" s="4">
        <v>2</v>
      </c>
      <c r="D38" s="4">
        <v>1326</v>
      </c>
      <c r="E38" s="4">
        <v>417</v>
      </c>
      <c r="F38" s="4">
        <v>71</v>
      </c>
      <c r="G38" s="5">
        <v>26.0625</v>
      </c>
      <c r="H38" s="14">
        <v>11</v>
      </c>
      <c r="I38" s="4">
        <v>67</v>
      </c>
      <c r="J38" s="4">
        <v>14</v>
      </c>
      <c r="K38" s="4">
        <v>0</v>
      </c>
      <c r="L38" s="14">
        <v>350000</v>
      </c>
    </row>
    <row r="39" spans="1:12" ht="26.5" x14ac:dyDescent="0.35">
      <c r="A39" s="13">
        <v>38</v>
      </c>
      <c r="B39" s="4" t="s">
        <v>72</v>
      </c>
      <c r="C39" s="4">
        <v>2</v>
      </c>
      <c r="D39" s="4">
        <v>1488</v>
      </c>
      <c r="E39" s="4">
        <v>971</v>
      </c>
      <c r="F39" s="4">
        <v>71</v>
      </c>
      <c r="G39" s="5">
        <v>26.243243243243242</v>
      </c>
      <c r="H39" s="14">
        <v>48</v>
      </c>
      <c r="I39" s="4">
        <v>18</v>
      </c>
      <c r="J39" s="4">
        <v>6</v>
      </c>
      <c r="K39" s="4">
        <v>0</v>
      </c>
      <c r="L39" s="14">
        <v>625000</v>
      </c>
    </row>
    <row r="40" spans="1:12" ht="26.5" x14ac:dyDescent="0.35">
      <c r="A40" s="13">
        <v>39</v>
      </c>
      <c r="B40" s="4" t="s">
        <v>73</v>
      </c>
      <c r="C40" s="4">
        <v>3</v>
      </c>
      <c r="D40" s="4">
        <v>5262</v>
      </c>
      <c r="E40" s="4">
        <v>958</v>
      </c>
      <c r="F40" s="4">
        <v>116</v>
      </c>
      <c r="G40" s="5">
        <v>39.916666666666664</v>
      </c>
      <c r="H40" s="14">
        <v>25</v>
      </c>
      <c r="I40" s="4">
        <v>2</v>
      </c>
      <c r="J40" s="4">
        <v>0</v>
      </c>
      <c r="K40" s="4">
        <v>1</v>
      </c>
      <c r="L40" s="14">
        <v>250000</v>
      </c>
    </row>
    <row r="41" spans="1:12" ht="26.5" x14ac:dyDescent="0.35">
      <c r="A41" s="13">
        <v>40</v>
      </c>
      <c r="B41" s="4" t="s">
        <v>74</v>
      </c>
      <c r="C41" s="4">
        <v>1</v>
      </c>
      <c r="D41" s="4">
        <v>860</v>
      </c>
      <c r="E41" s="4">
        <v>904</v>
      </c>
      <c r="F41" s="4">
        <v>48</v>
      </c>
      <c r="G41" s="5">
        <v>23.179487179487179</v>
      </c>
      <c r="H41" s="14">
        <v>35</v>
      </c>
      <c r="I41" s="4">
        <v>57</v>
      </c>
      <c r="J41" s="4">
        <v>26</v>
      </c>
      <c r="K41" s="4">
        <v>0</v>
      </c>
      <c r="L41" s="14">
        <v>950000</v>
      </c>
    </row>
    <row r="42" spans="1:12" x14ac:dyDescent="0.35">
      <c r="A42" s="13">
        <v>41</v>
      </c>
      <c r="B42" s="4" t="s">
        <v>76</v>
      </c>
      <c r="C42" s="4">
        <v>2</v>
      </c>
      <c r="D42" s="4">
        <v>10</v>
      </c>
      <c r="E42" s="4">
        <v>130</v>
      </c>
      <c r="F42" s="4">
        <v>50</v>
      </c>
      <c r="G42" s="5">
        <v>16.25</v>
      </c>
      <c r="H42" s="14">
        <v>3</v>
      </c>
      <c r="I42" s="4">
        <v>0</v>
      </c>
      <c r="J42" s="4">
        <v>0</v>
      </c>
      <c r="K42" s="4">
        <v>0</v>
      </c>
      <c r="L42" s="14">
        <v>150000</v>
      </c>
    </row>
    <row r="43" spans="1:12" ht="26.5" x14ac:dyDescent="0.35">
      <c r="A43" s="13">
        <v>42</v>
      </c>
      <c r="B43" s="4" t="s">
        <v>77</v>
      </c>
      <c r="C43" s="4">
        <v>3</v>
      </c>
      <c r="D43" s="4">
        <v>13430</v>
      </c>
      <c r="E43" s="4">
        <v>768</v>
      </c>
      <c r="F43" s="4">
        <v>114</v>
      </c>
      <c r="G43" s="5">
        <v>27.428571428571427</v>
      </c>
      <c r="H43" s="14">
        <v>39</v>
      </c>
      <c r="I43" s="4">
        <v>323</v>
      </c>
      <c r="J43" s="4">
        <v>13</v>
      </c>
      <c r="K43" s="4">
        <v>1</v>
      </c>
      <c r="L43" s="14">
        <v>975000</v>
      </c>
    </row>
    <row r="44" spans="1:12" ht="26.5" x14ac:dyDescent="0.35">
      <c r="A44" s="13">
        <v>43</v>
      </c>
      <c r="B44" s="4" t="s">
        <v>78</v>
      </c>
      <c r="C44" s="4">
        <v>2</v>
      </c>
      <c r="D44" s="4">
        <v>10596</v>
      </c>
      <c r="E44" s="4">
        <v>1471</v>
      </c>
      <c r="F44" s="4">
        <v>110</v>
      </c>
      <c r="G44" s="5">
        <v>30.645833333333332</v>
      </c>
      <c r="H44" s="14">
        <v>33</v>
      </c>
      <c r="I44" s="4">
        <v>7</v>
      </c>
      <c r="J44" s="4">
        <v>0</v>
      </c>
      <c r="K44" s="4">
        <v>1</v>
      </c>
      <c r="L44" s="14">
        <v>475000</v>
      </c>
    </row>
    <row r="45" spans="1:12" x14ac:dyDescent="0.35">
      <c r="A45" s="13">
        <v>44</v>
      </c>
      <c r="B45" s="4" t="s">
        <v>80</v>
      </c>
      <c r="C45" s="4">
        <v>2</v>
      </c>
      <c r="D45" s="4">
        <v>2753</v>
      </c>
      <c r="E45" s="4">
        <v>259</v>
      </c>
      <c r="F45" s="4">
        <v>34</v>
      </c>
      <c r="G45" s="5">
        <v>14.388888888888889</v>
      </c>
      <c r="H45" s="14">
        <v>6</v>
      </c>
      <c r="I45" s="4">
        <v>0</v>
      </c>
      <c r="J45" s="4">
        <v>0</v>
      </c>
      <c r="K45" s="4">
        <v>0</v>
      </c>
      <c r="L45" s="14">
        <v>675000</v>
      </c>
    </row>
    <row r="46" spans="1:12" x14ac:dyDescent="0.35">
      <c r="A46" s="13">
        <v>45</v>
      </c>
      <c r="B46" s="4" t="s">
        <v>81</v>
      </c>
      <c r="C46" s="4">
        <v>3</v>
      </c>
      <c r="D46" s="4">
        <v>11498</v>
      </c>
      <c r="E46" s="4">
        <v>1965</v>
      </c>
      <c r="F46" s="4">
        <v>89</v>
      </c>
      <c r="G46" s="5">
        <v>30.703125</v>
      </c>
      <c r="H46" s="14">
        <v>37</v>
      </c>
      <c r="I46" s="4">
        <v>270</v>
      </c>
      <c r="J46" s="4">
        <v>45</v>
      </c>
      <c r="K46" s="4">
        <v>1</v>
      </c>
      <c r="L46" s="14">
        <v>900000</v>
      </c>
    </row>
    <row r="47" spans="1:12" ht="26.5" x14ac:dyDescent="0.35">
      <c r="A47" s="13">
        <v>46</v>
      </c>
      <c r="B47" s="4" t="s">
        <v>82</v>
      </c>
      <c r="C47" s="4">
        <v>2</v>
      </c>
      <c r="D47" s="4">
        <v>2924</v>
      </c>
      <c r="E47" s="4">
        <v>128</v>
      </c>
      <c r="F47" s="4">
        <v>53</v>
      </c>
      <c r="G47" s="5">
        <v>25.6</v>
      </c>
      <c r="H47" s="14">
        <v>8</v>
      </c>
      <c r="I47" s="4">
        <v>0</v>
      </c>
      <c r="J47" s="4">
        <v>0</v>
      </c>
      <c r="K47" s="4">
        <v>0</v>
      </c>
      <c r="L47" s="14">
        <v>150000</v>
      </c>
    </row>
    <row r="48" spans="1:12" ht="26.5" x14ac:dyDescent="0.35">
      <c r="A48" s="13">
        <v>47</v>
      </c>
      <c r="B48" s="4" t="s">
        <v>84</v>
      </c>
      <c r="C48" s="4">
        <v>1</v>
      </c>
      <c r="D48" s="4">
        <v>0</v>
      </c>
      <c r="E48" s="4">
        <v>3</v>
      </c>
      <c r="F48" s="4">
        <v>3</v>
      </c>
      <c r="G48" s="5">
        <v>3</v>
      </c>
      <c r="H48" s="14">
        <v>0</v>
      </c>
      <c r="I48" s="4">
        <v>0</v>
      </c>
      <c r="J48" s="4">
        <v>9</v>
      </c>
      <c r="K48" s="4">
        <v>0</v>
      </c>
      <c r="L48" s="14">
        <v>24000</v>
      </c>
    </row>
    <row r="49" spans="1:12" ht="26.5" x14ac:dyDescent="0.35">
      <c r="A49" s="13">
        <v>48</v>
      </c>
      <c r="B49" s="4" t="s">
        <v>85</v>
      </c>
      <c r="C49" s="4">
        <v>2</v>
      </c>
      <c r="D49" s="4">
        <v>1008</v>
      </c>
      <c r="E49" s="4">
        <v>1231</v>
      </c>
      <c r="F49" s="4">
        <v>69</v>
      </c>
      <c r="G49" s="5">
        <v>24.137254901960784</v>
      </c>
      <c r="H49" s="14">
        <v>28</v>
      </c>
      <c r="I49" s="4">
        <v>0</v>
      </c>
      <c r="J49" s="4">
        <v>0</v>
      </c>
      <c r="K49" s="4">
        <v>0</v>
      </c>
      <c r="L49" s="14">
        <v>525000</v>
      </c>
    </row>
    <row r="50" spans="1:12" x14ac:dyDescent="0.35">
      <c r="A50" s="13">
        <v>49</v>
      </c>
      <c r="B50" s="4" t="s">
        <v>86</v>
      </c>
      <c r="C50" s="4">
        <v>2</v>
      </c>
      <c r="D50" s="4">
        <v>126</v>
      </c>
      <c r="E50" s="4">
        <v>111</v>
      </c>
      <c r="F50" s="4">
        <v>21</v>
      </c>
      <c r="G50" s="5">
        <v>18.5</v>
      </c>
      <c r="H50" s="14">
        <v>1</v>
      </c>
      <c r="I50" s="4">
        <v>37</v>
      </c>
      <c r="J50" s="4">
        <v>21</v>
      </c>
      <c r="K50" s="4">
        <v>0</v>
      </c>
      <c r="L50" s="14">
        <v>425000</v>
      </c>
    </row>
    <row r="51" spans="1:12" ht="26.5" x14ac:dyDescent="0.35">
      <c r="A51" s="13">
        <v>50</v>
      </c>
      <c r="B51" s="4" t="s">
        <v>87</v>
      </c>
      <c r="C51" s="4">
        <v>3</v>
      </c>
      <c r="D51" s="4">
        <v>1324</v>
      </c>
      <c r="E51" s="4">
        <v>241</v>
      </c>
      <c r="F51" s="4">
        <v>75</v>
      </c>
      <c r="G51" s="5">
        <v>24.1</v>
      </c>
      <c r="H51" s="14">
        <v>8</v>
      </c>
      <c r="I51" s="4">
        <v>0</v>
      </c>
      <c r="J51" s="4">
        <v>0</v>
      </c>
      <c r="K51" s="4">
        <v>0</v>
      </c>
      <c r="L51" s="14">
        <v>200000</v>
      </c>
    </row>
    <row r="52" spans="1:12" x14ac:dyDescent="0.35">
      <c r="A52" s="13">
        <v>51</v>
      </c>
      <c r="B52" s="4" t="s">
        <v>88</v>
      </c>
      <c r="C52" s="4">
        <v>1</v>
      </c>
      <c r="D52" s="4">
        <v>3590</v>
      </c>
      <c r="E52" s="4">
        <v>1639</v>
      </c>
      <c r="F52" s="4">
        <v>73</v>
      </c>
      <c r="G52" s="5">
        <v>28.258620689655171</v>
      </c>
      <c r="H52" s="14">
        <v>49</v>
      </c>
      <c r="I52" s="4">
        <v>2</v>
      </c>
      <c r="J52" s="4">
        <v>345</v>
      </c>
      <c r="K52" s="4">
        <v>1</v>
      </c>
      <c r="L52" s="14">
        <v>1800000</v>
      </c>
    </row>
    <row r="53" spans="1:12" x14ac:dyDescent="0.35">
      <c r="A53" s="13">
        <v>52</v>
      </c>
      <c r="B53" s="4" t="s">
        <v>89</v>
      </c>
      <c r="C53" s="4">
        <v>1</v>
      </c>
      <c r="D53" s="4">
        <v>292</v>
      </c>
      <c r="E53" s="4">
        <v>243</v>
      </c>
      <c r="F53" s="4">
        <v>34</v>
      </c>
      <c r="G53" s="5">
        <v>10.565217391304348</v>
      </c>
      <c r="H53" s="14">
        <v>14</v>
      </c>
      <c r="I53" s="4">
        <v>77</v>
      </c>
      <c r="J53" s="4">
        <v>53</v>
      </c>
      <c r="K53" s="4">
        <v>0</v>
      </c>
      <c r="L53" s="14">
        <v>800000</v>
      </c>
    </row>
    <row r="54" spans="1:12" x14ac:dyDescent="0.35">
      <c r="A54" s="13">
        <v>53</v>
      </c>
      <c r="B54" s="4" t="s">
        <v>90</v>
      </c>
      <c r="C54" s="4">
        <v>3</v>
      </c>
      <c r="D54" s="4">
        <v>938</v>
      </c>
      <c r="E54" s="4">
        <v>35</v>
      </c>
      <c r="F54" s="4">
        <v>8</v>
      </c>
      <c r="G54" s="5">
        <v>11.666666666666666</v>
      </c>
      <c r="H54" s="14">
        <v>0</v>
      </c>
      <c r="I54" s="4">
        <v>337</v>
      </c>
      <c r="J54" s="4">
        <v>2</v>
      </c>
      <c r="K54" s="4">
        <v>1</v>
      </c>
      <c r="L54" s="14">
        <v>500000</v>
      </c>
    </row>
    <row r="55" spans="1:12" ht="26.5" x14ac:dyDescent="0.35">
      <c r="A55" s="13">
        <v>54</v>
      </c>
      <c r="B55" s="4" t="s">
        <v>91</v>
      </c>
      <c r="C55" s="4">
        <v>3</v>
      </c>
      <c r="D55" s="4">
        <v>73</v>
      </c>
      <c r="E55" s="4">
        <v>8</v>
      </c>
      <c r="F55" s="4">
        <v>8</v>
      </c>
      <c r="G55" s="5">
        <v>4</v>
      </c>
      <c r="H55" s="14">
        <v>1</v>
      </c>
      <c r="I55" s="4">
        <v>100</v>
      </c>
      <c r="J55" s="4">
        <v>13</v>
      </c>
      <c r="K55" s="4">
        <v>0</v>
      </c>
      <c r="L55" s="14">
        <v>140000</v>
      </c>
    </row>
    <row r="56" spans="1:12" ht="26.5" x14ac:dyDescent="0.35">
      <c r="A56" s="13">
        <v>55</v>
      </c>
      <c r="B56" s="4" t="s">
        <v>92</v>
      </c>
      <c r="C56" s="4">
        <v>3</v>
      </c>
      <c r="D56" s="4">
        <v>2338</v>
      </c>
      <c r="E56" s="4">
        <v>282</v>
      </c>
      <c r="F56" s="4">
        <v>52</v>
      </c>
      <c r="G56" s="5">
        <v>15.666666666666666</v>
      </c>
      <c r="H56" s="14">
        <v>5</v>
      </c>
      <c r="I56" s="4">
        <v>0</v>
      </c>
      <c r="J56" s="4">
        <v>0</v>
      </c>
      <c r="K56" s="4">
        <v>1</v>
      </c>
      <c r="L56" s="14">
        <v>375000</v>
      </c>
    </row>
    <row r="57" spans="1:12" x14ac:dyDescent="0.35">
      <c r="A57" s="13">
        <v>56</v>
      </c>
      <c r="B57" s="4" t="s">
        <v>93</v>
      </c>
      <c r="C57" s="4">
        <v>2</v>
      </c>
      <c r="D57" s="4">
        <v>1100</v>
      </c>
      <c r="E57" s="4">
        <v>103</v>
      </c>
      <c r="F57" s="4">
        <v>25</v>
      </c>
      <c r="G57" s="5">
        <v>11.444444444444445</v>
      </c>
      <c r="H57" s="14">
        <v>6</v>
      </c>
      <c r="I57" s="4">
        <v>377</v>
      </c>
      <c r="J57" s="4">
        <v>21</v>
      </c>
      <c r="K57" s="4">
        <v>0</v>
      </c>
      <c r="L57" s="14">
        <v>900000</v>
      </c>
    </row>
    <row r="58" spans="1:12" ht="26.5" x14ac:dyDescent="0.35">
      <c r="A58" s="13">
        <v>57</v>
      </c>
      <c r="B58" s="4" t="s">
        <v>95</v>
      </c>
      <c r="C58" s="4">
        <v>2</v>
      </c>
      <c r="D58" s="4">
        <v>1042</v>
      </c>
      <c r="E58" s="4">
        <v>177</v>
      </c>
      <c r="F58" s="4">
        <v>39</v>
      </c>
      <c r="G58" s="5">
        <v>17.7</v>
      </c>
      <c r="H58" s="14">
        <v>9</v>
      </c>
      <c r="I58" s="4">
        <v>133</v>
      </c>
      <c r="J58" s="4">
        <v>27</v>
      </c>
      <c r="K58" s="4">
        <v>0</v>
      </c>
      <c r="L58" s="14">
        <v>225000</v>
      </c>
    </row>
    <row r="59" spans="1:12" ht="26.5" x14ac:dyDescent="0.35">
      <c r="A59" s="13">
        <v>58</v>
      </c>
      <c r="B59" s="4" t="s">
        <v>97</v>
      </c>
      <c r="C59" s="4">
        <v>2</v>
      </c>
      <c r="D59" s="4">
        <v>327</v>
      </c>
      <c r="E59" s="4">
        <v>64</v>
      </c>
      <c r="F59" s="4">
        <v>17</v>
      </c>
      <c r="G59" s="5">
        <v>5.8181818181818183</v>
      </c>
      <c r="H59" s="14">
        <v>4</v>
      </c>
      <c r="I59" s="4">
        <v>185</v>
      </c>
      <c r="J59" s="4">
        <v>83</v>
      </c>
      <c r="K59" s="4">
        <v>0</v>
      </c>
      <c r="L59" s="14">
        <v>350000</v>
      </c>
    </row>
    <row r="60" spans="1:12" ht="26.5" x14ac:dyDescent="0.35">
      <c r="A60" s="13">
        <v>59</v>
      </c>
      <c r="B60" s="4" t="s">
        <v>98</v>
      </c>
      <c r="C60" s="4">
        <v>2</v>
      </c>
      <c r="D60" s="4">
        <v>245</v>
      </c>
      <c r="E60" s="4">
        <v>74</v>
      </c>
      <c r="F60" s="4">
        <v>27</v>
      </c>
      <c r="G60" s="5">
        <v>8.2222222222222214</v>
      </c>
      <c r="H60" s="14">
        <v>1</v>
      </c>
      <c r="I60" s="4">
        <v>13</v>
      </c>
      <c r="J60" s="4">
        <v>19</v>
      </c>
      <c r="K60" s="4">
        <v>0</v>
      </c>
      <c r="L60" s="14">
        <v>100000</v>
      </c>
    </row>
    <row r="61" spans="1:12" ht="26.5" x14ac:dyDescent="0.35">
      <c r="A61" s="13">
        <v>60</v>
      </c>
      <c r="B61" s="4" t="s">
        <v>99</v>
      </c>
      <c r="C61" s="4">
        <v>1</v>
      </c>
      <c r="D61" s="4">
        <v>1447</v>
      </c>
      <c r="E61" s="4">
        <v>376</v>
      </c>
      <c r="F61" s="4">
        <v>65</v>
      </c>
      <c r="G61" s="5">
        <v>25.066666666666666</v>
      </c>
      <c r="H61" s="14">
        <v>12</v>
      </c>
      <c r="I61" s="4">
        <v>42</v>
      </c>
      <c r="J61" s="4">
        <v>15</v>
      </c>
      <c r="K61" s="4">
        <v>0</v>
      </c>
      <c r="L61" s="14">
        <v>950000</v>
      </c>
    </row>
    <row r="62" spans="1:12" ht="26.5" x14ac:dyDescent="0.35">
      <c r="A62" s="13">
        <v>61</v>
      </c>
      <c r="B62" s="4" t="s">
        <v>100</v>
      </c>
      <c r="C62" s="4">
        <v>2</v>
      </c>
      <c r="D62" s="4">
        <v>4511</v>
      </c>
      <c r="E62" s="4">
        <v>1233</v>
      </c>
      <c r="F62" s="4">
        <v>158</v>
      </c>
      <c r="G62" s="5">
        <v>28.022727272727273</v>
      </c>
      <c r="H62" s="14">
        <v>48</v>
      </c>
      <c r="I62" s="4">
        <v>0</v>
      </c>
      <c r="J62" s="4">
        <v>0</v>
      </c>
      <c r="K62" s="4">
        <v>1</v>
      </c>
      <c r="L62" s="14">
        <v>700000</v>
      </c>
    </row>
    <row r="63" spans="1:12" ht="26.5" x14ac:dyDescent="0.35">
      <c r="A63" s="13">
        <v>62</v>
      </c>
      <c r="B63" s="4" t="s">
        <v>101</v>
      </c>
      <c r="C63" s="4">
        <v>2</v>
      </c>
      <c r="D63" s="4">
        <v>0</v>
      </c>
      <c r="E63" s="4">
        <v>123</v>
      </c>
      <c r="F63" s="4">
        <v>33</v>
      </c>
      <c r="G63" s="5">
        <v>30.75</v>
      </c>
      <c r="H63" s="14">
        <v>4</v>
      </c>
      <c r="I63" s="4">
        <v>0</v>
      </c>
      <c r="J63" s="4">
        <v>10</v>
      </c>
      <c r="K63" s="4">
        <v>0</v>
      </c>
      <c r="L63" s="14">
        <v>80000</v>
      </c>
    </row>
    <row r="64" spans="1:12" ht="26.5" x14ac:dyDescent="0.35">
      <c r="A64" s="13">
        <v>63</v>
      </c>
      <c r="B64" s="4" t="s">
        <v>102</v>
      </c>
      <c r="C64" s="4">
        <v>3</v>
      </c>
      <c r="D64" s="4">
        <v>115</v>
      </c>
      <c r="E64" s="4">
        <v>4</v>
      </c>
      <c r="F64" s="4">
        <v>4</v>
      </c>
      <c r="G64" s="5">
        <v>4</v>
      </c>
      <c r="H64" s="14">
        <v>0</v>
      </c>
      <c r="I64" s="4">
        <v>381</v>
      </c>
      <c r="J64" s="4">
        <v>12</v>
      </c>
      <c r="K64" s="4">
        <v>0</v>
      </c>
      <c r="L64" s="14">
        <v>350000</v>
      </c>
    </row>
    <row r="65" spans="1:12" ht="26.5" x14ac:dyDescent="0.35">
      <c r="A65" s="13">
        <v>64</v>
      </c>
      <c r="B65" s="4" t="s">
        <v>103</v>
      </c>
      <c r="C65" s="4">
        <v>3</v>
      </c>
      <c r="D65" s="4">
        <v>2763</v>
      </c>
      <c r="E65" s="4">
        <v>117</v>
      </c>
      <c r="F65" s="4">
        <v>47</v>
      </c>
      <c r="G65" s="5">
        <v>16.71</v>
      </c>
      <c r="H65" s="14">
        <v>6</v>
      </c>
      <c r="I65" s="4">
        <v>0</v>
      </c>
      <c r="J65" s="4">
        <v>0</v>
      </c>
      <c r="K65" s="4">
        <v>1</v>
      </c>
      <c r="L65" s="14">
        <v>100000</v>
      </c>
    </row>
    <row r="66" spans="1:12" x14ac:dyDescent="0.35">
      <c r="A66" s="13">
        <v>65</v>
      </c>
      <c r="B66" s="4" t="s">
        <v>104</v>
      </c>
      <c r="C66" s="4">
        <v>2</v>
      </c>
      <c r="D66" s="4">
        <v>5</v>
      </c>
      <c r="E66" s="4">
        <v>186</v>
      </c>
      <c r="F66" s="4">
        <v>31</v>
      </c>
      <c r="G66" s="5">
        <v>10.941176470588236</v>
      </c>
      <c r="H66" s="14">
        <v>3</v>
      </c>
      <c r="I66" s="4">
        <v>19</v>
      </c>
      <c r="J66" s="4">
        <v>74</v>
      </c>
      <c r="K66" s="4">
        <v>0</v>
      </c>
      <c r="L66" s="14">
        <v>300000</v>
      </c>
    </row>
    <row r="67" spans="1:12" x14ac:dyDescent="0.35">
      <c r="A67" s="13">
        <v>66</v>
      </c>
      <c r="B67" s="4" t="s">
        <v>105</v>
      </c>
      <c r="C67" s="4">
        <v>1</v>
      </c>
      <c r="D67" s="4">
        <v>51</v>
      </c>
      <c r="E67" s="4">
        <v>32</v>
      </c>
      <c r="F67" s="4">
        <v>11</v>
      </c>
      <c r="G67" s="5">
        <v>8</v>
      </c>
      <c r="H67" s="14">
        <v>1</v>
      </c>
      <c r="I67" s="4">
        <v>3</v>
      </c>
      <c r="J67" s="4">
        <v>6</v>
      </c>
      <c r="K67" s="4">
        <v>0</v>
      </c>
      <c r="L67" s="14">
        <v>260000</v>
      </c>
    </row>
    <row r="68" spans="1:12" ht="26.5" x14ac:dyDescent="0.35">
      <c r="A68" s="13">
        <v>67</v>
      </c>
      <c r="B68" s="4" t="s">
        <v>106</v>
      </c>
      <c r="C68" s="4">
        <v>2</v>
      </c>
      <c r="D68" s="4">
        <v>34</v>
      </c>
      <c r="E68" s="4">
        <v>3</v>
      </c>
      <c r="F68" s="4">
        <v>3</v>
      </c>
      <c r="G68" s="5">
        <v>1.5</v>
      </c>
      <c r="H68" s="14">
        <v>0</v>
      </c>
      <c r="I68" s="4">
        <v>46</v>
      </c>
      <c r="J68" s="4">
        <v>8</v>
      </c>
      <c r="K68" s="4">
        <v>0</v>
      </c>
      <c r="L68" s="14">
        <v>650000</v>
      </c>
    </row>
    <row r="69" spans="1:12" ht="26.5" x14ac:dyDescent="0.35">
      <c r="A69" s="13">
        <v>68</v>
      </c>
      <c r="B69" s="4" t="s">
        <v>107</v>
      </c>
      <c r="C69" s="4">
        <v>2</v>
      </c>
      <c r="D69" s="4">
        <v>782</v>
      </c>
      <c r="E69" s="4">
        <v>781</v>
      </c>
      <c r="F69" s="4">
        <v>71</v>
      </c>
      <c r="G69" s="5">
        <v>24.40625</v>
      </c>
      <c r="H69" s="14">
        <v>45</v>
      </c>
      <c r="I69" s="4">
        <v>50</v>
      </c>
      <c r="J69" s="4">
        <v>69</v>
      </c>
      <c r="K69" s="4">
        <v>0</v>
      </c>
      <c r="L69" s="14">
        <v>675000</v>
      </c>
    </row>
    <row r="70" spans="1:12" x14ac:dyDescent="0.35">
      <c r="A70" s="13">
        <v>69</v>
      </c>
      <c r="B70" s="4" t="s">
        <v>108</v>
      </c>
      <c r="C70" s="4">
        <v>2</v>
      </c>
      <c r="D70" s="4">
        <v>117</v>
      </c>
      <c r="E70" s="4">
        <v>60</v>
      </c>
      <c r="F70" s="4">
        <v>16</v>
      </c>
      <c r="G70" s="5">
        <v>10</v>
      </c>
      <c r="H70" s="14">
        <v>2</v>
      </c>
      <c r="I70" s="4">
        <v>94</v>
      </c>
      <c r="J70" s="4">
        <v>38</v>
      </c>
      <c r="K70" s="4">
        <v>0</v>
      </c>
      <c r="L70" s="14">
        <v>475000</v>
      </c>
    </row>
    <row r="71" spans="1:12" ht="26.5" x14ac:dyDescent="0.35">
      <c r="A71" s="13">
        <v>70</v>
      </c>
      <c r="B71" s="4" t="s">
        <v>109</v>
      </c>
      <c r="C71" s="4">
        <v>3</v>
      </c>
      <c r="D71" s="4">
        <v>674</v>
      </c>
      <c r="E71" s="4">
        <v>20</v>
      </c>
      <c r="F71" s="4">
        <v>6</v>
      </c>
      <c r="G71" s="5">
        <v>3.3333333333333335</v>
      </c>
      <c r="H71" s="14">
        <v>0</v>
      </c>
      <c r="I71" s="4">
        <v>534</v>
      </c>
      <c r="J71" s="4">
        <v>57</v>
      </c>
      <c r="K71" s="4">
        <v>0</v>
      </c>
      <c r="L71" s="14">
        <v>600000</v>
      </c>
    </row>
    <row r="72" spans="1:12" ht="26.5" x14ac:dyDescent="0.35">
      <c r="A72" s="13">
        <v>71</v>
      </c>
      <c r="B72" s="4" t="s">
        <v>110</v>
      </c>
      <c r="C72" s="4">
        <v>3</v>
      </c>
      <c r="D72" s="4">
        <v>1</v>
      </c>
      <c r="E72" s="4">
        <v>4</v>
      </c>
      <c r="F72" s="4">
        <v>3</v>
      </c>
      <c r="G72" s="5">
        <v>4</v>
      </c>
      <c r="H72" s="14">
        <v>0</v>
      </c>
      <c r="I72" s="4">
        <v>1</v>
      </c>
      <c r="J72" s="4">
        <v>24</v>
      </c>
      <c r="K72" s="4">
        <v>0</v>
      </c>
      <c r="L72" s="14">
        <v>650000</v>
      </c>
    </row>
    <row r="73" spans="1:12" ht="26.5" x14ac:dyDescent="0.35">
      <c r="A73" s="13">
        <v>72</v>
      </c>
      <c r="B73" s="4" t="s">
        <v>111</v>
      </c>
      <c r="C73" s="4">
        <v>2</v>
      </c>
      <c r="D73" s="4">
        <v>0</v>
      </c>
      <c r="E73" s="4">
        <v>563</v>
      </c>
      <c r="F73" s="4">
        <v>35</v>
      </c>
      <c r="G73" s="5">
        <v>19.413793103448278</v>
      </c>
      <c r="H73" s="14">
        <v>19</v>
      </c>
      <c r="I73" s="4">
        <v>0</v>
      </c>
      <c r="J73" s="4">
        <v>7</v>
      </c>
      <c r="K73" s="4">
        <v>0</v>
      </c>
      <c r="L73" s="14">
        <v>800000</v>
      </c>
    </row>
    <row r="74" spans="1:12" x14ac:dyDescent="0.35">
      <c r="A74" s="13">
        <v>73</v>
      </c>
      <c r="B74" s="4" t="s">
        <v>112</v>
      </c>
      <c r="C74" s="4">
        <v>2</v>
      </c>
      <c r="D74" s="4">
        <v>141</v>
      </c>
      <c r="E74" s="4">
        <v>38</v>
      </c>
      <c r="F74" s="4">
        <v>22</v>
      </c>
      <c r="G74" s="5">
        <v>19</v>
      </c>
      <c r="H74" s="14">
        <v>1</v>
      </c>
      <c r="I74" s="4">
        <v>157</v>
      </c>
      <c r="J74" s="4">
        <v>48</v>
      </c>
      <c r="K74" s="4">
        <v>0</v>
      </c>
      <c r="L74" s="14">
        <v>850000</v>
      </c>
    </row>
    <row r="75" spans="1:12" ht="26.5" x14ac:dyDescent="0.35">
      <c r="A75" s="13">
        <v>74</v>
      </c>
      <c r="B75" s="4" t="s">
        <v>113</v>
      </c>
      <c r="C75" s="4">
        <v>2</v>
      </c>
      <c r="D75" s="4">
        <v>0</v>
      </c>
      <c r="E75" s="4">
        <v>9</v>
      </c>
      <c r="F75" s="4">
        <v>9</v>
      </c>
      <c r="G75" s="5">
        <v>9</v>
      </c>
      <c r="H75" s="14">
        <v>0</v>
      </c>
      <c r="I75" s="4">
        <v>1</v>
      </c>
      <c r="J75" s="4">
        <v>1</v>
      </c>
      <c r="K75" s="4">
        <v>0</v>
      </c>
      <c r="L75" s="14">
        <v>20000</v>
      </c>
    </row>
    <row r="76" spans="1:12" x14ac:dyDescent="0.35">
      <c r="A76" s="13">
        <v>75</v>
      </c>
      <c r="B76" s="4" t="s">
        <v>114</v>
      </c>
      <c r="C76" s="4">
        <v>2</v>
      </c>
      <c r="D76" s="4">
        <v>199</v>
      </c>
      <c r="E76" s="4">
        <v>11</v>
      </c>
      <c r="F76" s="4">
        <v>11</v>
      </c>
      <c r="G76" s="5">
        <v>11</v>
      </c>
      <c r="H76" s="14">
        <v>0</v>
      </c>
      <c r="I76" s="4">
        <v>266</v>
      </c>
      <c r="J76" s="4">
        <v>7</v>
      </c>
      <c r="K76" s="4">
        <v>0</v>
      </c>
      <c r="L76" s="14">
        <v>200000</v>
      </c>
    </row>
    <row r="77" spans="1:12" x14ac:dyDescent="0.35">
      <c r="A77" s="13">
        <v>76</v>
      </c>
      <c r="B77" s="4" t="s">
        <v>115</v>
      </c>
      <c r="C77" s="4">
        <v>2</v>
      </c>
      <c r="D77" s="4">
        <v>1</v>
      </c>
      <c r="E77" s="4">
        <v>960</v>
      </c>
      <c r="F77" s="4">
        <v>94</v>
      </c>
      <c r="G77" s="5">
        <v>22.325581395348838</v>
      </c>
      <c r="H77" s="14">
        <v>50</v>
      </c>
      <c r="I77" s="4">
        <v>0</v>
      </c>
      <c r="J77" s="4">
        <v>0</v>
      </c>
      <c r="K77" s="4">
        <v>0</v>
      </c>
      <c r="L77" s="14">
        <v>270000</v>
      </c>
    </row>
    <row r="78" spans="1:12" x14ac:dyDescent="0.35">
      <c r="A78" s="13">
        <v>77</v>
      </c>
      <c r="B78" s="4" t="s">
        <v>116</v>
      </c>
      <c r="C78" s="4">
        <v>1</v>
      </c>
      <c r="D78" s="4">
        <v>41</v>
      </c>
      <c r="E78" s="4">
        <v>10</v>
      </c>
      <c r="F78" s="4">
        <v>3</v>
      </c>
      <c r="G78" s="5">
        <v>1</v>
      </c>
      <c r="H78" s="14">
        <v>0</v>
      </c>
      <c r="I78" s="4">
        <v>20</v>
      </c>
      <c r="J78" s="4">
        <v>69</v>
      </c>
      <c r="K78" s="4">
        <v>0</v>
      </c>
      <c r="L78" s="14">
        <v>500000</v>
      </c>
    </row>
    <row r="79" spans="1:12" x14ac:dyDescent="0.35">
      <c r="A79" s="13">
        <v>78</v>
      </c>
      <c r="B79" s="4" t="s">
        <v>117</v>
      </c>
      <c r="C79" s="4">
        <v>2</v>
      </c>
      <c r="D79" s="4">
        <v>2377</v>
      </c>
      <c r="E79" s="4">
        <v>106</v>
      </c>
      <c r="F79" s="4">
        <v>41</v>
      </c>
      <c r="G79" s="5">
        <v>13.25</v>
      </c>
      <c r="H79" s="14">
        <v>5</v>
      </c>
      <c r="I79" s="4">
        <v>168</v>
      </c>
      <c r="J79" s="4">
        <v>9</v>
      </c>
      <c r="K79" s="4">
        <v>0</v>
      </c>
      <c r="L79" s="14">
        <v>675000</v>
      </c>
    </row>
    <row r="80" spans="1:12" ht="26.5" x14ac:dyDescent="0.35">
      <c r="A80" s="13">
        <v>79</v>
      </c>
      <c r="B80" s="4" t="s">
        <v>118</v>
      </c>
      <c r="C80" s="4">
        <v>2</v>
      </c>
      <c r="D80" s="4">
        <v>3</v>
      </c>
      <c r="E80" s="4">
        <v>7</v>
      </c>
      <c r="F80" s="4">
        <v>4</v>
      </c>
      <c r="G80" s="5">
        <v>3.5</v>
      </c>
      <c r="H80" s="14">
        <v>0</v>
      </c>
      <c r="I80" s="4">
        <v>0</v>
      </c>
      <c r="J80" s="4">
        <v>11</v>
      </c>
      <c r="K80" s="4">
        <v>0</v>
      </c>
      <c r="L80" s="14">
        <v>95000</v>
      </c>
    </row>
    <row r="81" spans="1:12" x14ac:dyDescent="0.35">
      <c r="A81" s="13">
        <v>80</v>
      </c>
      <c r="B81" s="4" t="s">
        <v>119</v>
      </c>
      <c r="C81" s="4">
        <v>2</v>
      </c>
      <c r="D81" s="4">
        <v>74</v>
      </c>
      <c r="E81" s="4">
        <v>39</v>
      </c>
      <c r="F81" s="4">
        <v>23</v>
      </c>
      <c r="G81" s="5">
        <v>7.8</v>
      </c>
      <c r="H81" s="14">
        <v>0</v>
      </c>
      <c r="I81" s="4">
        <v>86</v>
      </c>
      <c r="J81" s="4">
        <v>70</v>
      </c>
      <c r="K81" s="4">
        <v>0</v>
      </c>
      <c r="L81" s="14">
        <v>275000</v>
      </c>
    </row>
    <row r="82" spans="1:12" x14ac:dyDescent="0.35">
      <c r="A82" s="13">
        <v>81</v>
      </c>
      <c r="B82" s="4" t="s">
        <v>120</v>
      </c>
      <c r="C82" s="4">
        <v>2</v>
      </c>
      <c r="D82" s="4">
        <v>736</v>
      </c>
      <c r="E82" s="4">
        <v>912</v>
      </c>
      <c r="F82" s="4">
        <v>57</v>
      </c>
      <c r="G82" s="5">
        <v>20.266666666666666</v>
      </c>
      <c r="H82" s="14">
        <v>13</v>
      </c>
      <c r="I82" s="4">
        <v>0</v>
      </c>
      <c r="J82" s="4">
        <v>0</v>
      </c>
      <c r="K82" s="4">
        <v>0</v>
      </c>
      <c r="L82" s="14">
        <v>325000</v>
      </c>
    </row>
    <row r="83" spans="1:12" x14ac:dyDescent="0.35">
      <c r="A83" s="13">
        <v>82</v>
      </c>
      <c r="B83" s="4" t="s">
        <v>121</v>
      </c>
      <c r="C83" s="4">
        <v>2</v>
      </c>
      <c r="D83" s="4">
        <v>1468</v>
      </c>
      <c r="E83" s="4">
        <v>929</v>
      </c>
      <c r="F83" s="4">
        <v>60</v>
      </c>
      <c r="G83" s="5">
        <v>23.820512820512821</v>
      </c>
      <c r="H83" s="14">
        <v>34</v>
      </c>
      <c r="I83" s="4">
        <v>165</v>
      </c>
      <c r="J83" s="4">
        <v>66</v>
      </c>
      <c r="K83" s="4">
        <v>0</v>
      </c>
      <c r="L83" s="14">
        <v>925000</v>
      </c>
    </row>
    <row r="84" spans="1:12" ht="26.5" x14ac:dyDescent="0.35">
      <c r="A84" s="13">
        <v>83</v>
      </c>
      <c r="B84" s="4" t="s">
        <v>122</v>
      </c>
      <c r="C84" s="4">
        <v>2</v>
      </c>
      <c r="D84" s="4">
        <v>810</v>
      </c>
      <c r="E84" s="4">
        <v>1488</v>
      </c>
      <c r="F84" s="4">
        <v>100</v>
      </c>
      <c r="G84" s="5">
        <v>25.655172413793103</v>
      </c>
      <c r="H84" s="14">
        <v>81</v>
      </c>
      <c r="I84" s="4">
        <v>33</v>
      </c>
      <c r="J84" s="4">
        <v>36</v>
      </c>
      <c r="K84" s="4">
        <v>0</v>
      </c>
      <c r="L84" s="14">
        <v>475000</v>
      </c>
    </row>
    <row r="85" spans="1:12" ht="26.5" x14ac:dyDescent="0.35">
      <c r="A85" s="13">
        <v>84</v>
      </c>
      <c r="B85" s="4" t="s">
        <v>123</v>
      </c>
      <c r="C85" s="4">
        <v>2</v>
      </c>
      <c r="D85" s="4">
        <v>4184</v>
      </c>
      <c r="E85" s="4">
        <v>634</v>
      </c>
      <c r="F85" s="4">
        <v>103</v>
      </c>
      <c r="G85" s="5">
        <v>42.266666666666666</v>
      </c>
      <c r="H85" s="14">
        <v>30</v>
      </c>
      <c r="I85" s="4">
        <v>7</v>
      </c>
      <c r="J85" s="4">
        <v>7</v>
      </c>
      <c r="K85" s="4">
        <v>1</v>
      </c>
      <c r="L85" s="14">
        <v>1550000</v>
      </c>
    </row>
    <row r="86" spans="1:12" ht="26.5" x14ac:dyDescent="0.35">
      <c r="A86" s="13">
        <v>85</v>
      </c>
      <c r="B86" s="4" t="s">
        <v>124</v>
      </c>
      <c r="C86" s="4">
        <v>3</v>
      </c>
      <c r="D86" s="4">
        <v>3519</v>
      </c>
      <c r="E86" s="4">
        <v>147</v>
      </c>
      <c r="F86" s="4">
        <v>33</v>
      </c>
      <c r="G86" s="5">
        <v>18.37</v>
      </c>
      <c r="H86" s="14">
        <v>8</v>
      </c>
      <c r="I86" s="4">
        <v>393</v>
      </c>
      <c r="J86" s="4">
        <v>11</v>
      </c>
      <c r="K86" s="4">
        <v>1</v>
      </c>
      <c r="L86" s="14">
        <v>550000</v>
      </c>
    </row>
    <row r="87" spans="1:12" ht="26.5" x14ac:dyDescent="0.35">
      <c r="A87" s="13">
        <v>86</v>
      </c>
      <c r="B87" s="4" t="s">
        <v>125</v>
      </c>
      <c r="C87" s="4">
        <v>2</v>
      </c>
      <c r="D87" s="4">
        <v>0</v>
      </c>
      <c r="E87" s="4">
        <v>244</v>
      </c>
      <c r="F87" s="4">
        <v>79</v>
      </c>
      <c r="G87" s="5">
        <v>27.111111111111111</v>
      </c>
      <c r="H87" s="14">
        <v>12</v>
      </c>
      <c r="I87" s="4">
        <v>0</v>
      </c>
      <c r="J87" s="4">
        <v>0</v>
      </c>
      <c r="K87" s="4">
        <v>0</v>
      </c>
      <c r="L87" s="14">
        <v>50000</v>
      </c>
    </row>
    <row r="88" spans="1:12" ht="26.5" x14ac:dyDescent="0.35">
      <c r="A88" s="13">
        <v>87</v>
      </c>
      <c r="B88" s="4" t="s">
        <v>126</v>
      </c>
      <c r="C88" s="4">
        <v>3</v>
      </c>
      <c r="D88" s="4">
        <v>13704</v>
      </c>
      <c r="E88" s="4">
        <v>39</v>
      </c>
      <c r="F88" s="4">
        <v>20</v>
      </c>
      <c r="G88" s="5">
        <v>9.75</v>
      </c>
      <c r="H88" s="14">
        <v>1</v>
      </c>
      <c r="I88" s="4">
        <v>3</v>
      </c>
      <c r="J88" s="4">
        <v>0</v>
      </c>
      <c r="K88" s="4">
        <v>1</v>
      </c>
      <c r="L88" s="14">
        <v>400000</v>
      </c>
    </row>
    <row r="89" spans="1:12" ht="26.5" x14ac:dyDescent="0.35">
      <c r="A89" s="13">
        <v>88</v>
      </c>
      <c r="B89" s="4" t="s">
        <v>127</v>
      </c>
      <c r="C89" s="4">
        <v>2</v>
      </c>
      <c r="D89" s="4">
        <v>163</v>
      </c>
      <c r="E89" s="4">
        <v>67</v>
      </c>
      <c r="F89" s="4">
        <v>28</v>
      </c>
      <c r="G89" s="5">
        <v>22.333333333333332</v>
      </c>
      <c r="H89" s="14">
        <v>1</v>
      </c>
      <c r="I89" s="4">
        <v>34</v>
      </c>
      <c r="J89" s="4">
        <v>13</v>
      </c>
      <c r="K89" s="4">
        <v>0</v>
      </c>
      <c r="L89" s="14">
        <v>170000</v>
      </c>
    </row>
    <row r="90" spans="1:12" x14ac:dyDescent="0.35">
      <c r="A90" s="13">
        <v>89</v>
      </c>
      <c r="B90" s="4" t="s">
        <v>128</v>
      </c>
      <c r="C90" s="4">
        <v>1</v>
      </c>
      <c r="D90" s="4">
        <v>3525</v>
      </c>
      <c r="E90" s="4">
        <v>2254</v>
      </c>
      <c r="F90" s="4">
        <v>98</v>
      </c>
      <c r="G90" s="5">
        <v>33.64179104477612</v>
      </c>
      <c r="H90" s="14">
        <v>97</v>
      </c>
      <c r="I90" s="4">
        <v>16</v>
      </c>
      <c r="J90" s="4">
        <v>20</v>
      </c>
      <c r="K90" s="4">
        <v>0</v>
      </c>
      <c r="L90" s="14">
        <v>650000</v>
      </c>
    </row>
    <row r="91" spans="1:12" x14ac:dyDescent="0.35">
      <c r="A91" s="13">
        <v>90</v>
      </c>
      <c r="B91" s="4" t="s">
        <v>129</v>
      </c>
      <c r="C91" s="4">
        <v>2</v>
      </c>
      <c r="D91" s="4">
        <v>1100</v>
      </c>
      <c r="E91" s="4">
        <v>604</v>
      </c>
      <c r="F91" s="4">
        <v>86</v>
      </c>
      <c r="G91" s="5">
        <v>21.571428571428573</v>
      </c>
      <c r="H91" s="14">
        <v>19</v>
      </c>
      <c r="I91" s="4">
        <v>11</v>
      </c>
      <c r="J91" s="4">
        <v>8</v>
      </c>
      <c r="K91" s="4">
        <v>0</v>
      </c>
      <c r="L91" s="14">
        <v>160000</v>
      </c>
    </row>
    <row r="92" spans="1:12" x14ac:dyDescent="0.35">
      <c r="A92" s="13">
        <v>91</v>
      </c>
      <c r="B92" s="4" t="s">
        <v>130</v>
      </c>
      <c r="C92" s="4">
        <v>2</v>
      </c>
      <c r="D92" s="4">
        <v>4</v>
      </c>
      <c r="E92" s="4">
        <v>372</v>
      </c>
      <c r="F92" s="4">
        <v>59</v>
      </c>
      <c r="G92" s="5">
        <v>28.615384615384617</v>
      </c>
      <c r="H92" s="14">
        <v>16</v>
      </c>
      <c r="I92" s="4">
        <v>0</v>
      </c>
      <c r="J92" s="4">
        <v>0</v>
      </c>
      <c r="K92" s="4">
        <v>0</v>
      </c>
      <c r="L92" s="14">
        <v>100000</v>
      </c>
    </row>
    <row r="93" spans="1:12" ht="26.5" x14ac:dyDescent="0.35">
      <c r="A93" s="13">
        <v>92</v>
      </c>
      <c r="B93" s="4" t="s">
        <v>131</v>
      </c>
      <c r="C93" s="4">
        <v>2</v>
      </c>
      <c r="D93" s="4">
        <v>10472</v>
      </c>
      <c r="E93" s="4">
        <v>1567</v>
      </c>
      <c r="F93" s="4">
        <v>94</v>
      </c>
      <c r="G93" s="5">
        <v>27.982142857142858</v>
      </c>
      <c r="H93" s="14">
        <v>27</v>
      </c>
      <c r="I93" s="4">
        <v>0</v>
      </c>
      <c r="J93" s="4">
        <v>0</v>
      </c>
      <c r="K93" s="4">
        <v>1</v>
      </c>
      <c r="L93" s="14">
        <v>700000</v>
      </c>
    </row>
    <row r="94" spans="1:12" ht="26.5" x14ac:dyDescent="0.35">
      <c r="A94" s="13">
        <v>93</v>
      </c>
      <c r="B94" s="4" t="s">
        <v>132</v>
      </c>
      <c r="C94" s="4">
        <v>2</v>
      </c>
      <c r="D94" s="4">
        <v>5644</v>
      </c>
      <c r="E94" s="4">
        <v>73</v>
      </c>
      <c r="F94" s="4">
        <v>31</v>
      </c>
      <c r="G94" s="5">
        <v>18.25</v>
      </c>
      <c r="H94" s="14">
        <v>1</v>
      </c>
      <c r="I94" s="4">
        <v>16</v>
      </c>
      <c r="J94" s="4">
        <v>0</v>
      </c>
      <c r="K94" s="4">
        <v>0</v>
      </c>
      <c r="L94" s="14">
        <v>225000</v>
      </c>
    </row>
    <row r="95" spans="1:12" x14ac:dyDescent="0.35">
      <c r="A95" s="13">
        <v>94</v>
      </c>
      <c r="B95" s="4" t="s">
        <v>133</v>
      </c>
      <c r="C95" s="4">
        <v>2</v>
      </c>
      <c r="D95" s="4">
        <v>8090</v>
      </c>
      <c r="E95" s="4">
        <v>1879</v>
      </c>
      <c r="F95" s="4">
        <v>119</v>
      </c>
      <c r="G95" s="5">
        <v>30.306451612903224</v>
      </c>
      <c r="H95" s="14">
        <v>79</v>
      </c>
      <c r="I95" s="4">
        <v>95</v>
      </c>
      <c r="J95" s="4">
        <v>6</v>
      </c>
      <c r="K95" s="4">
        <v>1</v>
      </c>
      <c r="L95" s="14">
        <v>1800000</v>
      </c>
    </row>
    <row r="96" spans="1:12" ht="26.5" x14ac:dyDescent="0.35">
      <c r="A96" s="13">
        <v>95</v>
      </c>
      <c r="B96" s="4" t="s">
        <v>134</v>
      </c>
      <c r="C96" s="4">
        <v>2</v>
      </c>
      <c r="D96" s="4">
        <v>7040</v>
      </c>
      <c r="E96" s="4">
        <v>81</v>
      </c>
      <c r="F96" s="4">
        <v>33</v>
      </c>
      <c r="G96" s="5">
        <v>10.119999999999999</v>
      </c>
      <c r="H96" s="14">
        <v>6</v>
      </c>
      <c r="I96" s="4">
        <v>344</v>
      </c>
      <c r="J96" s="4">
        <v>9</v>
      </c>
      <c r="K96" s="4">
        <v>1</v>
      </c>
      <c r="L96" s="14">
        <v>675000</v>
      </c>
    </row>
    <row r="97" spans="1:12" x14ac:dyDescent="0.35">
      <c r="A97" s="13">
        <v>96</v>
      </c>
      <c r="B97" s="4" t="s">
        <v>135</v>
      </c>
      <c r="C97" s="4">
        <v>1</v>
      </c>
      <c r="D97" s="4">
        <v>47</v>
      </c>
      <c r="E97" s="4">
        <v>37</v>
      </c>
      <c r="F97" s="4">
        <v>9</v>
      </c>
      <c r="G97" s="5">
        <v>9.25</v>
      </c>
      <c r="H97" s="14">
        <v>1</v>
      </c>
      <c r="I97" s="4">
        <v>64</v>
      </c>
      <c r="J97" s="4">
        <v>36</v>
      </c>
      <c r="K97" s="4">
        <v>0</v>
      </c>
      <c r="L97" s="14">
        <v>950000</v>
      </c>
    </row>
    <row r="98" spans="1:12" x14ac:dyDescent="0.35">
      <c r="A98" s="13">
        <v>97</v>
      </c>
      <c r="B98" s="4" t="s">
        <v>136</v>
      </c>
      <c r="C98" s="4">
        <v>2</v>
      </c>
      <c r="D98" s="4">
        <v>35</v>
      </c>
      <c r="E98" s="4">
        <v>36</v>
      </c>
      <c r="F98" s="4">
        <v>16</v>
      </c>
      <c r="G98" s="5">
        <v>9</v>
      </c>
      <c r="H98" s="14">
        <v>2</v>
      </c>
      <c r="I98" s="4">
        <v>1</v>
      </c>
      <c r="J98" s="4">
        <v>12</v>
      </c>
      <c r="K98" s="4">
        <v>0</v>
      </c>
      <c r="L98" s="14">
        <v>225000</v>
      </c>
    </row>
    <row r="99" spans="1:12" ht="26.5" x14ac:dyDescent="0.35">
      <c r="A99" s="13">
        <v>98</v>
      </c>
      <c r="B99" s="4" t="s">
        <v>137</v>
      </c>
      <c r="C99" s="4">
        <v>1</v>
      </c>
      <c r="D99" s="4">
        <v>1961</v>
      </c>
      <c r="E99" s="4">
        <v>1975</v>
      </c>
      <c r="F99" s="4">
        <v>109</v>
      </c>
      <c r="G99" s="5">
        <v>31.349206349206348</v>
      </c>
      <c r="H99" s="14">
        <v>82</v>
      </c>
      <c r="I99" s="4">
        <v>8</v>
      </c>
      <c r="J99" s="4">
        <v>14</v>
      </c>
      <c r="K99" s="4">
        <v>0</v>
      </c>
      <c r="L99" s="14">
        <v>750000</v>
      </c>
    </row>
    <row r="100" spans="1:12" ht="26.5" x14ac:dyDescent="0.35">
      <c r="A100" s="13">
        <v>99</v>
      </c>
      <c r="B100" s="4" t="s">
        <v>138</v>
      </c>
      <c r="C100" s="4">
        <v>3</v>
      </c>
      <c r="D100" s="4">
        <v>394</v>
      </c>
      <c r="E100" s="4">
        <v>2</v>
      </c>
      <c r="F100" s="4">
        <v>2</v>
      </c>
      <c r="G100" s="5">
        <v>2</v>
      </c>
      <c r="H100" s="14">
        <v>0</v>
      </c>
      <c r="I100" s="4">
        <v>247</v>
      </c>
      <c r="J100" s="4">
        <v>5</v>
      </c>
      <c r="K100" s="4">
        <v>0</v>
      </c>
      <c r="L100" s="14">
        <v>425000</v>
      </c>
    </row>
    <row r="101" spans="1:12" ht="26.5" x14ac:dyDescent="0.35">
      <c r="A101" s="13">
        <v>100</v>
      </c>
      <c r="B101" s="4" t="s">
        <v>139</v>
      </c>
      <c r="C101" s="4">
        <v>2</v>
      </c>
      <c r="D101" s="4">
        <v>5253</v>
      </c>
      <c r="E101" s="4">
        <v>52</v>
      </c>
      <c r="F101" s="4">
        <v>24</v>
      </c>
      <c r="G101" s="5">
        <v>13</v>
      </c>
      <c r="H101" s="14">
        <v>0</v>
      </c>
      <c r="I101" s="4">
        <v>139</v>
      </c>
      <c r="J101" s="4">
        <v>2</v>
      </c>
      <c r="K101" s="4">
        <v>1</v>
      </c>
      <c r="L101" s="14">
        <v>500000</v>
      </c>
    </row>
    <row r="102" spans="1:12" x14ac:dyDescent="0.35">
      <c r="A102" s="13">
        <v>101</v>
      </c>
      <c r="B102" s="4" t="s">
        <v>140</v>
      </c>
      <c r="C102" s="4">
        <v>2</v>
      </c>
      <c r="D102" s="4">
        <v>1587</v>
      </c>
      <c r="E102" s="4">
        <v>40</v>
      </c>
      <c r="F102" s="4">
        <v>23</v>
      </c>
      <c r="G102" s="5">
        <v>20</v>
      </c>
      <c r="H102" s="14">
        <v>1</v>
      </c>
      <c r="I102" s="4">
        <v>1</v>
      </c>
      <c r="J102" s="4">
        <v>0</v>
      </c>
      <c r="K102" s="4">
        <v>0</v>
      </c>
      <c r="L102" s="14">
        <v>100000</v>
      </c>
    </row>
    <row r="103" spans="1:12" x14ac:dyDescent="0.35">
      <c r="A103" s="13">
        <v>102</v>
      </c>
      <c r="B103" s="4" t="s">
        <v>141</v>
      </c>
      <c r="C103" s="4">
        <v>2</v>
      </c>
      <c r="D103" s="4">
        <v>104</v>
      </c>
      <c r="E103" s="4">
        <v>52</v>
      </c>
      <c r="F103" s="4">
        <v>10</v>
      </c>
      <c r="G103" s="5">
        <v>3.4666666666666668</v>
      </c>
      <c r="H103" s="14">
        <v>1</v>
      </c>
      <c r="I103" s="4">
        <v>69</v>
      </c>
      <c r="J103" s="4">
        <v>74</v>
      </c>
      <c r="K103" s="4">
        <v>0</v>
      </c>
      <c r="L103" s="14">
        <v>875000</v>
      </c>
    </row>
    <row r="104" spans="1:12" x14ac:dyDescent="0.35">
      <c r="A104" s="13">
        <v>103</v>
      </c>
      <c r="B104" s="4" t="s">
        <v>142</v>
      </c>
      <c r="C104" s="4">
        <v>2</v>
      </c>
      <c r="D104" s="4">
        <v>925</v>
      </c>
      <c r="E104" s="4">
        <v>439</v>
      </c>
      <c r="F104" s="4">
        <v>87</v>
      </c>
      <c r="G104" s="5">
        <v>25.823529411764707</v>
      </c>
      <c r="H104" s="14">
        <v>24</v>
      </c>
      <c r="I104" s="4">
        <v>56</v>
      </c>
      <c r="J104" s="4">
        <v>9</v>
      </c>
      <c r="K104" s="4">
        <v>0</v>
      </c>
      <c r="L104" s="14">
        <v>100000</v>
      </c>
    </row>
    <row r="105" spans="1:12" x14ac:dyDescent="0.35">
      <c r="A105" s="13">
        <v>104</v>
      </c>
      <c r="B105" s="4" t="s">
        <v>143</v>
      </c>
      <c r="C105" s="4">
        <v>2</v>
      </c>
      <c r="D105" s="4">
        <v>6598</v>
      </c>
      <c r="E105" s="4">
        <v>739</v>
      </c>
      <c r="F105" s="4">
        <v>91</v>
      </c>
      <c r="G105" s="5">
        <v>28.423076923076923</v>
      </c>
      <c r="H105" s="14">
        <v>9</v>
      </c>
      <c r="I105" s="4">
        <v>18</v>
      </c>
      <c r="J105" s="4">
        <v>0</v>
      </c>
      <c r="K105" s="4">
        <v>1</v>
      </c>
      <c r="L105" s="14">
        <v>250000</v>
      </c>
    </row>
    <row r="106" spans="1:12" ht="26.5" x14ac:dyDescent="0.35">
      <c r="A106" s="13">
        <v>105</v>
      </c>
      <c r="B106" s="4" t="s">
        <v>144</v>
      </c>
      <c r="C106" s="4">
        <v>2</v>
      </c>
      <c r="D106" s="4">
        <v>268</v>
      </c>
      <c r="E106" s="4">
        <v>36</v>
      </c>
      <c r="F106" s="4">
        <v>13</v>
      </c>
      <c r="G106" s="5">
        <v>12</v>
      </c>
      <c r="H106" s="14">
        <v>1</v>
      </c>
      <c r="I106" s="4">
        <v>55</v>
      </c>
      <c r="J106" s="4">
        <v>22</v>
      </c>
      <c r="K106" s="4">
        <v>0</v>
      </c>
      <c r="L106" s="14">
        <v>100000</v>
      </c>
    </row>
    <row r="107" spans="1:12" ht="26.5" x14ac:dyDescent="0.35">
      <c r="A107" s="13">
        <v>106</v>
      </c>
      <c r="B107" s="4" t="s">
        <v>145</v>
      </c>
      <c r="C107" s="4">
        <v>2</v>
      </c>
      <c r="D107" s="4">
        <v>44</v>
      </c>
      <c r="E107" s="4">
        <v>33</v>
      </c>
      <c r="F107" s="4">
        <v>15</v>
      </c>
      <c r="G107" s="5">
        <v>11</v>
      </c>
      <c r="H107" s="14">
        <v>0</v>
      </c>
      <c r="I107" s="4">
        <v>75</v>
      </c>
      <c r="J107" s="4">
        <v>35</v>
      </c>
      <c r="K107" s="4">
        <v>0</v>
      </c>
      <c r="L107" s="14">
        <v>625000</v>
      </c>
    </row>
    <row r="108" spans="1:12" x14ac:dyDescent="0.35">
      <c r="A108" s="13">
        <v>107</v>
      </c>
      <c r="B108" s="4" t="s">
        <v>146</v>
      </c>
      <c r="C108" s="4">
        <v>2</v>
      </c>
      <c r="D108" s="4">
        <v>142</v>
      </c>
      <c r="E108" s="4">
        <v>70</v>
      </c>
      <c r="F108" s="4">
        <v>13</v>
      </c>
      <c r="G108" s="5">
        <v>4.666666666666667</v>
      </c>
      <c r="H108" s="14">
        <v>1</v>
      </c>
      <c r="I108" s="4">
        <v>91</v>
      </c>
      <c r="J108" s="4">
        <v>59</v>
      </c>
      <c r="K108" s="4">
        <v>0</v>
      </c>
      <c r="L108" s="14">
        <v>325000</v>
      </c>
    </row>
    <row r="109" spans="1:12" x14ac:dyDescent="0.35">
      <c r="A109" s="13">
        <v>108</v>
      </c>
      <c r="B109" s="4" t="s">
        <v>147</v>
      </c>
      <c r="C109" s="4">
        <v>3</v>
      </c>
      <c r="D109" s="4">
        <v>4483</v>
      </c>
      <c r="E109" s="4">
        <v>131</v>
      </c>
      <c r="F109" s="4">
        <v>36</v>
      </c>
      <c r="G109" s="5">
        <v>18.714285714285715</v>
      </c>
      <c r="H109" s="14">
        <v>3</v>
      </c>
      <c r="I109" s="4">
        <v>137</v>
      </c>
      <c r="J109" s="4">
        <v>8</v>
      </c>
      <c r="K109" s="4">
        <v>0</v>
      </c>
      <c r="L109" s="14">
        <v>175000</v>
      </c>
    </row>
    <row r="110" spans="1:12" ht="26.5" x14ac:dyDescent="0.35">
      <c r="A110" s="13">
        <v>109</v>
      </c>
      <c r="B110" s="4" t="s">
        <v>148</v>
      </c>
      <c r="C110" s="4">
        <v>3</v>
      </c>
      <c r="D110" s="4">
        <v>5088</v>
      </c>
      <c r="E110" s="4">
        <v>974</v>
      </c>
      <c r="F110" s="4">
        <v>117</v>
      </c>
      <c r="G110" s="5">
        <v>36.074074074074076</v>
      </c>
      <c r="H110" s="14">
        <v>41</v>
      </c>
      <c r="I110" s="4">
        <v>133</v>
      </c>
      <c r="J110" s="4">
        <v>20</v>
      </c>
      <c r="K110" s="4">
        <v>0</v>
      </c>
      <c r="L110" s="14">
        <v>1350000</v>
      </c>
    </row>
    <row r="111" spans="1:12" x14ac:dyDescent="0.35">
      <c r="A111" s="13">
        <v>110</v>
      </c>
      <c r="B111" s="4" t="s">
        <v>149</v>
      </c>
      <c r="C111" s="4">
        <v>2</v>
      </c>
      <c r="D111" s="4">
        <v>3393</v>
      </c>
      <c r="E111" s="4">
        <v>31</v>
      </c>
      <c r="F111" s="4">
        <v>15</v>
      </c>
      <c r="G111" s="5">
        <v>10.33</v>
      </c>
      <c r="H111" s="14">
        <v>0</v>
      </c>
      <c r="I111" s="4">
        <v>2</v>
      </c>
      <c r="J111" s="4">
        <v>0</v>
      </c>
      <c r="K111" s="4">
        <v>1</v>
      </c>
      <c r="L111" s="14">
        <v>125000</v>
      </c>
    </row>
    <row r="112" spans="1:12" ht="26.5" x14ac:dyDescent="0.35">
      <c r="A112" s="13">
        <v>111</v>
      </c>
      <c r="B112" s="4" t="s">
        <v>151</v>
      </c>
      <c r="C112" s="4">
        <v>2</v>
      </c>
      <c r="D112" s="4">
        <v>3185</v>
      </c>
      <c r="E112" s="4">
        <v>895</v>
      </c>
      <c r="F112" s="4">
        <v>81</v>
      </c>
      <c r="G112" s="5">
        <v>27.96875</v>
      </c>
      <c r="H112" s="14">
        <v>45</v>
      </c>
      <c r="I112" s="4">
        <v>0</v>
      </c>
      <c r="J112" s="4">
        <v>0</v>
      </c>
      <c r="K112" s="4">
        <v>1</v>
      </c>
      <c r="L112" s="14">
        <v>1000000</v>
      </c>
    </row>
    <row r="113" spans="1:12" ht="26.5" x14ac:dyDescent="0.35">
      <c r="A113" s="13">
        <v>112</v>
      </c>
      <c r="B113" s="4" t="s">
        <v>152</v>
      </c>
      <c r="C113" s="4">
        <v>3</v>
      </c>
      <c r="D113" s="4">
        <v>18426</v>
      </c>
      <c r="E113" s="4">
        <v>2047</v>
      </c>
      <c r="F113" s="4">
        <v>100</v>
      </c>
      <c r="G113" s="5">
        <v>37.907407407407405</v>
      </c>
      <c r="H113" s="14">
        <v>24</v>
      </c>
      <c r="I113" s="4">
        <v>154</v>
      </c>
      <c r="J113" s="4">
        <v>0</v>
      </c>
      <c r="K113" s="4">
        <v>1</v>
      </c>
      <c r="L113" s="14">
        <v>1800000</v>
      </c>
    </row>
    <row r="114" spans="1:12" ht="26.5" x14ac:dyDescent="0.35">
      <c r="A114" s="13">
        <v>113</v>
      </c>
      <c r="B114" s="4" t="s">
        <v>153</v>
      </c>
      <c r="C114" s="4">
        <v>2</v>
      </c>
      <c r="D114" s="4">
        <v>165</v>
      </c>
      <c r="E114" s="4">
        <v>969</v>
      </c>
      <c r="F114" s="4">
        <v>75</v>
      </c>
      <c r="G114" s="5">
        <v>31.258064516129032</v>
      </c>
      <c r="H114" s="14">
        <v>22</v>
      </c>
      <c r="I114" s="4">
        <v>1</v>
      </c>
      <c r="J114" s="4">
        <v>1</v>
      </c>
      <c r="K114" s="4">
        <v>0</v>
      </c>
      <c r="L114" s="14">
        <v>675000</v>
      </c>
    </row>
    <row r="115" spans="1:12" ht="26.5" x14ac:dyDescent="0.35">
      <c r="A115" s="13">
        <v>114</v>
      </c>
      <c r="B115" s="4" t="s">
        <v>154</v>
      </c>
      <c r="C115" s="4">
        <v>1</v>
      </c>
      <c r="D115" s="4">
        <v>49</v>
      </c>
      <c r="E115" s="4">
        <v>836</v>
      </c>
      <c r="F115" s="4">
        <v>42</v>
      </c>
      <c r="G115" s="5">
        <v>25.333333333333332</v>
      </c>
      <c r="H115" s="14">
        <v>32</v>
      </c>
      <c r="I115" s="4">
        <v>0</v>
      </c>
      <c r="J115" s="4">
        <v>0</v>
      </c>
      <c r="K115" s="4">
        <v>0</v>
      </c>
      <c r="L115" s="14">
        <v>1600000</v>
      </c>
    </row>
    <row r="116" spans="1:12" x14ac:dyDescent="0.35">
      <c r="A116" s="13">
        <v>115</v>
      </c>
      <c r="B116" s="4" t="s">
        <v>155</v>
      </c>
      <c r="C116" s="4">
        <v>1</v>
      </c>
      <c r="D116" s="4">
        <v>1</v>
      </c>
      <c r="E116" s="4">
        <v>3</v>
      </c>
      <c r="F116" s="4">
        <v>3</v>
      </c>
      <c r="G116" s="5">
        <v>3</v>
      </c>
      <c r="H116" s="14">
        <v>0</v>
      </c>
      <c r="I116" s="4">
        <v>3</v>
      </c>
      <c r="J116" s="4">
        <v>6</v>
      </c>
      <c r="K116" s="4">
        <v>0</v>
      </c>
      <c r="L116" s="14">
        <v>240000</v>
      </c>
    </row>
    <row r="117" spans="1:12" x14ac:dyDescent="0.35">
      <c r="A117" s="13">
        <v>116</v>
      </c>
      <c r="B117" s="4" t="s">
        <v>156</v>
      </c>
      <c r="C117" s="4">
        <v>2</v>
      </c>
      <c r="D117" s="4">
        <v>368</v>
      </c>
      <c r="E117" s="4">
        <v>39</v>
      </c>
      <c r="F117" s="4">
        <v>24</v>
      </c>
      <c r="G117" s="5">
        <v>13</v>
      </c>
      <c r="H117" s="14">
        <v>5</v>
      </c>
      <c r="I117" s="4">
        <v>154</v>
      </c>
      <c r="J117" s="4">
        <v>12</v>
      </c>
      <c r="K117" s="4">
        <v>0</v>
      </c>
      <c r="L117" s="14">
        <v>150000</v>
      </c>
    </row>
    <row r="118" spans="1:12" ht="26.5" x14ac:dyDescent="0.35">
      <c r="A118" s="13">
        <v>117</v>
      </c>
      <c r="B118" s="4" t="s">
        <v>157</v>
      </c>
      <c r="C118" s="4">
        <v>2</v>
      </c>
      <c r="D118" s="4">
        <v>786</v>
      </c>
      <c r="E118" s="4">
        <v>1538</v>
      </c>
      <c r="F118" s="4">
        <v>69</v>
      </c>
      <c r="G118" s="5">
        <v>26.982456140350877</v>
      </c>
      <c r="H118" s="14">
        <v>59</v>
      </c>
      <c r="I118" s="4">
        <v>0</v>
      </c>
      <c r="J118" s="4">
        <v>0</v>
      </c>
      <c r="K118" s="4">
        <v>0</v>
      </c>
      <c r="L118" s="14">
        <v>800000</v>
      </c>
    </row>
    <row r="119" spans="1:12" ht="26.5" x14ac:dyDescent="0.35">
      <c r="A119" s="13">
        <v>118</v>
      </c>
      <c r="B119" s="4" t="s">
        <v>158</v>
      </c>
      <c r="C119" s="4">
        <v>3</v>
      </c>
      <c r="D119" s="4">
        <v>2025</v>
      </c>
      <c r="E119" s="4">
        <v>81</v>
      </c>
      <c r="F119" s="4">
        <v>20</v>
      </c>
      <c r="G119" s="5">
        <v>10.125</v>
      </c>
      <c r="H119" s="14">
        <v>3</v>
      </c>
      <c r="I119" s="4">
        <v>400</v>
      </c>
      <c r="J119" s="4">
        <v>18</v>
      </c>
      <c r="K119" s="4">
        <v>0</v>
      </c>
      <c r="L119" s="14">
        <v>200000</v>
      </c>
    </row>
    <row r="120" spans="1:12" ht="26.5" x14ac:dyDescent="0.35">
      <c r="A120" s="13">
        <v>119</v>
      </c>
      <c r="B120" s="4" t="s">
        <v>182</v>
      </c>
      <c r="C120" s="4">
        <v>2</v>
      </c>
      <c r="D120" s="4">
        <v>39</v>
      </c>
      <c r="E120" s="4">
        <v>137</v>
      </c>
      <c r="F120" s="4">
        <v>35</v>
      </c>
      <c r="G120" s="5">
        <v>15.222222222222221</v>
      </c>
      <c r="H120" s="14">
        <v>8</v>
      </c>
      <c r="I120" s="4">
        <v>17</v>
      </c>
      <c r="J120" s="4">
        <v>18</v>
      </c>
      <c r="K120" s="4">
        <v>0</v>
      </c>
      <c r="L120" s="14">
        <v>50000</v>
      </c>
    </row>
    <row r="121" spans="1:12" ht="26.5" x14ac:dyDescent="0.35">
      <c r="A121" s="13">
        <v>120</v>
      </c>
      <c r="B121" s="4" t="s">
        <v>159</v>
      </c>
      <c r="C121" s="4">
        <v>2</v>
      </c>
      <c r="D121" s="4">
        <v>218</v>
      </c>
      <c r="E121" s="4">
        <v>914</v>
      </c>
      <c r="F121" s="4">
        <v>71</v>
      </c>
      <c r="G121" s="5">
        <v>22.292682926829269</v>
      </c>
      <c r="H121" s="14">
        <v>37</v>
      </c>
      <c r="I121" s="4">
        <v>0</v>
      </c>
      <c r="J121" s="4">
        <v>6</v>
      </c>
      <c r="K121" s="4">
        <v>0</v>
      </c>
      <c r="L121" s="14">
        <v>700000</v>
      </c>
    </row>
    <row r="122" spans="1:12" ht="26.5" x14ac:dyDescent="0.35">
      <c r="A122" s="13">
        <v>121</v>
      </c>
      <c r="B122" s="4" t="s">
        <v>160</v>
      </c>
      <c r="C122" s="4">
        <v>2</v>
      </c>
      <c r="D122" s="4">
        <v>2105</v>
      </c>
      <c r="E122" s="4">
        <v>121</v>
      </c>
      <c r="F122" s="4">
        <v>29</v>
      </c>
      <c r="G122" s="5">
        <v>15.125</v>
      </c>
      <c r="H122" s="14">
        <v>2</v>
      </c>
      <c r="I122" s="4">
        <v>282</v>
      </c>
      <c r="J122" s="4">
        <v>28</v>
      </c>
      <c r="K122" s="4">
        <v>1</v>
      </c>
      <c r="L122" s="14">
        <v>625000</v>
      </c>
    </row>
    <row r="123" spans="1:12" ht="26.5" x14ac:dyDescent="0.35">
      <c r="A123" s="13">
        <v>122</v>
      </c>
      <c r="B123" s="4" t="s">
        <v>161</v>
      </c>
      <c r="C123" s="4">
        <v>2</v>
      </c>
      <c r="D123" s="4">
        <v>43</v>
      </c>
      <c r="E123" s="4">
        <v>217</v>
      </c>
      <c r="F123" s="4">
        <v>25</v>
      </c>
      <c r="G123" s="5">
        <v>9.4347826086956523</v>
      </c>
      <c r="H123" s="14">
        <v>5</v>
      </c>
      <c r="I123" s="4">
        <v>28</v>
      </c>
      <c r="J123" s="4">
        <v>61</v>
      </c>
      <c r="K123" s="4">
        <v>0</v>
      </c>
      <c r="L123" s="14">
        <v>475000</v>
      </c>
    </row>
    <row r="124" spans="1:12" x14ac:dyDescent="0.35">
      <c r="A124" s="13">
        <v>123</v>
      </c>
      <c r="B124" s="4" t="s">
        <v>162</v>
      </c>
      <c r="C124" s="4">
        <v>3</v>
      </c>
      <c r="D124" s="4">
        <v>1018</v>
      </c>
      <c r="E124" s="4">
        <v>198</v>
      </c>
      <c r="F124" s="4">
        <v>34</v>
      </c>
      <c r="G124" s="5">
        <v>9.9</v>
      </c>
      <c r="H124" s="14">
        <v>6</v>
      </c>
      <c r="I124" s="4">
        <v>293</v>
      </c>
      <c r="J124" s="4">
        <v>57</v>
      </c>
      <c r="K124" s="4">
        <v>1</v>
      </c>
      <c r="L124" s="14">
        <v>450000</v>
      </c>
    </row>
    <row r="125" spans="1:12" ht="26.5" x14ac:dyDescent="0.35">
      <c r="A125" s="13">
        <v>124</v>
      </c>
      <c r="B125" s="4" t="s">
        <v>163</v>
      </c>
      <c r="C125" s="4">
        <v>1</v>
      </c>
      <c r="D125" s="4">
        <v>876</v>
      </c>
      <c r="E125" s="4">
        <v>1025</v>
      </c>
      <c r="F125" s="4">
        <v>109</v>
      </c>
      <c r="G125" s="5">
        <v>27.702702702702702</v>
      </c>
      <c r="H125" s="14">
        <v>44</v>
      </c>
      <c r="I125" s="4">
        <v>0</v>
      </c>
      <c r="J125" s="4">
        <v>0</v>
      </c>
      <c r="K125" s="4">
        <v>0</v>
      </c>
      <c r="L125" s="14">
        <v>750000</v>
      </c>
    </row>
    <row r="126" spans="1:12" x14ac:dyDescent="0.35">
      <c r="A126" s="13">
        <v>125</v>
      </c>
      <c r="B126" s="4" t="s">
        <v>164</v>
      </c>
      <c r="C126" s="4">
        <v>2</v>
      </c>
      <c r="D126" s="4">
        <v>2037</v>
      </c>
      <c r="E126" s="4">
        <v>745</v>
      </c>
      <c r="F126" s="4">
        <v>78</v>
      </c>
      <c r="G126" s="5">
        <v>31.041666666666668</v>
      </c>
      <c r="H126" s="14">
        <v>29</v>
      </c>
      <c r="I126" s="4">
        <v>12</v>
      </c>
      <c r="J126" s="4">
        <v>0</v>
      </c>
      <c r="K126" s="4">
        <v>1</v>
      </c>
      <c r="L126" s="14">
        <v>500000</v>
      </c>
    </row>
    <row r="127" spans="1:12" x14ac:dyDescent="0.35">
      <c r="A127" s="13">
        <v>126</v>
      </c>
      <c r="B127" s="4" t="s">
        <v>165</v>
      </c>
      <c r="C127" s="4">
        <v>2</v>
      </c>
      <c r="D127" s="4">
        <v>0</v>
      </c>
      <c r="E127" s="4">
        <v>49</v>
      </c>
      <c r="F127" s="4">
        <v>16</v>
      </c>
      <c r="G127" s="5">
        <v>9.8000000000000007</v>
      </c>
      <c r="H127" s="14">
        <v>2</v>
      </c>
      <c r="I127" s="4">
        <v>0</v>
      </c>
      <c r="J127" s="4">
        <v>0</v>
      </c>
      <c r="K127" s="4">
        <v>0</v>
      </c>
      <c r="L127" s="14">
        <v>750000</v>
      </c>
    </row>
    <row r="128" spans="1:12" ht="26.5" x14ac:dyDescent="0.35">
      <c r="A128" s="13">
        <v>127</v>
      </c>
      <c r="B128" s="4" t="s">
        <v>166</v>
      </c>
      <c r="C128" s="4">
        <v>2</v>
      </c>
      <c r="D128" s="4">
        <v>6814</v>
      </c>
      <c r="E128" s="4">
        <v>3</v>
      </c>
      <c r="F128" s="4">
        <v>3</v>
      </c>
      <c r="G128" s="5">
        <v>3</v>
      </c>
      <c r="H128" s="14">
        <v>0</v>
      </c>
      <c r="I128" s="4">
        <v>3</v>
      </c>
      <c r="J128" s="4">
        <v>0</v>
      </c>
      <c r="K128" s="4">
        <v>1</v>
      </c>
      <c r="L128" s="14">
        <v>225000</v>
      </c>
    </row>
    <row r="129" spans="1:12" ht="26.5" x14ac:dyDescent="0.35">
      <c r="A129" s="13">
        <v>128</v>
      </c>
      <c r="B129" s="4" t="s">
        <v>167</v>
      </c>
      <c r="C129" s="4">
        <v>2</v>
      </c>
      <c r="D129" s="4">
        <v>8051</v>
      </c>
      <c r="E129" s="4">
        <v>1237</v>
      </c>
      <c r="F129" s="4">
        <v>66</v>
      </c>
      <c r="G129" s="5">
        <v>26.319148936170212</v>
      </c>
      <c r="H129" s="14">
        <v>67</v>
      </c>
      <c r="I129" s="4">
        <v>109</v>
      </c>
      <c r="J129" s="4">
        <v>23</v>
      </c>
      <c r="K129" s="4">
        <v>1</v>
      </c>
      <c r="L129" s="14">
        <v>1800000</v>
      </c>
    </row>
    <row r="130" spans="1:12" ht="26.5" x14ac:dyDescent="0.35">
      <c r="A130" s="13">
        <v>129</v>
      </c>
      <c r="B130" s="4" t="s">
        <v>168</v>
      </c>
      <c r="C130" s="4">
        <v>2</v>
      </c>
      <c r="D130" s="4">
        <v>790</v>
      </c>
      <c r="E130" s="4">
        <v>99</v>
      </c>
      <c r="F130" s="4">
        <v>23</v>
      </c>
      <c r="G130" s="5">
        <v>9.9</v>
      </c>
      <c r="H130" s="14">
        <v>1</v>
      </c>
      <c r="I130" s="4">
        <v>278</v>
      </c>
      <c r="J130" s="4">
        <v>65</v>
      </c>
      <c r="K130" s="4">
        <v>0</v>
      </c>
      <c r="L130" s="14">
        <v>450000</v>
      </c>
    </row>
    <row r="131" spans="1:12" ht="26.5" x14ac:dyDescent="0.35">
      <c r="A131" s="13">
        <v>130</v>
      </c>
      <c r="B131" s="4" t="s">
        <v>169</v>
      </c>
      <c r="C131" s="4">
        <v>2</v>
      </c>
      <c r="D131" s="47">
        <v>343</v>
      </c>
      <c r="E131" s="47">
        <v>11</v>
      </c>
      <c r="F131" s="47">
        <v>10</v>
      </c>
      <c r="G131" s="48">
        <v>11</v>
      </c>
      <c r="H131" s="49">
        <v>0</v>
      </c>
      <c r="I131" s="47">
        <v>108</v>
      </c>
      <c r="J131" s="47">
        <v>2</v>
      </c>
      <c r="K131" s="47">
        <v>0</v>
      </c>
      <c r="L131" s="49">
        <v>110000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1E29-B428-4002-A1D8-EB45C157745E}">
  <dimension ref="A1:I28"/>
  <sheetViews>
    <sheetView workbookViewId="0">
      <selection activeCell="I15" sqref="I15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8.4096151325024113E-2</v>
      </c>
    </row>
    <row r="7" spans="1:9" x14ac:dyDescent="0.35">
      <c r="A7" s="34" t="s">
        <v>224</v>
      </c>
      <c r="B7" s="34">
        <v>0.25600534552152926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x14ac:dyDescent="0.35">
      <c r="A14" s="34"/>
      <c r="B14" s="34"/>
      <c r="C14" s="34"/>
      <c r="D14" s="34"/>
      <c r="E14" s="34"/>
      <c r="F14" s="34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1.137741153168707E-16</v>
      </c>
      <c r="C17" s="41">
        <v>6.6100295982997201E-2</v>
      </c>
      <c r="D17" s="41">
        <v>1.7212345818562825E-15</v>
      </c>
      <c r="E17" s="41">
        <v>1</v>
      </c>
      <c r="F17" s="41">
        <v>-0.1308851879097</v>
      </c>
      <c r="G17" s="41">
        <v>0.13088518790970022</v>
      </c>
      <c r="H17" s="34"/>
      <c r="I17" s="34"/>
    </row>
    <row r="18" spans="1:9" x14ac:dyDescent="0.35">
      <c r="A18" s="34" t="s">
        <v>257</v>
      </c>
      <c r="B18" s="41">
        <v>0.66666666666666541</v>
      </c>
      <c r="C18" s="41">
        <v>0.16191199700528369</v>
      </c>
      <c r="D18" s="41">
        <v>4.117463060164158</v>
      </c>
      <c r="E18" s="41">
        <v>7.1006864175483564E-5</v>
      </c>
      <c r="F18" s="41">
        <v>0.3460647413996063</v>
      </c>
      <c r="G18" s="41">
        <v>0.98726859193372452</v>
      </c>
      <c r="H18" s="34"/>
      <c r="I18" s="34"/>
    </row>
    <row r="19" spans="1:9" x14ac:dyDescent="0.35">
      <c r="A19" s="34" t="s">
        <v>258</v>
      </c>
      <c r="B19" s="41">
        <v>0.11320754716981116</v>
      </c>
      <c r="C19" s="41">
        <v>7.4872084726024024E-2</v>
      </c>
      <c r="D19" s="41">
        <v>1.5120127559432375</v>
      </c>
      <c r="E19" s="41">
        <v>0.13318176308075383</v>
      </c>
      <c r="F19" s="41">
        <v>-3.5046658546262766E-2</v>
      </c>
      <c r="G19" s="41">
        <v>0.26146175288588508</v>
      </c>
      <c r="H19" s="34"/>
      <c r="I19" s="34"/>
    </row>
    <row r="20" spans="1:9" x14ac:dyDescent="0.35">
      <c r="A20" s="34" t="s">
        <v>259</v>
      </c>
      <c r="B20" s="41">
        <v>-1.6647297304761921E-16</v>
      </c>
      <c r="C20" s="41">
        <v>0.10794133133685593</v>
      </c>
      <c r="D20" s="41">
        <v>-1.542254213338371E-15</v>
      </c>
      <c r="E20" s="41">
        <v>1</v>
      </c>
      <c r="F20" s="41">
        <v>-0.21373461684470652</v>
      </c>
      <c r="G20" s="41">
        <v>0.21373461684470618</v>
      </c>
      <c r="H20" s="34"/>
      <c r="I20" s="34"/>
    </row>
    <row r="21" spans="1:9" x14ac:dyDescent="0.35">
      <c r="A21" s="34" t="s">
        <v>260</v>
      </c>
      <c r="B21" s="41">
        <v>0.14285714285714307</v>
      </c>
      <c r="C21" s="41">
        <v>0.11718330015034237</v>
      </c>
      <c r="D21" s="41">
        <v>1.2190913097161626</v>
      </c>
      <c r="E21" s="41">
        <v>0.22522054550859424</v>
      </c>
      <c r="F21" s="41">
        <v>-8.9177495293366688E-2</v>
      </c>
      <c r="G21" s="41">
        <v>0.37489178100765286</v>
      </c>
      <c r="H21" s="34"/>
      <c r="I21" s="34"/>
    </row>
    <row r="22" spans="1:9" x14ac:dyDescent="0.35">
      <c r="A22" s="34" t="s">
        <v>261</v>
      </c>
      <c r="B22" s="41">
        <v>2.2932668186396036E-16</v>
      </c>
      <c r="C22" s="41">
        <v>0.2644011839319888</v>
      </c>
      <c r="D22" s="41">
        <v>8.6734362703515518E-16</v>
      </c>
      <c r="E22" s="41">
        <v>1</v>
      </c>
      <c r="F22" s="41">
        <v>-0.52354075163880021</v>
      </c>
      <c r="G22" s="41">
        <v>0.52354075163880065</v>
      </c>
      <c r="H22" s="34"/>
      <c r="I22" s="34"/>
    </row>
    <row r="23" spans="1:9" x14ac:dyDescent="0.35">
      <c r="A23" s="34" t="s">
        <v>262</v>
      </c>
      <c r="B23" s="41">
        <v>4.5454545454545366E-2</v>
      </c>
      <c r="C23" s="41">
        <v>8.5722124484362019E-2</v>
      </c>
      <c r="D23" s="41">
        <v>0.53025453729669847</v>
      </c>
      <c r="E23" s="41">
        <v>0.59692352474080268</v>
      </c>
      <c r="F23" s="41">
        <v>-0.12428382264656654</v>
      </c>
      <c r="G23" s="41">
        <v>0.21519291355565726</v>
      </c>
      <c r="H23" s="34"/>
      <c r="I23" s="34"/>
    </row>
    <row r="24" spans="1:9" x14ac:dyDescent="0.35">
      <c r="A24" s="34" t="s">
        <v>263</v>
      </c>
      <c r="B24" s="41">
        <v>4.2559868467123053E-16</v>
      </c>
      <c r="C24" s="41">
        <v>0.2644011839319893</v>
      </c>
      <c r="D24" s="41">
        <v>1.6096701169867126E-15</v>
      </c>
      <c r="E24" s="41">
        <v>1</v>
      </c>
      <c r="F24" s="41">
        <v>-0.52354075163880098</v>
      </c>
      <c r="G24" s="41">
        <v>0.52354075163880187</v>
      </c>
      <c r="H24" s="34"/>
      <c r="I24" s="34"/>
    </row>
    <row r="25" spans="1:9" x14ac:dyDescent="0.35">
      <c r="A25" s="34" t="s">
        <v>264</v>
      </c>
      <c r="B25" s="41">
        <v>-3.6246553977459761E-17</v>
      </c>
      <c r="C25" s="41">
        <v>9.9150443974495822E-2</v>
      </c>
      <c r="D25" s="41">
        <v>-3.6557127254804179E-16</v>
      </c>
      <c r="E25" s="41">
        <v>1</v>
      </c>
      <c r="F25" s="41">
        <v>-0.19632778186455022</v>
      </c>
      <c r="G25" s="41">
        <v>0.19632778186455016</v>
      </c>
      <c r="H25" s="34"/>
      <c r="I25" s="34"/>
    </row>
    <row r="26" spans="1:9" x14ac:dyDescent="0.35">
      <c r="A26" s="34" t="s">
        <v>265</v>
      </c>
      <c r="B26" s="41">
        <v>-5.1393339571412287E-17</v>
      </c>
      <c r="C26" s="41">
        <v>0.12366233036636266</v>
      </c>
      <c r="D26" s="41">
        <v>-4.1559413783610667E-16</v>
      </c>
      <c r="E26" s="41">
        <v>1</v>
      </c>
      <c r="F26" s="41">
        <v>-0.2448637650808124</v>
      </c>
      <c r="G26" s="41">
        <v>0.24486376508081228</v>
      </c>
      <c r="H26" s="34"/>
      <c r="I26" s="34"/>
    </row>
    <row r="27" spans="1:9" ht="15" thickBot="1" x14ac:dyDescent="0.4">
      <c r="A27" s="35" t="s">
        <v>266</v>
      </c>
      <c r="B27" s="42">
        <v>-4.0015670579395246E-17</v>
      </c>
      <c r="C27" s="42">
        <v>0.26440118393198891</v>
      </c>
      <c r="D27" s="42">
        <v>-1.5134452117161605E-16</v>
      </c>
      <c r="E27" s="42">
        <v>1</v>
      </c>
      <c r="F27" s="42">
        <v>-0.52354075163880065</v>
      </c>
      <c r="G27" s="42">
        <v>0.52354075163880065</v>
      </c>
      <c r="H27" s="34"/>
      <c r="I27" s="34"/>
    </row>
    <row r="28" spans="1:9" x14ac:dyDescent="0.35">
      <c r="H28" s="38"/>
      <c r="I28" s="3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B55-51B4-4EA4-9BB6-06B40CF27295}">
  <dimension ref="A1:N131"/>
  <sheetViews>
    <sheetView topLeftCell="G1" workbookViewId="0">
      <selection activeCell="O2" sqref="O2"/>
    </sheetView>
  </sheetViews>
  <sheetFormatPr defaultRowHeight="14.5" x14ac:dyDescent="0.35"/>
  <cols>
    <col min="2" max="2" width="15.81640625" customWidth="1"/>
    <col min="3" max="3" width="11.7265625" customWidth="1"/>
    <col min="5" max="5" width="16.453125" customWidth="1"/>
    <col min="8" max="8" width="12.36328125" bestFit="1" customWidth="1"/>
    <col min="9" max="9" width="13.7265625" bestFit="1" customWidth="1"/>
  </cols>
  <sheetData>
    <row r="1" spans="1:14" ht="26.5" x14ac:dyDescent="0.35">
      <c r="A1" s="58" t="s">
        <v>0</v>
      </c>
      <c r="B1" s="59" t="s">
        <v>1</v>
      </c>
      <c r="C1" s="59" t="s">
        <v>176</v>
      </c>
      <c r="D1" s="59" t="s">
        <v>177</v>
      </c>
      <c r="E1" s="60" t="s">
        <v>3</v>
      </c>
      <c r="H1" s="61" t="s">
        <v>246</v>
      </c>
      <c r="I1" t="s">
        <v>248</v>
      </c>
      <c r="K1" t="s">
        <v>249</v>
      </c>
      <c r="L1" t="s">
        <v>250</v>
      </c>
    </row>
    <row r="2" spans="1:14" x14ac:dyDescent="0.35">
      <c r="A2" s="13">
        <v>1</v>
      </c>
      <c r="B2" s="4" t="s">
        <v>11</v>
      </c>
      <c r="C2" s="4" t="s">
        <v>12</v>
      </c>
      <c r="D2" s="4" t="s">
        <v>13</v>
      </c>
      <c r="E2" s="14" t="s">
        <v>14</v>
      </c>
      <c r="H2" s="62" t="s">
        <v>27</v>
      </c>
      <c r="I2" s="63">
        <v>22</v>
      </c>
      <c r="K2">
        <v>1</v>
      </c>
      <c r="L2" t="s">
        <v>57</v>
      </c>
      <c r="N2" t="s">
        <v>267</v>
      </c>
    </row>
    <row r="3" spans="1:14" x14ac:dyDescent="0.35">
      <c r="A3" s="13">
        <v>2</v>
      </c>
      <c r="B3" s="4" t="s">
        <v>15</v>
      </c>
      <c r="C3" s="4" t="s">
        <v>16</v>
      </c>
      <c r="D3" s="4" t="s">
        <v>17</v>
      </c>
      <c r="E3" s="14" t="s">
        <v>18</v>
      </c>
      <c r="H3" s="62" t="s">
        <v>16</v>
      </c>
      <c r="I3" s="63">
        <v>1</v>
      </c>
      <c r="K3">
        <v>1</v>
      </c>
      <c r="L3" t="s">
        <v>20</v>
      </c>
      <c r="N3" t="s">
        <v>268</v>
      </c>
    </row>
    <row r="4" spans="1:14" x14ac:dyDescent="0.35">
      <c r="A4" s="13">
        <v>3</v>
      </c>
      <c r="B4" s="4" t="s">
        <v>19</v>
      </c>
      <c r="C4" s="4" t="s">
        <v>20</v>
      </c>
      <c r="D4" s="4" t="s">
        <v>21</v>
      </c>
      <c r="E4" s="14" t="s">
        <v>18</v>
      </c>
      <c r="H4" s="62" t="s">
        <v>57</v>
      </c>
      <c r="I4" s="63">
        <v>3</v>
      </c>
      <c r="K4">
        <v>1</v>
      </c>
      <c r="L4" t="s">
        <v>83</v>
      </c>
      <c r="N4" t="s">
        <v>269</v>
      </c>
    </row>
    <row r="5" spans="1:14" x14ac:dyDescent="0.35">
      <c r="A5" s="13">
        <v>4</v>
      </c>
      <c r="B5" s="4" t="s">
        <v>22</v>
      </c>
      <c r="C5" s="4" t="s">
        <v>20</v>
      </c>
      <c r="D5" s="4" t="s">
        <v>23</v>
      </c>
      <c r="E5" s="14" t="s">
        <v>18</v>
      </c>
      <c r="H5" s="62" t="s">
        <v>20</v>
      </c>
      <c r="I5" s="63">
        <v>53</v>
      </c>
      <c r="K5">
        <v>2</v>
      </c>
      <c r="L5" t="s">
        <v>55</v>
      </c>
    </row>
    <row r="6" spans="1:14" x14ac:dyDescent="0.35">
      <c r="A6" s="13">
        <v>5</v>
      </c>
      <c r="B6" s="4" t="s">
        <v>24</v>
      </c>
      <c r="C6" s="4" t="s">
        <v>20</v>
      </c>
      <c r="D6" s="4" t="s">
        <v>23</v>
      </c>
      <c r="E6" s="14" t="s">
        <v>25</v>
      </c>
      <c r="H6" s="62" t="s">
        <v>55</v>
      </c>
      <c r="I6" s="63">
        <v>7</v>
      </c>
      <c r="K6">
        <v>2</v>
      </c>
      <c r="L6" t="s">
        <v>12</v>
      </c>
    </row>
    <row r="7" spans="1:14" x14ac:dyDescent="0.35">
      <c r="A7" s="13">
        <v>6</v>
      </c>
      <c r="B7" s="4" t="s">
        <v>26</v>
      </c>
      <c r="C7" s="4" t="s">
        <v>27</v>
      </c>
      <c r="D7" s="4" t="s">
        <v>23</v>
      </c>
      <c r="E7" s="14" t="s">
        <v>25</v>
      </c>
      <c r="H7" s="62" t="s">
        <v>83</v>
      </c>
      <c r="I7" s="63">
        <v>9</v>
      </c>
      <c r="K7">
        <v>2</v>
      </c>
      <c r="L7" t="s">
        <v>27</v>
      </c>
    </row>
    <row r="8" spans="1:14" x14ac:dyDescent="0.35">
      <c r="A8" s="13">
        <v>7</v>
      </c>
      <c r="B8" s="4" t="s">
        <v>28</v>
      </c>
      <c r="C8" s="4" t="s">
        <v>20</v>
      </c>
      <c r="D8" s="4" t="s">
        <v>29</v>
      </c>
      <c r="E8" s="14" t="s">
        <v>18</v>
      </c>
      <c r="H8" s="62" t="s">
        <v>12</v>
      </c>
      <c r="I8" s="63">
        <v>16</v>
      </c>
      <c r="K8">
        <v>3</v>
      </c>
      <c r="L8" t="s">
        <v>16</v>
      </c>
    </row>
    <row r="9" spans="1:14" x14ac:dyDescent="0.35">
      <c r="A9" s="13">
        <v>8</v>
      </c>
      <c r="B9" s="4" t="s">
        <v>30</v>
      </c>
      <c r="C9" s="4" t="s">
        <v>27</v>
      </c>
      <c r="D9" s="4" t="s">
        <v>23</v>
      </c>
      <c r="E9" s="14" t="s">
        <v>18</v>
      </c>
      <c r="H9" s="62" t="s">
        <v>45</v>
      </c>
      <c r="I9" s="63">
        <v>12</v>
      </c>
      <c r="K9">
        <v>3</v>
      </c>
      <c r="L9" t="s">
        <v>45</v>
      </c>
    </row>
    <row r="10" spans="1:14" x14ac:dyDescent="0.35">
      <c r="A10" s="13">
        <v>9</v>
      </c>
      <c r="B10" s="4" t="s">
        <v>31</v>
      </c>
      <c r="C10" s="4" t="s">
        <v>12</v>
      </c>
      <c r="D10" s="4" t="s">
        <v>32</v>
      </c>
      <c r="E10" s="14" t="s">
        <v>14</v>
      </c>
      <c r="H10" s="62" t="s">
        <v>36</v>
      </c>
      <c r="I10" s="63">
        <v>6</v>
      </c>
      <c r="K10">
        <v>3</v>
      </c>
      <c r="L10" t="s">
        <v>36</v>
      </c>
    </row>
    <row r="11" spans="1:14" x14ac:dyDescent="0.35">
      <c r="A11" s="13">
        <v>10</v>
      </c>
      <c r="B11" s="4" t="s">
        <v>33</v>
      </c>
      <c r="C11" s="4" t="s">
        <v>12</v>
      </c>
      <c r="D11" s="4" t="s">
        <v>34</v>
      </c>
      <c r="E11" s="14" t="s">
        <v>181</v>
      </c>
      <c r="H11" s="62" t="s">
        <v>150</v>
      </c>
      <c r="I11" s="63">
        <v>1</v>
      </c>
      <c r="K11">
        <v>3</v>
      </c>
      <c r="L11" t="s">
        <v>150</v>
      </c>
    </row>
    <row r="12" spans="1:14" x14ac:dyDescent="0.35">
      <c r="A12" s="13">
        <v>11</v>
      </c>
      <c r="B12" s="4" t="s">
        <v>35</v>
      </c>
      <c r="C12" s="4" t="s">
        <v>36</v>
      </c>
      <c r="D12" s="4" t="s">
        <v>37</v>
      </c>
      <c r="E12" s="14" t="s">
        <v>14</v>
      </c>
      <c r="H12" s="62" t="s">
        <v>247</v>
      </c>
      <c r="I12" s="63">
        <v>130</v>
      </c>
    </row>
    <row r="13" spans="1:14" x14ac:dyDescent="0.35">
      <c r="A13" s="13">
        <v>12</v>
      </c>
      <c r="B13" s="4" t="s">
        <v>38</v>
      </c>
      <c r="C13" s="4" t="s">
        <v>36</v>
      </c>
      <c r="D13" s="4" t="s">
        <v>17</v>
      </c>
      <c r="E13" s="14" t="s">
        <v>25</v>
      </c>
    </row>
    <row r="14" spans="1:14" x14ac:dyDescent="0.35">
      <c r="A14" s="13">
        <v>13</v>
      </c>
      <c r="B14" s="4" t="s">
        <v>39</v>
      </c>
      <c r="C14" s="4" t="s">
        <v>20</v>
      </c>
      <c r="D14" s="4" t="s">
        <v>13</v>
      </c>
      <c r="E14" s="14" t="s">
        <v>14</v>
      </c>
      <c r="H14" s="61" t="s">
        <v>246</v>
      </c>
      <c r="I14" t="s">
        <v>248</v>
      </c>
      <c r="K14">
        <v>1</v>
      </c>
      <c r="L14" t="s">
        <v>23</v>
      </c>
    </row>
    <row r="15" spans="1:14" x14ac:dyDescent="0.35">
      <c r="A15" s="13">
        <v>14</v>
      </c>
      <c r="B15" s="4" t="s">
        <v>40</v>
      </c>
      <c r="C15" s="4" t="s">
        <v>12</v>
      </c>
      <c r="D15" s="4" t="s">
        <v>41</v>
      </c>
      <c r="E15" s="14" t="s">
        <v>181</v>
      </c>
      <c r="H15" s="62" t="s">
        <v>23</v>
      </c>
      <c r="I15" s="63">
        <v>14</v>
      </c>
      <c r="K15">
        <v>1</v>
      </c>
      <c r="L15" t="s">
        <v>17</v>
      </c>
    </row>
    <row r="16" spans="1:14" x14ac:dyDescent="0.35">
      <c r="A16" s="13">
        <v>15</v>
      </c>
      <c r="B16" s="4" t="s">
        <v>42</v>
      </c>
      <c r="C16" s="4" t="s">
        <v>20</v>
      </c>
      <c r="D16" s="4" t="s">
        <v>37</v>
      </c>
      <c r="E16" s="14" t="s">
        <v>25</v>
      </c>
      <c r="H16" s="62" t="s">
        <v>29</v>
      </c>
      <c r="I16" s="63">
        <v>5</v>
      </c>
      <c r="K16">
        <v>1</v>
      </c>
      <c r="L16" t="s">
        <v>53</v>
      </c>
    </row>
    <row r="17" spans="1:12" x14ac:dyDescent="0.35">
      <c r="A17" s="13">
        <v>16</v>
      </c>
      <c r="B17" s="4" t="s">
        <v>43</v>
      </c>
      <c r="C17" s="4" t="s">
        <v>20</v>
      </c>
      <c r="D17" s="4" t="s">
        <v>23</v>
      </c>
      <c r="E17" s="14" t="s">
        <v>181</v>
      </c>
      <c r="H17" s="62" t="s">
        <v>51</v>
      </c>
      <c r="I17" s="63">
        <v>7</v>
      </c>
      <c r="K17">
        <v>1</v>
      </c>
      <c r="L17" t="s">
        <v>21</v>
      </c>
    </row>
    <row r="18" spans="1:12" x14ac:dyDescent="0.35">
      <c r="A18" s="13">
        <v>17</v>
      </c>
      <c r="B18" s="4" t="s">
        <v>44</v>
      </c>
      <c r="C18" s="4" t="s">
        <v>45</v>
      </c>
      <c r="D18" s="4" t="s">
        <v>41</v>
      </c>
      <c r="E18" s="14" t="s">
        <v>14</v>
      </c>
      <c r="H18" s="62" t="s">
        <v>63</v>
      </c>
      <c r="I18" s="63">
        <v>10</v>
      </c>
      <c r="K18">
        <v>2</v>
      </c>
      <c r="L18" t="s">
        <v>29</v>
      </c>
    </row>
    <row r="19" spans="1:12" x14ac:dyDescent="0.35">
      <c r="A19" s="13">
        <v>18</v>
      </c>
      <c r="B19" s="4" t="s">
        <v>46</v>
      </c>
      <c r="C19" s="4" t="s">
        <v>20</v>
      </c>
      <c r="D19" s="4" t="s">
        <v>47</v>
      </c>
      <c r="E19" s="14" t="s">
        <v>18</v>
      </c>
      <c r="H19" s="62" t="s">
        <v>96</v>
      </c>
      <c r="I19" s="63">
        <v>6</v>
      </c>
      <c r="K19">
        <v>2</v>
      </c>
      <c r="L19" t="s">
        <v>34</v>
      </c>
    </row>
    <row r="20" spans="1:12" x14ac:dyDescent="0.35">
      <c r="A20" s="13">
        <v>19</v>
      </c>
      <c r="B20" s="4" t="s">
        <v>48</v>
      </c>
      <c r="C20" s="4" t="s">
        <v>20</v>
      </c>
      <c r="D20" s="4" t="s">
        <v>34</v>
      </c>
      <c r="E20" s="14" t="s">
        <v>25</v>
      </c>
      <c r="H20" s="62" t="s">
        <v>41</v>
      </c>
      <c r="I20" s="63">
        <v>10</v>
      </c>
      <c r="K20">
        <v>2</v>
      </c>
      <c r="L20" t="s">
        <v>37</v>
      </c>
    </row>
    <row r="21" spans="1:12" x14ac:dyDescent="0.35">
      <c r="A21" s="13">
        <v>20</v>
      </c>
      <c r="B21" s="4" t="s">
        <v>49</v>
      </c>
      <c r="C21" s="4" t="s">
        <v>12</v>
      </c>
      <c r="D21" s="4" t="s">
        <v>37</v>
      </c>
      <c r="E21" s="14" t="s">
        <v>25</v>
      </c>
      <c r="H21" s="62" t="s">
        <v>21</v>
      </c>
      <c r="I21" s="63">
        <v>5</v>
      </c>
      <c r="K21">
        <v>2</v>
      </c>
      <c r="L21" t="s">
        <v>47</v>
      </c>
    </row>
    <row r="22" spans="1:12" x14ac:dyDescent="0.35">
      <c r="A22" s="13">
        <v>21</v>
      </c>
      <c r="B22" s="4" t="s">
        <v>50</v>
      </c>
      <c r="C22" s="4" t="s">
        <v>36</v>
      </c>
      <c r="D22" s="4" t="s">
        <v>51</v>
      </c>
      <c r="E22" s="14" t="s">
        <v>18</v>
      </c>
      <c r="H22" s="62" t="s">
        <v>47</v>
      </c>
      <c r="I22" s="63">
        <v>12</v>
      </c>
      <c r="K22">
        <v>3</v>
      </c>
      <c r="L22" t="s">
        <v>13</v>
      </c>
    </row>
    <row r="23" spans="1:12" x14ac:dyDescent="0.35">
      <c r="A23" s="13">
        <v>22</v>
      </c>
      <c r="B23" s="4" t="s">
        <v>52</v>
      </c>
      <c r="C23" s="4" t="s">
        <v>45</v>
      </c>
      <c r="D23" s="4" t="s">
        <v>53</v>
      </c>
      <c r="E23" s="14" t="s">
        <v>18</v>
      </c>
      <c r="H23" s="62" t="s">
        <v>13</v>
      </c>
      <c r="I23" s="63">
        <v>5</v>
      </c>
      <c r="K23">
        <v>3</v>
      </c>
      <c r="L23" t="s">
        <v>32</v>
      </c>
    </row>
    <row r="24" spans="1:12" x14ac:dyDescent="0.35">
      <c r="A24" s="13">
        <v>23</v>
      </c>
      <c r="B24" s="4" t="s">
        <v>54</v>
      </c>
      <c r="C24" s="4" t="s">
        <v>55</v>
      </c>
      <c r="D24" s="4" t="s">
        <v>23</v>
      </c>
      <c r="E24" s="14" t="s">
        <v>25</v>
      </c>
      <c r="H24" s="62" t="s">
        <v>79</v>
      </c>
      <c r="I24" s="63">
        <v>8</v>
      </c>
      <c r="K24">
        <v>3</v>
      </c>
      <c r="L24" t="s">
        <v>51</v>
      </c>
    </row>
    <row r="25" spans="1:12" x14ac:dyDescent="0.35">
      <c r="A25" s="13">
        <v>24</v>
      </c>
      <c r="B25" s="4" t="s">
        <v>56</v>
      </c>
      <c r="C25" s="4" t="s">
        <v>57</v>
      </c>
      <c r="D25" s="4" t="s">
        <v>23</v>
      </c>
      <c r="E25" s="14" t="s">
        <v>14</v>
      </c>
      <c r="H25" s="62" t="s">
        <v>53</v>
      </c>
      <c r="I25" s="63">
        <v>6</v>
      </c>
      <c r="K25">
        <v>3</v>
      </c>
      <c r="L25" t="s">
        <v>96</v>
      </c>
    </row>
    <row r="26" spans="1:12" x14ac:dyDescent="0.35">
      <c r="A26" s="13">
        <v>25</v>
      </c>
      <c r="B26" s="4" t="s">
        <v>58</v>
      </c>
      <c r="C26" s="4" t="s">
        <v>20</v>
      </c>
      <c r="D26" s="4" t="s">
        <v>41</v>
      </c>
      <c r="E26" s="14" t="s">
        <v>25</v>
      </c>
      <c r="H26" s="62" t="s">
        <v>37</v>
      </c>
      <c r="I26" s="63">
        <v>6</v>
      </c>
      <c r="K26">
        <v>4</v>
      </c>
      <c r="L26" t="s">
        <v>79</v>
      </c>
    </row>
    <row r="27" spans="1:12" x14ac:dyDescent="0.35">
      <c r="A27" s="13">
        <v>26</v>
      </c>
      <c r="B27" s="4" t="s">
        <v>59</v>
      </c>
      <c r="C27" s="4" t="s">
        <v>20</v>
      </c>
      <c r="D27" s="4" t="s">
        <v>47</v>
      </c>
      <c r="E27" s="14" t="s">
        <v>25</v>
      </c>
      <c r="H27" s="62" t="s">
        <v>17</v>
      </c>
      <c r="I27" s="63">
        <v>9</v>
      </c>
      <c r="K27">
        <v>4</v>
      </c>
      <c r="L27" t="s">
        <v>75</v>
      </c>
    </row>
    <row r="28" spans="1:12" x14ac:dyDescent="0.35">
      <c r="A28" s="13">
        <v>27</v>
      </c>
      <c r="B28" s="4" t="s">
        <v>60</v>
      </c>
      <c r="C28" s="4" t="s">
        <v>36</v>
      </c>
      <c r="D28" s="4" t="s">
        <v>47</v>
      </c>
      <c r="E28" s="14" t="s">
        <v>14</v>
      </c>
      <c r="H28" s="62" t="s">
        <v>34</v>
      </c>
      <c r="I28" s="63">
        <v>12</v>
      </c>
      <c r="K28">
        <v>4</v>
      </c>
      <c r="L28" t="s">
        <v>63</v>
      </c>
    </row>
    <row r="29" spans="1:12" x14ac:dyDescent="0.35">
      <c r="A29" s="13">
        <v>28</v>
      </c>
      <c r="B29" s="4" t="s">
        <v>61</v>
      </c>
      <c r="C29" s="4" t="s">
        <v>12</v>
      </c>
      <c r="D29" s="4" t="s">
        <v>51</v>
      </c>
      <c r="E29" s="14" t="s">
        <v>25</v>
      </c>
      <c r="H29" s="62" t="s">
        <v>32</v>
      </c>
      <c r="I29" s="63">
        <v>6</v>
      </c>
      <c r="K29">
        <v>4</v>
      </c>
      <c r="L29" t="s">
        <v>41</v>
      </c>
    </row>
    <row r="30" spans="1:12" x14ac:dyDescent="0.35">
      <c r="A30" s="13">
        <v>29</v>
      </c>
      <c r="B30" s="4" t="s">
        <v>62</v>
      </c>
      <c r="C30" s="4" t="s">
        <v>27</v>
      </c>
      <c r="D30" s="4" t="s">
        <v>63</v>
      </c>
      <c r="E30" s="14" t="s">
        <v>181</v>
      </c>
      <c r="H30" s="62" t="s">
        <v>75</v>
      </c>
      <c r="I30" s="63">
        <v>9</v>
      </c>
    </row>
    <row r="31" spans="1:12" x14ac:dyDescent="0.35">
      <c r="A31" s="13">
        <v>30</v>
      </c>
      <c r="B31" s="4" t="s">
        <v>64</v>
      </c>
      <c r="C31" s="4" t="s">
        <v>20</v>
      </c>
      <c r="D31" s="4" t="s">
        <v>29</v>
      </c>
      <c r="E31" s="14" t="s">
        <v>18</v>
      </c>
      <c r="H31" s="62" t="s">
        <v>247</v>
      </c>
      <c r="I31" s="63">
        <v>130</v>
      </c>
    </row>
    <row r="32" spans="1:12" x14ac:dyDescent="0.35">
      <c r="A32" s="13">
        <v>31</v>
      </c>
      <c r="B32" s="4" t="s">
        <v>65</v>
      </c>
      <c r="C32" s="4" t="s">
        <v>20</v>
      </c>
      <c r="D32" s="4" t="s">
        <v>53</v>
      </c>
      <c r="E32" s="14" t="s">
        <v>18</v>
      </c>
    </row>
    <row r="33" spans="1:12" x14ac:dyDescent="0.35">
      <c r="A33" s="13">
        <v>32</v>
      </c>
      <c r="B33" s="4" t="s">
        <v>66</v>
      </c>
      <c r="C33" s="4" t="s">
        <v>27</v>
      </c>
      <c r="D33" s="4" t="s">
        <v>63</v>
      </c>
      <c r="E33" s="14" t="s">
        <v>18</v>
      </c>
      <c r="H33" s="61" t="s">
        <v>246</v>
      </c>
      <c r="I33" t="s">
        <v>248</v>
      </c>
    </row>
    <row r="34" spans="1:12" x14ac:dyDescent="0.35">
      <c r="A34" s="13">
        <v>33</v>
      </c>
      <c r="B34" s="4" t="s">
        <v>67</v>
      </c>
      <c r="C34" s="4" t="s">
        <v>27</v>
      </c>
      <c r="D34" s="4" t="s">
        <v>23</v>
      </c>
      <c r="E34" s="14" t="s">
        <v>25</v>
      </c>
      <c r="H34" s="62" t="s">
        <v>14</v>
      </c>
      <c r="I34" s="63">
        <v>35</v>
      </c>
      <c r="K34">
        <v>1</v>
      </c>
      <c r="L34" t="str">
        <f>H34</f>
        <v>Allrounder</v>
      </c>
    </row>
    <row r="35" spans="1:12" x14ac:dyDescent="0.35">
      <c r="A35" s="13">
        <v>34</v>
      </c>
      <c r="B35" s="4" t="s">
        <v>68</v>
      </c>
      <c r="C35" s="4" t="s">
        <v>12</v>
      </c>
      <c r="D35" s="4" t="s">
        <v>32</v>
      </c>
      <c r="E35" s="14" t="s">
        <v>14</v>
      </c>
      <c r="H35" s="62" t="s">
        <v>25</v>
      </c>
      <c r="I35" s="63">
        <v>39</v>
      </c>
      <c r="K35">
        <v>2</v>
      </c>
      <c r="L35" t="str">
        <f>H35</f>
        <v>Batsman</v>
      </c>
    </row>
    <row r="36" spans="1:12" x14ac:dyDescent="0.35">
      <c r="A36" s="13">
        <v>35</v>
      </c>
      <c r="B36" s="4" t="s">
        <v>69</v>
      </c>
      <c r="C36" s="4" t="s">
        <v>27</v>
      </c>
      <c r="D36" s="4" t="s">
        <v>47</v>
      </c>
      <c r="E36" s="14" t="s">
        <v>14</v>
      </c>
      <c r="H36" s="62" t="s">
        <v>18</v>
      </c>
      <c r="I36" s="63">
        <v>44</v>
      </c>
      <c r="K36">
        <v>3</v>
      </c>
      <c r="L36" t="str">
        <f>H36</f>
        <v>Bowler</v>
      </c>
    </row>
    <row r="37" spans="1:12" x14ac:dyDescent="0.35">
      <c r="A37" s="13">
        <v>36</v>
      </c>
      <c r="B37" s="4" t="s">
        <v>70</v>
      </c>
      <c r="C37" s="4" t="s">
        <v>27</v>
      </c>
      <c r="D37" s="4" t="s">
        <v>47</v>
      </c>
      <c r="E37" s="14" t="s">
        <v>25</v>
      </c>
      <c r="H37" s="62" t="s">
        <v>181</v>
      </c>
      <c r="I37" s="63">
        <v>12</v>
      </c>
      <c r="K37">
        <v>4</v>
      </c>
      <c r="L37" t="str">
        <f>H37</f>
        <v>W. Keeper</v>
      </c>
    </row>
    <row r="38" spans="1:12" x14ac:dyDescent="0.35">
      <c r="A38" s="13">
        <v>37</v>
      </c>
      <c r="B38" s="4" t="s">
        <v>71</v>
      </c>
      <c r="C38" s="4" t="s">
        <v>27</v>
      </c>
      <c r="D38" s="4" t="s">
        <v>13</v>
      </c>
      <c r="E38" s="14" t="s">
        <v>14</v>
      </c>
      <c r="H38" s="62" t="s">
        <v>247</v>
      </c>
      <c r="I38" s="63">
        <v>130</v>
      </c>
    </row>
    <row r="39" spans="1:12" x14ac:dyDescent="0.35">
      <c r="A39" s="13">
        <v>38</v>
      </c>
      <c r="B39" s="4" t="s">
        <v>72</v>
      </c>
      <c r="C39" s="4" t="s">
        <v>27</v>
      </c>
      <c r="D39" s="4" t="s">
        <v>47</v>
      </c>
      <c r="E39" s="14" t="s">
        <v>14</v>
      </c>
    </row>
    <row r="40" spans="1:12" x14ac:dyDescent="0.35">
      <c r="A40" s="13">
        <v>39</v>
      </c>
      <c r="B40" s="4" t="s">
        <v>73</v>
      </c>
      <c r="C40" s="4" t="s">
        <v>27</v>
      </c>
      <c r="D40" s="4" t="s">
        <v>23</v>
      </c>
      <c r="E40" s="14" t="s">
        <v>25</v>
      </c>
    </row>
    <row r="41" spans="1:12" x14ac:dyDescent="0.35">
      <c r="A41" s="13">
        <v>40</v>
      </c>
      <c r="B41" s="4" t="s">
        <v>74</v>
      </c>
      <c r="C41" s="4" t="s">
        <v>20</v>
      </c>
      <c r="D41" s="4" t="s">
        <v>75</v>
      </c>
      <c r="E41" s="14" t="s">
        <v>14</v>
      </c>
    </row>
    <row r="42" spans="1:12" x14ac:dyDescent="0.35">
      <c r="A42" s="13">
        <v>41</v>
      </c>
      <c r="B42" s="4" t="s">
        <v>76</v>
      </c>
      <c r="C42" s="4" t="s">
        <v>20</v>
      </c>
      <c r="D42" s="4" t="s">
        <v>17</v>
      </c>
      <c r="E42" s="14" t="s">
        <v>14</v>
      </c>
    </row>
    <row r="43" spans="1:12" x14ac:dyDescent="0.35">
      <c r="A43" s="13">
        <v>42</v>
      </c>
      <c r="B43" s="4" t="s">
        <v>77</v>
      </c>
      <c r="C43" s="4" t="s">
        <v>45</v>
      </c>
      <c r="D43" s="4" t="s">
        <v>53</v>
      </c>
      <c r="E43" s="14" t="s">
        <v>14</v>
      </c>
    </row>
    <row r="44" spans="1:12" ht="26.5" x14ac:dyDescent="0.35">
      <c r="A44" s="13">
        <v>43</v>
      </c>
      <c r="B44" s="4" t="s">
        <v>78</v>
      </c>
      <c r="C44" s="4" t="s">
        <v>45</v>
      </c>
      <c r="D44" s="4" t="s">
        <v>79</v>
      </c>
      <c r="E44" s="14" t="s">
        <v>25</v>
      </c>
    </row>
    <row r="45" spans="1:12" x14ac:dyDescent="0.35">
      <c r="A45" s="13">
        <v>44</v>
      </c>
      <c r="B45" s="4" t="s">
        <v>80</v>
      </c>
      <c r="C45" s="4" t="s">
        <v>20</v>
      </c>
      <c r="D45" s="4" t="s">
        <v>75</v>
      </c>
      <c r="E45" s="14" t="s">
        <v>25</v>
      </c>
    </row>
    <row r="46" spans="1:12" x14ac:dyDescent="0.35">
      <c r="A46" s="13">
        <v>45</v>
      </c>
      <c r="B46" s="4" t="s">
        <v>81</v>
      </c>
      <c r="C46" s="4" t="s">
        <v>12</v>
      </c>
      <c r="D46" s="4" t="s">
        <v>17</v>
      </c>
      <c r="E46" s="14" t="s">
        <v>14</v>
      </c>
    </row>
    <row r="47" spans="1:12" ht="26.5" x14ac:dyDescent="0.35">
      <c r="A47" s="13">
        <v>46</v>
      </c>
      <c r="B47" s="4" t="s">
        <v>82</v>
      </c>
      <c r="C47" s="4" t="s">
        <v>83</v>
      </c>
      <c r="D47" s="4" t="s">
        <v>32</v>
      </c>
      <c r="E47" s="14" t="s">
        <v>181</v>
      </c>
    </row>
    <row r="48" spans="1:12" ht="26.5" x14ac:dyDescent="0.35">
      <c r="A48" s="13">
        <v>47</v>
      </c>
      <c r="B48" s="4" t="s">
        <v>84</v>
      </c>
      <c r="C48" s="4" t="s">
        <v>20</v>
      </c>
      <c r="D48" s="4" t="s">
        <v>75</v>
      </c>
      <c r="E48" s="14" t="s">
        <v>18</v>
      </c>
    </row>
    <row r="49" spans="1:5" ht="26.5" x14ac:dyDescent="0.35">
      <c r="A49" s="13">
        <v>48</v>
      </c>
      <c r="B49" s="4" t="s">
        <v>85</v>
      </c>
      <c r="C49" s="4" t="s">
        <v>20</v>
      </c>
      <c r="D49" s="4" t="s">
        <v>41</v>
      </c>
      <c r="E49" s="14" t="s">
        <v>181</v>
      </c>
    </row>
    <row r="50" spans="1:5" x14ac:dyDescent="0.35">
      <c r="A50" s="13">
        <v>49</v>
      </c>
      <c r="B50" s="4" t="s">
        <v>86</v>
      </c>
      <c r="C50" s="4" t="s">
        <v>20</v>
      </c>
      <c r="D50" s="4" t="s">
        <v>47</v>
      </c>
      <c r="E50" s="14" t="s">
        <v>18</v>
      </c>
    </row>
    <row r="51" spans="1:5" ht="26.5" x14ac:dyDescent="0.35">
      <c r="A51" s="13">
        <v>50</v>
      </c>
      <c r="B51" s="4" t="s">
        <v>87</v>
      </c>
      <c r="C51" s="4" t="s">
        <v>27</v>
      </c>
      <c r="D51" s="4" t="s">
        <v>13</v>
      </c>
      <c r="E51" s="14" t="s">
        <v>25</v>
      </c>
    </row>
    <row r="52" spans="1:5" x14ac:dyDescent="0.35">
      <c r="A52" s="13">
        <v>51</v>
      </c>
      <c r="B52" s="4" t="s">
        <v>88</v>
      </c>
      <c r="C52" s="4" t="s">
        <v>20</v>
      </c>
      <c r="D52" s="4" t="s">
        <v>17</v>
      </c>
      <c r="E52" s="14" t="s">
        <v>25</v>
      </c>
    </row>
    <row r="53" spans="1:5" x14ac:dyDescent="0.35">
      <c r="A53" s="13">
        <v>52</v>
      </c>
      <c r="B53" s="4" t="s">
        <v>89</v>
      </c>
      <c r="C53" s="4" t="s">
        <v>20</v>
      </c>
      <c r="D53" s="4" t="s">
        <v>34</v>
      </c>
      <c r="E53" s="14" t="s">
        <v>18</v>
      </c>
    </row>
    <row r="54" spans="1:5" x14ac:dyDescent="0.35">
      <c r="A54" s="13">
        <v>53</v>
      </c>
      <c r="B54" s="4" t="s">
        <v>90</v>
      </c>
      <c r="C54" s="4" t="s">
        <v>20</v>
      </c>
      <c r="D54" s="4" t="s">
        <v>17</v>
      </c>
      <c r="E54" s="14" t="s">
        <v>18</v>
      </c>
    </row>
    <row r="55" spans="1:5" ht="26.5" x14ac:dyDescent="0.35">
      <c r="A55" s="13">
        <v>54</v>
      </c>
      <c r="B55" s="4" t="s">
        <v>91</v>
      </c>
      <c r="C55" s="4" t="s">
        <v>12</v>
      </c>
      <c r="D55" s="4" t="s">
        <v>47</v>
      </c>
      <c r="E55" s="14" t="s">
        <v>18</v>
      </c>
    </row>
    <row r="56" spans="1:5" ht="26.5" x14ac:dyDescent="0.35">
      <c r="A56" s="13">
        <v>55</v>
      </c>
      <c r="B56" s="4" t="s">
        <v>92</v>
      </c>
      <c r="C56" s="4" t="s">
        <v>20</v>
      </c>
      <c r="D56" s="4" t="s">
        <v>63</v>
      </c>
      <c r="E56" s="14" t="s">
        <v>25</v>
      </c>
    </row>
    <row r="57" spans="1:5" x14ac:dyDescent="0.35">
      <c r="A57" s="13">
        <v>56</v>
      </c>
      <c r="B57" s="4" t="s">
        <v>93</v>
      </c>
      <c r="C57" s="4" t="s">
        <v>27</v>
      </c>
      <c r="D57" s="4" t="s">
        <v>79</v>
      </c>
      <c r="E57" s="14" t="s">
        <v>18</v>
      </c>
    </row>
    <row r="58" spans="1:5" ht="26.5" x14ac:dyDescent="0.35">
      <c r="A58" s="13">
        <v>57</v>
      </c>
      <c r="B58" s="4" t="s">
        <v>95</v>
      </c>
      <c r="C58" s="4" t="s">
        <v>45</v>
      </c>
      <c r="D58" s="4" t="s">
        <v>96</v>
      </c>
      <c r="E58" s="14" t="s">
        <v>14</v>
      </c>
    </row>
    <row r="59" spans="1:5" ht="26.5" x14ac:dyDescent="0.35">
      <c r="A59" s="13">
        <v>58</v>
      </c>
      <c r="B59" s="4" t="s">
        <v>97</v>
      </c>
      <c r="C59" s="4" t="s">
        <v>45</v>
      </c>
      <c r="D59" s="4" t="s">
        <v>53</v>
      </c>
      <c r="E59" s="14" t="s">
        <v>18</v>
      </c>
    </row>
    <row r="60" spans="1:5" ht="26.5" x14ac:dyDescent="0.35">
      <c r="A60" s="13">
        <v>59</v>
      </c>
      <c r="B60" s="4" t="s">
        <v>98</v>
      </c>
      <c r="C60" s="4" t="s">
        <v>57</v>
      </c>
      <c r="D60" s="4" t="s">
        <v>75</v>
      </c>
      <c r="E60" s="14" t="s">
        <v>14</v>
      </c>
    </row>
    <row r="61" spans="1:5" ht="26.5" x14ac:dyDescent="0.35">
      <c r="A61" s="13">
        <v>60</v>
      </c>
      <c r="B61" s="4" t="s">
        <v>99</v>
      </c>
      <c r="C61" s="4" t="s">
        <v>45</v>
      </c>
      <c r="D61" s="4" t="s">
        <v>47</v>
      </c>
      <c r="E61" s="14" t="s">
        <v>14</v>
      </c>
    </row>
    <row r="62" spans="1:5" ht="26.5" x14ac:dyDescent="0.35">
      <c r="A62" s="13">
        <v>61</v>
      </c>
      <c r="B62" s="4" t="s">
        <v>100</v>
      </c>
      <c r="C62" s="4" t="s">
        <v>55</v>
      </c>
      <c r="D62" s="4" t="s">
        <v>47</v>
      </c>
      <c r="E62" s="14" t="s">
        <v>181</v>
      </c>
    </row>
    <row r="63" spans="1:5" ht="26.5" x14ac:dyDescent="0.35">
      <c r="A63" s="13">
        <v>62</v>
      </c>
      <c r="B63" s="4" t="s">
        <v>101</v>
      </c>
      <c r="C63" s="4" t="s">
        <v>27</v>
      </c>
      <c r="D63" s="4" t="s">
        <v>41</v>
      </c>
      <c r="E63" s="14" t="s">
        <v>14</v>
      </c>
    </row>
    <row r="64" spans="1:5" ht="26.5" x14ac:dyDescent="0.35">
      <c r="A64" s="13">
        <v>63</v>
      </c>
      <c r="B64" s="4" t="s">
        <v>102</v>
      </c>
      <c r="C64" s="4" t="s">
        <v>27</v>
      </c>
      <c r="D64" s="4" t="s">
        <v>96</v>
      </c>
      <c r="E64" s="14" t="s">
        <v>18</v>
      </c>
    </row>
    <row r="65" spans="1:5" ht="26.5" x14ac:dyDescent="0.35">
      <c r="A65" s="13">
        <v>64</v>
      </c>
      <c r="B65" s="4" t="s">
        <v>103</v>
      </c>
      <c r="C65" s="4" t="s">
        <v>83</v>
      </c>
      <c r="D65" s="4" t="s">
        <v>17</v>
      </c>
      <c r="E65" s="14" t="s">
        <v>25</v>
      </c>
    </row>
    <row r="66" spans="1:5" x14ac:dyDescent="0.35">
      <c r="A66" s="13">
        <v>65</v>
      </c>
      <c r="B66" s="4" t="s">
        <v>104</v>
      </c>
      <c r="C66" s="4" t="s">
        <v>20</v>
      </c>
      <c r="D66" s="4" t="s">
        <v>41</v>
      </c>
      <c r="E66" s="14" t="s">
        <v>18</v>
      </c>
    </row>
    <row r="67" spans="1:5" x14ac:dyDescent="0.35">
      <c r="A67" s="13">
        <v>66</v>
      </c>
      <c r="B67" s="4" t="s">
        <v>105</v>
      </c>
      <c r="C67" s="4" t="s">
        <v>20</v>
      </c>
      <c r="D67" s="4" t="s">
        <v>17</v>
      </c>
      <c r="E67" s="14" t="s">
        <v>18</v>
      </c>
    </row>
    <row r="68" spans="1:5" ht="26.5" x14ac:dyDescent="0.35">
      <c r="A68" s="13">
        <v>67</v>
      </c>
      <c r="B68" s="4" t="s">
        <v>106</v>
      </c>
      <c r="C68" s="4" t="s">
        <v>83</v>
      </c>
      <c r="D68" s="4" t="s">
        <v>96</v>
      </c>
      <c r="E68" s="14" t="s">
        <v>18</v>
      </c>
    </row>
    <row r="69" spans="1:5" ht="26.5" x14ac:dyDescent="0.35">
      <c r="A69" s="13">
        <v>68</v>
      </c>
      <c r="B69" s="4" t="s">
        <v>107</v>
      </c>
      <c r="C69" s="4" t="s">
        <v>12</v>
      </c>
      <c r="D69" s="4" t="s">
        <v>23</v>
      </c>
      <c r="E69" s="14" t="s">
        <v>14</v>
      </c>
    </row>
    <row r="70" spans="1:5" x14ac:dyDescent="0.35">
      <c r="A70" s="13">
        <v>69</v>
      </c>
      <c r="B70" s="4" t="s">
        <v>108</v>
      </c>
      <c r="C70" s="4" t="s">
        <v>12</v>
      </c>
      <c r="D70" s="4" t="s">
        <v>75</v>
      </c>
      <c r="E70" s="14" t="s">
        <v>18</v>
      </c>
    </row>
    <row r="71" spans="1:5" ht="26.5" x14ac:dyDescent="0.35">
      <c r="A71" s="13">
        <v>70</v>
      </c>
      <c r="B71" s="4" t="s">
        <v>109</v>
      </c>
      <c r="C71" s="4" t="s">
        <v>45</v>
      </c>
      <c r="D71" s="4" t="s">
        <v>29</v>
      </c>
      <c r="E71" s="14" t="s">
        <v>18</v>
      </c>
    </row>
    <row r="72" spans="1:5" ht="26.5" x14ac:dyDescent="0.35">
      <c r="A72" s="13">
        <v>71</v>
      </c>
      <c r="B72" s="4" t="s">
        <v>110</v>
      </c>
      <c r="C72" s="4" t="s">
        <v>27</v>
      </c>
      <c r="D72" s="4" t="s">
        <v>41</v>
      </c>
      <c r="E72" s="14" t="s">
        <v>18</v>
      </c>
    </row>
    <row r="73" spans="1:5" ht="26.5" x14ac:dyDescent="0.35">
      <c r="A73" s="13">
        <v>72</v>
      </c>
      <c r="B73" s="4" t="s">
        <v>111</v>
      </c>
      <c r="C73" s="4" t="s">
        <v>20</v>
      </c>
      <c r="D73" s="4" t="s">
        <v>37</v>
      </c>
      <c r="E73" s="14" t="s">
        <v>14</v>
      </c>
    </row>
    <row r="74" spans="1:5" x14ac:dyDescent="0.35">
      <c r="A74" s="13">
        <v>73</v>
      </c>
      <c r="B74" s="4" t="s">
        <v>112</v>
      </c>
      <c r="C74" s="4" t="s">
        <v>20</v>
      </c>
      <c r="D74" s="4" t="s">
        <v>41</v>
      </c>
      <c r="E74" s="14" t="s">
        <v>18</v>
      </c>
    </row>
    <row r="75" spans="1:5" ht="26.5" x14ac:dyDescent="0.35">
      <c r="A75" s="13">
        <v>74</v>
      </c>
      <c r="B75" s="4" t="s">
        <v>113</v>
      </c>
      <c r="C75" s="4" t="s">
        <v>27</v>
      </c>
      <c r="D75" s="4" t="s">
        <v>17</v>
      </c>
      <c r="E75" s="14" t="s">
        <v>14</v>
      </c>
    </row>
    <row r="76" spans="1:5" x14ac:dyDescent="0.35">
      <c r="A76" s="13">
        <v>75</v>
      </c>
      <c r="B76" s="4" t="s">
        <v>114</v>
      </c>
      <c r="C76" s="4" t="s">
        <v>12</v>
      </c>
      <c r="D76" s="4" t="s">
        <v>23</v>
      </c>
      <c r="E76" s="14" t="s">
        <v>18</v>
      </c>
    </row>
    <row r="77" spans="1:5" x14ac:dyDescent="0.35">
      <c r="A77" s="13">
        <v>76</v>
      </c>
      <c r="B77" s="4" t="s">
        <v>115</v>
      </c>
      <c r="C77" s="4" t="s">
        <v>20</v>
      </c>
      <c r="D77" s="4" t="s">
        <v>75</v>
      </c>
      <c r="E77" s="14" t="s">
        <v>181</v>
      </c>
    </row>
    <row r="78" spans="1:5" x14ac:dyDescent="0.35">
      <c r="A78" s="13">
        <v>77</v>
      </c>
      <c r="B78" s="4" t="s">
        <v>116</v>
      </c>
      <c r="C78" s="4" t="s">
        <v>20</v>
      </c>
      <c r="D78" s="4" t="s">
        <v>63</v>
      </c>
      <c r="E78" s="14" t="s">
        <v>18</v>
      </c>
    </row>
    <row r="79" spans="1:5" x14ac:dyDescent="0.35">
      <c r="A79" s="13">
        <v>78</v>
      </c>
      <c r="B79" s="4" t="s">
        <v>117</v>
      </c>
      <c r="C79" s="4" t="s">
        <v>55</v>
      </c>
      <c r="D79" s="4" t="s">
        <v>29</v>
      </c>
      <c r="E79" s="14" t="s">
        <v>14</v>
      </c>
    </row>
    <row r="80" spans="1:5" ht="26.5" x14ac:dyDescent="0.35">
      <c r="A80" s="13">
        <v>79</v>
      </c>
      <c r="B80" s="4" t="s">
        <v>118</v>
      </c>
      <c r="C80" s="4" t="s">
        <v>20</v>
      </c>
      <c r="D80" s="4" t="s">
        <v>34</v>
      </c>
      <c r="E80" s="14" t="s">
        <v>18</v>
      </c>
    </row>
    <row r="81" spans="1:5" x14ac:dyDescent="0.35">
      <c r="A81" s="13">
        <v>80</v>
      </c>
      <c r="B81" s="4" t="s">
        <v>119</v>
      </c>
      <c r="C81" s="4" t="s">
        <v>20</v>
      </c>
      <c r="D81" s="4" t="s">
        <v>75</v>
      </c>
      <c r="E81" s="14" t="s">
        <v>18</v>
      </c>
    </row>
    <row r="82" spans="1:5" x14ac:dyDescent="0.35">
      <c r="A82" s="13">
        <v>81</v>
      </c>
      <c r="B82" s="4" t="s">
        <v>120</v>
      </c>
      <c r="C82" s="4" t="s">
        <v>20</v>
      </c>
      <c r="D82" s="4" t="s">
        <v>29</v>
      </c>
      <c r="E82" s="14" t="s">
        <v>181</v>
      </c>
    </row>
    <row r="83" spans="1:5" x14ac:dyDescent="0.35">
      <c r="A83" s="13">
        <v>82</v>
      </c>
      <c r="B83" s="4" t="s">
        <v>121</v>
      </c>
      <c r="C83" s="4" t="s">
        <v>20</v>
      </c>
      <c r="D83" s="4" t="s">
        <v>79</v>
      </c>
      <c r="E83" s="14" t="s">
        <v>14</v>
      </c>
    </row>
    <row r="84" spans="1:5" ht="26.5" x14ac:dyDescent="0.35">
      <c r="A84" s="13">
        <v>83</v>
      </c>
      <c r="B84" s="4" t="s">
        <v>122</v>
      </c>
      <c r="C84" s="4" t="s">
        <v>20</v>
      </c>
      <c r="D84" s="4" t="s">
        <v>75</v>
      </c>
      <c r="E84" s="14" t="s">
        <v>14</v>
      </c>
    </row>
    <row r="85" spans="1:5" ht="26.5" x14ac:dyDescent="0.35">
      <c r="A85" s="13">
        <v>84</v>
      </c>
      <c r="B85" s="4" t="s">
        <v>123</v>
      </c>
      <c r="C85" s="4" t="s">
        <v>57</v>
      </c>
      <c r="D85" s="4" t="s">
        <v>34</v>
      </c>
      <c r="E85" s="14" t="s">
        <v>25</v>
      </c>
    </row>
    <row r="86" spans="1:5" ht="26.5" x14ac:dyDescent="0.35">
      <c r="A86" s="13">
        <v>85</v>
      </c>
      <c r="B86" s="4" t="s">
        <v>124</v>
      </c>
      <c r="C86" s="4" t="s">
        <v>12</v>
      </c>
      <c r="D86" s="4" t="s">
        <v>53</v>
      </c>
      <c r="E86" s="14" t="s">
        <v>14</v>
      </c>
    </row>
    <row r="87" spans="1:5" ht="26.5" x14ac:dyDescent="0.35">
      <c r="A87" s="13">
        <v>86</v>
      </c>
      <c r="B87" s="4" t="s">
        <v>125</v>
      </c>
      <c r="C87" s="4" t="s">
        <v>27</v>
      </c>
      <c r="D87" s="4" t="s">
        <v>79</v>
      </c>
      <c r="E87" s="14" t="s">
        <v>25</v>
      </c>
    </row>
    <row r="88" spans="1:5" ht="26.5" x14ac:dyDescent="0.35">
      <c r="A88" s="13">
        <v>87</v>
      </c>
      <c r="B88" s="4" t="s">
        <v>126</v>
      </c>
      <c r="C88" s="4" t="s">
        <v>27</v>
      </c>
      <c r="D88" s="4" t="s">
        <v>21</v>
      </c>
      <c r="E88" s="14" t="s">
        <v>25</v>
      </c>
    </row>
    <row r="89" spans="1:5" ht="26.5" x14ac:dyDescent="0.35">
      <c r="A89" s="13">
        <v>88</v>
      </c>
      <c r="B89" s="4" t="s">
        <v>127</v>
      </c>
      <c r="C89" s="4" t="s">
        <v>20</v>
      </c>
      <c r="D89" s="4" t="s">
        <v>79</v>
      </c>
      <c r="E89" s="14" t="s">
        <v>18</v>
      </c>
    </row>
    <row r="90" spans="1:5" x14ac:dyDescent="0.35">
      <c r="A90" s="13">
        <v>89</v>
      </c>
      <c r="B90" s="4" t="s">
        <v>128</v>
      </c>
      <c r="C90" s="4" t="s">
        <v>20</v>
      </c>
      <c r="D90" s="4" t="s">
        <v>23</v>
      </c>
      <c r="E90" s="14" t="s">
        <v>25</v>
      </c>
    </row>
    <row r="91" spans="1:5" x14ac:dyDescent="0.35">
      <c r="A91" s="13">
        <v>90</v>
      </c>
      <c r="B91" s="4" t="s">
        <v>129</v>
      </c>
      <c r="C91" s="4" t="s">
        <v>55</v>
      </c>
      <c r="D91" s="4" t="s">
        <v>34</v>
      </c>
      <c r="E91" s="14" t="s">
        <v>14</v>
      </c>
    </row>
    <row r="92" spans="1:5" x14ac:dyDescent="0.35">
      <c r="A92" s="13">
        <v>91</v>
      </c>
      <c r="B92" s="4" t="s">
        <v>130</v>
      </c>
      <c r="C92" s="4" t="s">
        <v>20</v>
      </c>
      <c r="D92" s="4" t="s">
        <v>47</v>
      </c>
      <c r="E92" s="14" t="s">
        <v>181</v>
      </c>
    </row>
    <row r="93" spans="1:5" ht="26.5" x14ac:dyDescent="0.35">
      <c r="A93" s="13">
        <v>92</v>
      </c>
      <c r="B93" s="4" t="s">
        <v>131</v>
      </c>
      <c r="C93" s="4" t="s">
        <v>45</v>
      </c>
      <c r="D93" s="4" t="s">
        <v>79</v>
      </c>
      <c r="E93" s="14" t="s">
        <v>181</v>
      </c>
    </row>
    <row r="94" spans="1:5" ht="26.5" x14ac:dyDescent="0.35">
      <c r="A94" s="13">
        <v>93</v>
      </c>
      <c r="B94" s="4" t="s">
        <v>132</v>
      </c>
      <c r="C94" s="4" t="s">
        <v>36</v>
      </c>
      <c r="D94" s="4" t="s">
        <v>13</v>
      </c>
      <c r="E94" s="14" t="s">
        <v>25</v>
      </c>
    </row>
    <row r="95" spans="1:5" x14ac:dyDescent="0.35">
      <c r="A95" s="13">
        <v>94</v>
      </c>
      <c r="B95" s="4" t="s">
        <v>133</v>
      </c>
      <c r="C95" s="4" t="s">
        <v>20</v>
      </c>
      <c r="D95" s="4" t="s">
        <v>96</v>
      </c>
      <c r="E95" s="14" t="s">
        <v>25</v>
      </c>
    </row>
    <row r="96" spans="1:5" ht="26.5" x14ac:dyDescent="0.35">
      <c r="A96" s="13">
        <v>95</v>
      </c>
      <c r="B96" s="4" t="s">
        <v>134</v>
      </c>
      <c r="C96" s="4" t="s">
        <v>83</v>
      </c>
      <c r="D96" s="4" t="s">
        <v>51</v>
      </c>
      <c r="E96" s="14" t="s">
        <v>14</v>
      </c>
    </row>
    <row r="97" spans="1:5" x14ac:dyDescent="0.35">
      <c r="A97" s="13">
        <v>96</v>
      </c>
      <c r="B97" s="4" t="s">
        <v>135</v>
      </c>
      <c r="C97" s="4" t="s">
        <v>20</v>
      </c>
      <c r="D97" s="4" t="s">
        <v>47</v>
      </c>
      <c r="E97" s="14" t="s">
        <v>18</v>
      </c>
    </row>
    <row r="98" spans="1:5" x14ac:dyDescent="0.35">
      <c r="A98" s="13">
        <v>97</v>
      </c>
      <c r="B98" s="4" t="s">
        <v>136</v>
      </c>
      <c r="C98" s="4" t="s">
        <v>20</v>
      </c>
      <c r="D98" s="4" t="s">
        <v>23</v>
      </c>
      <c r="E98" s="14" t="s">
        <v>14</v>
      </c>
    </row>
    <row r="99" spans="1:5" ht="26.5" x14ac:dyDescent="0.35">
      <c r="A99" s="13">
        <v>98</v>
      </c>
      <c r="B99" s="4" t="s">
        <v>137</v>
      </c>
      <c r="C99" s="4" t="s">
        <v>20</v>
      </c>
      <c r="D99" s="4" t="s">
        <v>63</v>
      </c>
      <c r="E99" s="14" t="s">
        <v>25</v>
      </c>
    </row>
    <row r="100" spans="1:5" ht="26.5" x14ac:dyDescent="0.35">
      <c r="A100" s="13">
        <v>99</v>
      </c>
      <c r="B100" s="4" t="s">
        <v>138</v>
      </c>
      <c r="C100" s="4" t="s">
        <v>83</v>
      </c>
      <c r="D100" s="4" t="s">
        <v>21</v>
      </c>
      <c r="E100" s="14" t="s">
        <v>18</v>
      </c>
    </row>
    <row r="101" spans="1:5" ht="26.5" x14ac:dyDescent="0.35">
      <c r="A101" s="13">
        <v>100</v>
      </c>
      <c r="B101" s="4" t="s">
        <v>139</v>
      </c>
      <c r="C101" s="4" t="s">
        <v>83</v>
      </c>
      <c r="D101" s="4" t="s">
        <v>96</v>
      </c>
      <c r="E101" s="14" t="s">
        <v>14</v>
      </c>
    </row>
    <row r="102" spans="1:5" x14ac:dyDescent="0.35">
      <c r="A102" s="13">
        <v>101</v>
      </c>
      <c r="B102" s="4" t="s">
        <v>140</v>
      </c>
      <c r="C102" s="4" t="s">
        <v>45</v>
      </c>
      <c r="D102" s="4" t="s">
        <v>51</v>
      </c>
      <c r="E102" s="14" t="s">
        <v>25</v>
      </c>
    </row>
    <row r="103" spans="1:5" x14ac:dyDescent="0.35">
      <c r="A103" s="13">
        <v>102</v>
      </c>
      <c r="B103" s="4" t="s">
        <v>141</v>
      </c>
      <c r="C103" s="4" t="s">
        <v>20</v>
      </c>
      <c r="D103" s="4" t="s">
        <v>63</v>
      </c>
      <c r="E103" s="14" t="s">
        <v>18</v>
      </c>
    </row>
    <row r="104" spans="1:5" x14ac:dyDescent="0.35">
      <c r="A104" s="13">
        <v>103</v>
      </c>
      <c r="B104" s="4" t="s">
        <v>142</v>
      </c>
      <c r="C104" s="4" t="s">
        <v>36</v>
      </c>
      <c r="D104" s="4" t="s">
        <v>63</v>
      </c>
      <c r="E104" s="14" t="s">
        <v>14</v>
      </c>
    </row>
    <row r="105" spans="1:5" x14ac:dyDescent="0.35">
      <c r="A105" s="13">
        <v>104</v>
      </c>
      <c r="B105" s="4" t="s">
        <v>143</v>
      </c>
      <c r="C105" s="4" t="s">
        <v>12</v>
      </c>
      <c r="D105" s="4" t="s">
        <v>75</v>
      </c>
      <c r="E105" s="14" t="s">
        <v>25</v>
      </c>
    </row>
    <row r="106" spans="1:5" ht="26.5" x14ac:dyDescent="0.35">
      <c r="A106" s="13">
        <v>105</v>
      </c>
      <c r="B106" s="4" t="s">
        <v>144</v>
      </c>
      <c r="C106" s="4" t="s">
        <v>83</v>
      </c>
      <c r="D106" s="4" t="s">
        <v>32</v>
      </c>
      <c r="E106" s="14" t="s">
        <v>18</v>
      </c>
    </row>
    <row r="107" spans="1:5" ht="26.5" x14ac:dyDescent="0.35">
      <c r="A107" s="13">
        <v>106</v>
      </c>
      <c r="B107" s="4" t="s">
        <v>145</v>
      </c>
      <c r="C107" s="4" t="s">
        <v>20</v>
      </c>
      <c r="D107" s="4" t="s">
        <v>79</v>
      </c>
      <c r="E107" s="14" t="s">
        <v>18</v>
      </c>
    </row>
    <row r="108" spans="1:5" x14ac:dyDescent="0.35">
      <c r="A108" s="13">
        <v>107</v>
      </c>
      <c r="B108" s="4" t="s">
        <v>146</v>
      </c>
      <c r="C108" s="4" t="s">
        <v>12</v>
      </c>
      <c r="D108" s="4" t="s">
        <v>34</v>
      </c>
      <c r="E108" s="14" t="s">
        <v>18</v>
      </c>
    </row>
    <row r="109" spans="1:5" x14ac:dyDescent="0.35">
      <c r="A109" s="13">
        <v>108</v>
      </c>
      <c r="B109" s="4" t="s">
        <v>147</v>
      </c>
      <c r="C109" s="4" t="s">
        <v>55</v>
      </c>
      <c r="D109" s="4" t="s">
        <v>63</v>
      </c>
      <c r="E109" s="14" t="s">
        <v>14</v>
      </c>
    </row>
    <row r="110" spans="1:5" ht="26.5" x14ac:dyDescent="0.35">
      <c r="A110" s="13">
        <v>109</v>
      </c>
      <c r="B110" s="4" t="s">
        <v>148</v>
      </c>
      <c r="C110" s="4" t="s">
        <v>27</v>
      </c>
      <c r="D110" s="4" t="s">
        <v>63</v>
      </c>
      <c r="E110" s="14" t="s">
        <v>14</v>
      </c>
    </row>
    <row r="111" spans="1:5" x14ac:dyDescent="0.35">
      <c r="A111" s="13">
        <v>110</v>
      </c>
      <c r="B111" s="4" t="s">
        <v>149</v>
      </c>
      <c r="C111" s="4" t="s">
        <v>150</v>
      </c>
      <c r="D111" s="4" t="s">
        <v>21</v>
      </c>
      <c r="E111" s="14" t="s">
        <v>181</v>
      </c>
    </row>
    <row r="112" spans="1:5" ht="26.5" x14ac:dyDescent="0.35">
      <c r="A112" s="13">
        <v>111</v>
      </c>
      <c r="B112" s="4" t="s">
        <v>151</v>
      </c>
      <c r="C112" s="4" t="s">
        <v>55</v>
      </c>
      <c r="D112" s="4" t="s">
        <v>34</v>
      </c>
      <c r="E112" s="14" t="s">
        <v>25</v>
      </c>
    </row>
    <row r="113" spans="1:5" ht="26.5" x14ac:dyDescent="0.35">
      <c r="A113" s="13">
        <v>112</v>
      </c>
      <c r="B113" s="4" t="s">
        <v>152</v>
      </c>
      <c r="C113" s="4" t="s">
        <v>20</v>
      </c>
      <c r="D113" s="4" t="s">
        <v>53</v>
      </c>
      <c r="E113" s="14" t="s">
        <v>25</v>
      </c>
    </row>
    <row r="114" spans="1:5" ht="26.5" x14ac:dyDescent="0.35">
      <c r="A114" s="13">
        <v>113</v>
      </c>
      <c r="B114" s="4" t="s">
        <v>153</v>
      </c>
      <c r="C114" s="4" t="s">
        <v>20</v>
      </c>
      <c r="D114" s="4" t="s">
        <v>41</v>
      </c>
      <c r="E114" s="14" t="s">
        <v>25</v>
      </c>
    </row>
    <row r="115" spans="1:5" ht="26.5" x14ac:dyDescent="0.35">
      <c r="A115" s="13">
        <v>114</v>
      </c>
      <c r="B115" s="4" t="s">
        <v>154</v>
      </c>
      <c r="C115" s="4" t="s">
        <v>20</v>
      </c>
      <c r="D115" s="4" t="s">
        <v>37</v>
      </c>
      <c r="E115" s="14" t="s">
        <v>25</v>
      </c>
    </row>
    <row r="116" spans="1:5" x14ac:dyDescent="0.35">
      <c r="A116" s="13">
        <v>115</v>
      </c>
      <c r="B116" s="4" t="s">
        <v>155</v>
      </c>
      <c r="C116" s="4" t="s">
        <v>20</v>
      </c>
      <c r="D116" s="4" t="s">
        <v>23</v>
      </c>
      <c r="E116" s="14" t="s">
        <v>18</v>
      </c>
    </row>
    <row r="117" spans="1:5" x14ac:dyDescent="0.35">
      <c r="A117" s="13">
        <v>116</v>
      </c>
      <c r="B117" s="4" t="s">
        <v>156</v>
      </c>
      <c r="C117" s="4" t="s">
        <v>83</v>
      </c>
      <c r="D117" s="4" t="s">
        <v>21</v>
      </c>
      <c r="E117" s="14" t="s">
        <v>18</v>
      </c>
    </row>
    <row r="118" spans="1:5" ht="26.5" x14ac:dyDescent="0.35">
      <c r="A118" s="13">
        <v>117</v>
      </c>
      <c r="B118" s="4" t="s">
        <v>157</v>
      </c>
      <c r="C118" s="4" t="s">
        <v>20</v>
      </c>
      <c r="D118" s="4" t="s">
        <v>34</v>
      </c>
      <c r="E118" s="14" t="s">
        <v>25</v>
      </c>
    </row>
    <row r="119" spans="1:5" ht="26.5" x14ac:dyDescent="0.35">
      <c r="A119" s="13">
        <v>118</v>
      </c>
      <c r="B119" s="4" t="s">
        <v>158</v>
      </c>
      <c r="C119" s="4" t="s">
        <v>45</v>
      </c>
      <c r="D119" s="4" t="s">
        <v>51</v>
      </c>
      <c r="E119" s="14" t="s">
        <v>18</v>
      </c>
    </row>
    <row r="120" spans="1:5" ht="26.5" x14ac:dyDescent="0.35">
      <c r="A120" s="13">
        <v>119</v>
      </c>
      <c r="B120" s="4" t="s">
        <v>182</v>
      </c>
      <c r="C120" s="4" t="s">
        <v>12</v>
      </c>
      <c r="D120" s="4" t="s">
        <v>34</v>
      </c>
      <c r="E120" s="14" t="s">
        <v>14</v>
      </c>
    </row>
    <row r="121" spans="1:5" ht="26.5" x14ac:dyDescent="0.35">
      <c r="A121" s="13">
        <v>120</v>
      </c>
      <c r="B121" s="4" t="s">
        <v>159</v>
      </c>
      <c r="C121" s="4" t="s">
        <v>20</v>
      </c>
      <c r="D121" s="4" t="s">
        <v>63</v>
      </c>
      <c r="E121" s="14" t="s">
        <v>25</v>
      </c>
    </row>
    <row r="122" spans="1:5" ht="26.5" x14ac:dyDescent="0.35">
      <c r="A122" s="13">
        <v>121</v>
      </c>
      <c r="B122" s="4" t="s">
        <v>160</v>
      </c>
      <c r="C122" s="4" t="s">
        <v>55</v>
      </c>
      <c r="D122" s="4" t="s">
        <v>41</v>
      </c>
      <c r="E122" s="14" t="s">
        <v>14</v>
      </c>
    </row>
    <row r="123" spans="1:5" ht="26.5" x14ac:dyDescent="0.35">
      <c r="A123" s="13">
        <v>122</v>
      </c>
      <c r="B123" s="4" t="s">
        <v>161</v>
      </c>
      <c r="C123" s="4" t="s">
        <v>20</v>
      </c>
      <c r="D123" s="4" t="s">
        <v>34</v>
      </c>
      <c r="E123" s="14" t="s">
        <v>18</v>
      </c>
    </row>
    <row r="124" spans="1:5" x14ac:dyDescent="0.35">
      <c r="A124" s="13">
        <v>123</v>
      </c>
      <c r="B124" s="4" t="s">
        <v>162</v>
      </c>
      <c r="C124" s="4" t="s">
        <v>27</v>
      </c>
      <c r="D124" s="4" t="s">
        <v>32</v>
      </c>
      <c r="E124" s="14" t="s">
        <v>18</v>
      </c>
    </row>
    <row r="125" spans="1:5" ht="26.5" x14ac:dyDescent="0.35">
      <c r="A125" s="13">
        <v>124</v>
      </c>
      <c r="B125" s="4" t="s">
        <v>163</v>
      </c>
      <c r="C125" s="4" t="s">
        <v>27</v>
      </c>
      <c r="D125" s="4" t="s">
        <v>96</v>
      </c>
      <c r="E125" s="14" t="s">
        <v>25</v>
      </c>
    </row>
    <row r="126" spans="1:5" x14ac:dyDescent="0.35">
      <c r="A126" s="13">
        <v>125</v>
      </c>
      <c r="B126" s="4" t="s">
        <v>164</v>
      </c>
      <c r="C126" s="4" t="s">
        <v>27</v>
      </c>
      <c r="D126" s="4" t="s">
        <v>34</v>
      </c>
      <c r="E126" s="14" t="s">
        <v>25</v>
      </c>
    </row>
    <row r="127" spans="1:5" x14ac:dyDescent="0.35">
      <c r="A127" s="13">
        <v>126</v>
      </c>
      <c r="B127" s="4" t="s">
        <v>165</v>
      </c>
      <c r="C127" s="4" t="s">
        <v>20</v>
      </c>
      <c r="D127" s="4" t="s">
        <v>51</v>
      </c>
      <c r="E127" s="14" t="s">
        <v>25</v>
      </c>
    </row>
    <row r="128" spans="1:5" ht="26.5" x14ac:dyDescent="0.35">
      <c r="A128" s="13">
        <v>127</v>
      </c>
      <c r="B128" s="4" t="s">
        <v>166</v>
      </c>
      <c r="C128" s="4" t="s">
        <v>83</v>
      </c>
      <c r="D128" s="4" t="s">
        <v>32</v>
      </c>
      <c r="E128" s="14" t="s">
        <v>25</v>
      </c>
    </row>
    <row r="129" spans="1:5" ht="26.5" x14ac:dyDescent="0.35">
      <c r="A129" s="13">
        <v>128</v>
      </c>
      <c r="B129" s="4" t="s">
        <v>167</v>
      </c>
      <c r="C129" s="4" t="s">
        <v>20</v>
      </c>
      <c r="D129" s="4" t="s">
        <v>79</v>
      </c>
      <c r="E129" s="14" t="s">
        <v>25</v>
      </c>
    </row>
    <row r="130" spans="1:5" ht="26.5" x14ac:dyDescent="0.35">
      <c r="A130" s="13">
        <v>129</v>
      </c>
      <c r="B130" s="4" t="s">
        <v>168</v>
      </c>
      <c r="C130" s="4" t="s">
        <v>20</v>
      </c>
      <c r="D130" s="4" t="s">
        <v>37</v>
      </c>
      <c r="E130" s="14" t="s">
        <v>18</v>
      </c>
    </row>
    <row r="131" spans="1:5" ht="26.5" x14ac:dyDescent="0.35">
      <c r="A131" s="19">
        <v>130</v>
      </c>
      <c r="B131" s="20" t="s">
        <v>169</v>
      </c>
      <c r="C131" s="20" t="s">
        <v>45</v>
      </c>
      <c r="D131" s="20" t="s">
        <v>51</v>
      </c>
      <c r="E131" s="23" t="s">
        <v>18</v>
      </c>
    </row>
  </sheetData>
  <pageMargins left="0.7" right="0.7" top="0.75" bottom="0.75" header="0.3" footer="0.3"/>
  <tableParts count="1">
    <tablePart r:id="rId4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B856-A5FE-4A73-AF87-9C04B4B22B76}">
  <dimension ref="A1:E131"/>
  <sheetViews>
    <sheetView topLeftCell="A111" workbookViewId="0">
      <selection activeCell="D111" sqref="D1:D1048576"/>
    </sheetView>
  </sheetViews>
  <sheetFormatPr defaultRowHeight="14.5" x14ac:dyDescent="0.35"/>
  <cols>
    <col min="2" max="2" width="15.81640625" customWidth="1"/>
    <col min="3" max="3" width="16.7265625" customWidth="1"/>
    <col min="4" max="4" width="13.08984375" customWidth="1"/>
    <col min="5" max="5" width="21.453125" customWidth="1"/>
  </cols>
  <sheetData>
    <row r="1" spans="1:5" x14ac:dyDescent="0.35">
      <c r="A1" s="58" t="s">
        <v>0</v>
      </c>
      <c r="B1" s="59" t="s">
        <v>1</v>
      </c>
      <c r="C1" s="59" t="s">
        <v>251</v>
      </c>
      <c r="D1" s="59" t="s">
        <v>252</v>
      </c>
      <c r="E1" s="59" t="s">
        <v>253</v>
      </c>
    </row>
    <row r="2" spans="1:5" x14ac:dyDescent="0.35">
      <c r="A2" s="13">
        <v>1</v>
      </c>
      <c r="B2" s="4" t="s">
        <v>11</v>
      </c>
      <c r="C2">
        <f>_xlfn.XLOOKUP(Table14[[#This Row],[COUNTRY]],CATEGORICAL_BINS_STEP_1!$L$2:$L$11,CATEGORICAL_BINS_STEP_1!$K$2:$K$11,,-1)</f>
        <v>2</v>
      </c>
      <c r="D2">
        <f>_xlfn.XLOOKUP(Table14[[#This Row],[TEAM]],CATEGORICAL_BINS_STEP_1!$L$14:$L$29,CATEGORICAL_BINS_STEP_1!$K$14:$K$29,,-1)</f>
        <v>3</v>
      </c>
      <c r="E2">
        <f>_xlfn.XLOOKUP(Table14[[#This Row],[PLAYING ROLE]],CATEGORICAL_BINS_STEP_1!$L$34:$L$37,CATEGORICAL_BINS_STEP_1!$K$34:$K$37,,-1)</f>
        <v>1</v>
      </c>
    </row>
    <row r="3" spans="1:5" x14ac:dyDescent="0.35">
      <c r="A3" s="13">
        <v>2</v>
      </c>
      <c r="B3" s="4" t="s">
        <v>15</v>
      </c>
      <c r="C3" s="1">
        <f>_xlfn.XLOOKUP(Table14[[#This Row],[COUNTRY]],CATEGORICAL_BINS_STEP_1!$L$2:$L$11,CATEGORICAL_BINS_STEP_1!$K$2:$K$11,,-1)</f>
        <v>3</v>
      </c>
      <c r="D3" s="1">
        <f>_xlfn.XLOOKUP(Table14[[#This Row],[TEAM]],CATEGORICAL_BINS_STEP_1!$L$14:$L$29,CATEGORICAL_BINS_STEP_1!$K$14:$K$29,,-1)</f>
        <v>1</v>
      </c>
      <c r="E3" s="1">
        <f>_xlfn.XLOOKUP(Table14[[#This Row],[PLAYING ROLE]],CATEGORICAL_BINS_STEP_1!$L$34:$L$37,CATEGORICAL_BINS_STEP_1!$K$34:$K$37,,-1)</f>
        <v>3</v>
      </c>
    </row>
    <row r="4" spans="1:5" x14ac:dyDescent="0.35">
      <c r="A4" s="13">
        <v>3</v>
      </c>
      <c r="B4" s="4" t="s">
        <v>19</v>
      </c>
      <c r="C4" s="1">
        <f>_xlfn.XLOOKUP(Table14[[#This Row],[COUNTRY]],CATEGORICAL_BINS_STEP_1!$L$2:$L$11,CATEGORICAL_BINS_STEP_1!$K$2:$K$11,,-1)</f>
        <v>1</v>
      </c>
      <c r="D4" s="1">
        <f>_xlfn.XLOOKUP(Table14[[#This Row],[TEAM]],CATEGORICAL_BINS_STEP_1!$L$14:$L$29,CATEGORICAL_BINS_STEP_1!$K$14:$K$29,,-1)</f>
        <v>1</v>
      </c>
      <c r="E4" s="1">
        <f>_xlfn.XLOOKUP(Table14[[#This Row],[PLAYING ROLE]],CATEGORICAL_BINS_STEP_1!$L$34:$L$37,CATEGORICAL_BINS_STEP_1!$K$34:$K$37,,-1)</f>
        <v>3</v>
      </c>
    </row>
    <row r="5" spans="1:5" x14ac:dyDescent="0.35">
      <c r="A5" s="13">
        <v>4</v>
      </c>
      <c r="B5" s="4" t="s">
        <v>22</v>
      </c>
      <c r="C5" s="1">
        <f>_xlfn.XLOOKUP(Table14[[#This Row],[COUNTRY]],CATEGORICAL_BINS_STEP_1!$L$2:$L$11,CATEGORICAL_BINS_STEP_1!$K$2:$K$11,,-1)</f>
        <v>1</v>
      </c>
      <c r="D5" s="1">
        <f>_xlfn.XLOOKUP(Table14[[#This Row],[TEAM]],CATEGORICAL_BINS_STEP_1!$L$14:$L$29,CATEGORICAL_BINS_STEP_1!$K$14:$K$29,,-1)</f>
        <v>1</v>
      </c>
      <c r="E5" s="1">
        <f>_xlfn.XLOOKUP(Table14[[#This Row],[PLAYING ROLE]],CATEGORICAL_BINS_STEP_1!$L$34:$L$37,CATEGORICAL_BINS_STEP_1!$K$34:$K$37,,-1)</f>
        <v>3</v>
      </c>
    </row>
    <row r="6" spans="1:5" x14ac:dyDescent="0.35">
      <c r="A6" s="13">
        <v>5</v>
      </c>
      <c r="B6" s="4" t="s">
        <v>24</v>
      </c>
      <c r="C6" s="1">
        <f>_xlfn.XLOOKUP(Table14[[#This Row],[COUNTRY]],CATEGORICAL_BINS_STEP_1!$L$2:$L$11,CATEGORICAL_BINS_STEP_1!$K$2:$K$11,,-1)</f>
        <v>1</v>
      </c>
      <c r="D6" s="1">
        <f>_xlfn.XLOOKUP(Table14[[#This Row],[TEAM]],CATEGORICAL_BINS_STEP_1!$L$14:$L$29,CATEGORICAL_BINS_STEP_1!$K$14:$K$29,,-1)</f>
        <v>1</v>
      </c>
      <c r="E6" s="1">
        <f>_xlfn.XLOOKUP(Table14[[#This Row],[PLAYING ROLE]],CATEGORICAL_BINS_STEP_1!$L$34:$L$37,CATEGORICAL_BINS_STEP_1!$K$34:$K$37,,-1)</f>
        <v>2</v>
      </c>
    </row>
    <row r="7" spans="1:5" x14ac:dyDescent="0.35">
      <c r="A7" s="13">
        <v>6</v>
      </c>
      <c r="B7" s="4" t="s">
        <v>26</v>
      </c>
      <c r="C7" s="1">
        <f>_xlfn.XLOOKUP(Table14[[#This Row],[COUNTRY]],CATEGORICAL_BINS_STEP_1!$L$2:$L$11,CATEGORICAL_BINS_STEP_1!$K$2:$K$11,,-1)</f>
        <v>2</v>
      </c>
      <c r="D7" s="1">
        <f>_xlfn.XLOOKUP(Table14[[#This Row],[TEAM]],CATEGORICAL_BINS_STEP_1!$L$14:$L$29,CATEGORICAL_BINS_STEP_1!$K$14:$K$29,,-1)</f>
        <v>1</v>
      </c>
      <c r="E7" s="1">
        <f>_xlfn.XLOOKUP(Table14[[#This Row],[PLAYING ROLE]],CATEGORICAL_BINS_STEP_1!$L$34:$L$37,CATEGORICAL_BINS_STEP_1!$K$34:$K$37,,-1)</f>
        <v>2</v>
      </c>
    </row>
    <row r="8" spans="1:5" x14ac:dyDescent="0.35">
      <c r="A8" s="13">
        <v>7</v>
      </c>
      <c r="B8" s="4" t="s">
        <v>28</v>
      </c>
      <c r="C8" s="1">
        <f>_xlfn.XLOOKUP(Table14[[#This Row],[COUNTRY]],CATEGORICAL_BINS_STEP_1!$L$2:$L$11,CATEGORICAL_BINS_STEP_1!$K$2:$K$11,,-1)</f>
        <v>1</v>
      </c>
      <c r="D8" s="1">
        <f>_xlfn.XLOOKUP(Table14[[#This Row],[TEAM]],CATEGORICAL_BINS_STEP_1!$L$14:$L$29,CATEGORICAL_BINS_STEP_1!$K$14:$K$29,,-1)</f>
        <v>2</v>
      </c>
      <c r="E8" s="1">
        <f>_xlfn.XLOOKUP(Table14[[#This Row],[PLAYING ROLE]],CATEGORICAL_BINS_STEP_1!$L$34:$L$37,CATEGORICAL_BINS_STEP_1!$K$34:$K$37,,-1)</f>
        <v>3</v>
      </c>
    </row>
    <row r="9" spans="1:5" x14ac:dyDescent="0.35">
      <c r="A9" s="13">
        <v>8</v>
      </c>
      <c r="B9" s="4" t="s">
        <v>30</v>
      </c>
      <c r="C9" s="1">
        <f>_xlfn.XLOOKUP(Table14[[#This Row],[COUNTRY]],CATEGORICAL_BINS_STEP_1!$L$2:$L$11,CATEGORICAL_BINS_STEP_1!$K$2:$K$11,,-1)</f>
        <v>2</v>
      </c>
      <c r="D9" s="1">
        <f>_xlfn.XLOOKUP(Table14[[#This Row],[TEAM]],CATEGORICAL_BINS_STEP_1!$L$14:$L$29,CATEGORICAL_BINS_STEP_1!$K$14:$K$29,,-1)</f>
        <v>1</v>
      </c>
      <c r="E9" s="1">
        <f>_xlfn.XLOOKUP(Table14[[#This Row],[PLAYING ROLE]],CATEGORICAL_BINS_STEP_1!$L$34:$L$37,CATEGORICAL_BINS_STEP_1!$K$34:$K$37,,-1)</f>
        <v>3</v>
      </c>
    </row>
    <row r="10" spans="1:5" x14ac:dyDescent="0.35">
      <c r="A10" s="13">
        <v>9</v>
      </c>
      <c r="B10" s="4" t="s">
        <v>31</v>
      </c>
      <c r="C10" s="1">
        <f>_xlfn.XLOOKUP(Table14[[#This Row],[COUNTRY]],CATEGORICAL_BINS_STEP_1!$L$2:$L$11,CATEGORICAL_BINS_STEP_1!$K$2:$K$11,,-1)</f>
        <v>2</v>
      </c>
      <c r="D10" s="1">
        <f>_xlfn.XLOOKUP(Table14[[#This Row],[TEAM]],CATEGORICAL_BINS_STEP_1!$L$14:$L$29,CATEGORICAL_BINS_STEP_1!$K$14:$K$29,,-1)</f>
        <v>3</v>
      </c>
      <c r="E10" s="1">
        <f>_xlfn.XLOOKUP(Table14[[#This Row],[PLAYING ROLE]],CATEGORICAL_BINS_STEP_1!$L$34:$L$37,CATEGORICAL_BINS_STEP_1!$K$34:$K$37,,-1)</f>
        <v>1</v>
      </c>
    </row>
    <row r="11" spans="1:5" x14ac:dyDescent="0.35">
      <c r="A11" s="13">
        <v>10</v>
      </c>
      <c r="B11" s="4" t="s">
        <v>33</v>
      </c>
      <c r="C11" s="1">
        <f>_xlfn.XLOOKUP(Table14[[#This Row],[COUNTRY]],CATEGORICAL_BINS_STEP_1!$L$2:$L$11,CATEGORICAL_BINS_STEP_1!$K$2:$K$11,,-1)</f>
        <v>2</v>
      </c>
      <c r="D11" s="1">
        <f>_xlfn.XLOOKUP(Table14[[#This Row],[TEAM]],CATEGORICAL_BINS_STEP_1!$L$14:$L$29,CATEGORICAL_BINS_STEP_1!$K$14:$K$29,,-1)</f>
        <v>2</v>
      </c>
      <c r="E11" s="1">
        <f>_xlfn.XLOOKUP(Table14[[#This Row],[PLAYING ROLE]],CATEGORICAL_BINS_STEP_1!$L$34:$L$37,CATEGORICAL_BINS_STEP_1!$K$34:$K$37,,-1)</f>
        <v>4</v>
      </c>
    </row>
    <row r="12" spans="1:5" x14ac:dyDescent="0.35">
      <c r="A12" s="13">
        <v>11</v>
      </c>
      <c r="B12" s="4" t="s">
        <v>35</v>
      </c>
      <c r="C12" s="1">
        <f>_xlfn.XLOOKUP(Table14[[#This Row],[COUNTRY]],CATEGORICAL_BINS_STEP_1!$L$2:$L$11,CATEGORICAL_BINS_STEP_1!$K$2:$K$11,,-1)</f>
        <v>3</v>
      </c>
      <c r="D12" s="1">
        <f>_xlfn.XLOOKUP(Table14[[#This Row],[TEAM]],CATEGORICAL_BINS_STEP_1!$L$14:$L$29,CATEGORICAL_BINS_STEP_1!$K$14:$K$29,,-1)</f>
        <v>2</v>
      </c>
      <c r="E12" s="1">
        <f>_xlfn.XLOOKUP(Table14[[#This Row],[PLAYING ROLE]],CATEGORICAL_BINS_STEP_1!$L$34:$L$37,CATEGORICAL_BINS_STEP_1!$K$34:$K$37,,-1)</f>
        <v>1</v>
      </c>
    </row>
    <row r="13" spans="1:5" x14ac:dyDescent="0.35">
      <c r="A13" s="13">
        <v>12</v>
      </c>
      <c r="B13" s="4" t="s">
        <v>38</v>
      </c>
      <c r="C13" s="1">
        <f>_xlfn.XLOOKUP(Table14[[#This Row],[COUNTRY]],CATEGORICAL_BINS_STEP_1!$L$2:$L$11,CATEGORICAL_BINS_STEP_1!$K$2:$K$11,,-1)</f>
        <v>3</v>
      </c>
      <c r="D13" s="1">
        <f>_xlfn.XLOOKUP(Table14[[#This Row],[TEAM]],CATEGORICAL_BINS_STEP_1!$L$14:$L$29,CATEGORICAL_BINS_STEP_1!$K$14:$K$29,,-1)</f>
        <v>1</v>
      </c>
      <c r="E13" s="1">
        <f>_xlfn.XLOOKUP(Table14[[#This Row],[PLAYING ROLE]],CATEGORICAL_BINS_STEP_1!$L$34:$L$37,CATEGORICAL_BINS_STEP_1!$K$34:$K$37,,-1)</f>
        <v>2</v>
      </c>
    </row>
    <row r="14" spans="1:5" x14ac:dyDescent="0.35">
      <c r="A14" s="13">
        <v>13</v>
      </c>
      <c r="B14" s="4" t="s">
        <v>39</v>
      </c>
      <c r="C14" s="1">
        <f>_xlfn.XLOOKUP(Table14[[#This Row],[COUNTRY]],CATEGORICAL_BINS_STEP_1!$L$2:$L$11,CATEGORICAL_BINS_STEP_1!$K$2:$K$11,,-1)</f>
        <v>1</v>
      </c>
      <c r="D14" s="1">
        <f>_xlfn.XLOOKUP(Table14[[#This Row],[TEAM]],CATEGORICAL_BINS_STEP_1!$L$14:$L$29,CATEGORICAL_BINS_STEP_1!$K$14:$K$29,,-1)</f>
        <v>3</v>
      </c>
      <c r="E14" s="1">
        <f>_xlfn.XLOOKUP(Table14[[#This Row],[PLAYING ROLE]],CATEGORICAL_BINS_STEP_1!$L$34:$L$37,CATEGORICAL_BINS_STEP_1!$K$34:$K$37,,-1)</f>
        <v>1</v>
      </c>
    </row>
    <row r="15" spans="1:5" x14ac:dyDescent="0.35">
      <c r="A15" s="13">
        <v>14</v>
      </c>
      <c r="B15" s="4" t="s">
        <v>40</v>
      </c>
      <c r="C15" s="1">
        <f>_xlfn.XLOOKUP(Table14[[#This Row],[COUNTRY]],CATEGORICAL_BINS_STEP_1!$L$2:$L$11,CATEGORICAL_BINS_STEP_1!$K$2:$K$11,,-1)</f>
        <v>2</v>
      </c>
      <c r="D15" s="1">
        <f>_xlfn.XLOOKUP(Table14[[#This Row],[TEAM]],CATEGORICAL_BINS_STEP_1!$L$14:$L$29,CATEGORICAL_BINS_STEP_1!$K$14:$K$29,,-1)</f>
        <v>4</v>
      </c>
      <c r="E15" s="1">
        <f>_xlfn.XLOOKUP(Table14[[#This Row],[PLAYING ROLE]],CATEGORICAL_BINS_STEP_1!$L$34:$L$37,CATEGORICAL_BINS_STEP_1!$K$34:$K$37,,-1)</f>
        <v>4</v>
      </c>
    </row>
    <row r="16" spans="1:5" x14ac:dyDescent="0.35">
      <c r="A16" s="13">
        <v>15</v>
      </c>
      <c r="B16" s="4" t="s">
        <v>42</v>
      </c>
      <c r="C16" s="1">
        <f>_xlfn.XLOOKUP(Table14[[#This Row],[COUNTRY]],CATEGORICAL_BINS_STEP_1!$L$2:$L$11,CATEGORICAL_BINS_STEP_1!$K$2:$K$11,,-1)</f>
        <v>1</v>
      </c>
      <c r="D16" s="1">
        <f>_xlfn.XLOOKUP(Table14[[#This Row],[TEAM]],CATEGORICAL_BINS_STEP_1!$L$14:$L$29,CATEGORICAL_BINS_STEP_1!$K$14:$K$29,,-1)</f>
        <v>2</v>
      </c>
      <c r="E16" s="1">
        <f>_xlfn.XLOOKUP(Table14[[#This Row],[PLAYING ROLE]],CATEGORICAL_BINS_STEP_1!$L$34:$L$37,CATEGORICAL_BINS_STEP_1!$K$34:$K$37,,-1)</f>
        <v>2</v>
      </c>
    </row>
    <row r="17" spans="1:5" x14ac:dyDescent="0.35">
      <c r="A17" s="13">
        <v>16</v>
      </c>
      <c r="B17" s="4" t="s">
        <v>43</v>
      </c>
      <c r="C17" s="1">
        <f>_xlfn.XLOOKUP(Table14[[#This Row],[COUNTRY]],CATEGORICAL_BINS_STEP_1!$L$2:$L$11,CATEGORICAL_BINS_STEP_1!$K$2:$K$11,,-1)</f>
        <v>1</v>
      </c>
      <c r="D17" s="1">
        <f>_xlfn.XLOOKUP(Table14[[#This Row],[TEAM]],CATEGORICAL_BINS_STEP_1!$L$14:$L$29,CATEGORICAL_BINS_STEP_1!$K$14:$K$29,,-1)</f>
        <v>1</v>
      </c>
      <c r="E17" s="1">
        <f>_xlfn.XLOOKUP(Table14[[#This Row],[PLAYING ROLE]],CATEGORICAL_BINS_STEP_1!$L$34:$L$37,CATEGORICAL_BINS_STEP_1!$K$34:$K$37,,-1)</f>
        <v>4</v>
      </c>
    </row>
    <row r="18" spans="1:5" x14ac:dyDescent="0.35">
      <c r="A18" s="13">
        <v>17</v>
      </c>
      <c r="B18" s="4" t="s">
        <v>44</v>
      </c>
      <c r="C18" s="1">
        <f>_xlfn.XLOOKUP(Table14[[#This Row],[COUNTRY]],CATEGORICAL_BINS_STEP_1!$L$2:$L$11,CATEGORICAL_BINS_STEP_1!$K$2:$K$11,,-1)</f>
        <v>3</v>
      </c>
      <c r="D18" s="1">
        <f>_xlfn.XLOOKUP(Table14[[#This Row],[TEAM]],CATEGORICAL_BINS_STEP_1!$L$14:$L$29,CATEGORICAL_BINS_STEP_1!$K$14:$K$29,,-1)</f>
        <v>4</v>
      </c>
      <c r="E18" s="1">
        <f>_xlfn.XLOOKUP(Table14[[#This Row],[PLAYING ROLE]],CATEGORICAL_BINS_STEP_1!$L$34:$L$37,CATEGORICAL_BINS_STEP_1!$K$34:$K$37,,-1)</f>
        <v>1</v>
      </c>
    </row>
    <row r="19" spans="1:5" x14ac:dyDescent="0.35">
      <c r="A19" s="13">
        <v>18</v>
      </c>
      <c r="B19" s="4" t="s">
        <v>46</v>
      </c>
      <c r="C19" s="1">
        <f>_xlfn.XLOOKUP(Table14[[#This Row],[COUNTRY]],CATEGORICAL_BINS_STEP_1!$L$2:$L$11,CATEGORICAL_BINS_STEP_1!$K$2:$K$11,,-1)</f>
        <v>1</v>
      </c>
      <c r="D19" s="1">
        <f>_xlfn.XLOOKUP(Table14[[#This Row],[TEAM]],CATEGORICAL_BINS_STEP_1!$L$14:$L$29,CATEGORICAL_BINS_STEP_1!$K$14:$K$29,,-1)</f>
        <v>2</v>
      </c>
      <c r="E19" s="1">
        <f>_xlfn.XLOOKUP(Table14[[#This Row],[PLAYING ROLE]],CATEGORICAL_BINS_STEP_1!$L$34:$L$37,CATEGORICAL_BINS_STEP_1!$K$34:$K$37,,-1)</f>
        <v>3</v>
      </c>
    </row>
    <row r="20" spans="1:5" x14ac:dyDescent="0.35">
      <c r="A20" s="13">
        <v>19</v>
      </c>
      <c r="B20" s="4" t="s">
        <v>48</v>
      </c>
      <c r="C20" s="1">
        <f>_xlfn.XLOOKUP(Table14[[#This Row],[COUNTRY]],CATEGORICAL_BINS_STEP_1!$L$2:$L$11,CATEGORICAL_BINS_STEP_1!$K$2:$K$11,,-1)</f>
        <v>1</v>
      </c>
      <c r="D20" s="1">
        <f>_xlfn.XLOOKUP(Table14[[#This Row],[TEAM]],CATEGORICAL_BINS_STEP_1!$L$14:$L$29,CATEGORICAL_BINS_STEP_1!$K$14:$K$29,,-1)</f>
        <v>2</v>
      </c>
      <c r="E20" s="1">
        <f>_xlfn.XLOOKUP(Table14[[#This Row],[PLAYING ROLE]],CATEGORICAL_BINS_STEP_1!$L$34:$L$37,CATEGORICAL_BINS_STEP_1!$K$34:$K$37,,-1)</f>
        <v>2</v>
      </c>
    </row>
    <row r="21" spans="1:5" x14ac:dyDescent="0.35">
      <c r="A21" s="13">
        <v>20</v>
      </c>
      <c r="B21" s="4" t="s">
        <v>49</v>
      </c>
      <c r="C21" s="1">
        <f>_xlfn.XLOOKUP(Table14[[#This Row],[COUNTRY]],CATEGORICAL_BINS_STEP_1!$L$2:$L$11,CATEGORICAL_BINS_STEP_1!$K$2:$K$11,,-1)</f>
        <v>2</v>
      </c>
      <c r="D21" s="1">
        <f>_xlfn.XLOOKUP(Table14[[#This Row],[TEAM]],CATEGORICAL_BINS_STEP_1!$L$14:$L$29,CATEGORICAL_BINS_STEP_1!$K$14:$K$29,,-1)</f>
        <v>2</v>
      </c>
      <c r="E21" s="1">
        <f>_xlfn.XLOOKUP(Table14[[#This Row],[PLAYING ROLE]],CATEGORICAL_BINS_STEP_1!$L$34:$L$37,CATEGORICAL_BINS_STEP_1!$K$34:$K$37,,-1)</f>
        <v>2</v>
      </c>
    </row>
    <row r="22" spans="1:5" x14ac:dyDescent="0.35">
      <c r="A22" s="13">
        <v>21</v>
      </c>
      <c r="B22" s="4" t="s">
        <v>50</v>
      </c>
      <c r="C22" s="1">
        <f>_xlfn.XLOOKUP(Table14[[#This Row],[COUNTRY]],CATEGORICAL_BINS_STEP_1!$L$2:$L$11,CATEGORICAL_BINS_STEP_1!$K$2:$K$11,,-1)</f>
        <v>3</v>
      </c>
      <c r="D22" s="1">
        <f>_xlfn.XLOOKUP(Table14[[#This Row],[TEAM]],CATEGORICAL_BINS_STEP_1!$L$14:$L$29,CATEGORICAL_BINS_STEP_1!$K$14:$K$29,,-1)</f>
        <v>3</v>
      </c>
      <c r="E22" s="1">
        <f>_xlfn.XLOOKUP(Table14[[#This Row],[PLAYING ROLE]],CATEGORICAL_BINS_STEP_1!$L$34:$L$37,CATEGORICAL_BINS_STEP_1!$K$34:$K$37,,-1)</f>
        <v>3</v>
      </c>
    </row>
    <row r="23" spans="1:5" x14ac:dyDescent="0.35">
      <c r="A23" s="13">
        <v>22</v>
      </c>
      <c r="B23" s="4" t="s">
        <v>52</v>
      </c>
      <c r="C23" s="1">
        <f>_xlfn.XLOOKUP(Table14[[#This Row],[COUNTRY]],CATEGORICAL_BINS_STEP_1!$L$2:$L$11,CATEGORICAL_BINS_STEP_1!$K$2:$K$11,,-1)</f>
        <v>3</v>
      </c>
      <c r="D23" s="1">
        <f>_xlfn.XLOOKUP(Table14[[#This Row],[TEAM]],CATEGORICAL_BINS_STEP_1!$L$14:$L$29,CATEGORICAL_BINS_STEP_1!$K$14:$K$29,,-1)</f>
        <v>1</v>
      </c>
      <c r="E23" s="1">
        <f>_xlfn.XLOOKUP(Table14[[#This Row],[PLAYING ROLE]],CATEGORICAL_BINS_STEP_1!$L$34:$L$37,CATEGORICAL_BINS_STEP_1!$K$34:$K$37,,-1)</f>
        <v>3</v>
      </c>
    </row>
    <row r="24" spans="1:5" x14ac:dyDescent="0.35">
      <c r="A24" s="13">
        <v>23</v>
      </c>
      <c r="B24" s="4" t="s">
        <v>54</v>
      </c>
      <c r="C24" s="1">
        <f>_xlfn.XLOOKUP(Table14[[#This Row],[COUNTRY]],CATEGORICAL_BINS_STEP_1!$L$2:$L$11,CATEGORICAL_BINS_STEP_1!$K$2:$K$11,,-1)</f>
        <v>2</v>
      </c>
      <c r="D24" s="1">
        <f>_xlfn.XLOOKUP(Table14[[#This Row],[TEAM]],CATEGORICAL_BINS_STEP_1!$L$14:$L$29,CATEGORICAL_BINS_STEP_1!$K$14:$K$29,,-1)</f>
        <v>1</v>
      </c>
      <c r="E24" s="1">
        <f>_xlfn.XLOOKUP(Table14[[#This Row],[PLAYING ROLE]],CATEGORICAL_BINS_STEP_1!$L$34:$L$37,CATEGORICAL_BINS_STEP_1!$K$34:$K$37,,-1)</f>
        <v>2</v>
      </c>
    </row>
    <row r="25" spans="1:5" x14ac:dyDescent="0.35">
      <c r="A25" s="13">
        <v>24</v>
      </c>
      <c r="B25" s="4" t="s">
        <v>56</v>
      </c>
      <c r="C25" s="1">
        <f>_xlfn.XLOOKUP(Table14[[#This Row],[COUNTRY]],CATEGORICAL_BINS_STEP_1!$L$2:$L$11,CATEGORICAL_BINS_STEP_1!$K$2:$K$11,,-1)</f>
        <v>1</v>
      </c>
      <c r="D25" s="1">
        <f>_xlfn.XLOOKUP(Table14[[#This Row],[TEAM]],CATEGORICAL_BINS_STEP_1!$L$14:$L$29,CATEGORICAL_BINS_STEP_1!$K$14:$K$29,,-1)</f>
        <v>1</v>
      </c>
      <c r="E25" s="1">
        <f>_xlfn.XLOOKUP(Table14[[#This Row],[PLAYING ROLE]],CATEGORICAL_BINS_STEP_1!$L$34:$L$37,CATEGORICAL_BINS_STEP_1!$K$34:$K$37,,-1)</f>
        <v>1</v>
      </c>
    </row>
    <row r="26" spans="1:5" x14ac:dyDescent="0.35">
      <c r="A26" s="13">
        <v>25</v>
      </c>
      <c r="B26" s="4" t="s">
        <v>58</v>
      </c>
      <c r="C26" s="1">
        <f>_xlfn.XLOOKUP(Table14[[#This Row],[COUNTRY]],CATEGORICAL_BINS_STEP_1!$L$2:$L$11,CATEGORICAL_BINS_STEP_1!$K$2:$K$11,,-1)</f>
        <v>1</v>
      </c>
      <c r="D26" s="1">
        <f>_xlfn.XLOOKUP(Table14[[#This Row],[TEAM]],CATEGORICAL_BINS_STEP_1!$L$14:$L$29,CATEGORICAL_BINS_STEP_1!$K$14:$K$29,,-1)</f>
        <v>4</v>
      </c>
      <c r="E26" s="1">
        <f>_xlfn.XLOOKUP(Table14[[#This Row],[PLAYING ROLE]],CATEGORICAL_BINS_STEP_1!$L$34:$L$37,CATEGORICAL_BINS_STEP_1!$K$34:$K$37,,-1)</f>
        <v>2</v>
      </c>
    </row>
    <row r="27" spans="1:5" x14ac:dyDescent="0.35">
      <c r="A27" s="13">
        <v>26</v>
      </c>
      <c r="B27" s="4" t="s">
        <v>59</v>
      </c>
      <c r="C27" s="1">
        <f>_xlfn.XLOOKUP(Table14[[#This Row],[COUNTRY]],CATEGORICAL_BINS_STEP_1!$L$2:$L$11,CATEGORICAL_BINS_STEP_1!$K$2:$K$11,,-1)</f>
        <v>1</v>
      </c>
      <c r="D27" s="1">
        <f>_xlfn.XLOOKUP(Table14[[#This Row],[TEAM]],CATEGORICAL_BINS_STEP_1!$L$14:$L$29,CATEGORICAL_BINS_STEP_1!$K$14:$K$29,,-1)</f>
        <v>2</v>
      </c>
      <c r="E27" s="1">
        <f>_xlfn.XLOOKUP(Table14[[#This Row],[PLAYING ROLE]],CATEGORICAL_BINS_STEP_1!$L$34:$L$37,CATEGORICAL_BINS_STEP_1!$K$34:$K$37,,-1)</f>
        <v>2</v>
      </c>
    </row>
    <row r="28" spans="1:5" x14ac:dyDescent="0.35">
      <c r="A28" s="13">
        <v>27</v>
      </c>
      <c r="B28" s="4" t="s">
        <v>60</v>
      </c>
      <c r="C28" s="1">
        <f>_xlfn.XLOOKUP(Table14[[#This Row],[COUNTRY]],CATEGORICAL_BINS_STEP_1!$L$2:$L$11,CATEGORICAL_BINS_STEP_1!$K$2:$K$11,,-1)</f>
        <v>3</v>
      </c>
      <c r="D28" s="1">
        <f>_xlfn.XLOOKUP(Table14[[#This Row],[TEAM]],CATEGORICAL_BINS_STEP_1!$L$14:$L$29,CATEGORICAL_BINS_STEP_1!$K$14:$K$29,,-1)</f>
        <v>2</v>
      </c>
      <c r="E28" s="1">
        <f>_xlfn.XLOOKUP(Table14[[#This Row],[PLAYING ROLE]],CATEGORICAL_BINS_STEP_1!$L$34:$L$37,CATEGORICAL_BINS_STEP_1!$K$34:$K$37,,-1)</f>
        <v>1</v>
      </c>
    </row>
    <row r="29" spans="1:5" x14ac:dyDescent="0.35">
      <c r="A29" s="13">
        <v>28</v>
      </c>
      <c r="B29" s="4" t="s">
        <v>61</v>
      </c>
      <c r="C29" s="1">
        <f>_xlfn.XLOOKUP(Table14[[#This Row],[COUNTRY]],CATEGORICAL_BINS_STEP_1!$L$2:$L$11,CATEGORICAL_BINS_STEP_1!$K$2:$K$11,,-1)</f>
        <v>2</v>
      </c>
      <c r="D29" s="1">
        <f>_xlfn.XLOOKUP(Table14[[#This Row],[TEAM]],CATEGORICAL_BINS_STEP_1!$L$14:$L$29,CATEGORICAL_BINS_STEP_1!$K$14:$K$29,,-1)</f>
        <v>3</v>
      </c>
      <c r="E29" s="1">
        <f>_xlfn.XLOOKUP(Table14[[#This Row],[PLAYING ROLE]],CATEGORICAL_BINS_STEP_1!$L$34:$L$37,CATEGORICAL_BINS_STEP_1!$K$34:$K$37,,-1)</f>
        <v>2</v>
      </c>
    </row>
    <row r="30" spans="1:5" x14ac:dyDescent="0.35">
      <c r="A30" s="13">
        <v>29</v>
      </c>
      <c r="B30" s="4" t="s">
        <v>62</v>
      </c>
      <c r="C30" s="1">
        <f>_xlfn.XLOOKUP(Table14[[#This Row],[COUNTRY]],CATEGORICAL_BINS_STEP_1!$L$2:$L$11,CATEGORICAL_BINS_STEP_1!$K$2:$K$11,,-1)</f>
        <v>2</v>
      </c>
      <c r="D30" s="1">
        <f>_xlfn.XLOOKUP(Table14[[#This Row],[TEAM]],CATEGORICAL_BINS_STEP_1!$L$14:$L$29,CATEGORICAL_BINS_STEP_1!$K$14:$K$29,,-1)</f>
        <v>4</v>
      </c>
      <c r="E30" s="1">
        <f>_xlfn.XLOOKUP(Table14[[#This Row],[PLAYING ROLE]],CATEGORICAL_BINS_STEP_1!$L$34:$L$37,CATEGORICAL_BINS_STEP_1!$K$34:$K$37,,-1)</f>
        <v>4</v>
      </c>
    </row>
    <row r="31" spans="1:5" x14ac:dyDescent="0.35">
      <c r="A31" s="13">
        <v>30</v>
      </c>
      <c r="B31" s="4" t="s">
        <v>64</v>
      </c>
      <c r="C31" s="1">
        <f>_xlfn.XLOOKUP(Table14[[#This Row],[COUNTRY]],CATEGORICAL_BINS_STEP_1!$L$2:$L$11,CATEGORICAL_BINS_STEP_1!$K$2:$K$11,,-1)</f>
        <v>1</v>
      </c>
      <c r="D31" s="1">
        <f>_xlfn.XLOOKUP(Table14[[#This Row],[TEAM]],CATEGORICAL_BINS_STEP_1!$L$14:$L$29,CATEGORICAL_BINS_STEP_1!$K$14:$K$29,,-1)</f>
        <v>2</v>
      </c>
      <c r="E31" s="1">
        <f>_xlfn.XLOOKUP(Table14[[#This Row],[PLAYING ROLE]],CATEGORICAL_BINS_STEP_1!$L$34:$L$37,CATEGORICAL_BINS_STEP_1!$K$34:$K$37,,-1)</f>
        <v>3</v>
      </c>
    </row>
    <row r="32" spans="1:5" x14ac:dyDescent="0.35">
      <c r="A32" s="13">
        <v>31</v>
      </c>
      <c r="B32" s="4" t="s">
        <v>65</v>
      </c>
      <c r="C32" s="1">
        <f>_xlfn.XLOOKUP(Table14[[#This Row],[COUNTRY]],CATEGORICAL_BINS_STEP_1!$L$2:$L$11,CATEGORICAL_BINS_STEP_1!$K$2:$K$11,,-1)</f>
        <v>1</v>
      </c>
      <c r="D32" s="1">
        <f>_xlfn.XLOOKUP(Table14[[#This Row],[TEAM]],CATEGORICAL_BINS_STEP_1!$L$14:$L$29,CATEGORICAL_BINS_STEP_1!$K$14:$K$29,,-1)</f>
        <v>1</v>
      </c>
      <c r="E32" s="1">
        <f>_xlfn.XLOOKUP(Table14[[#This Row],[PLAYING ROLE]],CATEGORICAL_BINS_STEP_1!$L$34:$L$37,CATEGORICAL_BINS_STEP_1!$K$34:$K$37,,-1)</f>
        <v>3</v>
      </c>
    </row>
    <row r="33" spans="1:5" x14ac:dyDescent="0.35">
      <c r="A33" s="13">
        <v>32</v>
      </c>
      <c r="B33" s="4" t="s">
        <v>66</v>
      </c>
      <c r="C33" s="1">
        <f>_xlfn.XLOOKUP(Table14[[#This Row],[COUNTRY]],CATEGORICAL_BINS_STEP_1!$L$2:$L$11,CATEGORICAL_BINS_STEP_1!$K$2:$K$11,,-1)</f>
        <v>2</v>
      </c>
      <c r="D33" s="1">
        <f>_xlfn.XLOOKUP(Table14[[#This Row],[TEAM]],CATEGORICAL_BINS_STEP_1!$L$14:$L$29,CATEGORICAL_BINS_STEP_1!$K$14:$K$29,,-1)</f>
        <v>4</v>
      </c>
      <c r="E33" s="1">
        <f>_xlfn.XLOOKUP(Table14[[#This Row],[PLAYING ROLE]],CATEGORICAL_BINS_STEP_1!$L$34:$L$37,CATEGORICAL_BINS_STEP_1!$K$34:$K$37,,-1)</f>
        <v>3</v>
      </c>
    </row>
    <row r="34" spans="1:5" x14ac:dyDescent="0.35">
      <c r="A34" s="13">
        <v>33</v>
      </c>
      <c r="B34" s="4" t="s">
        <v>67</v>
      </c>
      <c r="C34" s="1">
        <f>_xlfn.XLOOKUP(Table14[[#This Row],[COUNTRY]],CATEGORICAL_BINS_STEP_1!$L$2:$L$11,CATEGORICAL_BINS_STEP_1!$K$2:$K$11,,-1)</f>
        <v>2</v>
      </c>
      <c r="D34" s="1">
        <f>_xlfn.XLOOKUP(Table14[[#This Row],[TEAM]],CATEGORICAL_BINS_STEP_1!$L$14:$L$29,CATEGORICAL_BINS_STEP_1!$K$14:$K$29,,-1)</f>
        <v>1</v>
      </c>
      <c r="E34" s="1">
        <f>_xlfn.XLOOKUP(Table14[[#This Row],[PLAYING ROLE]],CATEGORICAL_BINS_STEP_1!$L$34:$L$37,CATEGORICAL_BINS_STEP_1!$K$34:$K$37,,-1)</f>
        <v>2</v>
      </c>
    </row>
    <row r="35" spans="1:5" x14ac:dyDescent="0.35">
      <c r="A35" s="13">
        <v>34</v>
      </c>
      <c r="B35" s="4" t="s">
        <v>68</v>
      </c>
      <c r="C35" s="1">
        <f>_xlfn.XLOOKUP(Table14[[#This Row],[COUNTRY]],CATEGORICAL_BINS_STEP_1!$L$2:$L$11,CATEGORICAL_BINS_STEP_1!$K$2:$K$11,,-1)</f>
        <v>2</v>
      </c>
      <c r="D35" s="1">
        <f>_xlfn.XLOOKUP(Table14[[#This Row],[TEAM]],CATEGORICAL_BINS_STEP_1!$L$14:$L$29,CATEGORICAL_BINS_STEP_1!$K$14:$K$29,,-1)</f>
        <v>3</v>
      </c>
      <c r="E35" s="1">
        <f>_xlfn.XLOOKUP(Table14[[#This Row],[PLAYING ROLE]],CATEGORICAL_BINS_STEP_1!$L$34:$L$37,CATEGORICAL_BINS_STEP_1!$K$34:$K$37,,-1)</f>
        <v>1</v>
      </c>
    </row>
    <row r="36" spans="1:5" x14ac:dyDescent="0.35">
      <c r="A36" s="13">
        <v>35</v>
      </c>
      <c r="B36" s="4" t="s">
        <v>69</v>
      </c>
      <c r="C36" s="1">
        <f>_xlfn.XLOOKUP(Table14[[#This Row],[COUNTRY]],CATEGORICAL_BINS_STEP_1!$L$2:$L$11,CATEGORICAL_BINS_STEP_1!$K$2:$K$11,,-1)</f>
        <v>2</v>
      </c>
      <c r="D36" s="1">
        <f>_xlfn.XLOOKUP(Table14[[#This Row],[TEAM]],CATEGORICAL_BINS_STEP_1!$L$14:$L$29,CATEGORICAL_BINS_STEP_1!$K$14:$K$29,,-1)</f>
        <v>2</v>
      </c>
      <c r="E36" s="1">
        <f>_xlfn.XLOOKUP(Table14[[#This Row],[PLAYING ROLE]],CATEGORICAL_BINS_STEP_1!$L$34:$L$37,CATEGORICAL_BINS_STEP_1!$K$34:$K$37,,-1)</f>
        <v>1</v>
      </c>
    </row>
    <row r="37" spans="1:5" x14ac:dyDescent="0.35">
      <c r="A37" s="13">
        <v>36</v>
      </c>
      <c r="B37" s="4" t="s">
        <v>70</v>
      </c>
      <c r="C37" s="1">
        <f>_xlfn.XLOOKUP(Table14[[#This Row],[COUNTRY]],CATEGORICAL_BINS_STEP_1!$L$2:$L$11,CATEGORICAL_BINS_STEP_1!$K$2:$K$11,,-1)</f>
        <v>2</v>
      </c>
      <c r="D37" s="1">
        <f>_xlfn.XLOOKUP(Table14[[#This Row],[TEAM]],CATEGORICAL_BINS_STEP_1!$L$14:$L$29,CATEGORICAL_BINS_STEP_1!$K$14:$K$29,,-1)</f>
        <v>2</v>
      </c>
      <c r="E37" s="1">
        <f>_xlfn.XLOOKUP(Table14[[#This Row],[PLAYING ROLE]],CATEGORICAL_BINS_STEP_1!$L$34:$L$37,CATEGORICAL_BINS_STEP_1!$K$34:$K$37,,-1)</f>
        <v>2</v>
      </c>
    </row>
    <row r="38" spans="1:5" x14ac:dyDescent="0.35">
      <c r="A38" s="13">
        <v>37</v>
      </c>
      <c r="B38" s="4" t="s">
        <v>71</v>
      </c>
      <c r="C38" s="1">
        <f>_xlfn.XLOOKUP(Table14[[#This Row],[COUNTRY]],CATEGORICAL_BINS_STEP_1!$L$2:$L$11,CATEGORICAL_BINS_STEP_1!$K$2:$K$11,,-1)</f>
        <v>2</v>
      </c>
      <c r="D38" s="1">
        <f>_xlfn.XLOOKUP(Table14[[#This Row],[TEAM]],CATEGORICAL_BINS_STEP_1!$L$14:$L$29,CATEGORICAL_BINS_STEP_1!$K$14:$K$29,,-1)</f>
        <v>3</v>
      </c>
      <c r="E38" s="1">
        <f>_xlfn.XLOOKUP(Table14[[#This Row],[PLAYING ROLE]],CATEGORICAL_BINS_STEP_1!$L$34:$L$37,CATEGORICAL_BINS_STEP_1!$K$34:$K$37,,-1)</f>
        <v>1</v>
      </c>
    </row>
    <row r="39" spans="1:5" x14ac:dyDescent="0.35">
      <c r="A39" s="13">
        <v>38</v>
      </c>
      <c r="B39" s="4" t="s">
        <v>72</v>
      </c>
      <c r="C39" s="1">
        <f>_xlfn.XLOOKUP(Table14[[#This Row],[COUNTRY]],CATEGORICAL_BINS_STEP_1!$L$2:$L$11,CATEGORICAL_BINS_STEP_1!$K$2:$K$11,,-1)</f>
        <v>2</v>
      </c>
      <c r="D39" s="1">
        <f>_xlfn.XLOOKUP(Table14[[#This Row],[TEAM]],CATEGORICAL_BINS_STEP_1!$L$14:$L$29,CATEGORICAL_BINS_STEP_1!$K$14:$K$29,,-1)</f>
        <v>2</v>
      </c>
      <c r="E39" s="1">
        <f>_xlfn.XLOOKUP(Table14[[#This Row],[PLAYING ROLE]],CATEGORICAL_BINS_STEP_1!$L$34:$L$37,CATEGORICAL_BINS_STEP_1!$K$34:$K$37,,-1)</f>
        <v>1</v>
      </c>
    </row>
    <row r="40" spans="1:5" x14ac:dyDescent="0.35">
      <c r="A40" s="13">
        <v>39</v>
      </c>
      <c r="B40" s="4" t="s">
        <v>73</v>
      </c>
      <c r="C40" s="1">
        <f>_xlfn.XLOOKUP(Table14[[#This Row],[COUNTRY]],CATEGORICAL_BINS_STEP_1!$L$2:$L$11,CATEGORICAL_BINS_STEP_1!$K$2:$K$11,,-1)</f>
        <v>2</v>
      </c>
      <c r="D40" s="1">
        <f>_xlfn.XLOOKUP(Table14[[#This Row],[TEAM]],CATEGORICAL_BINS_STEP_1!$L$14:$L$29,CATEGORICAL_BINS_STEP_1!$K$14:$K$29,,-1)</f>
        <v>1</v>
      </c>
      <c r="E40" s="1">
        <f>_xlfn.XLOOKUP(Table14[[#This Row],[PLAYING ROLE]],CATEGORICAL_BINS_STEP_1!$L$34:$L$37,CATEGORICAL_BINS_STEP_1!$K$34:$K$37,,-1)</f>
        <v>2</v>
      </c>
    </row>
    <row r="41" spans="1:5" x14ac:dyDescent="0.35">
      <c r="A41" s="13">
        <v>40</v>
      </c>
      <c r="B41" s="4" t="s">
        <v>74</v>
      </c>
      <c r="C41" s="1">
        <f>_xlfn.XLOOKUP(Table14[[#This Row],[COUNTRY]],CATEGORICAL_BINS_STEP_1!$L$2:$L$11,CATEGORICAL_BINS_STEP_1!$K$2:$K$11,,-1)</f>
        <v>1</v>
      </c>
      <c r="D41" s="1">
        <f>_xlfn.XLOOKUP(Table14[[#This Row],[TEAM]],CATEGORICAL_BINS_STEP_1!$L$14:$L$29,CATEGORICAL_BINS_STEP_1!$K$14:$K$29,,-1)</f>
        <v>4</v>
      </c>
      <c r="E41" s="1">
        <f>_xlfn.XLOOKUP(Table14[[#This Row],[PLAYING ROLE]],CATEGORICAL_BINS_STEP_1!$L$34:$L$37,CATEGORICAL_BINS_STEP_1!$K$34:$K$37,,-1)</f>
        <v>1</v>
      </c>
    </row>
    <row r="42" spans="1:5" x14ac:dyDescent="0.35">
      <c r="A42" s="13">
        <v>41</v>
      </c>
      <c r="B42" s="4" t="s">
        <v>76</v>
      </c>
      <c r="C42" s="1">
        <f>_xlfn.XLOOKUP(Table14[[#This Row],[COUNTRY]],CATEGORICAL_BINS_STEP_1!$L$2:$L$11,CATEGORICAL_BINS_STEP_1!$K$2:$K$11,,-1)</f>
        <v>1</v>
      </c>
      <c r="D42" s="1">
        <f>_xlfn.XLOOKUP(Table14[[#This Row],[TEAM]],CATEGORICAL_BINS_STEP_1!$L$14:$L$29,CATEGORICAL_BINS_STEP_1!$K$14:$K$29,,-1)</f>
        <v>1</v>
      </c>
      <c r="E42" s="1">
        <f>_xlfn.XLOOKUP(Table14[[#This Row],[PLAYING ROLE]],CATEGORICAL_BINS_STEP_1!$L$34:$L$37,CATEGORICAL_BINS_STEP_1!$K$34:$K$37,,-1)</f>
        <v>1</v>
      </c>
    </row>
    <row r="43" spans="1:5" x14ac:dyDescent="0.35">
      <c r="A43" s="13">
        <v>42</v>
      </c>
      <c r="B43" s="4" t="s">
        <v>77</v>
      </c>
      <c r="C43" s="1">
        <f>_xlfn.XLOOKUP(Table14[[#This Row],[COUNTRY]],CATEGORICAL_BINS_STEP_1!$L$2:$L$11,CATEGORICAL_BINS_STEP_1!$K$2:$K$11,,-1)</f>
        <v>3</v>
      </c>
      <c r="D43" s="1">
        <f>_xlfn.XLOOKUP(Table14[[#This Row],[TEAM]],CATEGORICAL_BINS_STEP_1!$L$14:$L$29,CATEGORICAL_BINS_STEP_1!$K$14:$K$29,,-1)</f>
        <v>1</v>
      </c>
      <c r="E43" s="1">
        <f>_xlfn.XLOOKUP(Table14[[#This Row],[PLAYING ROLE]],CATEGORICAL_BINS_STEP_1!$L$34:$L$37,CATEGORICAL_BINS_STEP_1!$K$34:$K$37,,-1)</f>
        <v>1</v>
      </c>
    </row>
    <row r="44" spans="1:5" ht="26.5" x14ac:dyDescent="0.35">
      <c r="A44" s="13">
        <v>43</v>
      </c>
      <c r="B44" s="4" t="s">
        <v>78</v>
      </c>
      <c r="C44" s="1">
        <f>_xlfn.XLOOKUP(Table14[[#This Row],[COUNTRY]],CATEGORICAL_BINS_STEP_1!$L$2:$L$11,CATEGORICAL_BINS_STEP_1!$K$2:$K$11,,-1)</f>
        <v>3</v>
      </c>
      <c r="D44" s="1">
        <f>_xlfn.XLOOKUP(Table14[[#This Row],[TEAM]],CATEGORICAL_BINS_STEP_1!$L$14:$L$29,CATEGORICAL_BINS_STEP_1!$K$14:$K$29,,-1)</f>
        <v>4</v>
      </c>
      <c r="E44" s="1">
        <f>_xlfn.XLOOKUP(Table14[[#This Row],[PLAYING ROLE]],CATEGORICAL_BINS_STEP_1!$L$34:$L$37,CATEGORICAL_BINS_STEP_1!$K$34:$K$37,,-1)</f>
        <v>2</v>
      </c>
    </row>
    <row r="45" spans="1:5" x14ac:dyDescent="0.35">
      <c r="A45" s="13">
        <v>44</v>
      </c>
      <c r="B45" s="4" t="s">
        <v>80</v>
      </c>
      <c r="C45" s="1">
        <f>_xlfn.XLOOKUP(Table14[[#This Row],[COUNTRY]],CATEGORICAL_BINS_STEP_1!$L$2:$L$11,CATEGORICAL_BINS_STEP_1!$K$2:$K$11,,-1)</f>
        <v>1</v>
      </c>
      <c r="D45" s="1">
        <f>_xlfn.XLOOKUP(Table14[[#This Row],[TEAM]],CATEGORICAL_BINS_STEP_1!$L$14:$L$29,CATEGORICAL_BINS_STEP_1!$K$14:$K$29,,-1)</f>
        <v>4</v>
      </c>
      <c r="E45" s="1">
        <f>_xlfn.XLOOKUP(Table14[[#This Row],[PLAYING ROLE]],CATEGORICAL_BINS_STEP_1!$L$34:$L$37,CATEGORICAL_BINS_STEP_1!$K$34:$K$37,,-1)</f>
        <v>2</v>
      </c>
    </row>
    <row r="46" spans="1:5" x14ac:dyDescent="0.35">
      <c r="A46" s="13">
        <v>45</v>
      </c>
      <c r="B46" s="4" t="s">
        <v>81</v>
      </c>
      <c r="C46" s="1">
        <f>_xlfn.XLOOKUP(Table14[[#This Row],[COUNTRY]],CATEGORICAL_BINS_STEP_1!$L$2:$L$11,CATEGORICAL_BINS_STEP_1!$K$2:$K$11,,-1)</f>
        <v>2</v>
      </c>
      <c r="D46" s="1">
        <f>_xlfn.XLOOKUP(Table14[[#This Row],[TEAM]],CATEGORICAL_BINS_STEP_1!$L$14:$L$29,CATEGORICAL_BINS_STEP_1!$K$14:$K$29,,-1)</f>
        <v>1</v>
      </c>
      <c r="E46" s="1">
        <f>_xlfn.XLOOKUP(Table14[[#This Row],[PLAYING ROLE]],CATEGORICAL_BINS_STEP_1!$L$34:$L$37,CATEGORICAL_BINS_STEP_1!$K$34:$K$37,,-1)</f>
        <v>1</v>
      </c>
    </row>
    <row r="47" spans="1:5" x14ac:dyDescent="0.35">
      <c r="A47" s="13">
        <v>46</v>
      </c>
      <c r="B47" s="4" t="s">
        <v>82</v>
      </c>
      <c r="C47" s="1">
        <f>_xlfn.XLOOKUP(Table14[[#This Row],[COUNTRY]],CATEGORICAL_BINS_STEP_1!$L$2:$L$11,CATEGORICAL_BINS_STEP_1!$K$2:$K$11,,-1)</f>
        <v>1</v>
      </c>
      <c r="D47" s="1">
        <f>_xlfn.XLOOKUP(Table14[[#This Row],[TEAM]],CATEGORICAL_BINS_STEP_1!$L$14:$L$29,CATEGORICAL_BINS_STEP_1!$K$14:$K$29,,-1)</f>
        <v>3</v>
      </c>
      <c r="E47" s="1">
        <f>_xlfn.XLOOKUP(Table14[[#This Row],[PLAYING ROLE]],CATEGORICAL_BINS_STEP_1!$L$34:$L$37,CATEGORICAL_BINS_STEP_1!$K$34:$K$37,,-1)</f>
        <v>4</v>
      </c>
    </row>
    <row r="48" spans="1:5" x14ac:dyDescent="0.35">
      <c r="A48" s="13">
        <v>47</v>
      </c>
      <c r="B48" s="4" t="s">
        <v>84</v>
      </c>
      <c r="C48" s="1">
        <f>_xlfn.XLOOKUP(Table14[[#This Row],[COUNTRY]],CATEGORICAL_BINS_STEP_1!$L$2:$L$11,CATEGORICAL_BINS_STEP_1!$K$2:$K$11,,-1)</f>
        <v>1</v>
      </c>
      <c r="D48" s="1">
        <f>_xlfn.XLOOKUP(Table14[[#This Row],[TEAM]],CATEGORICAL_BINS_STEP_1!$L$14:$L$29,CATEGORICAL_BINS_STEP_1!$K$14:$K$29,,-1)</f>
        <v>4</v>
      </c>
      <c r="E48" s="1">
        <f>_xlfn.XLOOKUP(Table14[[#This Row],[PLAYING ROLE]],CATEGORICAL_BINS_STEP_1!$L$34:$L$37,CATEGORICAL_BINS_STEP_1!$K$34:$K$37,,-1)</f>
        <v>3</v>
      </c>
    </row>
    <row r="49" spans="1:5" x14ac:dyDescent="0.35">
      <c r="A49" s="13">
        <v>48</v>
      </c>
      <c r="B49" s="4" t="s">
        <v>85</v>
      </c>
      <c r="C49" s="1">
        <f>_xlfn.XLOOKUP(Table14[[#This Row],[COUNTRY]],CATEGORICAL_BINS_STEP_1!$L$2:$L$11,CATEGORICAL_BINS_STEP_1!$K$2:$K$11,,-1)</f>
        <v>1</v>
      </c>
      <c r="D49" s="1">
        <f>_xlfn.XLOOKUP(Table14[[#This Row],[TEAM]],CATEGORICAL_BINS_STEP_1!$L$14:$L$29,CATEGORICAL_BINS_STEP_1!$K$14:$K$29,,-1)</f>
        <v>4</v>
      </c>
      <c r="E49" s="1">
        <f>_xlfn.XLOOKUP(Table14[[#This Row],[PLAYING ROLE]],CATEGORICAL_BINS_STEP_1!$L$34:$L$37,CATEGORICAL_BINS_STEP_1!$K$34:$K$37,,-1)</f>
        <v>4</v>
      </c>
    </row>
    <row r="50" spans="1:5" x14ac:dyDescent="0.35">
      <c r="A50" s="13">
        <v>49</v>
      </c>
      <c r="B50" s="4" t="s">
        <v>86</v>
      </c>
      <c r="C50" s="1">
        <f>_xlfn.XLOOKUP(Table14[[#This Row],[COUNTRY]],CATEGORICAL_BINS_STEP_1!$L$2:$L$11,CATEGORICAL_BINS_STEP_1!$K$2:$K$11,,-1)</f>
        <v>1</v>
      </c>
      <c r="D50" s="1">
        <f>_xlfn.XLOOKUP(Table14[[#This Row],[TEAM]],CATEGORICAL_BINS_STEP_1!$L$14:$L$29,CATEGORICAL_BINS_STEP_1!$K$14:$K$29,,-1)</f>
        <v>2</v>
      </c>
      <c r="E50" s="1">
        <f>_xlfn.XLOOKUP(Table14[[#This Row],[PLAYING ROLE]],CATEGORICAL_BINS_STEP_1!$L$34:$L$37,CATEGORICAL_BINS_STEP_1!$K$34:$K$37,,-1)</f>
        <v>3</v>
      </c>
    </row>
    <row r="51" spans="1:5" x14ac:dyDescent="0.35">
      <c r="A51" s="13">
        <v>50</v>
      </c>
      <c r="B51" s="4" t="s">
        <v>87</v>
      </c>
      <c r="C51" s="1">
        <f>_xlfn.XLOOKUP(Table14[[#This Row],[COUNTRY]],CATEGORICAL_BINS_STEP_1!$L$2:$L$11,CATEGORICAL_BINS_STEP_1!$K$2:$K$11,,-1)</f>
        <v>2</v>
      </c>
      <c r="D51" s="1">
        <f>_xlfn.XLOOKUP(Table14[[#This Row],[TEAM]],CATEGORICAL_BINS_STEP_1!$L$14:$L$29,CATEGORICAL_BINS_STEP_1!$K$14:$K$29,,-1)</f>
        <v>3</v>
      </c>
      <c r="E51" s="1">
        <f>_xlfn.XLOOKUP(Table14[[#This Row],[PLAYING ROLE]],CATEGORICAL_BINS_STEP_1!$L$34:$L$37,CATEGORICAL_BINS_STEP_1!$K$34:$K$37,,-1)</f>
        <v>2</v>
      </c>
    </row>
    <row r="52" spans="1:5" x14ac:dyDescent="0.35">
      <c r="A52" s="13">
        <v>51</v>
      </c>
      <c r="B52" s="4" t="s">
        <v>88</v>
      </c>
      <c r="C52" s="1">
        <f>_xlfn.XLOOKUP(Table14[[#This Row],[COUNTRY]],CATEGORICAL_BINS_STEP_1!$L$2:$L$11,CATEGORICAL_BINS_STEP_1!$K$2:$K$11,,-1)</f>
        <v>1</v>
      </c>
      <c r="D52" s="1">
        <f>_xlfn.XLOOKUP(Table14[[#This Row],[TEAM]],CATEGORICAL_BINS_STEP_1!$L$14:$L$29,CATEGORICAL_BINS_STEP_1!$K$14:$K$29,,-1)</f>
        <v>1</v>
      </c>
      <c r="E52" s="1">
        <f>_xlfn.XLOOKUP(Table14[[#This Row],[PLAYING ROLE]],CATEGORICAL_BINS_STEP_1!$L$34:$L$37,CATEGORICAL_BINS_STEP_1!$K$34:$K$37,,-1)</f>
        <v>2</v>
      </c>
    </row>
    <row r="53" spans="1:5" x14ac:dyDescent="0.35">
      <c r="A53" s="13">
        <v>52</v>
      </c>
      <c r="B53" s="4" t="s">
        <v>89</v>
      </c>
      <c r="C53" s="1">
        <f>_xlfn.XLOOKUP(Table14[[#This Row],[COUNTRY]],CATEGORICAL_BINS_STEP_1!$L$2:$L$11,CATEGORICAL_BINS_STEP_1!$K$2:$K$11,,-1)</f>
        <v>1</v>
      </c>
      <c r="D53" s="1">
        <f>_xlfn.XLOOKUP(Table14[[#This Row],[TEAM]],CATEGORICAL_BINS_STEP_1!$L$14:$L$29,CATEGORICAL_BINS_STEP_1!$K$14:$K$29,,-1)</f>
        <v>2</v>
      </c>
      <c r="E53" s="1">
        <f>_xlfn.XLOOKUP(Table14[[#This Row],[PLAYING ROLE]],CATEGORICAL_BINS_STEP_1!$L$34:$L$37,CATEGORICAL_BINS_STEP_1!$K$34:$K$37,,-1)</f>
        <v>3</v>
      </c>
    </row>
    <row r="54" spans="1:5" x14ac:dyDescent="0.35">
      <c r="A54" s="13">
        <v>53</v>
      </c>
      <c r="B54" s="4" t="s">
        <v>90</v>
      </c>
      <c r="C54" s="1">
        <f>_xlfn.XLOOKUP(Table14[[#This Row],[COUNTRY]],CATEGORICAL_BINS_STEP_1!$L$2:$L$11,CATEGORICAL_BINS_STEP_1!$K$2:$K$11,,-1)</f>
        <v>1</v>
      </c>
      <c r="D54" s="1">
        <f>_xlfn.XLOOKUP(Table14[[#This Row],[TEAM]],CATEGORICAL_BINS_STEP_1!$L$14:$L$29,CATEGORICAL_BINS_STEP_1!$K$14:$K$29,,-1)</f>
        <v>1</v>
      </c>
      <c r="E54" s="1">
        <f>_xlfn.XLOOKUP(Table14[[#This Row],[PLAYING ROLE]],CATEGORICAL_BINS_STEP_1!$L$34:$L$37,CATEGORICAL_BINS_STEP_1!$K$34:$K$37,,-1)</f>
        <v>3</v>
      </c>
    </row>
    <row r="55" spans="1:5" x14ac:dyDescent="0.35">
      <c r="A55" s="13">
        <v>54</v>
      </c>
      <c r="B55" s="4" t="s">
        <v>91</v>
      </c>
      <c r="C55" s="1">
        <f>_xlfn.XLOOKUP(Table14[[#This Row],[COUNTRY]],CATEGORICAL_BINS_STEP_1!$L$2:$L$11,CATEGORICAL_BINS_STEP_1!$K$2:$K$11,,-1)</f>
        <v>2</v>
      </c>
      <c r="D55" s="1">
        <f>_xlfn.XLOOKUP(Table14[[#This Row],[TEAM]],CATEGORICAL_BINS_STEP_1!$L$14:$L$29,CATEGORICAL_BINS_STEP_1!$K$14:$K$29,,-1)</f>
        <v>2</v>
      </c>
      <c r="E55" s="1">
        <f>_xlfn.XLOOKUP(Table14[[#This Row],[PLAYING ROLE]],CATEGORICAL_BINS_STEP_1!$L$34:$L$37,CATEGORICAL_BINS_STEP_1!$K$34:$K$37,,-1)</f>
        <v>3</v>
      </c>
    </row>
    <row r="56" spans="1:5" x14ac:dyDescent="0.35">
      <c r="A56" s="13">
        <v>55</v>
      </c>
      <c r="B56" s="4" t="s">
        <v>92</v>
      </c>
      <c r="C56" s="1">
        <f>_xlfn.XLOOKUP(Table14[[#This Row],[COUNTRY]],CATEGORICAL_BINS_STEP_1!$L$2:$L$11,CATEGORICAL_BINS_STEP_1!$K$2:$K$11,,-1)</f>
        <v>1</v>
      </c>
      <c r="D56" s="1">
        <f>_xlfn.XLOOKUP(Table14[[#This Row],[TEAM]],CATEGORICAL_BINS_STEP_1!$L$14:$L$29,CATEGORICAL_BINS_STEP_1!$K$14:$K$29,,-1)</f>
        <v>4</v>
      </c>
      <c r="E56" s="1">
        <f>_xlfn.XLOOKUP(Table14[[#This Row],[PLAYING ROLE]],CATEGORICAL_BINS_STEP_1!$L$34:$L$37,CATEGORICAL_BINS_STEP_1!$K$34:$K$37,,-1)</f>
        <v>2</v>
      </c>
    </row>
    <row r="57" spans="1:5" x14ac:dyDescent="0.35">
      <c r="A57" s="13">
        <v>56</v>
      </c>
      <c r="B57" s="4" t="s">
        <v>93</v>
      </c>
      <c r="C57" s="1">
        <f>_xlfn.XLOOKUP(Table14[[#This Row],[COUNTRY]],CATEGORICAL_BINS_STEP_1!$L$2:$L$11,CATEGORICAL_BINS_STEP_1!$K$2:$K$11,,-1)</f>
        <v>2</v>
      </c>
      <c r="D57" s="1">
        <f>_xlfn.XLOOKUP(Table14[[#This Row],[TEAM]],CATEGORICAL_BINS_STEP_1!$L$14:$L$29,CATEGORICAL_BINS_STEP_1!$K$14:$K$29,,-1)</f>
        <v>4</v>
      </c>
      <c r="E57" s="1">
        <f>_xlfn.XLOOKUP(Table14[[#This Row],[PLAYING ROLE]],CATEGORICAL_BINS_STEP_1!$L$34:$L$37,CATEGORICAL_BINS_STEP_1!$K$34:$K$37,,-1)</f>
        <v>3</v>
      </c>
    </row>
    <row r="58" spans="1:5" x14ac:dyDescent="0.35">
      <c r="A58" s="13">
        <v>57</v>
      </c>
      <c r="B58" s="4" t="s">
        <v>95</v>
      </c>
      <c r="C58" s="1">
        <f>_xlfn.XLOOKUP(Table14[[#This Row],[COUNTRY]],CATEGORICAL_BINS_STEP_1!$L$2:$L$11,CATEGORICAL_BINS_STEP_1!$K$2:$K$11,,-1)</f>
        <v>3</v>
      </c>
      <c r="D58" s="1">
        <f>_xlfn.XLOOKUP(Table14[[#This Row],[TEAM]],CATEGORICAL_BINS_STEP_1!$L$14:$L$29,CATEGORICAL_BINS_STEP_1!$K$14:$K$29,,-1)</f>
        <v>3</v>
      </c>
      <c r="E58" s="1">
        <f>_xlfn.XLOOKUP(Table14[[#This Row],[PLAYING ROLE]],CATEGORICAL_BINS_STEP_1!$L$34:$L$37,CATEGORICAL_BINS_STEP_1!$K$34:$K$37,,-1)</f>
        <v>1</v>
      </c>
    </row>
    <row r="59" spans="1:5" x14ac:dyDescent="0.35">
      <c r="A59" s="13">
        <v>58</v>
      </c>
      <c r="B59" s="4" t="s">
        <v>97</v>
      </c>
      <c r="C59" s="1">
        <f>_xlfn.XLOOKUP(Table14[[#This Row],[COUNTRY]],CATEGORICAL_BINS_STEP_1!$L$2:$L$11,CATEGORICAL_BINS_STEP_1!$K$2:$K$11,,-1)</f>
        <v>3</v>
      </c>
      <c r="D59" s="1">
        <f>_xlfn.XLOOKUP(Table14[[#This Row],[TEAM]],CATEGORICAL_BINS_STEP_1!$L$14:$L$29,CATEGORICAL_BINS_STEP_1!$K$14:$K$29,,-1)</f>
        <v>1</v>
      </c>
      <c r="E59" s="1">
        <f>_xlfn.XLOOKUP(Table14[[#This Row],[PLAYING ROLE]],CATEGORICAL_BINS_STEP_1!$L$34:$L$37,CATEGORICAL_BINS_STEP_1!$K$34:$K$37,,-1)</f>
        <v>3</v>
      </c>
    </row>
    <row r="60" spans="1:5" x14ac:dyDescent="0.35">
      <c r="A60" s="13">
        <v>59</v>
      </c>
      <c r="B60" s="4" t="s">
        <v>98</v>
      </c>
      <c r="C60" s="1">
        <f>_xlfn.XLOOKUP(Table14[[#This Row],[COUNTRY]],CATEGORICAL_BINS_STEP_1!$L$2:$L$11,CATEGORICAL_BINS_STEP_1!$K$2:$K$11,,-1)</f>
        <v>1</v>
      </c>
      <c r="D60" s="1">
        <f>_xlfn.XLOOKUP(Table14[[#This Row],[TEAM]],CATEGORICAL_BINS_STEP_1!$L$14:$L$29,CATEGORICAL_BINS_STEP_1!$K$14:$K$29,,-1)</f>
        <v>4</v>
      </c>
      <c r="E60" s="1">
        <f>_xlfn.XLOOKUP(Table14[[#This Row],[PLAYING ROLE]],CATEGORICAL_BINS_STEP_1!$L$34:$L$37,CATEGORICAL_BINS_STEP_1!$K$34:$K$37,,-1)</f>
        <v>1</v>
      </c>
    </row>
    <row r="61" spans="1:5" x14ac:dyDescent="0.35">
      <c r="A61" s="13">
        <v>60</v>
      </c>
      <c r="B61" s="4" t="s">
        <v>99</v>
      </c>
      <c r="C61" s="1">
        <f>_xlfn.XLOOKUP(Table14[[#This Row],[COUNTRY]],CATEGORICAL_BINS_STEP_1!$L$2:$L$11,CATEGORICAL_BINS_STEP_1!$K$2:$K$11,,-1)</f>
        <v>3</v>
      </c>
      <c r="D61" s="1">
        <f>_xlfn.XLOOKUP(Table14[[#This Row],[TEAM]],CATEGORICAL_BINS_STEP_1!$L$14:$L$29,CATEGORICAL_BINS_STEP_1!$K$14:$K$29,,-1)</f>
        <v>2</v>
      </c>
      <c r="E61" s="1">
        <f>_xlfn.XLOOKUP(Table14[[#This Row],[PLAYING ROLE]],CATEGORICAL_BINS_STEP_1!$L$34:$L$37,CATEGORICAL_BINS_STEP_1!$K$34:$K$37,,-1)</f>
        <v>1</v>
      </c>
    </row>
    <row r="62" spans="1:5" x14ac:dyDescent="0.35">
      <c r="A62" s="13">
        <v>61</v>
      </c>
      <c r="B62" s="4" t="s">
        <v>100</v>
      </c>
      <c r="C62" s="1">
        <f>_xlfn.XLOOKUP(Table14[[#This Row],[COUNTRY]],CATEGORICAL_BINS_STEP_1!$L$2:$L$11,CATEGORICAL_BINS_STEP_1!$K$2:$K$11,,-1)</f>
        <v>2</v>
      </c>
      <c r="D62" s="1">
        <f>_xlfn.XLOOKUP(Table14[[#This Row],[TEAM]],CATEGORICAL_BINS_STEP_1!$L$14:$L$29,CATEGORICAL_BINS_STEP_1!$K$14:$K$29,,-1)</f>
        <v>2</v>
      </c>
      <c r="E62" s="1">
        <f>_xlfn.XLOOKUP(Table14[[#This Row],[PLAYING ROLE]],CATEGORICAL_BINS_STEP_1!$L$34:$L$37,CATEGORICAL_BINS_STEP_1!$K$34:$K$37,,-1)</f>
        <v>4</v>
      </c>
    </row>
    <row r="63" spans="1:5" x14ac:dyDescent="0.35">
      <c r="A63" s="13">
        <v>62</v>
      </c>
      <c r="B63" s="4" t="s">
        <v>101</v>
      </c>
      <c r="C63" s="1">
        <f>_xlfn.XLOOKUP(Table14[[#This Row],[COUNTRY]],CATEGORICAL_BINS_STEP_1!$L$2:$L$11,CATEGORICAL_BINS_STEP_1!$K$2:$K$11,,-1)</f>
        <v>2</v>
      </c>
      <c r="D63" s="1">
        <f>_xlfn.XLOOKUP(Table14[[#This Row],[TEAM]],CATEGORICAL_BINS_STEP_1!$L$14:$L$29,CATEGORICAL_BINS_STEP_1!$K$14:$K$29,,-1)</f>
        <v>4</v>
      </c>
      <c r="E63" s="1">
        <f>_xlfn.XLOOKUP(Table14[[#This Row],[PLAYING ROLE]],CATEGORICAL_BINS_STEP_1!$L$34:$L$37,CATEGORICAL_BINS_STEP_1!$K$34:$K$37,,-1)</f>
        <v>1</v>
      </c>
    </row>
    <row r="64" spans="1:5" x14ac:dyDescent="0.35">
      <c r="A64" s="13">
        <v>63</v>
      </c>
      <c r="B64" s="4" t="s">
        <v>102</v>
      </c>
      <c r="C64" s="1">
        <f>_xlfn.XLOOKUP(Table14[[#This Row],[COUNTRY]],CATEGORICAL_BINS_STEP_1!$L$2:$L$11,CATEGORICAL_BINS_STEP_1!$K$2:$K$11,,-1)</f>
        <v>2</v>
      </c>
      <c r="D64" s="1">
        <f>_xlfn.XLOOKUP(Table14[[#This Row],[TEAM]],CATEGORICAL_BINS_STEP_1!$L$14:$L$29,CATEGORICAL_BINS_STEP_1!$K$14:$K$29,,-1)</f>
        <v>3</v>
      </c>
      <c r="E64" s="1">
        <f>_xlfn.XLOOKUP(Table14[[#This Row],[PLAYING ROLE]],CATEGORICAL_BINS_STEP_1!$L$34:$L$37,CATEGORICAL_BINS_STEP_1!$K$34:$K$37,,-1)</f>
        <v>3</v>
      </c>
    </row>
    <row r="65" spans="1:5" x14ac:dyDescent="0.35">
      <c r="A65" s="13">
        <v>64</v>
      </c>
      <c r="B65" s="4" t="s">
        <v>103</v>
      </c>
      <c r="C65" s="1">
        <f>_xlfn.XLOOKUP(Table14[[#This Row],[COUNTRY]],CATEGORICAL_BINS_STEP_1!$L$2:$L$11,CATEGORICAL_BINS_STEP_1!$K$2:$K$11,,-1)</f>
        <v>1</v>
      </c>
      <c r="D65" s="1">
        <f>_xlfn.XLOOKUP(Table14[[#This Row],[TEAM]],CATEGORICAL_BINS_STEP_1!$L$14:$L$29,CATEGORICAL_BINS_STEP_1!$K$14:$K$29,,-1)</f>
        <v>1</v>
      </c>
      <c r="E65" s="1">
        <f>_xlfn.XLOOKUP(Table14[[#This Row],[PLAYING ROLE]],CATEGORICAL_BINS_STEP_1!$L$34:$L$37,CATEGORICAL_BINS_STEP_1!$K$34:$K$37,,-1)</f>
        <v>2</v>
      </c>
    </row>
    <row r="66" spans="1:5" x14ac:dyDescent="0.35">
      <c r="A66" s="13">
        <v>65</v>
      </c>
      <c r="B66" s="4" t="s">
        <v>104</v>
      </c>
      <c r="C66" s="1">
        <f>_xlfn.XLOOKUP(Table14[[#This Row],[COUNTRY]],CATEGORICAL_BINS_STEP_1!$L$2:$L$11,CATEGORICAL_BINS_STEP_1!$K$2:$K$11,,-1)</f>
        <v>1</v>
      </c>
      <c r="D66" s="1">
        <f>_xlfn.XLOOKUP(Table14[[#This Row],[TEAM]],CATEGORICAL_BINS_STEP_1!$L$14:$L$29,CATEGORICAL_BINS_STEP_1!$K$14:$K$29,,-1)</f>
        <v>4</v>
      </c>
      <c r="E66" s="1">
        <f>_xlfn.XLOOKUP(Table14[[#This Row],[PLAYING ROLE]],CATEGORICAL_BINS_STEP_1!$L$34:$L$37,CATEGORICAL_BINS_STEP_1!$K$34:$K$37,,-1)</f>
        <v>3</v>
      </c>
    </row>
    <row r="67" spans="1:5" x14ac:dyDescent="0.35">
      <c r="A67" s="13">
        <v>66</v>
      </c>
      <c r="B67" s="4" t="s">
        <v>105</v>
      </c>
      <c r="C67" s="1">
        <f>_xlfn.XLOOKUP(Table14[[#This Row],[COUNTRY]],CATEGORICAL_BINS_STEP_1!$L$2:$L$11,CATEGORICAL_BINS_STEP_1!$K$2:$K$11,,-1)</f>
        <v>1</v>
      </c>
      <c r="D67" s="1">
        <f>_xlfn.XLOOKUP(Table14[[#This Row],[TEAM]],CATEGORICAL_BINS_STEP_1!$L$14:$L$29,CATEGORICAL_BINS_STEP_1!$K$14:$K$29,,-1)</f>
        <v>1</v>
      </c>
      <c r="E67" s="1">
        <f>_xlfn.XLOOKUP(Table14[[#This Row],[PLAYING ROLE]],CATEGORICAL_BINS_STEP_1!$L$34:$L$37,CATEGORICAL_BINS_STEP_1!$K$34:$K$37,,-1)</f>
        <v>3</v>
      </c>
    </row>
    <row r="68" spans="1:5" x14ac:dyDescent="0.35">
      <c r="A68" s="13">
        <v>67</v>
      </c>
      <c r="B68" s="4" t="s">
        <v>106</v>
      </c>
      <c r="C68" s="1">
        <f>_xlfn.XLOOKUP(Table14[[#This Row],[COUNTRY]],CATEGORICAL_BINS_STEP_1!$L$2:$L$11,CATEGORICAL_BINS_STEP_1!$K$2:$K$11,,-1)</f>
        <v>1</v>
      </c>
      <c r="D68" s="1">
        <f>_xlfn.XLOOKUP(Table14[[#This Row],[TEAM]],CATEGORICAL_BINS_STEP_1!$L$14:$L$29,CATEGORICAL_BINS_STEP_1!$K$14:$K$29,,-1)</f>
        <v>3</v>
      </c>
      <c r="E68" s="1">
        <f>_xlfn.XLOOKUP(Table14[[#This Row],[PLAYING ROLE]],CATEGORICAL_BINS_STEP_1!$L$34:$L$37,CATEGORICAL_BINS_STEP_1!$K$34:$K$37,,-1)</f>
        <v>3</v>
      </c>
    </row>
    <row r="69" spans="1:5" x14ac:dyDescent="0.35">
      <c r="A69" s="13">
        <v>68</v>
      </c>
      <c r="B69" s="4" t="s">
        <v>107</v>
      </c>
      <c r="C69" s="1">
        <f>_xlfn.XLOOKUP(Table14[[#This Row],[COUNTRY]],CATEGORICAL_BINS_STEP_1!$L$2:$L$11,CATEGORICAL_BINS_STEP_1!$K$2:$K$11,,-1)</f>
        <v>2</v>
      </c>
      <c r="D69" s="1">
        <f>_xlfn.XLOOKUP(Table14[[#This Row],[TEAM]],CATEGORICAL_BINS_STEP_1!$L$14:$L$29,CATEGORICAL_BINS_STEP_1!$K$14:$K$29,,-1)</f>
        <v>1</v>
      </c>
      <c r="E69" s="1">
        <f>_xlfn.XLOOKUP(Table14[[#This Row],[PLAYING ROLE]],CATEGORICAL_BINS_STEP_1!$L$34:$L$37,CATEGORICAL_BINS_STEP_1!$K$34:$K$37,,-1)</f>
        <v>1</v>
      </c>
    </row>
    <row r="70" spans="1:5" x14ac:dyDescent="0.35">
      <c r="A70" s="13">
        <v>69</v>
      </c>
      <c r="B70" s="4" t="s">
        <v>108</v>
      </c>
      <c r="C70" s="1">
        <f>_xlfn.XLOOKUP(Table14[[#This Row],[COUNTRY]],CATEGORICAL_BINS_STEP_1!$L$2:$L$11,CATEGORICAL_BINS_STEP_1!$K$2:$K$11,,-1)</f>
        <v>2</v>
      </c>
      <c r="D70" s="1">
        <f>_xlfn.XLOOKUP(Table14[[#This Row],[TEAM]],CATEGORICAL_BINS_STEP_1!$L$14:$L$29,CATEGORICAL_BINS_STEP_1!$K$14:$K$29,,-1)</f>
        <v>4</v>
      </c>
      <c r="E70" s="1">
        <f>_xlfn.XLOOKUP(Table14[[#This Row],[PLAYING ROLE]],CATEGORICAL_BINS_STEP_1!$L$34:$L$37,CATEGORICAL_BINS_STEP_1!$K$34:$K$37,,-1)</f>
        <v>3</v>
      </c>
    </row>
    <row r="71" spans="1:5" x14ac:dyDescent="0.35">
      <c r="A71" s="13">
        <v>70</v>
      </c>
      <c r="B71" s="4" t="s">
        <v>109</v>
      </c>
      <c r="C71" s="1">
        <f>_xlfn.XLOOKUP(Table14[[#This Row],[COUNTRY]],CATEGORICAL_BINS_STEP_1!$L$2:$L$11,CATEGORICAL_BINS_STEP_1!$K$2:$K$11,,-1)</f>
        <v>3</v>
      </c>
      <c r="D71" s="1">
        <f>_xlfn.XLOOKUP(Table14[[#This Row],[TEAM]],CATEGORICAL_BINS_STEP_1!$L$14:$L$29,CATEGORICAL_BINS_STEP_1!$K$14:$K$29,,-1)</f>
        <v>2</v>
      </c>
      <c r="E71" s="1">
        <f>_xlfn.XLOOKUP(Table14[[#This Row],[PLAYING ROLE]],CATEGORICAL_BINS_STEP_1!$L$34:$L$37,CATEGORICAL_BINS_STEP_1!$K$34:$K$37,,-1)</f>
        <v>3</v>
      </c>
    </row>
    <row r="72" spans="1:5" x14ac:dyDescent="0.35">
      <c r="A72" s="13">
        <v>71</v>
      </c>
      <c r="B72" s="4" t="s">
        <v>110</v>
      </c>
      <c r="C72" s="1">
        <f>_xlfn.XLOOKUP(Table14[[#This Row],[COUNTRY]],CATEGORICAL_BINS_STEP_1!$L$2:$L$11,CATEGORICAL_BINS_STEP_1!$K$2:$K$11,,-1)</f>
        <v>2</v>
      </c>
      <c r="D72" s="1">
        <f>_xlfn.XLOOKUP(Table14[[#This Row],[TEAM]],CATEGORICAL_BINS_STEP_1!$L$14:$L$29,CATEGORICAL_BINS_STEP_1!$K$14:$K$29,,-1)</f>
        <v>4</v>
      </c>
      <c r="E72" s="1">
        <f>_xlfn.XLOOKUP(Table14[[#This Row],[PLAYING ROLE]],CATEGORICAL_BINS_STEP_1!$L$34:$L$37,CATEGORICAL_BINS_STEP_1!$K$34:$K$37,,-1)</f>
        <v>3</v>
      </c>
    </row>
    <row r="73" spans="1:5" x14ac:dyDescent="0.35">
      <c r="A73" s="13">
        <v>72</v>
      </c>
      <c r="B73" s="4" t="s">
        <v>111</v>
      </c>
      <c r="C73" s="1">
        <f>_xlfn.XLOOKUP(Table14[[#This Row],[COUNTRY]],CATEGORICAL_BINS_STEP_1!$L$2:$L$11,CATEGORICAL_BINS_STEP_1!$K$2:$K$11,,-1)</f>
        <v>1</v>
      </c>
      <c r="D73" s="1">
        <f>_xlfn.XLOOKUP(Table14[[#This Row],[TEAM]],CATEGORICAL_BINS_STEP_1!$L$14:$L$29,CATEGORICAL_BINS_STEP_1!$K$14:$K$29,,-1)</f>
        <v>2</v>
      </c>
      <c r="E73" s="1">
        <f>_xlfn.XLOOKUP(Table14[[#This Row],[PLAYING ROLE]],CATEGORICAL_BINS_STEP_1!$L$34:$L$37,CATEGORICAL_BINS_STEP_1!$K$34:$K$37,,-1)</f>
        <v>1</v>
      </c>
    </row>
    <row r="74" spans="1:5" x14ac:dyDescent="0.35">
      <c r="A74" s="13">
        <v>73</v>
      </c>
      <c r="B74" s="4" t="s">
        <v>112</v>
      </c>
      <c r="C74" s="1">
        <f>_xlfn.XLOOKUP(Table14[[#This Row],[COUNTRY]],CATEGORICAL_BINS_STEP_1!$L$2:$L$11,CATEGORICAL_BINS_STEP_1!$K$2:$K$11,,-1)</f>
        <v>1</v>
      </c>
      <c r="D74" s="1">
        <f>_xlfn.XLOOKUP(Table14[[#This Row],[TEAM]],CATEGORICAL_BINS_STEP_1!$L$14:$L$29,CATEGORICAL_BINS_STEP_1!$K$14:$K$29,,-1)</f>
        <v>4</v>
      </c>
      <c r="E74" s="1">
        <f>_xlfn.XLOOKUP(Table14[[#This Row],[PLAYING ROLE]],CATEGORICAL_BINS_STEP_1!$L$34:$L$37,CATEGORICAL_BINS_STEP_1!$K$34:$K$37,,-1)</f>
        <v>3</v>
      </c>
    </row>
    <row r="75" spans="1:5" x14ac:dyDescent="0.35">
      <c r="A75" s="13">
        <v>74</v>
      </c>
      <c r="B75" s="4" t="s">
        <v>113</v>
      </c>
      <c r="C75" s="1">
        <f>_xlfn.XLOOKUP(Table14[[#This Row],[COUNTRY]],CATEGORICAL_BINS_STEP_1!$L$2:$L$11,CATEGORICAL_BINS_STEP_1!$K$2:$K$11,,-1)</f>
        <v>2</v>
      </c>
      <c r="D75" s="1">
        <f>_xlfn.XLOOKUP(Table14[[#This Row],[TEAM]],CATEGORICAL_BINS_STEP_1!$L$14:$L$29,CATEGORICAL_BINS_STEP_1!$K$14:$K$29,,-1)</f>
        <v>1</v>
      </c>
      <c r="E75" s="1">
        <f>_xlfn.XLOOKUP(Table14[[#This Row],[PLAYING ROLE]],CATEGORICAL_BINS_STEP_1!$L$34:$L$37,CATEGORICAL_BINS_STEP_1!$K$34:$K$37,,-1)</f>
        <v>1</v>
      </c>
    </row>
    <row r="76" spans="1:5" x14ac:dyDescent="0.35">
      <c r="A76" s="13">
        <v>75</v>
      </c>
      <c r="B76" s="4" t="s">
        <v>114</v>
      </c>
      <c r="C76" s="1">
        <f>_xlfn.XLOOKUP(Table14[[#This Row],[COUNTRY]],CATEGORICAL_BINS_STEP_1!$L$2:$L$11,CATEGORICAL_BINS_STEP_1!$K$2:$K$11,,-1)</f>
        <v>2</v>
      </c>
      <c r="D76" s="1">
        <f>_xlfn.XLOOKUP(Table14[[#This Row],[TEAM]],CATEGORICAL_BINS_STEP_1!$L$14:$L$29,CATEGORICAL_BINS_STEP_1!$K$14:$K$29,,-1)</f>
        <v>1</v>
      </c>
      <c r="E76" s="1">
        <f>_xlfn.XLOOKUP(Table14[[#This Row],[PLAYING ROLE]],CATEGORICAL_BINS_STEP_1!$L$34:$L$37,CATEGORICAL_BINS_STEP_1!$K$34:$K$37,,-1)</f>
        <v>3</v>
      </c>
    </row>
    <row r="77" spans="1:5" x14ac:dyDescent="0.35">
      <c r="A77" s="13">
        <v>76</v>
      </c>
      <c r="B77" s="4" t="s">
        <v>115</v>
      </c>
      <c r="C77" s="1">
        <f>_xlfn.XLOOKUP(Table14[[#This Row],[COUNTRY]],CATEGORICAL_BINS_STEP_1!$L$2:$L$11,CATEGORICAL_BINS_STEP_1!$K$2:$K$11,,-1)</f>
        <v>1</v>
      </c>
      <c r="D77" s="1">
        <f>_xlfn.XLOOKUP(Table14[[#This Row],[TEAM]],CATEGORICAL_BINS_STEP_1!$L$14:$L$29,CATEGORICAL_BINS_STEP_1!$K$14:$K$29,,-1)</f>
        <v>4</v>
      </c>
      <c r="E77" s="1">
        <f>_xlfn.XLOOKUP(Table14[[#This Row],[PLAYING ROLE]],CATEGORICAL_BINS_STEP_1!$L$34:$L$37,CATEGORICAL_BINS_STEP_1!$K$34:$K$37,,-1)</f>
        <v>4</v>
      </c>
    </row>
    <row r="78" spans="1:5" x14ac:dyDescent="0.35">
      <c r="A78" s="13">
        <v>77</v>
      </c>
      <c r="B78" s="4" t="s">
        <v>116</v>
      </c>
      <c r="C78" s="1">
        <f>_xlfn.XLOOKUP(Table14[[#This Row],[COUNTRY]],CATEGORICAL_BINS_STEP_1!$L$2:$L$11,CATEGORICAL_BINS_STEP_1!$K$2:$K$11,,-1)</f>
        <v>1</v>
      </c>
      <c r="D78" s="1">
        <f>_xlfn.XLOOKUP(Table14[[#This Row],[TEAM]],CATEGORICAL_BINS_STEP_1!$L$14:$L$29,CATEGORICAL_BINS_STEP_1!$K$14:$K$29,,-1)</f>
        <v>4</v>
      </c>
      <c r="E78" s="1">
        <f>_xlfn.XLOOKUP(Table14[[#This Row],[PLAYING ROLE]],CATEGORICAL_BINS_STEP_1!$L$34:$L$37,CATEGORICAL_BINS_STEP_1!$K$34:$K$37,,-1)</f>
        <v>3</v>
      </c>
    </row>
    <row r="79" spans="1:5" x14ac:dyDescent="0.35">
      <c r="A79" s="13">
        <v>78</v>
      </c>
      <c r="B79" s="4" t="s">
        <v>117</v>
      </c>
      <c r="C79" s="1">
        <f>_xlfn.XLOOKUP(Table14[[#This Row],[COUNTRY]],CATEGORICAL_BINS_STEP_1!$L$2:$L$11,CATEGORICAL_BINS_STEP_1!$K$2:$K$11,,-1)</f>
        <v>2</v>
      </c>
      <c r="D79" s="1">
        <f>_xlfn.XLOOKUP(Table14[[#This Row],[TEAM]],CATEGORICAL_BINS_STEP_1!$L$14:$L$29,CATEGORICAL_BINS_STEP_1!$K$14:$K$29,,-1)</f>
        <v>2</v>
      </c>
      <c r="E79" s="1">
        <f>_xlfn.XLOOKUP(Table14[[#This Row],[PLAYING ROLE]],CATEGORICAL_BINS_STEP_1!$L$34:$L$37,CATEGORICAL_BINS_STEP_1!$K$34:$K$37,,-1)</f>
        <v>1</v>
      </c>
    </row>
    <row r="80" spans="1:5" x14ac:dyDescent="0.35">
      <c r="A80" s="13">
        <v>79</v>
      </c>
      <c r="B80" s="4" t="s">
        <v>118</v>
      </c>
      <c r="C80" s="1">
        <f>_xlfn.XLOOKUP(Table14[[#This Row],[COUNTRY]],CATEGORICAL_BINS_STEP_1!$L$2:$L$11,CATEGORICAL_BINS_STEP_1!$K$2:$K$11,,-1)</f>
        <v>1</v>
      </c>
      <c r="D80" s="1">
        <f>_xlfn.XLOOKUP(Table14[[#This Row],[TEAM]],CATEGORICAL_BINS_STEP_1!$L$14:$L$29,CATEGORICAL_BINS_STEP_1!$K$14:$K$29,,-1)</f>
        <v>2</v>
      </c>
      <c r="E80" s="1">
        <f>_xlfn.XLOOKUP(Table14[[#This Row],[PLAYING ROLE]],CATEGORICAL_BINS_STEP_1!$L$34:$L$37,CATEGORICAL_BINS_STEP_1!$K$34:$K$37,,-1)</f>
        <v>3</v>
      </c>
    </row>
    <row r="81" spans="1:5" x14ac:dyDescent="0.35">
      <c r="A81" s="13">
        <v>80</v>
      </c>
      <c r="B81" s="4" t="s">
        <v>119</v>
      </c>
      <c r="C81" s="1">
        <f>_xlfn.XLOOKUP(Table14[[#This Row],[COUNTRY]],CATEGORICAL_BINS_STEP_1!$L$2:$L$11,CATEGORICAL_BINS_STEP_1!$K$2:$K$11,,-1)</f>
        <v>1</v>
      </c>
      <c r="D81" s="1">
        <f>_xlfn.XLOOKUP(Table14[[#This Row],[TEAM]],CATEGORICAL_BINS_STEP_1!$L$14:$L$29,CATEGORICAL_BINS_STEP_1!$K$14:$K$29,,-1)</f>
        <v>4</v>
      </c>
      <c r="E81" s="1">
        <f>_xlfn.XLOOKUP(Table14[[#This Row],[PLAYING ROLE]],CATEGORICAL_BINS_STEP_1!$L$34:$L$37,CATEGORICAL_BINS_STEP_1!$K$34:$K$37,,-1)</f>
        <v>3</v>
      </c>
    </row>
    <row r="82" spans="1:5" x14ac:dyDescent="0.35">
      <c r="A82" s="13">
        <v>81</v>
      </c>
      <c r="B82" s="4" t="s">
        <v>120</v>
      </c>
      <c r="C82" s="1">
        <f>_xlfn.XLOOKUP(Table14[[#This Row],[COUNTRY]],CATEGORICAL_BINS_STEP_1!$L$2:$L$11,CATEGORICAL_BINS_STEP_1!$K$2:$K$11,,-1)</f>
        <v>1</v>
      </c>
      <c r="D82" s="1">
        <f>_xlfn.XLOOKUP(Table14[[#This Row],[TEAM]],CATEGORICAL_BINS_STEP_1!$L$14:$L$29,CATEGORICAL_BINS_STEP_1!$K$14:$K$29,,-1)</f>
        <v>2</v>
      </c>
      <c r="E82" s="1">
        <f>_xlfn.XLOOKUP(Table14[[#This Row],[PLAYING ROLE]],CATEGORICAL_BINS_STEP_1!$L$34:$L$37,CATEGORICAL_BINS_STEP_1!$K$34:$K$37,,-1)</f>
        <v>4</v>
      </c>
    </row>
    <row r="83" spans="1:5" x14ac:dyDescent="0.35">
      <c r="A83" s="13">
        <v>82</v>
      </c>
      <c r="B83" s="4" t="s">
        <v>121</v>
      </c>
      <c r="C83" s="1">
        <f>_xlfn.XLOOKUP(Table14[[#This Row],[COUNTRY]],CATEGORICAL_BINS_STEP_1!$L$2:$L$11,CATEGORICAL_BINS_STEP_1!$K$2:$K$11,,-1)</f>
        <v>1</v>
      </c>
      <c r="D83" s="1">
        <f>_xlfn.XLOOKUP(Table14[[#This Row],[TEAM]],CATEGORICAL_BINS_STEP_1!$L$14:$L$29,CATEGORICAL_BINS_STEP_1!$K$14:$K$29,,-1)</f>
        <v>4</v>
      </c>
      <c r="E83" s="1">
        <f>_xlfn.XLOOKUP(Table14[[#This Row],[PLAYING ROLE]],CATEGORICAL_BINS_STEP_1!$L$34:$L$37,CATEGORICAL_BINS_STEP_1!$K$34:$K$37,,-1)</f>
        <v>1</v>
      </c>
    </row>
    <row r="84" spans="1:5" x14ac:dyDescent="0.35">
      <c r="A84" s="13">
        <v>83</v>
      </c>
      <c r="B84" s="4" t="s">
        <v>122</v>
      </c>
      <c r="C84" s="1">
        <f>_xlfn.XLOOKUP(Table14[[#This Row],[COUNTRY]],CATEGORICAL_BINS_STEP_1!$L$2:$L$11,CATEGORICAL_BINS_STEP_1!$K$2:$K$11,,-1)</f>
        <v>1</v>
      </c>
      <c r="D84" s="1">
        <f>_xlfn.XLOOKUP(Table14[[#This Row],[TEAM]],CATEGORICAL_BINS_STEP_1!$L$14:$L$29,CATEGORICAL_BINS_STEP_1!$K$14:$K$29,,-1)</f>
        <v>4</v>
      </c>
      <c r="E84" s="1">
        <f>_xlfn.XLOOKUP(Table14[[#This Row],[PLAYING ROLE]],CATEGORICAL_BINS_STEP_1!$L$34:$L$37,CATEGORICAL_BINS_STEP_1!$K$34:$K$37,,-1)</f>
        <v>1</v>
      </c>
    </row>
    <row r="85" spans="1:5" x14ac:dyDescent="0.35">
      <c r="A85" s="13">
        <v>84</v>
      </c>
      <c r="B85" s="4" t="s">
        <v>123</v>
      </c>
      <c r="C85" s="1">
        <f>_xlfn.XLOOKUP(Table14[[#This Row],[COUNTRY]],CATEGORICAL_BINS_STEP_1!$L$2:$L$11,CATEGORICAL_BINS_STEP_1!$K$2:$K$11,,-1)</f>
        <v>1</v>
      </c>
      <c r="D85" s="1">
        <f>_xlfn.XLOOKUP(Table14[[#This Row],[TEAM]],CATEGORICAL_BINS_STEP_1!$L$14:$L$29,CATEGORICAL_BINS_STEP_1!$K$14:$K$29,,-1)</f>
        <v>2</v>
      </c>
      <c r="E85" s="1">
        <f>_xlfn.XLOOKUP(Table14[[#This Row],[PLAYING ROLE]],CATEGORICAL_BINS_STEP_1!$L$34:$L$37,CATEGORICAL_BINS_STEP_1!$K$34:$K$37,,-1)</f>
        <v>2</v>
      </c>
    </row>
    <row r="86" spans="1:5" x14ac:dyDescent="0.35">
      <c r="A86" s="13">
        <v>85</v>
      </c>
      <c r="B86" s="4" t="s">
        <v>124</v>
      </c>
      <c r="C86" s="1">
        <f>_xlfn.XLOOKUP(Table14[[#This Row],[COUNTRY]],CATEGORICAL_BINS_STEP_1!$L$2:$L$11,CATEGORICAL_BINS_STEP_1!$K$2:$K$11,,-1)</f>
        <v>2</v>
      </c>
      <c r="D86" s="1">
        <f>_xlfn.XLOOKUP(Table14[[#This Row],[TEAM]],CATEGORICAL_BINS_STEP_1!$L$14:$L$29,CATEGORICAL_BINS_STEP_1!$K$14:$K$29,,-1)</f>
        <v>1</v>
      </c>
      <c r="E86" s="1">
        <f>_xlfn.XLOOKUP(Table14[[#This Row],[PLAYING ROLE]],CATEGORICAL_BINS_STEP_1!$L$34:$L$37,CATEGORICAL_BINS_STEP_1!$K$34:$K$37,,-1)</f>
        <v>1</v>
      </c>
    </row>
    <row r="87" spans="1:5" x14ac:dyDescent="0.35">
      <c r="A87" s="13">
        <v>86</v>
      </c>
      <c r="B87" s="4" t="s">
        <v>125</v>
      </c>
      <c r="C87" s="1">
        <f>_xlfn.XLOOKUP(Table14[[#This Row],[COUNTRY]],CATEGORICAL_BINS_STEP_1!$L$2:$L$11,CATEGORICAL_BINS_STEP_1!$K$2:$K$11,,-1)</f>
        <v>2</v>
      </c>
      <c r="D87" s="1">
        <f>_xlfn.XLOOKUP(Table14[[#This Row],[TEAM]],CATEGORICAL_BINS_STEP_1!$L$14:$L$29,CATEGORICAL_BINS_STEP_1!$K$14:$K$29,,-1)</f>
        <v>4</v>
      </c>
      <c r="E87" s="1">
        <f>_xlfn.XLOOKUP(Table14[[#This Row],[PLAYING ROLE]],CATEGORICAL_BINS_STEP_1!$L$34:$L$37,CATEGORICAL_BINS_STEP_1!$K$34:$K$37,,-1)</f>
        <v>2</v>
      </c>
    </row>
    <row r="88" spans="1:5" x14ac:dyDescent="0.35">
      <c r="A88" s="13">
        <v>87</v>
      </c>
      <c r="B88" s="4" t="s">
        <v>126</v>
      </c>
      <c r="C88" s="1">
        <f>_xlfn.XLOOKUP(Table14[[#This Row],[COUNTRY]],CATEGORICAL_BINS_STEP_1!$L$2:$L$11,CATEGORICAL_BINS_STEP_1!$K$2:$K$11,,-1)</f>
        <v>2</v>
      </c>
      <c r="D88" s="1">
        <f>_xlfn.XLOOKUP(Table14[[#This Row],[TEAM]],CATEGORICAL_BINS_STEP_1!$L$14:$L$29,CATEGORICAL_BINS_STEP_1!$K$14:$K$29,,-1)</f>
        <v>1</v>
      </c>
      <c r="E88" s="1">
        <f>_xlfn.XLOOKUP(Table14[[#This Row],[PLAYING ROLE]],CATEGORICAL_BINS_STEP_1!$L$34:$L$37,CATEGORICAL_BINS_STEP_1!$K$34:$K$37,,-1)</f>
        <v>2</v>
      </c>
    </row>
    <row r="89" spans="1:5" x14ac:dyDescent="0.35">
      <c r="A89" s="13">
        <v>88</v>
      </c>
      <c r="B89" s="4" t="s">
        <v>127</v>
      </c>
      <c r="C89" s="1">
        <f>_xlfn.XLOOKUP(Table14[[#This Row],[COUNTRY]],CATEGORICAL_BINS_STEP_1!$L$2:$L$11,CATEGORICAL_BINS_STEP_1!$K$2:$K$11,,-1)</f>
        <v>1</v>
      </c>
      <c r="D89" s="1">
        <f>_xlfn.XLOOKUP(Table14[[#This Row],[TEAM]],CATEGORICAL_BINS_STEP_1!$L$14:$L$29,CATEGORICAL_BINS_STEP_1!$K$14:$K$29,,-1)</f>
        <v>4</v>
      </c>
      <c r="E89" s="1">
        <f>_xlfn.XLOOKUP(Table14[[#This Row],[PLAYING ROLE]],CATEGORICAL_BINS_STEP_1!$L$34:$L$37,CATEGORICAL_BINS_STEP_1!$K$34:$K$37,,-1)</f>
        <v>3</v>
      </c>
    </row>
    <row r="90" spans="1:5" x14ac:dyDescent="0.35">
      <c r="A90" s="13">
        <v>89</v>
      </c>
      <c r="B90" s="4" t="s">
        <v>128</v>
      </c>
      <c r="C90" s="1">
        <f>_xlfn.XLOOKUP(Table14[[#This Row],[COUNTRY]],CATEGORICAL_BINS_STEP_1!$L$2:$L$11,CATEGORICAL_BINS_STEP_1!$K$2:$K$11,,-1)</f>
        <v>1</v>
      </c>
      <c r="D90" s="1">
        <f>_xlfn.XLOOKUP(Table14[[#This Row],[TEAM]],CATEGORICAL_BINS_STEP_1!$L$14:$L$29,CATEGORICAL_BINS_STEP_1!$K$14:$K$29,,-1)</f>
        <v>1</v>
      </c>
      <c r="E90" s="1">
        <f>_xlfn.XLOOKUP(Table14[[#This Row],[PLAYING ROLE]],CATEGORICAL_BINS_STEP_1!$L$34:$L$37,CATEGORICAL_BINS_STEP_1!$K$34:$K$37,,-1)</f>
        <v>2</v>
      </c>
    </row>
    <row r="91" spans="1:5" x14ac:dyDescent="0.35">
      <c r="A91" s="13">
        <v>90</v>
      </c>
      <c r="B91" s="4" t="s">
        <v>129</v>
      </c>
      <c r="C91" s="1">
        <f>_xlfn.XLOOKUP(Table14[[#This Row],[COUNTRY]],CATEGORICAL_BINS_STEP_1!$L$2:$L$11,CATEGORICAL_BINS_STEP_1!$K$2:$K$11,,-1)</f>
        <v>2</v>
      </c>
      <c r="D91" s="1">
        <f>_xlfn.XLOOKUP(Table14[[#This Row],[TEAM]],CATEGORICAL_BINS_STEP_1!$L$14:$L$29,CATEGORICAL_BINS_STEP_1!$K$14:$K$29,,-1)</f>
        <v>2</v>
      </c>
      <c r="E91" s="1">
        <f>_xlfn.XLOOKUP(Table14[[#This Row],[PLAYING ROLE]],CATEGORICAL_BINS_STEP_1!$L$34:$L$37,CATEGORICAL_BINS_STEP_1!$K$34:$K$37,,-1)</f>
        <v>1</v>
      </c>
    </row>
    <row r="92" spans="1:5" x14ac:dyDescent="0.35">
      <c r="A92" s="13">
        <v>91</v>
      </c>
      <c r="B92" s="4" t="s">
        <v>130</v>
      </c>
      <c r="C92" s="1">
        <f>_xlfn.XLOOKUP(Table14[[#This Row],[COUNTRY]],CATEGORICAL_BINS_STEP_1!$L$2:$L$11,CATEGORICAL_BINS_STEP_1!$K$2:$K$11,,-1)</f>
        <v>1</v>
      </c>
      <c r="D92" s="1">
        <f>_xlfn.XLOOKUP(Table14[[#This Row],[TEAM]],CATEGORICAL_BINS_STEP_1!$L$14:$L$29,CATEGORICAL_BINS_STEP_1!$K$14:$K$29,,-1)</f>
        <v>2</v>
      </c>
      <c r="E92" s="1">
        <f>_xlfn.XLOOKUP(Table14[[#This Row],[PLAYING ROLE]],CATEGORICAL_BINS_STEP_1!$L$34:$L$37,CATEGORICAL_BINS_STEP_1!$K$34:$K$37,,-1)</f>
        <v>4</v>
      </c>
    </row>
    <row r="93" spans="1:5" x14ac:dyDescent="0.35">
      <c r="A93" s="13">
        <v>92</v>
      </c>
      <c r="B93" s="4" t="s">
        <v>131</v>
      </c>
      <c r="C93" s="1">
        <f>_xlfn.XLOOKUP(Table14[[#This Row],[COUNTRY]],CATEGORICAL_BINS_STEP_1!$L$2:$L$11,CATEGORICAL_BINS_STEP_1!$K$2:$K$11,,-1)</f>
        <v>3</v>
      </c>
      <c r="D93" s="1">
        <f>_xlfn.XLOOKUP(Table14[[#This Row],[TEAM]],CATEGORICAL_BINS_STEP_1!$L$14:$L$29,CATEGORICAL_BINS_STEP_1!$K$14:$K$29,,-1)</f>
        <v>4</v>
      </c>
      <c r="E93" s="1">
        <f>_xlfn.XLOOKUP(Table14[[#This Row],[PLAYING ROLE]],CATEGORICAL_BINS_STEP_1!$L$34:$L$37,CATEGORICAL_BINS_STEP_1!$K$34:$K$37,,-1)</f>
        <v>4</v>
      </c>
    </row>
    <row r="94" spans="1:5" x14ac:dyDescent="0.35">
      <c r="A94" s="13">
        <v>93</v>
      </c>
      <c r="B94" s="4" t="s">
        <v>132</v>
      </c>
      <c r="C94" s="1">
        <f>_xlfn.XLOOKUP(Table14[[#This Row],[COUNTRY]],CATEGORICAL_BINS_STEP_1!$L$2:$L$11,CATEGORICAL_BINS_STEP_1!$K$2:$K$11,,-1)</f>
        <v>3</v>
      </c>
      <c r="D94" s="1">
        <f>_xlfn.XLOOKUP(Table14[[#This Row],[TEAM]],CATEGORICAL_BINS_STEP_1!$L$14:$L$29,CATEGORICAL_BINS_STEP_1!$K$14:$K$29,,-1)</f>
        <v>3</v>
      </c>
      <c r="E94" s="1">
        <f>_xlfn.XLOOKUP(Table14[[#This Row],[PLAYING ROLE]],CATEGORICAL_BINS_STEP_1!$L$34:$L$37,CATEGORICAL_BINS_STEP_1!$K$34:$K$37,,-1)</f>
        <v>2</v>
      </c>
    </row>
    <row r="95" spans="1:5" x14ac:dyDescent="0.35">
      <c r="A95" s="13">
        <v>94</v>
      </c>
      <c r="B95" s="4" t="s">
        <v>133</v>
      </c>
      <c r="C95" s="1">
        <f>_xlfn.XLOOKUP(Table14[[#This Row],[COUNTRY]],CATEGORICAL_BINS_STEP_1!$L$2:$L$11,CATEGORICAL_BINS_STEP_1!$K$2:$K$11,,-1)</f>
        <v>1</v>
      </c>
      <c r="D95" s="1">
        <f>_xlfn.XLOOKUP(Table14[[#This Row],[TEAM]],CATEGORICAL_BINS_STEP_1!$L$14:$L$29,CATEGORICAL_BINS_STEP_1!$K$14:$K$29,,-1)</f>
        <v>3</v>
      </c>
      <c r="E95" s="1">
        <f>_xlfn.XLOOKUP(Table14[[#This Row],[PLAYING ROLE]],CATEGORICAL_BINS_STEP_1!$L$34:$L$37,CATEGORICAL_BINS_STEP_1!$K$34:$K$37,,-1)</f>
        <v>2</v>
      </c>
    </row>
    <row r="96" spans="1:5" x14ac:dyDescent="0.35">
      <c r="A96" s="13">
        <v>95</v>
      </c>
      <c r="B96" s="4" t="s">
        <v>134</v>
      </c>
      <c r="C96" s="1">
        <f>_xlfn.XLOOKUP(Table14[[#This Row],[COUNTRY]],CATEGORICAL_BINS_STEP_1!$L$2:$L$11,CATEGORICAL_BINS_STEP_1!$K$2:$K$11,,-1)</f>
        <v>1</v>
      </c>
      <c r="D96" s="1">
        <f>_xlfn.XLOOKUP(Table14[[#This Row],[TEAM]],CATEGORICAL_BINS_STEP_1!$L$14:$L$29,CATEGORICAL_BINS_STEP_1!$K$14:$K$29,,-1)</f>
        <v>3</v>
      </c>
      <c r="E96" s="1">
        <f>_xlfn.XLOOKUP(Table14[[#This Row],[PLAYING ROLE]],CATEGORICAL_BINS_STEP_1!$L$34:$L$37,CATEGORICAL_BINS_STEP_1!$K$34:$K$37,,-1)</f>
        <v>1</v>
      </c>
    </row>
    <row r="97" spans="1:5" x14ac:dyDescent="0.35">
      <c r="A97" s="13">
        <v>96</v>
      </c>
      <c r="B97" s="4" t="s">
        <v>135</v>
      </c>
      <c r="C97" s="1">
        <f>_xlfn.XLOOKUP(Table14[[#This Row],[COUNTRY]],CATEGORICAL_BINS_STEP_1!$L$2:$L$11,CATEGORICAL_BINS_STEP_1!$K$2:$K$11,,-1)</f>
        <v>1</v>
      </c>
      <c r="D97" s="1">
        <f>_xlfn.XLOOKUP(Table14[[#This Row],[TEAM]],CATEGORICAL_BINS_STEP_1!$L$14:$L$29,CATEGORICAL_BINS_STEP_1!$K$14:$K$29,,-1)</f>
        <v>2</v>
      </c>
      <c r="E97" s="1">
        <f>_xlfn.XLOOKUP(Table14[[#This Row],[PLAYING ROLE]],CATEGORICAL_BINS_STEP_1!$L$34:$L$37,CATEGORICAL_BINS_STEP_1!$K$34:$K$37,,-1)</f>
        <v>3</v>
      </c>
    </row>
    <row r="98" spans="1:5" x14ac:dyDescent="0.35">
      <c r="A98" s="13">
        <v>97</v>
      </c>
      <c r="B98" s="4" t="s">
        <v>136</v>
      </c>
      <c r="C98" s="1">
        <f>_xlfn.XLOOKUP(Table14[[#This Row],[COUNTRY]],CATEGORICAL_BINS_STEP_1!$L$2:$L$11,CATEGORICAL_BINS_STEP_1!$K$2:$K$11,,-1)</f>
        <v>1</v>
      </c>
      <c r="D98" s="1">
        <f>_xlfn.XLOOKUP(Table14[[#This Row],[TEAM]],CATEGORICAL_BINS_STEP_1!$L$14:$L$29,CATEGORICAL_BINS_STEP_1!$K$14:$K$29,,-1)</f>
        <v>1</v>
      </c>
      <c r="E98" s="1">
        <f>_xlfn.XLOOKUP(Table14[[#This Row],[PLAYING ROLE]],CATEGORICAL_BINS_STEP_1!$L$34:$L$37,CATEGORICAL_BINS_STEP_1!$K$34:$K$37,,-1)</f>
        <v>1</v>
      </c>
    </row>
    <row r="99" spans="1:5" x14ac:dyDescent="0.35">
      <c r="A99" s="13">
        <v>98</v>
      </c>
      <c r="B99" s="4" t="s">
        <v>137</v>
      </c>
      <c r="C99" s="1">
        <f>_xlfn.XLOOKUP(Table14[[#This Row],[COUNTRY]],CATEGORICAL_BINS_STEP_1!$L$2:$L$11,CATEGORICAL_BINS_STEP_1!$K$2:$K$11,,-1)</f>
        <v>1</v>
      </c>
      <c r="D99" s="1">
        <f>_xlfn.XLOOKUP(Table14[[#This Row],[TEAM]],CATEGORICAL_BINS_STEP_1!$L$14:$L$29,CATEGORICAL_BINS_STEP_1!$K$14:$K$29,,-1)</f>
        <v>4</v>
      </c>
      <c r="E99" s="1">
        <f>_xlfn.XLOOKUP(Table14[[#This Row],[PLAYING ROLE]],CATEGORICAL_BINS_STEP_1!$L$34:$L$37,CATEGORICAL_BINS_STEP_1!$K$34:$K$37,,-1)</f>
        <v>2</v>
      </c>
    </row>
    <row r="100" spans="1:5" x14ac:dyDescent="0.35">
      <c r="A100" s="13">
        <v>99</v>
      </c>
      <c r="B100" s="4" t="s">
        <v>138</v>
      </c>
      <c r="C100" s="1">
        <f>_xlfn.XLOOKUP(Table14[[#This Row],[COUNTRY]],CATEGORICAL_BINS_STEP_1!$L$2:$L$11,CATEGORICAL_BINS_STEP_1!$K$2:$K$11,,-1)</f>
        <v>1</v>
      </c>
      <c r="D100" s="1">
        <f>_xlfn.XLOOKUP(Table14[[#This Row],[TEAM]],CATEGORICAL_BINS_STEP_1!$L$14:$L$29,CATEGORICAL_BINS_STEP_1!$K$14:$K$29,,-1)</f>
        <v>1</v>
      </c>
      <c r="E100" s="1">
        <f>_xlfn.XLOOKUP(Table14[[#This Row],[PLAYING ROLE]],CATEGORICAL_BINS_STEP_1!$L$34:$L$37,CATEGORICAL_BINS_STEP_1!$K$34:$K$37,,-1)</f>
        <v>3</v>
      </c>
    </row>
    <row r="101" spans="1:5" x14ac:dyDescent="0.35">
      <c r="A101" s="13">
        <v>100</v>
      </c>
      <c r="B101" s="4" t="s">
        <v>139</v>
      </c>
      <c r="C101" s="1">
        <f>_xlfn.XLOOKUP(Table14[[#This Row],[COUNTRY]],CATEGORICAL_BINS_STEP_1!$L$2:$L$11,CATEGORICAL_BINS_STEP_1!$K$2:$K$11,,-1)</f>
        <v>1</v>
      </c>
      <c r="D101" s="1">
        <f>_xlfn.XLOOKUP(Table14[[#This Row],[TEAM]],CATEGORICAL_BINS_STEP_1!$L$14:$L$29,CATEGORICAL_BINS_STEP_1!$K$14:$K$29,,-1)</f>
        <v>3</v>
      </c>
      <c r="E101" s="1">
        <f>_xlfn.XLOOKUP(Table14[[#This Row],[PLAYING ROLE]],CATEGORICAL_BINS_STEP_1!$L$34:$L$37,CATEGORICAL_BINS_STEP_1!$K$34:$K$37,,-1)</f>
        <v>1</v>
      </c>
    </row>
    <row r="102" spans="1:5" x14ac:dyDescent="0.35">
      <c r="A102" s="13">
        <v>101</v>
      </c>
      <c r="B102" s="4" t="s">
        <v>140</v>
      </c>
      <c r="C102" s="1">
        <f>_xlfn.XLOOKUP(Table14[[#This Row],[COUNTRY]],CATEGORICAL_BINS_STEP_1!$L$2:$L$11,CATEGORICAL_BINS_STEP_1!$K$2:$K$11,,-1)</f>
        <v>3</v>
      </c>
      <c r="D102" s="1">
        <f>_xlfn.XLOOKUP(Table14[[#This Row],[TEAM]],CATEGORICAL_BINS_STEP_1!$L$14:$L$29,CATEGORICAL_BINS_STEP_1!$K$14:$K$29,,-1)</f>
        <v>3</v>
      </c>
      <c r="E102" s="1">
        <f>_xlfn.XLOOKUP(Table14[[#This Row],[PLAYING ROLE]],CATEGORICAL_BINS_STEP_1!$L$34:$L$37,CATEGORICAL_BINS_STEP_1!$K$34:$K$37,,-1)</f>
        <v>2</v>
      </c>
    </row>
    <row r="103" spans="1:5" x14ac:dyDescent="0.35">
      <c r="A103" s="13">
        <v>102</v>
      </c>
      <c r="B103" s="4" t="s">
        <v>141</v>
      </c>
      <c r="C103" s="1">
        <f>_xlfn.XLOOKUP(Table14[[#This Row],[COUNTRY]],CATEGORICAL_BINS_STEP_1!$L$2:$L$11,CATEGORICAL_BINS_STEP_1!$K$2:$K$11,,-1)</f>
        <v>1</v>
      </c>
      <c r="D103" s="1">
        <f>_xlfn.XLOOKUP(Table14[[#This Row],[TEAM]],CATEGORICAL_BINS_STEP_1!$L$14:$L$29,CATEGORICAL_BINS_STEP_1!$K$14:$K$29,,-1)</f>
        <v>4</v>
      </c>
      <c r="E103" s="1">
        <f>_xlfn.XLOOKUP(Table14[[#This Row],[PLAYING ROLE]],CATEGORICAL_BINS_STEP_1!$L$34:$L$37,CATEGORICAL_BINS_STEP_1!$K$34:$K$37,,-1)</f>
        <v>3</v>
      </c>
    </row>
    <row r="104" spans="1:5" x14ac:dyDescent="0.35">
      <c r="A104" s="13">
        <v>103</v>
      </c>
      <c r="B104" s="4" t="s">
        <v>142</v>
      </c>
      <c r="C104" s="1">
        <f>_xlfn.XLOOKUP(Table14[[#This Row],[COUNTRY]],CATEGORICAL_BINS_STEP_1!$L$2:$L$11,CATEGORICAL_BINS_STEP_1!$K$2:$K$11,,-1)</f>
        <v>3</v>
      </c>
      <c r="D104" s="1">
        <f>_xlfn.XLOOKUP(Table14[[#This Row],[TEAM]],CATEGORICAL_BINS_STEP_1!$L$14:$L$29,CATEGORICAL_BINS_STEP_1!$K$14:$K$29,,-1)</f>
        <v>4</v>
      </c>
      <c r="E104" s="1">
        <f>_xlfn.XLOOKUP(Table14[[#This Row],[PLAYING ROLE]],CATEGORICAL_BINS_STEP_1!$L$34:$L$37,CATEGORICAL_BINS_STEP_1!$K$34:$K$37,,-1)</f>
        <v>1</v>
      </c>
    </row>
    <row r="105" spans="1:5" x14ac:dyDescent="0.35">
      <c r="A105" s="13">
        <v>104</v>
      </c>
      <c r="B105" s="4" t="s">
        <v>143</v>
      </c>
      <c r="C105" s="1">
        <f>_xlfn.XLOOKUP(Table14[[#This Row],[COUNTRY]],CATEGORICAL_BINS_STEP_1!$L$2:$L$11,CATEGORICAL_BINS_STEP_1!$K$2:$K$11,,-1)</f>
        <v>2</v>
      </c>
      <c r="D105" s="1">
        <f>_xlfn.XLOOKUP(Table14[[#This Row],[TEAM]],CATEGORICAL_BINS_STEP_1!$L$14:$L$29,CATEGORICAL_BINS_STEP_1!$K$14:$K$29,,-1)</f>
        <v>4</v>
      </c>
      <c r="E105" s="1">
        <f>_xlfn.XLOOKUP(Table14[[#This Row],[PLAYING ROLE]],CATEGORICAL_BINS_STEP_1!$L$34:$L$37,CATEGORICAL_BINS_STEP_1!$K$34:$K$37,,-1)</f>
        <v>2</v>
      </c>
    </row>
    <row r="106" spans="1:5" x14ac:dyDescent="0.35">
      <c r="A106" s="13">
        <v>105</v>
      </c>
      <c r="B106" s="4" t="s">
        <v>144</v>
      </c>
      <c r="C106" s="1">
        <f>_xlfn.XLOOKUP(Table14[[#This Row],[COUNTRY]],CATEGORICAL_BINS_STEP_1!$L$2:$L$11,CATEGORICAL_BINS_STEP_1!$K$2:$K$11,,-1)</f>
        <v>1</v>
      </c>
      <c r="D106" s="1">
        <f>_xlfn.XLOOKUP(Table14[[#This Row],[TEAM]],CATEGORICAL_BINS_STEP_1!$L$14:$L$29,CATEGORICAL_BINS_STEP_1!$K$14:$K$29,,-1)</f>
        <v>3</v>
      </c>
      <c r="E106" s="1">
        <f>_xlfn.XLOOKUP(Table14[[#This Row],[PLAYING ROLE]],CATEGORICAL_BINS_STEP_1!$L$34:$L$37,CATEGORICAL_BINS_STEP_1!$K$34:$K$37,,-1)</f>
        <v>3</v>
      </c>
    </row>
    <row r="107" spans="1:5" x14ac:dyDescent="0.35">
      <c r="A107" s="13">
        <v>106</v>
      </c>
      <c r="B107" s="4" t="s">
        <v>145</v>
      </c>
      <c r="C107" s="1">
        <f>_xlfn.XLOOKUP(Table14[[#This Row],[COUNTRY]],CATEGORICAL_BINS_STEP_1!$L$2:$L$11,CATEGORICAL_BINS_STEP_1!$K$2:$K$11,,-1)</f>
        <v>1</v>
      </c>
      <c r="D107" s="1">
        <f>_xlfn.XLOOKUP(Table14[[#This Row],[TEAM]],CATEGORICAL_BINS_STEP_1!$L$14:$L$29,CATEGORICAL_BINS_STEP_1!$K$14:$K$29,,-1)</f>
        <v>4</v>
      </c>
      <c r="E107" s="1">
        <f>_xlfn.XLOOKUP(Table14[[#This Row],[PLAYING ROLE]],CATEGORICAL_BINS_STEP_1!$L$34:$L$37,CATEGORICAL_BINS_STEP_1!$K$34:$K$37,,-1)</f>
        <v>3</v>
      </c>
    </row>
    <row r="108" spans="1:5" x14ac:dyDescent="0.35">
      <c r="A108" s="13">
        <v>107</v>
      </c>
      <c r="B108" s="4" t="s">
        <v>146</v>
      </c>
      <c r="C108" s="1">
        <f>_xlfn.XLOOKUP(Table14[[#This Row],[COUNTRY]],CATEGORICAL_BINS_STEP_1!$L$2:$L$11,CATEGORICAL_BINS_STEP_1!$K$2:$K$11,,-1)</f>
        <v>2</v>
      </c>
      <c r="D108" s="1">
        <f>_xlfn.XLOOKUP(Table14[[#This Row],[TEAM]],CATEGORICAL_BINS_STEP_1!$L$14:$L$29,CATEGORICAL_BINS_STEP_1!$K$14:$K$29,,-1)</f>
        <v>2</v>
      </c>
      <c r="E108" s="1">
        <f>_xlfn.XLOOKUP(Table14[[#This Row],[PLAYING ROLE]],CATEGORICAL_BINS_STEP_1!$L$34:$L$37,CATEGORICAL_BINS_STEP_1!$K$34:$K$37,,-1)</f>
        <v>3</v>
      </c>
    </row>
    <row r="109" spans="1:5" x14ac:dyDescent="0.35">
      <c r="A109" s="13">
        <v>108</v>
      </c>
      <c r="B109" s="4" t="s">
        <v>147</v>
      </c>
      <c r="C109" s="1">
        <f>_xlfn.XLOOKUP(Table14[[#This Row],[COUNTRY]],CATEGORICAL_BINS_STEP_1!$L$2:$L$11,CATEGORICAL_BINS_STEP_1!$K$2:$K$11,,-1)</f>
        <v>2</v>
      </c>
      <c r="D109" s="1">
        <f>_xlfn.XLOOKUP(Table14[[#This Row],[TEAM]],CATEGORICAL_BINS_STEP_1!$L$14:$L$29,CATEGORICAL_BINS_STEP_1!$K$14:$K$29,,-1)</f>
        <v>4</v>
      </c>
      <c r="E109" s="1">
        <f>_xlfn.XLOOKUP(Table14[[#This Row],[PLAYING ROLE]],CATEGORICAL_BINS_STEP_1!$L$34:$L$37,CATEGORICAL_BINS_STEP_1!$K$34:$K$37,,-1)</f>
        <v>1</v>
      </c>
    </row>
    <row r="110" spans="1:5" x14ac:dyDescent="0.35">
      <c r="A110" s="13">
        <v>109</v>
      </c>
      <c r="B110" s="4" t="s">
        <v>148</v>
      </c>
      <c r="C110" s="1">
        <f>_xlfn.XLOOKUP(Table14[[#This Row],[COUNTRY]],CATEGORICAL_BINS_STEP_1!$L$2:$L$11,CATEGORICAL_BINS_STEP_1!$K$2:$K$11,,-1)</f>
        <v>2</v>
      </c>
      <c r="D110" s="1">
        <f>_xlfn.XLOOKUP(Table14[[#This Row],[TEAM]],CATEGORICAL_BINS_STEP_1!$L$14:$L$29,CATEGORICAL_BINS_STEP_1!$K$14:$K$29,,-1)</f>
        <v>4</v>
      </c>
      <c r="E110" s="1">
        <f>_xlfn.XLOOKUP(Table14[[#This Row],[PLAYING ROLE]],CATEGORICAL_BINS_STEP_1!$L$34:$L$37,CATEGORICAL_BINS_STEP_1!$K$34:$K$37,,-1)</f>
        <v>1</v>
      </c>
    </row>
    <row r="111" spans="1:5" x14ac:dyDescent="0.35">
      <c r="A111" s="13">
        <v>110</v>
      </c>
      <c r="B111" s="4" t="s">
        <v>149</v>
      </c>
      <c r="C111" s="1">
        <f>_xlfn.XLOOKUP(Table14[[#This Row],[COUNTRY]],CATEGORICAL_BINS_STEP_1!$L$2:$L$11,CATEGORICAL_BINS_STEP_1!$K$2:$K$11,,-1)</f>
        <v>3</v>
      </c>
      <c r="D111" s="1">
        <f>_xlfn.XLOOKUP(Table14[[#This Row],[TEAM]],CATEGORICAL_BINS_STEP_1!$L$14:$L$29,CATEGORICAL_BINS_STEP_1!$K$14:$K$29,,-1)</f>
        <v>1</v>
      </c>
      <c r="E111" s="1">
        <f>_xlfn.XLOOKUP(Table14[[#This Row],[PLAYING ROLE]],CATEGORICAL_BINS_STEP_1!$L$34:$L$37,CATEGORICAL_BINS_STEP_1!$K$34:$K$37,,-1)</f>
        <v>4</v>
      </c>
    </row>
    <row r="112" spans="1:5" x14ac:dyDescent="0.35">
      <c r="A112" s="13">
        <v>111</v>
      </c>
      <c r="B112" s="4" t="s">
        <v>151</v>
      </c>
      <c r="C112" s="1">
        <f>_xlfn.XLOOKUP(Table14[[#This Row],[COUNTRY]],CATEGORICAL_BINS_STEP_1!$L$2:$L$11,CATEGORICAL_BINS_STEP_1!$K$2:$K$11,,-1)</f>
        <v>2</v>
      </c>
      <c r="D112" s="1">
        <f>_xlfn.XLOOKUP(Table14[[#This Row],[TEAM]],CATEGORICAL_BINS_STEP_1!$L$14:$L$29,CATEGORICAL_BINS_STEP_1!$K$14:$K$29,,-1)</f>
        <v>2</v>
      </c>
      <c r="E112" s="1">
        <f>_xlfn.XLOOKUP(Table14[[#This Row],[PLAYING ROLE]],CATEGORICAL_BINS_STEP_1!$L$34:$L$37,CATEGORICAL_BINS_STEP_1!$K$34:$K$37,,-1)</f>
        <v>2</v>
      </c>
    </row>
    <row r="113" spans="1:5" x14ac:dyDescent="0.35">
      <c r="A113" s="13">
        <v>112</v>
      </c>
      <c r="B113" s="4" t="s">
        <v>152</v>
      </c>
      <c r="C113" s="1">
        <f>_xlfn.XLOOKUP(Table14[[#This Row],[COUNTRY]],CATEGORICAL_BINS_STEP_1!$L$2:$L$11,CATEGORICAL_BINS_STEP_1!$K$2:$K$11,,-1)</f>
        <v>1</v>
      </c>
      <c r="D113" s="1">
        <f>_xlfn.XLOOKUP(Table14[[#This Row],[TEAM]],CATEGORICAL_BINS_STEP_1!$L$14:$L$29,CATEGORICAL_BINS_STEP_1!$K$14:$K$29,,-1)</f>
        <v>1</v>
      </c>
      <c r="E113" s="1">
        <f>_xlfn.XLOOKUP(Table14[[#This Row],[PLAYING ROLE]],CATEGORICAL_BINS_STEP_1!$L$34:$L$37,CATEGORICAL_BINS_STEP_1!$K$34:$K$37,,-1)</f>
        <v>2</v>
      </c>
    </row>
    <row r="114" spans="1:5" x14ac:dyDescent="0.35">
      <c r="A114" s="13">
        <v>113</v>
      </c>
      <c r="B114" s="4" t="s">
        <v>153</v>
      </c>
      <c r="C114" s="1">
        <f>_xlfn.XLOOKUP(Table14[[#This Row],[COUNTRY]],CATEGORICAL_BINS_STEP_1!$L$2:$L$11,CATEGORICAL_BINS_STEP_1!$K$2:$K$11,,-1)</f>
        <v>1</v>
      </c>
      <c r="D114" s="1">
        <f>_xlfn.XLOOKUP(Table14[[#This Row],[TEAM]],CATEGORICAL_BINS_STEP_1!$L$14:$L$29,CATEGORICAL_BINS_STEP_1!$K$14:$K$29,,-1)</f>
        <v>4</v>
      </c>
      <c r="E114" s="1">
        <f>_xlfn.XLOOKUP(Table14[[#This Row],[PLAYING ROLE]],CATEGORICAL_BINS_STEP_1!$L$34:$L$37,CATEGORICAL_BINS_STEP_1!$K$34:$K$37,,-1)</f>
        <v>2</v>
      </c>
    </row>
    <row r="115" spans="1:5" x14ac:dyDescent="0.35">
      <c r="A115" s="13">
        <v>114</v>
      </c>
      <c r="B115" s="4" t="s">
        <v>154</v>
      </c>
      <c r="C115" s="1">
        <f>_xlfn.XLOOKUP(Table14[[#This Row],[COUNTRY]],CATEGORICAL_BINS_STEP_1!$L$2:$L$11,CATEGORICAL_BINS_STEP_1!$K$2:$K$11,,-1)</f>
        <v>1</v>
      </c>
      <c r="D115" s="1">
        <f>_xlfn.XLOOKUP(Table14[[#This Row],[TEAM]],CATEGORICAL_BINS_STEP_1!$L$14:$L$29,CATEGORICAL_BINS_STEP_1!$K$14:$K$29,,-1)</f>
        <v>2</v>
      </c>
      <c r="E115" s="1">
        <f>_xlfn.XLOOKUP(Table14[[#This Row],[PLAYING ROLE]],CATEGORICAL_BINS_STEP_1!$L$34:$L$37,CATEGORICAL_BINS_STEP_1!$K$34:$K$37,,-1)</f>
        <v>2</v>
      </c>
    </row>
    <row r="116" spans="1:5" x14ac:dyDescent="0.35">
      <c r="A116" s="13">
        <v>115</v>
      </c>
      <c r="B116" s="4" t="s">
        <v>155</v>
      </c>
      <c r="C116" s="1">
        <f>_xlfn.XLOOKUP(Table14[[#This Row],[COUNTRY]],CATEGORICAL_BINS_STEP_1!$L$2:$L$11,CATEGORICAL_BINS_STEP_1!$K$2:$K$11,,-1)</f>
        <v>1</v>
      </c>
      <c r="D116" s="1">
        <f>_xlfn.XLOOKUP(Table14[[#This Row],[TEAM]],CATEGORICAL_BINS_STEP_1!$L$14:$L$29,CATEGORICAL_BINS_STEP_1!$K$14:$K$29,,-1)</f>
        <v>1</v>
      </c>
      <c r="E116" s="1">
        <f>_xlfn.XLOOKUP(Table14[[#This Row],[PLAYING ROLE]],CATEGORICAL_BINS_STEP_1!$L$34:$L$37,CATEGORICAL_BINS_STEP_1!$K$34:$K$37,,-1)</f>
        <v>3</v>
      </c>
    </row>
    <row r="117" spans="1:5" x14ac:dyDescent="0.35">
      <c r="A117" s="13">
        <v>116</v>
      </c>
      <c r="B117" s="4" t="s">
        <v>156</v>
      </c>
      <c r="C117" s="1">
        <f>_xlfn.XLOOKUP(Table14[[#This Row],[COUNTRY]],CATEGORICAL_BINS_STEP_1!$L$2:$L$11,CATEGORICAL_BINS_STEP_1!$K$2:$K$11,,-1)</f>
        <v>1</v>
      </c>
      <c r="D117" s="1">
        <f>_xlfn.XLOOKUP(Table14[[#This Row],[TEAM]],CATEGORICAL_BINS_STEP_1!$L$14:$L$29,CATEGORICAL_BINS_STEP_1!$K$14:$K$29,,-1)</f>
        <v>1</v>
      </c>
      <c r="E117" s="1">
        <f>_xlfn.XLOOKUP(Table14[[#This Row],[PLAYING ROLE]],CATEGORICAL_BINS_STEP_1!$L$34:$L$37,CATEGORICAL_BINS_STEP_1!$K$34:$K$37,,-1)</f>
        <v>3</v>
      </c>
    </row>
    <row r="118" spans="1:5" x14ac:dyDescent="0.35">
      <c r="A118" s="13">
        <v>117</v>
      </c>
      <c r="B118" s="4" t="s">
        <v>157</v>
      </c>
      <c r="C118" s="1">
        <f>_xlfn.XLOOKUP(Table14[[#This Row],[COUNTRY]],CATEGORICAL_BINS_STEP_1!$L$2:$L$11,CATEGORICAL_BINS_STEP_1!$K$2:$K$11,,-1)</f>
        <v>1</v>
      </c>
      <c r="D118" s="1">
        <f>_xlfn.XLOOKUP(Table14[[#This Row],[TEAM]],CATEGORICAL_BINS_STEP_1!$L$14:$L$29,CATEGORICAL_BINS_STEP_1!$K$14:$K$29,,-1)</f>
        <v>2</v>
      </c>
      <c r="E118" s="1">
        <f>_xlfn.XLOOKUP(Table14[[#This Row],[PLAYING ROLE]],CATEGORICAL_BINS_STEP_1!$L$34:$L$37,CATEGORICAL_BINS_STEP_1!$K$34:$K$37,,-1)</f>
        <v>2</v>
      </c>
    </row>
    <row r="119" spans="1:5" x14ac:dyDescent="0.35">
      <c r="A119" s="13">
        <v>118</v>
      </c>
      <c r="B119" s="4" t="s">
        <v>158</v>
      </c>
      <c r="C119" s="1">
        <f>_xlfn.XLOOKUP(Table14[[#This Row],[COUNTRY]],CATEGORICAL_BINS_STEP_1!$L$2:$L$11,CATEGORICAL_BINS_STEP_1!$K$2:$K$11,,-1)</f>
        <v>3</v>
      </c>
      <c r="D119" s="1">
        <f>_xlfn.XLOOKUP(Table14[[#This Row],[TEAM]],CATEGORICAL_BINS_STEP_1!$L$14:$L$29,CATEGORICAL_BINS_STEP_1!$K$14:$K$29,,-1)</f>
        <v>3</v>
      </c>
      <c r="E119" s="1">
        <f>_xlfn.XLOOKUP(Table14[[#This Row],[PLAYING ROLE]],CATEGORICAL_BINS_STEP_1!$L$34:$L$37,CATEGORICAL_BINS_STEP_1!$K$34:$K$37,,-1)</f>
        <v>3</v>
      </c>
    </row>
    <row r="120" spans="1:5" x14ac:dyDescent="0.35">
      <c r="A120" s="13">
        <v>119</v>
      </c>
      <c r="B120" s="4" t="s">
        <v>182</v>
      </c>
      <c r="C120" s="1">
        <f>_xlfn.XLOOKUP(Table14[[#This Row],[COUNTRY]],CATEGORICAL_BINS_STEP_1!$L$2:$L$11,CATEGORICAL_BINS_STEP_1!$K$2:$K$11,,-1)</f>
        <v>2</v>
      </c>
      <c r="D120" s="1">
        <f>_xlfn.XLOOKUP(Table14[[#This Row],[TEAM]],CATEGORICAL_BINS_STEP_1!$L$14:$L$29,CATEGORICAL_BINS_STEP_1!$K$14:$K$29,,-1)</f>
        <v>2</v>
      </c>
      <c r="E120" s="1">
        <f>_xlfn.XLOOKUP(Table14[[#This Row],[PLAYING ROLE]],CATEGORICAL_BINS_STEP_1!$L$34:$L$37,CATEGORICAL_BINS_STEP_1!$K$34:$K$37,,-1)</f>
        <v>1</v>
      </c>
    </row>
    <row r="121" spans="1:5" x14ac:dyDescent="0.35">
      <c r="A121" s="13">
        <v>120</v>
      </c>
      <c r="B121" s="4" t="s">
        <v>159</v>
      </c>
      <c r="C121" s="1">
        <f>_xlfn.XLOOKUP(Table14[[#This Row],[COUNTRY]],CATEGORICAL_BINS_STEP_1!$L$2:$L$11,CATEGORICAL_BINS_STEP_1!$K$2:$K$11,,-1)</f>
        <v>1</v>
      </c>
      <c r="D121" s="1">
        <f>_xlfn.XLOOKUP(Table14[[#This Row],[TEAM]],CATEGORICAL_BINS_STEP_1!$L$14:$L$29,CATEGORICAL_BINS_STEP_1!$K$14:$K$29,,-1)</f>
        <v>4</v>
      </c>
      <c r="E121" s="1">
        <f>_xlfn.XLOOKUP(Table14[[#This Row],[PLAYING ROLE]],CATEGORICAL_BINS_STEP_1!$L$34:$L$37,CATEGORICAL_BINS_STEP_1!$K$34:$K$37,,-1)</f>
        <v>2</v>
      </c>
    </row>
    <row r="122" spans="1:5" x14ac:dyDescent="0.35">
      <c r="A122" s="13">
        <v>121</v>
      </c>
      <c r="B122" s="4" t="s">
        <v>160</v>
      </c>
      <c r="C122" s="1">
        <f>_xlfn.XLOOKUP(Table14[[#This Row],[COUNTRY]],CATEGORICAL_BINS_STEP_1!$L$2:$L$11,CATEGORICAL_BINS_STEP_1!$K$2:$K$11,,-1)</f>
        <v>2</v>
      </c>
      <c r="D122" s="1">
        <f>_xlfn.XLOOKUP(Table14[[#This Row],[TEAM]],CATEGORICAL_BINS_STEP_1!$L$14:$L$29,CATEGORICAL_BINS_STEP_1!$K$14:$K$29,,-1)</f>
        <v>4</v>
      </c>
      <c r="E122" s="1">
        <f>_xlfn.XLOOKUP(Table14[[#This Row],[PLAYING ROLE]],CATEGORICAL_BINS_STEP_1!$L$34:$L$37,CATEGORICAL_BINS_STEP_1!$K$34:$K$37,,-1)</f>
        <v>1</v>
      </c>
    </row>
    <row r="123" spans="1:5" x14ac:dyDescent="0.35">
      <c r="A123" s="13">
        <v>122</v>
      </c>
      <c r="B123" s="4" t="s">
        <v>161</v>
      </c>
      <c r="C123" s="1">
        <f>_xlfn.XLOOKUP(Table14[[#This Row],[COUNTRY]],CATEGORICAL_BINS_STEP_1!$L$2:$L$11,CATEGORICAL_BINS_STEP_1!$K$2:$K$11,,-1)</f>
        <v>1</v>
      </c>
      <c r="D123" s="1">
        <f>_xlfn.XLOOKUP(Table14[[#This Row],[TEAM]],CATEGORICAL_BINS_STEP_1!$L$14:$L$29,CATEGORICAL_BINS_STEP_1!$K$14:$K$29,,-1)</f>
        <v>2</v>
      </c>
      <c r="E123" s="1">
        <f>_xlfn.XLOOKUP(Table14[[#This Row],[PLAYING ROLE]],CATEGORICAL_BINS_STEP_1!$L$34:$L$37,CATEGORICAL_BINS_STEP_1!$K$34:$K$37,,-1)</f>
        <v>3</v>
      </c>
    </row>
    <row r="124" spans="1:5" x14ac:dyDescent="0.35">
      <c r="A124" s="13">
        <v>123</v>
      </c>
      <c r="B124" s="4" t="s">
        <v>162</v>
      </c>
      <c r="C124" s="1">
        <f>_xlfn.XLOOKUP(Table14[[#This Row],[COUNTRY]],CATEGORICAL_BINS_STEP_1!$L$2:$L$11,CATEGORICAL_BINS_STEP_1!$K$2:$K$11,,-1)</f>
        <v>2</v>
      </c>
      <c r="D124" s="1">
        <f>_xlfn.XLOOKUP(Table14[[#This Row],[TEAM]],CATEGORICAL_BINS_STEP_1!$L$14:$L$29,CATEGORICAL_BINS_STEP_1!$K$14:$K$29,,-1)</f>
        <v>3</v>
      </c>
      <c r="E124" s="1">
        <f>_xlfn.XLOOKUP(Table14[[#This Row],[PLAYING ROLE]],CATEGORICAL_BINS_STEP_1!$L$34:$L$37,CATEGORICAL_BINS_STEP_1!$K$34:$K$37,,-1)</f>
        <v>3</v>
      </c>
    </row>
    <row r="125" spans="1:5" x14ac:dyDescent="0.35">
      <c r="A125" s="13">
        <v>124</v>
      </c>
      <c r="B125" s="4" t="s">
        <v>163</v>
      </c>
      <c r="C125" s="1">
        <f>_xlfn.XLOOKUP(Table14[[#This Row],[COUNTRY]],CATEGORICAL_BINS_STEP_1!$L$2:$L$11,CATEGORICAL_BINS_STEP_1!$K$2:$K$11,,-1)</f>
        <v>2</v>
      </c>
      <c r="D125" s="1">
        <f>_xlfn.XLOOKUP(Table14[[#This Row],[TEAM]],CATEGORICAL_BINS_STEP_1!$L$14:$L$29,CATEGORICAL_BINS_STEP_1!$K$14:$K$29,,-1)</f>
        <v>3</v>
      </c>
      <c r="E125" s="1">
        <f>_xlfn.XLOOKUP(Table14[[#This Row],[PLAYING ROLE]],CATEGORICAL_BINS_STEP_1!$L$34:$L$37,CATEGORICAL_BINS_STEP_1!$K$34:$K$37,,-1)</f>
        <v>2</v>
      </c>
    </row>
    <row r="126" spans="1:5" x14ac:dyDescent="0.35">
      <c r="A126" s="13">
        <v>125</v>
      </c>
      <c r="B126" s="4" t="s">
        <v>164</v>
      </c>
      <c r="C126" s="1">
        <f>_xlfn.XLOOKUP(Table14[[#This Row],[COUNTRY]],CATEGORICAL_BINS_STEP_1!$L$2:$L$11,CATEGORICAL_BINS_STEP_1!$K$2:$K$11,,-1)</f>
        <v>2</v>
      </c>
      <c r="D126" s="1">
        <f>_xlfn.XLOOKUP(Table14[[#This Row],[TEAM]],CATEGORICAL_BINS_STEP_1!$L$14:$L$29,CATEGORICAL_BINS_STEP_1!$K$14:$K$29,,-1)</f>
        <v>2</v>
      </c>
      <c r="E126" s="1">
        <f>_xlfn.XLOOKUP(Table14[[#This Row],[PLAYING ROLE]],CATEGORICAL_BINS_STEP_1!$L$34:$L$37,CATEGORICAL_BINS_STEP_1!$K$34:$K$37,,-1)</f>
        <v>2</v>
      </c>
    </row>
    <row r="127" spans="1:5" x14ac:dyDescent="0.35">
      <c r="A127" s="13">
        <v>126</v>
      </c>
      <c r="B127" s="4" t="s">
        <v>165</v>
      </c>
      <c r="C127" s="1">
        <f>_xlfn.XLOOKUP(Table14[[#This Row],[COUNTRY]],CATEGORICAL_BINS_STEP_1!$L$2:$L$11,CATEGORICAL_BINS_STEP_1!$K$2:$K$11,,-1)</f>
        <v>1</v>
      </c>
      <c r="D127" s="1">
        <f>_xlfn.XLOOKUP(Table14[[#This Row],[TEAM]],CATEGORICAL_BINS_STEP_1!$L$14:$L$29,CATEGORICAL_BINS_STEP_1!$K$14:$K$29,,-1)</f>
        <v>3</v>
      </c>
      <c r="E127" s="1">
        <f>_xlfn.XLOOKUP(Table14[[#This Row],[PLAYING ROLE]],CATEGORICAL_BINS_STEP_1!$L$34:$L$37,CATEGORICAL_BINS_STEP_1!$K$34:$K$37,,-1)</f>
        <v>2</v>
      </c>
    </row>
    <row r="128" spans="1:5" x14ac:dyDescent="0.35">
      <c r="A128" s="13">
        <v>127</v>
      </c>
      <c r="B128" s="4" t="s">
        <v>166</v>
      </c>
      <c r="C128" s="1">
        <f>_xlfn.XLOOKUP(Table14[[#This Row],[COUNTRY]],CATEGORICAL_BINS_STEP_1!$L$2:$L$11,CATEGORICAL_BINS_STEP_1!$K$2:$K$11,,-1)</f>
        <v>1</v>
      </c>
      <c r="D128" s="1">
        <f>_xlfn.XLOOKUP(Table14[[#This Row],[TEAM]],CATEGORICAL_BINS_STEP_1!$L$14:$L$29,CATEGORICAL_BINS_STEP_1!$K$14:$K$29,,-1)</f>
        <v>3</v>
      </c>
      <c r="E128" s="1">
        <f>_xlfn.XLOOKUP(Table14[[#This Row],[PLAYING ROLE]],CATEGORICAL_BINS_STEP_1!$L$34:$L$37,CATEGORICAL_BINS_STEP_1!$K$34:$K$37,,-1)</f>
        <v>2</v>
      </c>
    </row>
    <row r="129" spans="1:5" x14ac:dyDescent="0.35">
      <c r="A129" s="13">
        <v>128</v>
      </c>
      <c r="B129" s="4" t="s">
        <v>167</v>
      </c>
      <c r="C129" s="1">
        <f>_xlfn.XLOOKUP(Table14[[#This Row],[COUNTRY]],CATEGORICAL_BINS_STEP_1!$L$2:$L$11,CATEGORICAL_BINS_STEP_1!$K$2:$K$11,,-1)</f>
        <v>1</v>
      </c>
      <c r="D129" s="1">
        <f>_xlfn.XLOOKUP(Table14[[#This Row],[TEAM]],CATEGORICAL_BINS_STEP_1!$L$14:$L$29,CATEGORICAL_BINS_STEP_1!$K$14:$K$29,,-1)</f>
        <v>4</v>
      </c>
      <c r="E129" s="1">
        <f>_xlfn.XLOOKUP(Table14[[#This Row],[PLAYING ROLE]],CATEGORICAL_BINS_STEP_1!$L$34:$L$37,CATEGORICAL_BINS_STEP_1!$K$34:$K$37,,-1)</f>
        <v>2</v>
      </c>
    </row>
    <row r="130" spans="1:5" x14ac:dyDescent="0.35">
      <c r="A130" s="13">
        <v>129</v>
      </c>
      <c r="B130" s="4" t="s">
        <v>168</v>
      </c>
      <c r="C130" s="1">
        <f>_xlfn.XLOOKUP(Table14[[#This Row],[COUNTRY]],CATEGORICAL_BINS_STEP_1!$L$2:$L$11,CATEGORICAL_BINS_STEP_1!$K$2:$K$11,,-1)</f>
        <v>1</v>
      </c>
      <c r="D130" s="1">
        <f>_xlfn.XLOOKUP(Table14[[#This Row],[TEAM]],CATEGORICAL_BINS_STEP_1!$L$14:$L$29,CATEGORICAL_BINS_STEP_1!$K$14:$K$29,,-1)</f>
        <v>2</v>
      </c>
      <c r="E130" s="1">
        <f>_xlfn.XLOOKUP(Table14[[#This Row],[PLAYING ROLE]],CATEGORICAL_BINS_STEP_1!$L$34:$L$37,CATEGORICAL_BINS_STEP_1!$K$34:$K$37,,-1)</f>
        <v>3</v>
      </c>
    </row>
    <row r="131" spans="1:5" x14ac:dyDescent="0.35">
      <c r="A131" s="13">
        <v>130</v>
      </c>
      <c r="B131" s="4" t="s">
        <v>169</v>
      </c>
      <c r="C131" s="1">
        <f>_xlfn.XLOOKUP(Table14[[#This Row],[COUNTRY]],CATEGORICAL_BINS_STEP_1!$L$2:$L$11,CATEGORICAL_BINS_STEP_1!$K$2:$K$11,,-1)</f>
        <v>3</v>
      </c>
      <c r="D131" s="1">
        <f>_xlfn.XLOOKUP(Table14[[#This Row],[TEAM]],CATEGORICAL_BINS_STEP_1!$L$14:$L$29,CATEGORICAL_BINS_STEP_1!$K$14:$K$29,,-1)</f>
        <v>3</v>
      </c>
      <c r="E131" s="1">
        <f>_xlfn.XLOOKUP(Table14[[#This Row],[PLAYING ROLE]],CATEGORICAL_BINS_STEP_1!$L$34:$L$37,CATEGORICAL_BINS_STEP_1!$K$34:$K$37,,-1)</f>
        <v>3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AFA2-60BC-4AE2-8341-549A54A3633C}">
  <dimension ref="A1:I21"/>
  <sheetViews>
    <sheetView topLeftCell="A4" workbookViewId="0">
      <selection activeCell="E24" sqref="E24"/>
    </sheetView>
  </sheetViews>
  <sheetFormatPr defaultRowHeight="14.5" x14ac:dyDescent="0.35"/>
  <cols>
    <col min="1" max="1" width="17.6328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7.2142371504600705E-2</v>
      </c>
    </row>
    <row r="7" spans="1:9" x14ac:dyDescent="0.35">
      <c r="A7" s="34" t="s">
        <v>224</v>
      </c>
      <c r="B7" s="34">
        <v>391858.67333526752</v>
      </c>
    </row>
    <row r="8" spans="1:9" x14ac:dyDescent="0.35">
      <c r="A8" s="34" t="s">
        <v>225</v>
      </c>
      <c r="B8" s="34">
        <v>130</v>
      </c>
    </row>
    <row r="9" spans="1:9" x14ac:dyDescent="0.35">
      <c r="A9" s="38"/>
      <c r="B9" s="38"/>
      <c r="C9" s="38"/>
      <c r="D9" s="38"/>
      <c r="E9" s="38"/>
      <c r="F9" s="38"/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x14ac:dyDescent="0.35">
      <c r="A14" s="34"/>
      <c r="B14" s="34"/>
      <c r="C14" s="34"/>
      <c r="D14" s="34"/>
      <c r="E14" s="34"/>
      <c r="F14" s="34"/>
      <c r="H14" s="38"/>
      <c r="I14" s="38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953367.5615168612</v>
      </c>
      <c r="C17" s="41">
        <v>147695.66940687707</v>
      </c>
      <c r="D17" s="41">
        <v>6.45494593948108</v>
      </c>
      <c r="E17" s="72">
        <v>2.1220503562268314E-9</v>
      </c>
      <c r="F17" s="41">
        <v>661082.1737193251</v>
      </c>
      <c r="G17" s="41">
        <v>1245652.9493143973</v>
      </c>
      <c r="H17" s="34"/>
      <c r="I17" s="34"/>
    </row>
    <row r="18" spans="1:9" x14ac:dyDescent="0.35">
      <c r="A18" s="34" t="s">
        <v>251</v>
      </c>
      <c r="B18" s="41">
        <v>-160908.01684911831</v>
      </c>
      <c r="C18" s="41">
        <v>47518.556052458014</v>
      </c>
      <c r="D18" s="41">
        <v>-3.3862143595332364</v>
      </c>
      <c r="E18" s="72">
        <v>9.4558371604237671E-4</v>
      </c>
      <c r="F18" s="41">
        <v>-254945.84232597647</v>
      </c>
      <c r="G18" s="41">
        <v>-66870.191372260146</v>
      </c>
      <c r="H18" s="34"/>
      <c r="I18" s="34"/>
    </row>
    <row r="19" spans="1:9" x14ac:dyDescent="0.35">
      <c r="A19" s="34" t="s">
        <v>252</v>
      </c>
      <c r="B19" s="41">
        <v>-11399.835411172364</v>
      </c>
      <c r="C19" s="41">
        <v>29683.573079419933</v>
      </c>
      <c r="D19" s="41">
        <v>-0.38404525562578046</v>
      </c>
      <c r="E19" s="72">
        <v>0.70159223324485476</v>
      </c>
      <c r="F19" s="41">
        <v>-70142.753897384784</v>
      </c>
      <c r="G19" s="41">
        <v>47343.083075040064</v>
      </c>
      <c r="H19" s="34"/>
      <c r="I19" s="34"/>
    </row>
    <row r="20" spans="1:9" ht="15" thickBot="1" x14ac:dyDescent="0.4">
      <c r="A20" s="35" t="s">
        <v>253</v>
      </c>
      <c r="B20" s="42">
        <v>-61058.063827343562</v>
      </c>
      <c r="C20" s="42">
        <v>36330.03980471973</v>
      </c>
      <c r="D20" s="42">
        <v>-1.6806495163655546</v>
      </c>
      <c r="E20" s="73">
        <v>9.530846586978943E-2</v>
      </c>
      <c r="F20" s="42">
        <v>-132954.14457003318</v>
      </c>
      <c r="G20" s="42">
        <v>10838.016915346074</v>
      </c>
      <c r="H20" s="34"/>
      <c r="I20" s="34"/>
    </row>
    <row r="21" spans="1:9" x14ac:dyDescent="0.35">
      <c r="H21" s="38"/>
      <c r="I21" s="3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C983-BC90-44E2-819D-33795A877EFF}">
  <dimension ref="A1:F131"/>
  <sheetViews>
    <sheetView topLeftCell="A111" workbookViewId="0">
      <selection activeCell="A2" sqref="A2:A131"/>
    </sheetView>
  </sheetViews>
  <sheetFormatPr defaultRowHeight="14.5" x14ac:dyDescent="0.35"/>
  <cols>
    <col min="2" max="2" width="14.54296875" customWidth="1"/>
    <col min="3" max="3" width="15.7265625" customWidth="1"/>
    <col min="4" max="4" width="12.54296875" customWidth="1"/>
    <col min="5" max="5" width="19.453125" customWidth="1"/>
    <col min="6" max="6" width="12.36328125" customWidth="1"/>
  </cols>
  <sheetData>
    <row r="1" spans="1:6" x14ac:dyDescent="0.3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180</v>
      </c>
    </row>
    <row r="2" spans="1:6" x14ac:dyDescent="0.35">
      <c r="A2">
        <v>1</v>
      </c>
      <c r="B2" t="s">
        <v>11</v>
      </c>
      <c r="C2">
        <v>2</v>
      </c>
      <c r="D2">
        <v>3</v>
      </c>
      <c r="E2">
        <v>1</v>
      </c>
      <c r="F2">
        <v>50000</v>
      </c>
    </row>
    <row r="3" spans="1:6" x14ac:dyDescent="0.35">
      <c r="A3">
        <v>2</v>
      </c>
      <c r="B3" t="s">
        <v>15</v>
      </c>
      <c r="C3">
        <v>3</v>
      </c>
      <c r="D3">
        <v>1</v>
      </c>
      <c r="E3">
        <v>3</v>
      </c>
      <c r="F3">
        <v>50000</v>
      </c>
    </row>
    <row r="4" spans="1:6" x14ac:dyDescent="0.35">
      <c r="A4">
        <v>3</v>
      </c>
      <c r="B4" t="s">
        <v>19</v>
      </c>
      <c r="C4">
        <v>1</v>
      </c>
      <c r="D4">
        <v>1</v>
      </c>
      <c r="E4">
        <v>3</v>
      </c>
      <c r="F4">
        <v>350000</v>
      </c>
    </row>
    <row r="5" spans="1:6" x14ac:dyDescent="0.35">
      <c r="A5">
        <v>4</v>
      </c>
      <c r="B5" t="s">
        <v>22</v>
      </c>
      <c r="C5">
        <v>1</v>
      </c>
      <c r="D5">
        <v>1</v>
      </c>
      <c r="E5">
        <v>3</v>
      </c>
      <c r="F5">
        <v>850000</v>
      </c>
    </row>
    <row r="6" spans="1:6" x14ac:dyDescent="0.35">
      <c r="A6">
        <v>5</v>
      </c>
      <c r="B6" t="s">
        <v>24</v>
      </c>
      <c r="C6">
        <v>1</v>
      </c>
      <c r="D6">
        <v>1</v>
      </c>
      <c r="E6">
        <v>2</v>
      </c>
      <c r="F6">
        <v>800000</v>
      </c>
    </row>
    <row r="7" spans="1:6" x14ac:dyDescent="0.35">
      <c r="A7">
        <v>6</v>
      </c>
      <c r="B7" t="s">
        <v>26</v>
      </c>
      <c r="C7">
        <v>2</v>
      </c>
      <c r="D7">
        <v>1</v>
      </c>
      <c r="E7">
        <v>2</v>
      </c>
      <c r="F7">
        <v>50000</v>
      </c>
    </row>
    <row r="8" spans="1:6" x14ac:dyDescent="0.35">
      <c r="A8">
        <v>7</v>
      </c>
      <c r="B8" t="s">
        <v>28</v>
      </c>
      <c r="C8">
        <v>1</v>
      </c>
      <c r="D8">
        <v>2</v>
      </c>
      <c r="E8">
        <v>3</v>
      </c>
      <c r="F8">
        <v>500000</v>
      </c>
    </row>
    <row r="9" spans="1:6" x14ac:dyDescent="0.35">
      <c r="A9">
        <v>8</v>
      </c>
      <c r="B9" t="s">
        <v>30</v>
      </c>
      <c r="C9">
        <v>2</v>
      </c>
      <c r="D9">
        <v>1</v>
      </c>
      <c r="E9">
        <v>3</v>
      </c>
      <c r="F9">
        <v>700000</v>
      </c>
    </row>
    <row r="10" spans="1:6" x14ac:dyDescent="0.35">
      <c r="A10">
        <v>9</v>
      </c>
      <c r="B10" t="s">
        <v>31</v>
      </c>
      <c r="C10">
        <v>2</v>
      </c>
      <c r="D10">
        <v>3</v>
      </c>
      <c r="E10">
        <v>1</v>
      </c>
      <c r="F10">
        <v>950000</v>
      </c>
    </row>
    <row r="11" spans="1:6" x14ac:dyDescent="0.35">
      <c r="A11">
        <v>10</v>
      </c>
      <c r="B11" t="s">
        <v>33</v>
      </c>
      <c r="C11">
        <v>2</v>
      </c>
      <c r="D11">
        <v>2</v>
      </c>
      <c r="E11">
        <v>4</v>
      </c>
      <c r="F11">
        <v>450000</v>
      </c>
    </row>
    <row r="12" spans="1:6" x14ac:dyDescent="0.35">
      <c r="A12">
        <v>11</v>
      </c>
      <c r="B12" t="s">
        <v>35</v>
      </c>
      <c r="C12">
        <v>3</v>
      </c>
      <c r="D12">
        <v>2</v>
      </c>
      <c r="E12">
        <v>1</v>
      </c>
      <c r="F12">
        <v>200000</v>
      </c>
    </row>
    <row r="13" spans="1:6" x14ac:dyDescent="0.35">
      <c r="A13">
        <v>12</v>
      </c>
      <c r="B13" t="s">
        <v>38</v>
      </c>
      <c r="C13">
        <v>3</v>
      </c>
      <c r="D13">
        <v>1</v>
      </c>
      <c r="E13">
        <v>2</v>
      </c>
      <c r="F13">
        <v>200000</v>
      </c>
    </row>
    <row r="14" spans="1:6" x14ac:dyDescent="0.35">
      <c r="A14">
        <v>13</v>
      </c>
      <c r="B14" t="s">
        <v>39</v>
      </c>
      <c r="C14">
        <v>1</v>
      </c>
      <c r="D14">
        <v>3</v>
      </c>
      <c r="E14">
        <v>1</v>
      </c>
      <c r="F14">
        <v>400000</v>
      </c>
    </row>
    <row r="15" spans="1:6" x14ac:dyDescent="0.35">
      <c r="A15">
        <v>14</v>
      </c>
      <c r="B15" t="s">
        <v>40</v>
      </c>
      <c r="C15">
        <v>2</v>
      </c>
      <c r="D15">
        <v>4</v>
      </c>
      <c r="E15">
        <v>4</v>
      </c>
      <c r="F15">
        <v>300000</v>
      </c>
    </row>
    <row r="16" spans="1:6" x14ac:dyDescent="0.35">
      <c r="A16">
        <v>15</v>
      </c>
      <c r="B16" t="s">
        <v>42</v>
      </c>
      <c r="C16">
        <v>1</v>
      </c>
      <c r="D16">
        <v>2</v>
      </c>
      <c r="E16">
        <v>2</v>
      </c>
      <c r="F16">
        <v>300000</v>
      </c>
    </row>
    <row r="17" spans="1:6" x14ac:dyDescent="0.35">
      <c r="A17">
        <v>16</v>
      </c>
      <c r="B17" t="s">
        <v>43</v>
      </c>
      <c r="C17">
        <v>1</v>
      </c>
      <c r="D17">
        <v>1</v>
      </c>
      <c r="E17">
        <v>4</v>
      </c>
      <c r="F17">
        <v>1500000</v>
      </c>
    </row>
    <row r="18" spans="1:6" x14ac:dyDescent="0.35">
      <c r="A18">
        <v>17</v>
      </c>
      <c r="B18" t="s">
        <v>44</v>
      </c>
      <c r="C18">
        <v>3</v>
      </c>
      <c r="D18">
        <v>4</v>
      </c>
      <c r="E18">
        <v>1</v>
      </c>
      <c r="F18">
        <v>250000</v>
      </c>
    </row>
    <row r="19" spans="1:6" x14ac:dyDescent="0.35">
      <c r="A19">
        <v>18</v>
      </c>
      <c r="B19" t="s">
        <v>46</v>
      </c>
      <c r="C19">
        <v>1</v>
      </c>
      <c r="D19">
        <v>2</v>
      </c>
      <c r="E19">
        <v>3</v>
      </c>
      <c r="F19">
        <v>375000</v>
      </c>
    </row>
    <row r="20" spans="1:6" x14ac:dyDescent="0.35">
      <c r="A20">
        <v>19</v>
      </c>
      <c r="B20" t="s">
        <v>48</v>
      </c>
      <c r="C20">
        <v>1</v>
      </c>
      <c r="D20">
        <v>2</v>
      </c>
      <c r="E20">
        <v>2</v>
      </c>
      <c r="F20">
        <v>500000</v>
      </c>
    </row>
    <row r="21" spans="1:6" x14ac:dyDescent="0.35">
      <c r="A21">
        <v>20</v>
      </c>
      <c r="B21" t="s">
        <v>49</v>
      </c>
      <c r="C21">
        <v>2</v>
      </c>
      <c r="D21">
        <v>2</v>
      </c>
      <c r="E21">
        <v>2</v>
      </c>
      <c r="F21">
        <v>300000</v>
      </c>
    </row>
    <row r="22" spans="1:6" x14ac:dyDescent="0.35">
      <c r="A22">
        <v>21</v>
      </c>
      <c r="B22" t="s">
        <v>50</v>
      </c>
      <c r="C22">
        <v>3</v>
      </c>
      <c r="D22">
        <v>3</v>
      </c>
      <c r="E22">
        <v>3</v>
      </c>
      <c r="F22">
        <v>150000</v>
      </c>
    </row>
    <row r="23" spans="1:6" x14ac:dyDescent="0.35">
      <c r="A23">
        <v>22</v>
      </c>
      <c r="B23" t="s">
        <v>52</v>
      </c>
      <c r="C23">
        <v>3</v>
      </c>
      <c r="D23">
        <v>1</v>
      </c>
      <c r="E23">
        <v>3</v>
      </c>
      <c r="F23">
        <v>150000</v>
      </c>
    </row>
    <row r="24" spans="1:6" x14ac:dyDescent="0.35">
      <c r="A24">
        <v>23</v>
      </c>
      <c r="B24" t="s">
        <v>54</v>
      </c>
      <c r="C24">
        <v>2</v>
      </c>
      <c r="D24">
        <v>1</v>
      </c>
      <c r="E24">
        <v>2</v>
      </c>
      <c r="F24">
        <v>350000</v>
      </c>
    </row>
    <row r="25" spans="1:6" x14ac:dyDescent="0.35">
      <c r="A25">
        <v>24</v>
      </c>
      <c r="B25" t="s">
        <v>56</v>
      </c>
      <c r="C25">
        <v>1</v>
      </c>
      <c r="D25">
        <v>1</v>
      </c>
      <c r="E25">
        <v>1</v>
      </c>
      <c r="F25">
        <v>1550000</v>
      </c>
    </row>
    <row r="26" spans="1:6" x14ac:dyDescent="0.35">
      <c r="A26">
        <v>25</v>
      </c>
      <c r="B26" t="s">
        <v>58</v>
      </c>
      <c r="C26">
        <v>1</v>
      </c>
      <c r="D26">
        <v>4</v>
      </c>
      <c r="E26">
        <v>2</v>
      </c>
      <c r="F26">
        <v>725000</v>
      </c>
    </row>
    <row r="27" spans="1:6" x14ac:dyDescent="0.35">
      <c r="A27">
        <v>26</v>
      </c>
      <c r="B27" t="s">
        <v>59</v>
      </c>
      <c r="C27">
        <v>1</v>
      </c>
      <c r="D27">
        <v>2</v>
      </c>
      <c r="E27">
        <v>2</v>
      </c>
      <c r="F27">
        <v>400000</v>
      </c>
    </row>
    <row r="28" spans="1:6" x14ac:dyDescent="0.35">
      <c r="A28">
        <v>27</v>
      </c>
      <c r="B28" t="s">
        <v>60</v>
      </c>
      <c r="C28">
        <v>3</v>
      </c>
      <c r="D28">
        <v>2</v>
      </c>
      <c r="E28">
        <v>1</v>
      </c>
      <c r="F28">
        <v>800000</v>
      </c>
    </row>
    <row r="29" spans="1:6" x14ac:dyDescent="0.35">
      <c r="A29">
        <v>28</v>
      </c>
      <c r="B29" t="s">
        <v>61</v>
      </c>
      <c r="C29">
        <v>2</v>
      </c>
      <c r="D29">
        <v>3</v>
      </c>
      <c r="E29">
        <v>2</v>
      </c>
      <c r="F29">
        <v>575000</v>
      </c>
    </row>
    <row r="30" spans="1:6" x14ac:dyDescent="0.35">
      <c r="A30">
        <v>29</v>
      </c>
      <c r="B30" t="s">
        <v>62</v>
      </c>
      <c r="C30">
        <v>2</v>
      </c>
      <c r="D30">
        <v>4</v>
      </c>
      <c r="E30">
        <v>4</v>
      </c>
      <c r="F30">
        <v>700000</v>
      </c>
    </row>
    <row r="31" spans="1:6" x14ac:dyDescent="0.35">
      <c r="A31">
        <v>30</v>
      </c>
      <c r="B31" t="s">
        <v>64</v>
      </c>
      <c r="C31">
        <v>1</v>
      </c>
      <c r="D31">
        <v>2</v>
      </c>
      <c r="E31">
        <v>3</v>
      </c>
      <c r="F31">
        <v>290000</v>
      </c>
    </row>
    <row r="32" spans="1:6" x14ac:dyDescent="0.35">
      <c r="A32">
        <v>31</v>
      </c>
      <c r="B32" t="s">
        <v>65</v>
      </c>
      <c r="C32">
        <v>1</v>
      </c>
      <c r="D32">
        <v>1</v>
      </c>
      <c r="E32">
        <v>3</v>
      </c>
      <c r="F32">
        <v>850000</v>
      </c>
    </row>
    <row r="33" spans="1:6" x14ac:dyDescent="0.35">
      <c r="A33">
        <v>32</v>
      </c>
      <c r="B33" t="s">
        <v>66</v>
      </c>
      <c r="C33">
        <v>2</v>
      </c>
      <c r="D33">
        <v>4</v>
      </c>
      <c r="E33">
        <v>3</v>
      </c>
      <c r="F33">
        <v>325000</v>
      </c>
    </row>
    <row r="34" spans="1:6" x14ac:dyDescent="0.35">
      <c r="A34">
        <v>33</v>
      </c>
      <c r="B34" t="s">
        <v>67</v>
      </c>
      <c r="C34">
        <v>2</v>
      </c>
      <c r="D34">
        <v>1</v>
      </c>
      <c r="E34">
        <v>2</v>
      </c>
      <c r="F34">
        <v>375000</v>
      </c>
    </row>
    <row r="35" spans="1:6" x14ac:dyDescent="0.35">
      <c r="A35">
        <v>34</v>
      </c>
      <c r="B35" t="s">
        <v>68</v>
      </c>
      <c r="C35">
        <v>2</v>
      </c>
      <c r="D35">
        <v>3</v>
      </c>
      <c r="E35">
        <v>1</v>
      </c>
      <c r="F35">
        <v>650000</v>
      </c>
    </row>
    <row r="36" spans="1:6" x14ac:dyDescent="0.35">
      <c r="A36">
        <v>35</v>
      </c>
      <c r="B36" t="s">
        <v>69</v>
      </c>
      <c r="C36">
        <v>2</v>
      </c>
      <c r="D36">
        <v>2</v>
      </c>
      <c r="E36">
        <v>1</v>
      </c>
      <c r="F36">
        <v>50000</v>
      </c>
    </row>
    <row r="37" spans="1:6" x14ac:dyDescent="0.35">
      <c r="A37">
        <v>36</v>
      </c>
      <c r="B37" t="s">
        <v>70</v>
      </c>
      <c r="C37">
        <v>2</v>
      </c>
      <c r="D37">
        <v>2</v>
      </c>
      <c r="E37">
        <v>2</v>
      </c>
      <c r="F37">
        <v>425000</v>
      </c>
    </row>
    <row r="38" spans="1:6" x14ac:dyDescent="0.35">
      <c r="A38">
        <v>37</v>
      </c>
      <c r="B38" t="s">
        <v>71</v>
      </c>
      <c r="C38">
        <v>2</v>
      </c>
      <c r="D38">
        <v>3</v>
      </c>
      <c r="E38">
        <v>1</v>
      </c>
      <c r="F38">
        <v>350000</v>
      </c>
    </row>
    <row r="39" spans="1:6" x14ac:dyDescent="0.35">
      <c r="A39">
        <v>38</v>
      </c>
      <c r="B39" t="s">
        <v>72</v>
      </c>
      <c r="C39">
        <v>2</v>
      </c>
      <c r="D39">
        <v>2</v>
      </c>
      <c r="E39">
        <v>1</v>
      </c>
      <c r="F39">
        <v>625000</v>
      </c>
    </row>
    <row r="40" spans="1:6" x14ac:dyDescent="0.35">
      <c r="A40">
        <v>39</v>
      </c>
      <c r="B40" t="s">
        <v>73</v>
      </c>
      <c r="C40">
        <v>2</v>
      </c>
      <c r="D40">
        <v>1</v>
      </c>
      <c r="E40">
        <v>2</v>
      </c>
      <c r="F40">
        <v>250000</v>
      </c>
    </row>
    <row r="41" spans="1:6" x14ac:dyDescent="0.35">
      <c r="A41">
        <v>40</v>
      </c>
      <c r="B41" t="s">
        <v>74</v>
      </c>
      <c r="C41">
        <v>1</v>
      </c>
      <c r="D41">
        <v>4</v>
      </c>
      <c r="E41">
        <v>1</v>
      </c>
      <c r="F41">
        <v>950000</v>
      </c>
    </row>
    <row r="42" spans="1:6" x14ac:dyDescent="0.35">
      <c r="A42">
        <v>41</v>
      </c>
      <c r="B42" t="s">
        <v>76</v>
      </c>
      <c r="C42">
        <v>1</v>
      </c>
      <c r="D42">
        <v>1</v>
      </c>
      <c r="E42">
        <v>1</v>
      </c>
      <c r="F42">
        <v>150000</v>
      </c>
    </row>
    <row r="43" spans="1:6" x14ac:dyDescent="0.35">
      <c r="A43">
        <v>42</v>
      </c>
      <c r="B43" t="s">
        <v>77</v>
      </c>
      <c r="C43">
        <v>3</v>
      </c>
      <c r="D43">
        <v>1</v>
      </c>
      <c r="E43">
        <v>1</v>
      </c>
      <c r="F43">
        <v>975000</v>
      </c>
    </row>
    <row r="44" spans="1:6" x14ac:dyDescent="0.35">
      <c r="A44">
        <v>43</v>
      </c>
      <c r="B44" t="s">
        <v>78</v>
      </c>
      <c r="C44">
        <v>3</v>
      </c>
      <c r="D44">
        <v>4</v>
      </c>
      <c r="E44">
        <v>2</v>
      </c>
      <c r="F44">
        <v>475000</v>
      </c>
    </row>
    <row r="45" spans="1:6" x14ac:dyDescent="0.35">
      <c r="A45">
        <v>44</v>
      </c>
      <c r="B45" t="s">
        <v>80</v>
      </c>
      <c r="C45">
        <v>1</v>
      </c>
      <c r="D45">
        <v>4</v>
      </c>
      <c r="E45">
        <v>2</v>
      </c>
      <c r="F45">
        <v>675000</v>
      </c>
    </row>
    <row r="46" spans="1:6" x14ac:dyDescent="0.35">
      <c r="A46">
        <v>45</v>
      </c>
      <c r="B46" t="s">
        <v>81</v>
      </c>
      <c r="C46">
        <v>2</v>
      </c>
      <c r="D46">
        <v>1</v>
      </c>
      <c r="E46">
        <v>1</v>
      </c>
      <c r="F46">
        <v>900000</v>
      </c>
    </row>
    <row r="47" spans="1:6" x14ac:dyDescent="0.35">
      <c r="A47">
        <v>46</v>
      </c>
      <c r="B47" t="s">
        <v>82</v>
      </c>
      <c r="C47">
        <v>1</v>
      </c>
      <c r="D47">
        <v>3</v>
      </c>
      <c r="E47">
        <v>4</v>
      </c>
      <c r="F47">
        <v>150000</v>
      </c>
    </row>
    <row r="48" spans="1:6" x14ac:dyDescent="0.35">
      <c r="A48">
        <v>47</v>
      </c>
      <c r="B48" t="s">
        <v>84</v>
      </c>
      <c r="C48">
        <v>1</v>
      </c>
      <c r="D48">
        <v>4</v>
      </c>
      <c r="E48">
        <v>3</v>
      </c>
      <c r="F48">
        <v>24000</v>
      </c>
    </row>
    <row r="49" spans="1:6" x14ac:dyDescent="0.35">
      <c r="A49">
        <v>48</v>
      </c>
      <c r="B49" t="s">
        <v>85</v>
      </c>
      <c r="C49">
        <v>1</v>
      </c>
      <c r="D49">
        <v>4</v>
      </c>
      <c r="E49">
        <v>4</v>
      </c>
      <c r="F49">
        <v>525000</v>
      </c>
    </row>
    <row r="50" spans="1:6" x14ac:dyDescent="0.35">
      <c r="A50">
        <v>49</v>
      </c>
      <c r="B50" t="s">
        <v>86</v>
      </c>
      <c r="C50">
        <v>1</v>
      </c>
      <c r="D50">
        <v>2</v>
      </c>
      <c r="E50">
        <v>3</v>
      </c>
      <c r="F50">
        <v>425000</v>
      </c>
    </row>
    <row r="51" spans="1:6" x14ac:dyDescent="0.35">
      <c r="A51">
        <v>50</v>
      </c>
      <c r="B51" t="s">
        <v>87</v>
      </c>
      <c r="C51">
        <v>2</v>
      </c>
      <c r="D51">
        <v>3</v>
      </c>
      <c r="E51">
        <v>2</v>
      </c>
      <c r="F51">
        <v>200000</v>
      </c>
    </row>
    <row r="52" spans="1:6" x14ac:dyDescent="0.35">
      <c r="A52">
        <v>51</v>
      </c>
      <c r="B52" t="s">
        <v>88</v>
      </c>
      <c r="C52">
        <v>1</v>
      </c>
      <c r="D52">
        <v>1</v>
      </c>
      <c r="E52">
        <v>2</v>
      </c>
      <c r="F52">
        <v>1800000</v>
      </c>
    </row>
    <row r="53" spans="1:6" x14ac:dyDescent="0.35">
      <c r="A53">
        <v>52</v>
      </c>
      <c r="B53" t="s">
        <v>89</v>
      </c>
      <c r="C53">
        <v>1</v>
      </c>
      <c r="D53">
        <v>2</v>
      </c>
      <c r="E53">
        <v>3</v>
      </c>
      <c r="F53">
        <v>800000</v>
      </c>
    </row>
    <row r="54" spans="1:6" x14ac:dyDescent="0.35">
      <c r="A54">
        <v>53</v>
      </c>
      <c r="B54" t="s">
        <v>90</v>
      </c>
      <c r="C54">
        <v>1</v>
      </c>
      <c r="D54">
        <v>1</v>
      </c>
      <c r="E54">
        <v>3</v>
      </c>
      <c r="F54">
        <v>500000</v>
      </c>
    </row>
    <row r="55" spans="1:6" x14ac:dyDescent="0.35">
      <c r="A55">
        <v>54</v>
      </c>
      <c r="B55" t="s">
        <v>91</v>
      </c>
      <c r="C55">
        <v>2</v>
      </c>
      <c r="D55">
        <v>2</v>
      </c>
      <c r="E55">
        <v>3</v>
      </c>
      <c r="F55">
        <v>140000</v>
      </c>
    </row>
    <row r="56" spans="1:6" x14ac:dyDescent="0.35">
      <c r="A56">
        <v>55</v>
      </c>
      <c r="B56" t="s">
        <v>92</v>
      </c>
      <c r="C56">
        <v>1</v>
      </c>
      <c r="D56">
        <v>4</v>
      </c>
      <c r="E56">
        <v>2</v>
      </c>
      <c r="F56">
        <v>375000</v>
      </c>
    </row>
    <row r="57" spans="1:6" x14ac:dyDescent="0.35">
      <c r="A57">
        <v>56</v>
      </c>
      <c r="B57" t="s">
        <v>93</v>
      </c>
      <c r="C57">
        <v>2</v>
      </c>
      <c r="D57">
        <v>4</v>
      </c>
      <c r="E57">
        <v>3</v>
      </c>
      <c r="F57">
        <v>900000</v>
      </c>
    </row>
    <row r="58" spans="1:6" x14ac:dyDescent="0.35">
      <c r="A58">
        <v>57</v>
      </c>
      <c r="B58" t="s">
        <v>95</v>
      </c>
      <c r="C58">
        <v>3</v>
      </c>
      <c r="D58">
        <v>3</v>
      </c>
      <c r="E58">
        <v>1</v>
      </c>
      <c r="F58">
        <v>225000</v>
      </c>
    </row>
    <row r="59" spans="1:6" x14ac:dyDescent="0.35">
      <c r="A59">
        <v>58</v>
      </c>
      <c r="B59" t="s">
        <v>97</v>
      </c>
      <c r="C59">
        <v>3</v>
      </c>
      <c r="D59">
        <v>1</v>
      </c>
      <c r="E59">
        <v>3</v>
      </c>
      <c r="F59">
        <v>350000</v>
      </c>
    </row>
    <row r="60" spans="1:6" x14ac:dyDescent="0.35">
      <c r="A60">
        <v>59</v>
      </c>
      <c r="B60" t="s">
        <v>98</v>
      </c>
      <c r="C60">
        <v>1</v>
      </c>
      <c r="D60">
        <v>4</v>
      </c>
      <c r="E60">
        <v>1</v>
      </c>
      <c r="F60">
        <v>100000</v>
      </c>
    </row>
    <row r="61" spans="1:6" x14ac:dyDescent="0.35">
      <c r="A61">
        <v>60</v>
      </c>
      <c r="B61" t="s">
        <v>99</v>
      </c>
      <c r="C61">
        <v>3</v>
      </c>
      <c r="D61">
        <v>2</v>
      </c>
      <c r="E61">
        <v>1</v>
      </c>
      <c r="F61">
        <v>950000</v>
      </c>
    </row>
    <row r="62" spans="1:6" x14ac:dyDescent="0.35">
      <c r="A62">
        <v>61</v>
      </c>
      <c r="B62" t="s">
        <v>100</v>
      </c>
      <c r="C62">
        <v>2</v>
      </c>
      <c r="D62">
        <v>2</v>
      </c>
      <c r="E62">
        <v>4</v>
      </c>
      <c r="F62">
        <v>700000</v>
      </c>
    </row>
    <row r="63" spans="1:6" x14ac:dyDescent="0.35">
      <c r="A63">
        <v>62</v>
      </c>
      <c r="B63" t="s">
        <v>101</v>
      </c>
      <c r="C63">
        <v>2</v>
      </c>
      <c r="D63">
        <v>4</v>
      </c>
      <c r="E63">
        <v>1</v>
      </c>
      <c r="F63">
        <v>80000</v>
      </c>
    </row>
    <row r="64" spans="1:6" x14ac:dyDescent="0.35">
      <c r="A64">
        <v>63</v>
      </c>
      <c r="B64" t="s">
        <v>102</v>
      </c>
      <c r="C64">
        <v>2</v>
      </c>
      <c r="D64">
        <v>3</v>
      </c>
      <c r="E64">
        <v>3</v>
      </c>
      <c r="F64">
        <v>350000</v>
      </c>
    </row>
    <row r="65" spans="1:6" x14ac:dyDescent="0.35">
      <c r="A65">
        <v>64</v>
      </c>
      <c r="B65" t="s">
        <v>103</v>
      </c>
      <c r="C65">
        <v>1</v>
      </c>
      <c r="D65">
        <v>1</v>
      </c>
      <c r="E65">
        <v>2</v>
      </c>
      <c r="F65">
        <v>100000</v>
      </c>
    </row>
    <row r="66" spans="1:6" x14ac:dyDescent="0.35">
      <c r="A66">
        <v>65</v>
      </c>
      <c r="B66" t="s">
        <v>104</v>
      </c>
      <c r="C66">
        <v>1</v>
      </c>
      <c r="D66">
        <v>4</v>
      </c>
      <c r="E66">
        <v>3</v>
      </c>
      <c r="F66">
        <v>300000</v>
      </c>
    </row>
    <row r="67" spans="1:6" x14ac:dyDescent="0.35">
      <c r="A67">
        <v>66</v>
      </c>
      <c r="B67" t="s">
        <v>105</v>
      </c>
      <c r="C67">
        <v>1</v>
      </c>
      <c r="D67">
        <v>1</v>
      </c>
      <c r="E67">
        <v>3</v>
      </c>
      <c r="F67">
        <v>260000</v>
      </c>
    </row>
    <row r="68" spans="1:6" x14ac:dyDescent="0.35">
      <c r="A68">
        <v>67</v>
      </c>
      <c r="B68" t="s">
        <v>106</v>
      </c>
      <c r="C68">
        <v>1</v>
      </c>
      <c r="D68">
        <v>3</v>
      </c>
      <c r="E68">
        <v>3</v>
      </c>
      <c r="F68">
        <v>650000</v>
      </c>
    </row>
    <row r="69" spans="1:6" x14ac:dyDescent="0.35">
      <c r="A69">
        <v>68</v>
      </c>
      <c r="B69" t="s">
        <v>107</v>
      </c>
      <c r="C69">
        <v>2</v>
      </c>
      <c r="D69">
        <v>1</v>
      </c>
      <c r="E69">
        <v>1</v>
      </c>
      <c r="F69">
        <v>675000</v>
      </c>
    </row>
    <row r="70" spans="1:6" x14ac:dyDescent="0.35">
      <c r="A70">
        <v>69</v>
      </c>
      <c r="B70" t="s">
        <v>108</v>
      </c>
      <c r="C70">
        <v>2</v>
      </c>
      <c r="D70">
        <v>4</v>
      </c>
      <c r="E70">
        <v>3</v>
      </c>
      <c r="F70">
        <v>475000</v>
      </c>
    </row>
    <row r="71" spans="1:6" x14ac:dyDescent="0.35">
      <c r="A71">
        <v>70</v>
      </c>
      <c r="B71" t="s">
        <v>109</v>
      </c>
      <c r="C71">
        <v>3</v>
      </c>
      <c r="D71">
        <v>2</v>
      </c>
      <c r="E71">
        <v>3</v>
      </c>
      <c r="F71">
        <v>600000</v>
      </c>
    </row>
    <row r="72" spans="1:6" x14ac:dyDescent="0.35">
      <c r="A72">
        <v>71</v>
      </c>
      <c r="B72" t="s">
        <v>110</v>
      </c>
      <c r="C72">
        <v>2</v>
      </c>
      <c r="D72">
        <v>4</v>
      </c>
      <c r="E72">
        <v>3</v>
      </c>
      <c r="F72">
        <v>650000</v>
      </c>
    </row>
    <row r="73" spans="1:6" x14ac:dyDescent="0.35">
      <c r="A73">
        <v>72</v>
      </c>
      <c r="B73" t="s">
        <v>111</v>
      </c>
      <c r="C73">
        <v>1</v>
      </c>
      <c r="D73">
        <v>2</v>
      </c>
      <c r="E73">
        <v>1</v>
      </c>
      <c r="F73">
        <v>800000</v>
      </c>
    </row>
    <row r="74" spans="1:6" x14ac:dyDescent="0.35">
      <c r="A74">
        <v>73</v>
      </c>
      <c r="B74" t="s">
        <v>112</v>
      </c>
      <c r="C74">
        <v>1</v>
      </c>
      <c r="D74">
        <v>4</v>
      </c>
      <c r="E74">
        <v>3</v>
      </c>
      <c r="F74">
        <v>850000</v>
      </c>
    </row>
    <row r="75" spans="1:6" x14ac:dyDescent="0.35">
      <c r="A75">
        <v>74</v>
      </c>
      <c r="B75" t="s">
        <v>113</v>
      </c>
      <c r="C75">
        <v>2</v>
      </c>
      <c r="D75">
        <v>1</v>
      </c>
      <c r="E75">
        <v>1</v>
      </c>
      <c r="F75">
        <v>20000</v>
      </c>
    </row>
    <row r="76" spans="1:6" x14ac:dyDescent="0.35">
      <c r="A76">
        <v>75</v>
      </c>
      <c r="B76" t="s">
        <v>114</v>
      </c>
      <c r="C76">
        <v>2</v>
      </c>
      <c r="D76">
        <v>1</v>
      </c>
      <c r="E76">
        <v>3</v>
      </c>
      <c r="F76">
        <v>200000</v>
      </c>
    </row>
    <row r="77" spans="1:6" x14ac:dyDescent="0.35">
      <c r="A77">
        <v>76</v>
      </c>
      <c r="B77" t="s">
        <v>115</v>
      </c>
      <c r="C77">
        <v>1</v>
      </c>
      <c r="D77">
        <v>4</v>
      </c>
      <c r="E77">
        <v>4</v>
      </c>
      <c r="F77">
        <v>270000</v>
      </c>
    </row>
    <row r="78" spans="1:6" x14ac:dyDescent="0.35">
      <c r="A78">
        <v>77</v>
      </c>
      <c r="B78" t="s">
        <v>116</v>
      </c>
      <c r="C78">
        <v>1</v>
      </c>
      <c r="D78">
        <v>4</v>
      </c>
      <c r="E78">
        <v>3</v>
      </c>
      <c r="F78">
        <v>500000</v>
      </c>
    </row>
    <row r="79" spans="1:6" x14ac:dyDescent="0.35">
      <c r="A79">
        <v>78</v>
      </c>
      <c r="B79" t="s">
        <v>117</v>
      </c>
      <c r="C79">
        <v>2</v>
      </c>
      <c r="D79">
        <v>2</v>
      </c>
      <c r="E79">
        <v>1</v>
      </c>
      <c r="F79">
        <v>675000</v>
      </c>
    </row>
    <row r="80" spans="1:6" x14ac:dyDescent="0.35">
      <c r="A80">
        <v>79</v>
      </c>
      <c r="B80" t="s">
        <v>118</v>
      </c>
      <c r="C80">
        <v>1</v>
      </c>
      <c r="D80">
        <v>2</v>
      </c>
      <c r="E80">
        <v>3</v>
      </c>
      <c r="F80">
        <v>95000</v>
      </c>
    </row>
    <row r="81" spans="1:6" x14ac:dyDescent="0.35">
      <c r="A81">
        <v>80</v>
      </c>
      <c r="B81" t="s">
        <v>119</v>
      </c>
      <c r="C81">
        <v>1</v>
      </c>
      <c r="D81">
        <v>4</v>
      </c>
      <c r="E81">
        <v>3</v>
      </c>
      <c r="F81">
        <v>275000</v>
      </c>
    </row>
    <row r="82" spans="1:6" x14ac:dyDescent="0.35">
      <c r="A82">
        <v>81</v>
      </c>
      <c r="B82" t="s">
        <v>120</v>
      </c>
      <c r="C82">
        <v>1</v>
      </c>
      <c r="D82">
        <v>2</v>
      </c>
      <c r="E82">
        <v>4</v>
      </c>
      <c r="F82">
        <v>325000</v>
      </c>
    </row>
    <row r="83" spans="1:6" x14ac:dyDescent="0.35">
      <c r="A83">
        <v>82</v>
      </c>
      <c r="B83" t="s">
        <v>121</v>
      </c>
      <c r="C83">
        <v>1</v>
      </c>
      <c r="D83">
        <v>4</v>
      </c>
      <c r="E83">
        <v>1</v>
      </c>
      <c r="F83">
        <v>925000</v>
      </c>
    </row>
    <row r="84" spans="1:6" x14ac:dyDescent="0.35">
      <c r="A84">
        <v>83</v>
      </c>
      <c r="B84" t="s">
        <v>122</v>
      </c>
      <c r="C84">
        <v>1</v>
      </c>
      <c r="D84">
        <v>4</v>
      </c>
      <c r="E84">
        <v>1</v>
      </c>
      <c r="F84">
        <v>475000</v>
      </c>
    </row>
    <row r="85" spans="1:6" x14ac:dyDescent="0.35">
      <c r="A85">
        <v>84</v>
      </c>
      <c r="B85" t="s">
        <v>123</v>
      </c>
      <c r="C85">
        <v>1</v>
      </c>
      <c r="D85">
        <v>2</v>
      </c>
      <c r="E85">
        <v>2</v>
      </c>
      <c r="F85">
        <v>1550000</v>
      </c>
    </row>
    <row r="86" spans="1:6" x14ac:dyDescent="0.35">
      <c r="A86">
        <v>85</v>
      </c>
      <c r="B86" t="s">
        <v>124</v>
      </c>
      <c r="C86">
        <v>2</v>
      </c>
      <c r="D86">
        <v>1</v>
      </c>
      <c r="E86">
        <v>1</v>
      </c>
      <c r="F86">
        <v>550000</v>
      </c>
    </row>
    <row r="87" spans="1:6" x14ac:dyDescent="0.35">
      <c r="A87">
        <v>86</v>
      </c>
      <c r="B87" t="s">
        <v>125</v>
      </c>
      <c r="C87">
        <v>2</v>
      </c>
      <c r="D87">
        <v>4</v>
      </c>
      <c r="E87">
        <v>2</v>
      </c>
      <c r="F87">
        <v>50000</v>
      </c>
    </row>
    <row r="88" spans="1:6" x14ac:dyDescent="0.35">
      <c r="A88">
        <v>87</v>
      </c>
      <c r="B88" t="s">
        <v>126</v>
      </c>
      <c r="C88">
        <v>2</v>
      </c>
      <c r="D88">
        <v>1</v>
      </c>
      <c r="E88">
        <v>2</v>
      </c>
      <c r="F88">
        <v>400000</v>
      </c>
    </row>
    <row r="89" spans="1:6" x14ac:dyDescent="0.35">
      <c r="A89">
        <v>88</v>
      </c>
      <c r="B89" t="s">
        <v>127</v>
      </c>
      <c r="C89">
        <v>1</v>
      </c>
      <c r="D89">
        <v>4</v>
      </c>
      <c r="E89">
        <v>3</v>
      </c>
      <c r="F89">
        <v>170000</v>
      </c>
    </row>
    <row r="90" spans="1:6" x14ac:dyDescent="0.35">
      <c r="A90">
        <v>89</v>
      </c>
      <c r="B90" t="s">
        <v>128</v>
      </c>
      <c r="C90">
        <v>1</v>
      </c>
      <c r="D90">
        <v>1</v>
      </c>
      <c r="E90">
        <v>2</v>
      </c>
      <c r="F90">
        <v>650000</v>
      </c>
    </row>
    <row r="91" spans="1:6" x14ac:dyDescent="0.35">
      <c r="A91">
        <v>90</v>
      </c>
      <c r="B91" t="s">
        <v>129</v>
      </c>
      <c r="C91">
        <v>2</v>
      </c>
      <c r="D91">
        <v>2</v>
      </c>
      <c r="E91">
        <v>1</v>
      </c>
      <c r="F91">
        <v>160000</v>
      </c>
    </row>
    <row r="92" spans="1:6" x14ac:dyDescent="0.35">
      <c r="A92">
        <v>91</v>
      </c>
      <c r="B92" t="s">
        <v>130</v>
      </c>
      <c r="C92">
        <v>1</v>
      </c>
      <c r="D92">
        <v>2</v>
      </c>
      <c r="E92">
        <v>4</v>
      </c>
      <c r="F92">
        <v>100000</v>
      </c>
    </row>
    <row r="93" spans="1:6" x14ac:dyDescent="0.35">
      <c r="A93">
        <v>92</v>
      </c>
      <c r="B93" t="s">
        <v>131</v>
      </c>
      <c r="C93">
        <v>3</v>
      </c>
      <c r="D93">
        <v>4</v>
      </c>
      <c r="E93">
        <v>4</v>
      </c>
      <c r="F93">
        <v>700000</v>
      </c>
    </row>
    <row r="94" spans="1:6" x14ac:dyDescent="0.35">
      <c r="A94">
        <v>93</v>
      </c>
      <c r="B94" t="s">
        <v>132</v>
      </c>
      <c r="C94">
        <v>3</v>
      </c>
      <c r="D94">
        <v>3</v>
      </c>
      <c r="E94">
        <v>2</v>
      </c>
      <c r="F94">
        <v>225000</v>
      </c>
    </row>
    <row r="95" spans="1:6" x14ac:dyDescent="0.35">
      <c r="A95">
        <v>94</v>
      </c>
      <c r="B95" t="s">
        <v>133</v>
      </c>
      <c r="C95">
        <v>1</v>
      </c>
      <c r="D95">
        <v>3</v>
      </c>
      <c r="E95">
        <v>2</v>
      </c>
      <c r="F95">
        <v>1800000</v>
      </c>
    </row>
    <row r="96" spans="1:6" x14ac:dyDescent="0.35">
      <c r="A96">
        <v>95</v>
      </c>
      <c r="B96" t="s">
        <v>134</v>
      </c>
      <c r="C96">
        <v>1</v>
      </c>
      <c r="D96">
        <v>3</v>
      </c>
      <c r="E96">
        <v>1</v>
      </c>
      <c r="F96">
        <v>675000</v>
      </c>
    </row>
    <row r="97" spans="1:6" x14ac:dyDescent="0.35">
      <c r="A97">
        <v>96</v>
      </c>
      <c r="B97" t="s">
        <v>135</v>
      </c>
      <c r="C97">
        <v>1</v>
      </c>
      <c r="D97">
        <v>2</v>
      </c>
      <c r="E97">
        <v>3</v>
      </c>
      <c r="F97">
        <v>950000</v>
      </c>
    </row>
    <row r="98" spans="1:6" x14ac:dyDescent="0.35">
      <c r="A98">
        <v>97</v>
      </c>
      <c r="B98" t="s">
        <v>136</v>
      </c>
      <c r="C98">
        <v>1</v>
      </c>
      <c r="D98">
        <v>1</v>
      </c>
      <c r="E98">
        <v>1</v>
      </c>
      <c r="F98">
        <v>225000</v>
      </c>
    </row>
    <row r="99" spans="1:6" x14ac:dyDescent="0.35">
      <c r="A99">
        <v>98</v>
      </c>
      <c r="B99" t="s">
        <v>137</v>
      </c>
      <c r="C99">
        <v>1</v>
      </c>
      <c r="D99">
        <v>4</v>
      </c>
      <c r="E99">
        <v>2</v>
      </c>
      <c r="F99">
        <v>750000</v>
      </c>
    </row>
    <row r="100" spans="1:6" x14ac:dyDescent="0.35">
      <c r="A100">
        <v>99</v>
      </c>
      <c r="B100" t="s">
        <v>138</v>
      </c>
      <c r="C100">
        <v>1</v>
      </c>
      <c r="D100">
        <v>1</v>
      </c>
      <c r="E100">
        <v>3</v>
      </c>
      <c r="F100">
        <v>425000</v>
      </c>
    </row>
    <row r="101" spans="1:6" x14ac:dyDescent="0.35">
      <c r="A101">
        <v>100</v>
      </c>
      <c r="B101" t="s">
        <v>139</v>
      </c>
      <c r="C101">
        <v>1</v>
      </c>
      <c r="D101">
        <v>3</v>
      </c>
      <c r="E101">
        <v>1</v>
      </c>
      <c r="F101">
        <v>500000</v>
      </c>
    </row>
    <row r="102" spans="1:6" x14ac:dyDescent="0.35">
      <c r="A102">
        <v>101</v>
      </c>
      <c r="B102" t="s">
        <v>140</v>
      </c>
      <c r="C102">
        <v>3</v>
      </c>
      <c r="D102">
        <v>3</v>
      </c>
      <c r="E102">
        <v>2</v>
      </c>
      <c r="F102">
        <v>100000</v>
      </c>
    </row>
    <row r="103" spans="1:6" x14ac:dyDescent="0.35">
      <c r="A103">
        <v>102</v>
      </c>
      <c r="B103" t="s">
        <v>141</v>
      </c>
      <c r="C103">
        <v>1</v>
      </c>
      <c r="D103">
        <v>4</v>
      </c>
      <c r="E103">
        <v>3</v>
      </c>
      <c r="F103">
        <v>875000</v>
      </c>
    </row>
    <row r="104" spans="1:6" x14ac:dyDescent="0.35">
      <c r="A104">
        <v>103</v>
      </c>
      <c r="B104" t="s">
        <v>142</v>
      </c>
      <c r="C104">
        <v>3</v>
      </c>
      <c r="D104">
        <v>4</v>
      </c>
      <c r="E104">
        <v>1</v>
      </c>
      <c r="F104">
        <v>100000</v>
      </c>
    </row>
    <row r="105" spans="1:6" x14ac:dyDescent="0.35">
      <c r="A105">
        <v>104</v>
      </c>
      <c r="B105" t="s">
        <v>143</v>
      </c>
      <c r="C105">
        <v>2</v>
      </c>
      <c r="D105">
        <v>4</v>
      </c>
      <c r="E105">
        <v>2</v>
      </c>
      <c r="F105">
        <v>250000</v>
      </c>
    </row>
    <row r="106" spans="1:6" x14ac:dyDescent="0.35">
      <c r="A106">
        <v>105</v>
      </c>
      <c r="B106" t="s">
        <v>144</v>
      </c>
      <c r="C106">
        <v>1</v>
      </c>
      <c r="D106">
        <v>3</v>
      </c>
      <c r="E106">
        <v>3</v>
      </c>
      <c r="F106">
        <v>100000</v>
      </c>
    </row>
    <row r="107" spans="1:6" x14ac:dyDescent="0.35">
      <c r="A107">
        <v>106</v>
      </c>
      <c r="B107" t="s">
        <v>145</v>
      </c>
      <c r="C107">
        <v>1</v>
      </c>
      <c r="D107">
        <v>4</v>
      </c>
      <c r="E107">
        <v>3</v>
      </c>
      <c r="F107">
        <v>625000</v>
      </c>
    </row>
    <row r="108" spans="1:6" x14ac:dyDescent="0.35">
      <c r="A108">
        <v>107</v>
      </c>
      <c r="B108" t="s">
        <v>146</v>
      </c>
      <c r="C108">
        <v>2</v>
      </c>
      <c r="D108">
        <v>2</v>
      </c>
      <c r="E108">
        <v>3</v>
      </c>
      <c r="F108">
        <v>325000</v>
      </c>
    </row>
    <row r="109" spans="1:6" x14ac:dyDescent="0.35">
      <c r="A109">
        <v>108</v>
      </c>
      <c r="B109" t="s">
        <v>147</v>
      </c>
      <c r="C109">
        <v>2</v>
      </c>
      <c r="D109">
        <v>4</v>
      </c>
      <c r="E109">
        <v>1</v>
      </c>
      <c r="F109">
        <v>175000</v>
      </c>
    </row>
    <row r="110" spans="1:6" x14ac:dyDescent="0.35">
      <c r="A110">
        <v>109</v>
      </c>
      <c r="B110" t="s">
        <v>148</v>
      </c>
      <c r="C110">
        <v>2</v>
      </c>
      <c r="D110">
        <v>4</v>
      </c>
      <c r="E110">
        <v>1</v>
      </c>
      <c r="F110">
        <v>1350000</v>
      </c>
    </row>
    <row r="111" spans="1:6" x14ac:dyDescent="0.35">
      <c r="A111">
        <v>110</v>
      </c>
      <c r="B111" t="s">
        <v>149</v>
      </c>
      <c r="C111">
        <v>3</v>
      </c>
      <c r="D111">
        <v>1</v>
      </c>
      <c r="E111">
        <v>4</v>
      </c>
      <c r="F111">
        <v>125000</v>
      </c>
    </row>
    <row r="112" spans="1:6" x14ac:dyDescent="0.35">
      <c r="A112">
        <v>111</v>
      </c>
      <c r="B112" t="s">
        <v>151</v>
      </c>
      <c r="C112">
        <v>2</v>
      </c>
      <c r="D112">
        <v>2</v>
      </c>
      <c r="E112">
        <v>2</v>
      </c>
      <c r="F112">
        <v>1000000</v>
      </c>
    </row>
    <row r="113" spans="1:6" x14ac:dyDescent="0.35">
      <c r="A113">
        <v>112</v>
      </c>
      <c r="B113" t="s">
        <v>152</v>
      </c>
      <c r="C113">
        <v>1</v>
      </c>
      <c r="D113">
        <v>1</v>
      </c>
      <c r="E113">
        <v>2</v>
      </c>
      <c r="F113">
        <v>1800000</v>
      </c>
    </row>
    <row r="114" spans="1:6" x14ac:dyDescent="0.35">
      <c r="A114">
        <v>113</v>
      </c>
      <c r="B114" t="s">
        <v>153</v>
      </c>
      <c r="C114">
        <v>1</v>
      </c>
      <c r="D114">
        <v>4</v>
      </c>
      <c r="E114">
        <v>2</v>
      </c>
      <c r="F114">
        <v>675000</v>
      </c>
    </row>
    <row r="115" spans="1:6" x14ac:dyDescent="0.35">
      <c r="A115">
        <v>114</v>
      </c>
      <c r="B115" t="s">
        <v>154</v>
      </c>
      <c r="C115">
        <v>1</v>
      </c>
      <c r="D115">
        <v>2</v>
      </c>
      <c r="E115">
        <v>2</v>
      </c>
      <c r="F115">
        <v>1600000</v>
      </c>
    </row>
    <row r="116" spans="1:6" x14ac:dyDescent="0.35">
      <c r="A116">
        <v>115</v>
      </c>
      <c r="B116" t="s">
        <v>155</v>
      </c>
      <c r="C116">
        <v>1</v>
      </c>
      <c r="D116">
        <v>1</v>
      </c>
      <c r="E116">
        <v>3</v>
      </c>
      <c r="F116">
        <v>240000</v>
      </c>
    </row>
    <row r="117" spans="1:6" x14ac:dyDescent="0.35">
      <c r="A117">
        <v>116</v>
      </c>
      <c r="B117" t="s">
        <v>156</v>
      </c>
      <c r="C117">
        <v>1</v>
      </c>
      <c r="D117">
        <v>1</v>
      </c>
      <c r="E117">
        <v>3</v>
      </c>
      <c r="F117">
        <v>150000</v>
      </c>
    </row>
    <row r="118" spans="1:6" x14ac:dyDescent="0.35">
      <c r="A118">
        <v>117</v>
      </c>
      <c r="B118" t="s">
        <v>157</v>
      </c>
      <c r="C118">
        <v>1</v>
      </c>
      <c r="D118">
        <v>2</v>
      </c>
      <c r="E118">
        <v>2</v>
      </c>
      <c r="F118">
        <v>800000</v>
      </c>
    </row>
    <row r="119" spans="1:6" x14ac:dyDescent="0.35">
      <c r="A119">
        <v>118</v>
      </c>
      <c r="B119" t="s">
        <v>158</v>
      </c>
      <c r="C119">
        <v>3</v>
      </c>
      <c r="D119">
        <v>3</v>
      </c>
      <c r="E119">
        <v>3</v>
      </c>
      <c r="F119">
        <v>200000</v>
      </c>
    </row>
    <row r="120" spans="1:6" x14ac:dyDescent="0.35">
      <c r="A120">
        <v>119</v>
      </c>
      <c r="B120" t="s">
        <v>182</v>
      </c>
      <c r="C120">
        <v>2</v>
      </c>
      <c r="D120">
        <v>2</v>
      </c>
      <c r="E120">
        <v>1</v>
      </c>
      <c r="F120">
        <v>50000</v>
      </c>
    </row>
    <row r="121" spans="1:6" x14ac:dyDescent="0.35">
      <c r="A121">
        <v>120</v>
      </c>
      <c r="B121" t="s">
        <v>159</v>
      </c>
      <c r="C121">
        <v>1</v>
      </c>
      <c r="D121">
        <v>4</v>
      </c>
      <c r="E121">
        <v>2</v>
      </c>
      <c r="F121">
        <v>700000</v>
      </c>
    </row>
    <row r="122" spans="1:6" x14ac:dyDescent="0.35">
      <c r="A122">
        <v>121</v>
      </c>
      <c r="B122" t="s">
        <v>160</v>
      </c>
      <c r="C122">
        <v>2</v>
      </c>
      <c r="D122">
        <v>4</v>
      </c>
      <c r="E122">
        <v>1</v>
      </c>
      <c r="F122">
        <v>625000</v>
      </c>
    </row>
    <row r="123" spans="1:6" x14ac:dyDescent="0.35">
      <c r="A123">
        <v>122</v>
      </c>
      <c r="B123" t="s">
        <v>161</v>
      </c>
      <c r="C123">
        <v>1</v>
      </c>
      <c r="D123">
        <v>2</v>
      </c>
      <c r="E123">
        <v>3</v>
      </c>
      <c r="F123">
        <v>475000</v>
      </c>
    </row>
    <row r="124" spans="1:6" x14ac:dyDescent="0.35">
      <c r="A124">
        <v>123</v>
      </c>
      <c r="B124" t="s">
        <v>162</v>
      </c>
      <c r="C124">
        <v>2</v>
      </c>
      <c r="D124">
        <v>3</v>
      </c>
      <c r="E124">
        <v>3</v>
      </c>
      <c r="F124">
        <v>450000</v>
      </c>
    </row>
    <row r="125" spans="1:6" x14ac:dyDescent="0.35">
      <c r="A125">
        <v>124</v>
      </c>
      <c r="B125" t="s">
        <v>163</v>
      </c>
      <c r="C125">
        <v>2</v>
      </c>
      <c r="D125">
        <v>3</v>
      </c>
      <c r="E125">
        <v>2</v>
      </c>
      <c r="F125">
        <v>750000</v>
      </c>
    </row>
    <row r="126" spans="1:6" x14ac:dyDescent="0.35">
      <c r="A126">
        <v>125</v>
      </c>
      <c r="B126" t="s">
        <v>164</v>
      </c>
      <c r="C126">
        <v>2</v>
      </c>
      <c r="D126">
        <v>2</v>
      </c>
      <c r="E126">
        <v>2</v>
      </c>
      <c r="F126">
        <v>500000</v>
      </c>
    </row>
    <row r="127" spans="1:6" x14ac:dyDescent="0.35">
      <c r="A127">
        <v>126</v>
      </c>
      <c r="B127" t="s">
        <v>165</v>
      </c>
      <c r="C127">
        <v>1</v>
      </c>
      <c r="D127">
        <v>3</v>
      </c>
      <c r="E127">
        <v>2</v>
      </c>
      <c r="F127">
        <v>750000</v>
      </c>
    </row>
    <row r="128" spans="1:6" x14ac:dyDescent="0.35">
      <c r="A128">
        <v>127</v>
      </c>
      <c r="B128" t="s">
        <v>166</v>
      </c>
      <c r="C128">
        <v>1</v>
      </c>
      <c r="D128">
        <v>3</v>
      </c>
      <c r="E128">
        <v>2</v>
      </c>
      <c r="F128">
        <v>225000</v>
      </c>
    </row>
    <row r="129" spans="1:6" x14ac:dyDescent="0.35">
      <c r="A129">
        <v>128</v>
      </c>
      <c r="B129" t="s">
        <v>167</v>
      </c>
      <c r="C129">
        <v>1</v>
      </c>
      <c r="D129">
        <v>4</v>
      </c>
      <c r="E129">
        <v>2</v>
      </c>
      <c r="F129">
        <v>1800000</v>
      </c>
    </row>
    <row r="130" spans="1:6" x14ac:dyDescent="0.35">
      <c r="A130">
        <v>129</v>
      </c>
      <c r="B130" t="s">
        <v>168</v>
      </c>
      <c r="C130">
        <v>1</v>
      </c>
      <c r="D130">
        <v>2</v>
      </c>
      <c r="E130">
        <v>3</v>
      </c>
      <c r="F130">
        <v>450000</v>
      </c>
    </row>
    <row r="131" spans="1:6" x14ac:dyDescent="0.35">
      <c r="A131">
        <v>130</v>
      </c>
      <c r="B131" t="s">
        <v>169</v>
      </c>
      <c r="C131">
        <v>3</v>
      </c>
      <c r="D131">
        <v>3</v>
      </c>
      <c r="E131">
        <v>3</v>
      </c>
      <c r="F131">
        <v>110000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3669-4006-478E-8287-D1BA895FFA45}">
  <dimension ref="A1:U5"/>
  <sheetViews>
    <sheetView topLeftCell="G1" workbookViewId="0">
      <selection sqref="A1:U1"/>
    </sheetView>
  </sheetViews>
  <sheetFormatPr defaultRowHeight="14.5" x14ac:dyDescent="0.35"/>
  <sheetData>
    <row r="1" spans="1:21" ht="26.5" x14ac:dyDescent="0.35">
      <c r="A1" t="s">
        <v>249</v>
      </c>
      <c r="B1" t="s">
        <v>2</v>
      </c>
      <c r="C1" s="24" t="s">
        <v>4</v>
      </c>
      <c r="D1" s="24" t="s">
        <v>5</v>
      </c>
      <c r="E1" s="24" t="s">
        <v>207</v>
      </c>
      <c r="F1" s="24" t="s">
        <v>6</v>
      </c>
      <c r="G1" s="24" t="s">
        <v>7</v>
      </c>
      <c r="H1" s="24" t="s">
        <v>8</v>
      </c>
      <c r="I1" s="24" t="s">
        <v>171</v>
      </c>
      <c r="J1" s="24" t="s">
        <v>10</v>
      </c>
      <c r="K1" s="74" t="s">
        <v>170</v>
      </c>
      <c r="L1" s="74" t="s">
        <v>183</v>
      </c>
      <c r="M1" s="24" t="s">
        <v>194</v>
      </c>
      <c r="N1" s="24" t="s">
        <v>172</v>
      </c>
      <c r="O1" s="24" t="s">
        <v>173</v>
      </c>
      <c r="P1" s="74" t="s">
        <v>174</v>
      </c>
      <c r="Q1" s="74" t="s">
        <v>175</v>
      </c>
      <c r="R1" s="74" t="s">
        <v>184</v>
      </c>
      <c r="S1" s="24" t="s">
        <v>178</v>
      </c>
      <c r="T1" s="24" t="s">
        <v>179</v>
      </c>
      <c r="U1" s="24" t="s">
        <v>180</v>
      </c>
    </row>
    <row r="2" spans="1:21" x14ac:dyDescent="0.35">
      <c r="A2">
        <v>0</v>
      </c>
      <c r="B2" s="75">
        <f>MIN('WORKING DATA'!C:C)</f>
        <v>1</v>
      </c>
      <c r="C2" s="75">
        <f>MIN('WORKING DATA'!G:G)</f>
        <v>0</v>
      </c>
      <c r="D2" s="75">
        <f>MIN('WORKING DATA'!H:H)</f>
        <v>0</v>
      </c>
      <c r="E2" s="75">
        <f>MIN('WORKING DATA'!I:I)</f>
        <v>0</v>
      </c>
      <c r="F2" s="75">
        <f>MIN('WORKING DATA'!J:J)</f>
        <v>0</v>
      </c>
      <c r="G2" s="75">
        <f>MIN('WORKING DATA'!K:K)</f>
        <v>0</v>
      </c>
      <c r="H2" s="75">
        <f>MIN('WORKING DATA'!L:L)</f>
        <v>0</v>
      </c>
      <c r="I2" s="75">
        <f>MIN('WORKING DATA'!N:N)</f>
        <v>0</v>
      </c>
      <c r="J2" s="75">
        <f>MIN('WORKING DATA'!O:O)</f>
        <v>0</v>
      </c>
      <c r="K2" s="75">
        <f>MIN('WORKING DATA'!P:P)</f>
        <v>0</v>
      </c>
      <c r="L2" s="75">
        <f>MIN('WORKING DATA'!Q:Q)</f>
        <v>0</v>
      </c>
      <c r="M2" s="75">
        <f>MIN('WORKING DATA'!R:R)</f>
        <v>0</v>
      </c>
      <c r="N2" s="75">
        <f>MIN('WORKING DATA'!S:S)</f>
        <v>0</v>
      </c>
      <c r="O2" s="75">
        <f>MIN('WORKING DATA'!T:T)</f>
        <v>0</v>
      </c>
      <c r="P2" s="75">
        <f>MIN('WORKING DATA'!U:U)</f>
        <v>0</v>
      </c>
      <c r="Q2" s="75">
        <f>MIN('WORKING DATA'!V:V)</f>
        <v>0</v>
      </c>
      <c r="R2" s="75">
        <f>MIN('WORKING DATA'!W:W)</f>
        <v>0</v>
      </c>
      <c r="S2" s="75">
        <f>MIN('WORKING DATA'!X:X)</f>
        <v>2008</v>
      </c>
      <c r="T2" s="75">
        <f>MIN('WORKING DATA'!Y:Y)</f>
        <v>20000</v>
      </c>
      <c r="U2" s="75">
        <f>MIN('WORKING DATA'!Z:Z)</f>
        <v>20000</v>
      </c>
    </row>
    <row r="3" spans="1:21" x14ac:dyDescent="0.35">
      <c r="A3">
        <v>1</v>
      </c>
      <c r="B3" s="75">
        <f>_xlfn.QUARTILE.INC('WORKING DATA'!C:C,NUMERICAL_BINS_STEP_1!$A$4)</f>
        <v>2</v>
      </c>
      <c r="C3" s="75">
        <f>_xlfn.QUARTILE.INC('WORKING DATA'!G:G,NUMERICAL_BINS_STEP_1!$A$3)</f>
        <v>25.5</v>
      </c>
      <c r="D3" s="75">
        <f>_xlfn.QUARTILE.INC('WORKING DATA'!H:H,NUMERICAL_BINS_STEP_1!$A$3)</f>
        <v>0</v>
      </c>
      <c r="E3" s="75">
        <f>_xlfn.QUARTILE.INC('WORKING DATA'!I:I,NUMERICAL_BINS_STEP_1!$A$3)</f>
        <v>73.25</v>
      </c>
      <c r="F3" s="75">
        <f>_xlfn.QUARTILE.INC('WORKING DATA'!J:J,NUMERICAL_BINS_STEP_1!$A$3)</f>
        <v>65.650000000000006</v>
      </c>
      <c r="G3" s="75">
        <f>_xlfn.QUARTILE.INC('WORKING DATA'!K:K,NUMERICAL_BINS_STEP_1!$A$3)</f>
        <v>0</v>
      </c>
      <c r="H3" s="75">
        <f>_xlfn.QUARTILE.INC('WORKING DATA'!L:L,NUMERICAL_BINS_STEP_1!$A$3)</f>
        <v>0</v>
      </c>
      <c r="I3" s="75">
        <f>_xlfn.QUARTILE.INC('WORKING DATA'!N:N,NUMERICAL_BINS_STEP_1!$A$3)</f>
        <v>39</v>
      </c>
      <c r="J3" s="75">
        <f>_xlfn.QUARTILE.INC('WORKING DATA'!O:O,NUMERICAL_BINS_STEP_1!$A$3)</f>
        <v>16</v>
      </c>
      <c r="K3" s="75">
        <f>_xlfn.QUARTILE.INC('WORKING DATA'!P:P,NUMERICAL_BINS_STEP_1!$A$3)</f>
        <v>9.8250000000000011</v>
      </c>
      <c r="L3" s="75">
        <f>_xlfn.QUARTILE.INC('WORKING DATA'!Q:Q,NUMERICAL_BINS_STEP_1!$A$3)</f>
        <v>98.235171261487054</v>
      </c>
      <c r="M3" s="75">
        <f>_xlfn.QUARTILE.INC('WORKING DATA'!R:R,NUMERICAL_BINS_STEP_1!$A$3)</f>
        <v>1</v>
      </c>
      <c r="N3" s="75">
        <f>_xlfn.QUARTILE.INC('WORKING DATA'!S:S,NUMERICAL_BINS_STEP_1!$A$3)</f>
        <v>0</v>
      </c>
      <c r="O3" s="75">
        <f>_xlfn.QUARTILE.INC('WORKING DATA'!T:T,NUMERICAL_BINS_STEP_1!$A$3)</f>
        <v>0</v>
      </c>
      <c r="P3" s="75">
        <f>_xlfn.QUARTILE.INC('WORKING DATA'!U:U,NUMERICAL_BINS_STEP_1!$A$3)</f>
        <v>0</v>
      </c>
      <c r="Q3" s="75">
        <f>_xlfn.QUARTILE.INC('WORKING DATA'!V:V,NUMERICAL_BINS_STEP_1!$A$3)</f>
        <v>0</v>
      </c>
      <c r="R3" s="75">
        <f>_xlfn.QUARTILE.INC('WORKING DATA'!W:W,NUMERICAL_BINS_STEP_1!$A$3)</f>
        <v>0</v>
      </c>
      <c r="S3" s="75">
        <v>2009</v>
      </c>
      <c r="T3" s="75">
        <f>_xlfn.QUARTILE.INC('WORKING DATA'!Y:Y,NUMERICAL_BINS_STEP_1!$A$3)</f>
        <v>100000</v>
      </c>
      <c r="U3" s="75">
        <f>_xlfn.QUARTILE.INC('WORKING DATA'!Z:Z,NUMERICAL_BINS_STEP_1!$A$3)</f>
        <v>225000</v>
      </c>
    </row>
    <row r="4" spans="1:21" x14ac:dyDescent="0.35">
      <c r="A4">
        <v>2</v>
      </c>
      <c r="B4" s="75">
        <f>_xlfn.QUARTILE.INC('WORKING DATA'!C:C,NUMERICAL_BINS_STEP_1!$A$4)</f>
        <v>2</v>
      </c>
      <c r="C4" s="75">
        <f>_xlfn.QUARTILE.INC('WORKING DATA'!G:G,NUMERICAL_BINS_STEP_1!$A$4)</f>
        <v>542.5</v>
      </c>
      <c r="D4" s="75">
        <f>_xlfn.QUARTILE.INC('WORKING DATA'!H:H,NUMERICAL_BINS_STEP_1!$A$4)</f>
        <v>7</v>
      </c>
      <c r="E4" s="75">
        <f>_xlfn.QUARTILE.INC('WORKING DATA'!I:I,NUMERICAL_BINS_STEP_1!$A$4)</f>
        <v>835</v>
      </c>
      <c r="F4" s="75">
        <f>_xlfn.QUARTILE.INC('WORKING DATA'!J:J,NUMERICAL_BINS_STEP_1!$A$4)</f>
        <v>78.224999999999994</v>
      </c>
      <c r="G4" s="75">
        <f>_xlfn.QUARTILE.INC('WORKING DATA'!K:K,NUMERICAL_BINS_STEP_1!$A$4)</f>
        <v>18.5</v>
      </c>
      <c r="H4" s="75">
        <f>_xlfn.QUARTILE.INC('WORKING DATA'!L:L,NUMERICAL_BINS_STEP_1!$A$4)</f>
        <v>36.6</v>
      </c>
      <c r="I4" s="75">
        <f>_xlfn.QUARTILE.INC('WORKING DATA'!N:N,NUMERICAL_BINS_STEP_1!$A$4)</f>
        <v>172</v>
      </c>
      <c r="J4" s="75">
        <f>_xlfn.QUARTILE.INC('WORKING DATA'!O:O,NUMERICAL_BINS_STEP_1!$A$4)</f>
        <v>35.5</v>
      </c>
      <c r="K4" s="75">
        <f>_xlfn.QUARTILE.INC('WORKING DATA'!P:P,NUMERICAL_BINS_STEP_1!$A$4)</f>
        <v>18.634920634920636</v>
      </c>
      <c r="L4" s="75">
        <f>_xlfn.QUARTILE.INC('WORKING DATA'!Q:Q,NUMERICAL_BINS_STEP_1!$A$4)</f>
        <v>118.51031047865459</v>
      </c>
      <c r="M4" s="75">
        <f>_xlfn.QUARTILE.INC('WORKING DATA'!R:R,NUMERICAL_BINS_STEP_1!$A$4)</f>
        <v>6</v>
      </c>
      <c r="N4" s="75">
        <f>_xlfn.QUARTILE.INC('WORKING DATA'!S:S,NUMERICAL_BINS_STEP_1!$A$4)</f>
        <v>295.5</v>
      </c>
      <c r="O4" s="75">
        <f>_xlfn.QUARTILE.INC('WORKING DATA'!T:T,NUMERICAL_BINS_STEP_1!$A$4)</f>
        <v>9</v>
      </c>
      <c r="P4" s="75">
        <f>_xlfn.QUARTILE.INC('WORKING DATA'!U:U,NUMERICAL_BINS_STEP_1!$A$4)</f>
        <v>24.786231884057969</v>
      </c>
      <c r="Q4" s="75">
        <f>_xlfn.QUARTILE.INC('WORKING DATA'!V:V,NUMERICAL_BINS_STEP_1!$A$4)</f>
        <v>7.3490224828934512</v>
      </c>
      <c r="R4" s="75">
        <f>_xlfn.QUARTILE.INC('WORKING DATA'!W:W,NUMERICAL_BINS_STEP_1!$A$4)</f>
        <v>19.934426229508198</v>
      </c>
      <c r="S4" s="75">
        <v>2010</v>
      </c>
      <c r="T4" s="75">
        <f>_xlfn.QUARTILE.INC('WORKING DATA'!Y:Y,NUMERICAL_BINS_STEP_1!$A$4)</f>
        <v>125000</v>
      </c>
      <c r="U4" s="75">
        <f>_xlfn.QUARTILE.INC('WORKING DATA'!Z:Z,NUMERICAL_BINS_STEP_1!$A$4)</f>
        <v>437500</v>
      </c>
    </row>
    <row r="5" spans="1:21" x14ac:dyDescent="0.35">
      <c r="A5">
        <v>3</v>
      </c>
      <c r="B5" s="75">
        <f>_xlfn.QUARTILE.INC('WORKING DATA'!C:C,NUMERICAL_BINS_STEP_1!$A$5)</f>
        <v>2</v>
      </c>
      <c r="C5" s="75">
        <f>_xlfn.QUARTILE.INC('WORKING DATA'!G:G,NUMERICAL_BINS_STEP_1!$A$5)</f>
        <v>3002.25</v>
      </c>
      <c r="D5" s="75">
        <f>_xlfn.QUARTILE.INC('WORKING DATA'!H:H,NUMERICAL_BINS_STEP_1!$A$5)</f>
        <v>47.5</v>
      </c>
      <c r="E5" s="75">
        <f>_xlfn.QUARTILE.INC('WORKING DATA'!I:I,NUMERICAL_BINS_STEP_1!$A$5)</f>
        <v>3523.5</v>
      </c>
      <c r="F5" s="75">
        <f>_xlfn.QUARTILE.INC('WORKING DATA'!J:J,NUMERICAL_BINS_STEP_1!$A$5)</f>
        <v>86.789999999999992</v>
      </c>
      <c r="G5" s="75">
        <f>_xlfn.QUARTILE.INC('WORKING DATA'!K:K,NUMERICAL_BINS_STEP_1!$A$5)</f>
        <v>106</v>
      </c>
      <c r="H5" s="75">
        <f>_xlfn.QUARTILE.INC('WORKING DATA'!L:L,NUMERICAL_BINS_STEP_1!$A$5)</f>
        <v>45.325000000000003</v>
      </c>
      <c r="I5" s="75">
        <f>_xlfn.QUARTILE.INC('WORKING DATA'!N:N,NUMERICAL_BINS_STEP_1!$A$5)</f>
        <v>925.25</v>
      </c>
      <c r="J5" s="75">
        <f>_xlfn.QUARTILE.INC('WORKING DATA'!O:O,NUMERICAL_BINS_STEP_1!$A$5)</f>
        <v>73.75</v>
      </c>
      <c r="K5" s="75">
        <f>_xlfn.QUARTILE.INC('WORKING DATA'!P:P,NUMERICAL_BINS_STEP_1!$A$5)</f>
        <v>27.872118340163933</v>
      </c>
      <c r="L5" s="75">
        <f>_xlfn.QUARTILE.INC('WORKING DATA'!Q:Q,NUMERICAL_BINS_STEP_1!$A$5)</f>
        <v>129.10238714033881</v>
      </c>
      <c r="M5" s="75">
        <f>_xlfn.QUARTILE.INC('WORKING DATA'!R:R,NUMERICAL_BINS_STEP_1!$A$5)</f>
        <v>29.75</v>
      </c>
      <c r="N5" s="75">
        <f>_xlfn.QUARTILE.INC('WORKING DATA'!S:S,NUMERICAL_BINS_STEP_1!$A$5)</f>
        <v>689.25</v>
      </c>
      <c r="O5" s="75">
        <f>_xlfn.QUARTILE.INC('WORKING DATA'!T:T,NUMERICAL_BINS_STEP_1!$A$5)</f>
        <v>25.5</v>
      </c>
      <c r="P5" s="75">
        <f>_xlfn.QUARTILE.INC('WORKING DATA'!U:U,NUMERICAL_BINS_STEP_1!$A$5)</f>
        <v>35.579166666666666</v>
      </c>
      <c r="Q5" s="75">
        <f>_xlfn.QUARTILE.INC('WORKING DATA'!V:V,NUMERICAL_BINS_STEP_1!$A$5)</f>
        <v>8.2278361423928654</v>
      </c>
      <c r="R5" s="75">
        <f>_xlfn.QUARTILE.INC('WORKING DATA'!W:W,NUMERICAL_BINS_STEP_1!$A$5)</f>
        <v>26.214285714285715</v>
      </c>
      <c r="S5" s="75">
        <f>_xlfn.QUARTILE.INC('WORKING DATA'!X:X,NUMERICAL_BINS_STEP_1!$A$5)</f>
        <v>2011</v>
      </c>
      <c r="T5" s="75">
        <f>_xlfn.QUARTILE.INC('WORKING DATA'!Y:Y,NUMERICAL_BINS_STEP_1!$A$5)</f>
        <v>225000</v>
      </c>
      <c r="U5" s="75">
        <f>_xlfn.QUARTILE.INC('WORKING DATA'!Z:Z,NUMERICAL_BINS_STEP_1!$A$5)</f>
        <v>700000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E890-0B43-46C7-B96E-14CCD609737C}">
  <dimension ref="A1:X131"/>
  <sheetViews>
    <sheetView topLeftCell="J111" workbookViewId="0">
      <selection activeCell="U1" sqref="U1:U131"/>
    </sheetView>
  </sheetViews>
  <sheetFormatPr defaultRowHeight="14.5" x14ac:dyDescent="0.35"/>
  <cols>
    <col min="3" max="3" width="9.453125" customWidth="1"/>
    <col min="4" max="4" width="9.81640625" customWidth="1"/>
    <col min="5" max="5" width="13.26953125" customWidth="1"/>
    <col min="6" max="6" width="10.90625" customWidth="1"/>
    <col min="7" max="7" width="12" customWidth="1"/>
    <col min="8" max="8" width="12.08984375" customWidth="1"/>
    <col min="9" max="9" width="9.26953125" customWidth="1"/>
    <col min="13" max="13" width="9.08984375" customWidth="1"/>
    <col min="14" max="14" width="9.54296875" customWidth="1"/>
    <col min="16" max="16" width="9.54296875" customWidth="1"/>
    <col min="19" max="19" width="16.54296875" customWidth="1"/>
    <col min="20" max="20" width="13.36328125" customWidth="1"/>
    <col min="21" max="21" width="13.6328125" customWidth="1"/>
  </cols>
  <sheetData>
    <row r="1" spans="1:24" ht="52.5" x14ac:dyDescent="0.35">
      <c r="A1" s="1" t="s">
        <v>254</v>
      </c>
      <c r="B1" s="1" t="s">
        <v>2</v>
      </c>
      <c r="C1" s="24" t="s">
        <v>4</v>
      </c>
      <c r="D1" s="24" t="s">
        <v>5</v>
      </c>
      <c r="E1" s="24" t="s">
        <v>207</v>
      </c>
      <c r="F1" s="24" t="s">
        <v>6</v>
      </c>
      <c r="G1" s="24" t="s">
        <v>7</v>
      </c>
      <c r="H1" s="24" t="s">
        <v>8</v>
      </c>
      <c r="I1" s="24" t="s">
        <v>171</v>
      </c>
      <c r="J1" s="24" t="s">
        <v>10</v>
      </c>
      <c r="K1" s="74" t="s">
        <v>170</v>
      </c>
      <c r="L1" s="74" t="s">
        <v>183</v>
      </c>
      <c r="M1" s="24" t="s">
        <v>194</v>
      </c>
      <c r="N1" s="24" t="s">
        <v>172</v>
      </c>
      <c r="O1" s="24" t="s">
        <v>173</v>
      </c>
      <c r="P1" s="74" t="s">
        <v>174</v>
      </c>
      <c r="Q1" s="74" t="s">
        <v>175</v>
      </c>
      <c r="R1" s="74" t="s">
        <v>184</v>
      </c>
      <c r="S1" s="24" t="s">
        <v>178</v>
      </c>
      <c r="T1" s="24" t="s">
        <v>179</v>
      </c>
      <c r="U1" s="24" t="s">
        <v>180</v>
      </c>
      <c r="V1" s="81" t="s">
        <v>251</v>
      </c>
      <c r="W1" s="81" t="s">
        <v>252</v>
      </c>
      <c r="X1" s="81" t="s">
        <v>253</v>
      </c>
    </row>
    <row r="2" spans="1:24" x14ac:dyDescent="0.35">
      <c r="A2" s="4">
        <v>1</v>
      </c>
      <c r="B2" s="4">
        <v>2</v>
      </c>
      <c r="C2">
        <f>_xlfn.XLOOKUP(Table119[[#This Row],[T-RUNS]],NUMERICAL_BINS_STEP_1!$C$2:$C$5,NUMERICAL_BINS_STEP_1!$A$2:$A$5,,-1)</f>
        <v>0</v>
      </c>
      <c r="D2">
        <f>_xlfn.XLOOKUP(Table119[[#This Row],[T-WKTS]],NUMERICAL_BINS_STEP_1!$D$2:$D$5,NUMERICAL_BINS_STEP_1!$A$2:$A$5,,-1)</f>
        <v>0</v>
      </c>
      <c r="E2">
        <f>_xlfn.XLOOKUP(Table119[[#This Row],[ODI-RUNS-S]],NUMERICAL_BINS_STEP_1!$E$2:$E$5,NUMERICAL_BINS_STEP_1!$A$2:$A$5,,-1)</f>
        <v>0</v>
      </c>
      <c r="F2">
        <f>_xlfn.XLOOKUP(Table119[[#This Row],[ODI-SR-B]],NUMERICAL_BINS_STEP_1!$F$2:$F$5,NUMERICAL_BINS_STEP_1!$A$2:$A$5,,-1)</f>
        <v>0</v>
      </c>
      <c r="G2">
        <f>_xlfn.XLOOKUP(Table119[[#This Row],[ODI-WKTS]],NUMERICAL_BINS_STEP_1!$G$2:$G$5,NUMERICAL_BINS_STEP_1!$A$2:$A$5,,-1)</f>
        <v>0</v>
      </c>
      <c r="H2">
        <f>_xlfn.XLOOKUP(Table119[[#This Row],[ODI-SR-BL]],NUMERICAL_BINS_STEP_1!$H$2:$H$5,NUMERICAL_BINS_STEP_1!$A$2:$A$5,,-1)</f>
        <v>0</v>
      </c>
      <c r="I2">
        <f>_xlfn.XLOOKUP(Table119[[#This Row],[RUNS-S]],NUMERICAL_BINS_STEP_1!$I$2:$I$5,NUMERICAL_BINS_STEP_1!$A$2:$A$5,,-1)</f>
        <v>0</v>
      </c>
      <c r="J2">
        <f>_xlfn.XLOOKUP(Table119[[#This Row],[HS ]],NUMERICAL_BINS_STEP_1!$J$2:$J$5,NUMERICAL_BINS_STEP_1!$A$2:$A$5,,-1)</f>
        <v>0</v>
      </c>
      <c r="K2">
        <f>_xlfn.XLOOKUP(Table119[[#This Row],[AVE]],NUMERICAL_BINS_STEP_1!$K$2:$K$5,NUMERICAL_BINS_STEP_1!$A$2:$A$5,,-1)</f>
        <v>0</v>
      </c>
      <c r="L2">
        <f>_xlfn.XLOOKUP(Table119[[#This Row],[SR -B]],NUMERICAL_BINS_STEP_1!$L$2:$L$5,NUMERICAL_BINS_STEP_1!$A$2:$A$5,,-1)</f>
        <v>0</v>
      </c>
      <c r="M2">
        <f>_xlfn.XLOOKUP(Table119[[#This Row],[SIXERS]],NUMERICAL_BINS_STEP_1!$M$2:$M$5,NUMERICAL_BINS_STEP_1!$A$2:$A$5,,-1)</f>
        <v>0</v>
      </c>
      <c r="N2">
        <f>_xlfn.XLOOKUP(Table119[[#This Row],[RUNS-C]],NUMERICAL_BINS_STEP_1!$N$2:$N$5,NUMERICAL_BINS_STEP_1!$A$2:$A$5,,-1)</f>
        <v>0</v>
      </c>
      <c r="O2">
        <f>_xlfn.XLOOKUP(Table119[[#This Row],[WKTS]],NUMERICAL_BINS_STEP_1!$O$2:$O$5,NUMERICAL_BINS_STEP_1!$A$2:$A$5,,-1)</f>
        <v>2</v>
      </c>
      <c r="P2">
        <f>_xlfn.XLOOKUP(Table119[[#This Row],[AVE-BL]],NUMERICAL_BINS_STEP_1!$P$2:$P$5,NUMERICAL_BINS_STEP_1!$A$2:$A$5,,-1)</f>
        <v>2</v>
      </c>
      <c r="Q2">
        <f>_xlfn.XLOOKUP(Table119[[#This Row],[ECON]],NUMERICAL_BINS_STEP_1!$Q$2:$Q$5,NUMERICAL_BINS_STEP_1!$A$2:$A$5,,-1)</f>
        <v>3</v>
      </c>
      <c r="R2">
        <f>_xlfn.XLOOKUP(Table119[[#This Row],[SR-BL]],NUMERICAL_BINS_STEP_1!$R$2:$R$5,NUMERICAL_BINS_STEP_1!$A$2:$A$5,,-1)</f>
        <v>0</v>
      </c>
      <c r="S2">
        <f>_xlfn.XLOOKUP(Table119[[#This Row],[AUCTION YEAR]],NUMERICAL_BINS_STEP_1!$S$2:$S$5,NUMERICAL_BINS_STEP_1!$A$2:$A$5,,-1)</f>
        <v>1</v>
      </c>
      <c r="T2">
        <f>_xlfn.XLOOKUP(Table119[[#This Row],[BASE PRICE]],NUMERICAL_BINS_STEP_1!$T$2:$T$5,NUMERICAL_BINS_STEP_1!$A$2:$A$5,,-1)</f>
        <v>0</v>
      </c>
      <c r="U2">
        <f>_xlfn.XLOOKUP(Table119[[#This Row],[SOLD PRICE]],NUMERICAL_BINS_STEP_1!$U$2:$U$5,NUMERICAL_BINS_STEP_1!$A$2:$A$5,,-1)</f>
        <v>0</v>
      </c>
      <c r="V2" s="1">
        <f>_xlfn.XLOOKUP(Table14[[#This Row],[COUNTRY]],CATEGORICAL_BINS_STEP_1!$L$2:$L$11,CATEGORICAL_BINS_STEP_1!$K$2:$K$11,,-1)</f>
        <v>2</v>
      </c>
      <c r="W2" s="1">
        <f>_xlfn.XLOOKUP(Table14[[#This Row],[TEAM]],CATEGORICAL_BINS_STEP_1!$L$14:$L$29,CATEGORICAL_BINS_STEP_1!$K$14:$K$29,,-1)</f>
        <v>3</v>
      </c>
      <c r="X2" s="1">
        <f>_xlfn.XLOOKUP(Table14[[#This Row],[PLAYING ROLE]],CATEGORICAL_BINS_STEP_1!$L$34:$L$37,CATEGORICAL_BINS_STEP_1!$K$34:$K$37,,-1)</f>
        <v>1</v>
      </c>
    </row>
    <row r="3" spans="1:24" x14ac:dyDescent="0.35">
      <c r="A3" s="4">
        <v>2</v>
      </c>
      <c r="B3" s="4">
        <v>2</v>
      </c>
      <c r="C3" s="1">
        <f>_xlfn.XLOOKUP(Table119[[#This Row],[T-RUNS]],NUMERICAL_BINS_STEP_1!$C$2:$C$5,NUMERICAL_BINS_STEP_1!$A$2:$A$5,,-1)</f>
        <v>0</v>
      </c>
      <c r="D3" s="1">
        <f>_xlfn.XLOOKUP(Table119[[#This Row],[T-WKTS]],NUMERICAL_BINS_STEP_1!$D$2:$D$5,NUMERICAL_BINS_STEP_1!$A$2:$A$5,,-1)</f>
        <v>0</v>
      </c>
      <c r="E3" s="1">
        <f>_xlfn.XLOOKUP(Table119[[#This Row],[ODI-RUNS-S]],NUMERICAL_BINS_STEP_1!$E$2:$E$5,NUMERICAL_BINS_STEP_1!$A$2:$A$5,,-1)</f>
        <v>0</v>
      </c>
      <c r="F3" s="1">
        <f>_xlfn.XLOOKUP(Table119[[#This Row],[ODI-SR-B]],NUMERICAL_BINS_STEP_1!$F$2:$F$5,NUMERICAL_BINS_STEP_1!$A$2:$A$5,,-1)</f>
        <v>0</v>
      </c>
      <c r="G3" s="1">
        <f>_xlfn.XLOOKUP(Table119[[#This Row],[ODI-WKTS]],NUMERICAL_BINS_STEP_1!$G$2:$G$5,NUMERICAL_BINS_STEP_1!$A$2:$A$5,,-1)</f>
        <v>0</v>
      </c>
      <c r="H3" s="1">
        <f>_xlfn.XLOOKUP(Table119[[#This Row],[ODI-SR-BL]],NUMERICAL_BINS_STEP_1!$H$2:$H$5,NUMERICAL_BINS_STEP_1!$A$2:$A$5,,-1)</f>
        <v>3</v>
      </c>
      <c r="I3" s="1">
        <f>_xlfn.XLOOKUP(Table119[[#This Row],[RUNS-S]],NUMERICAL_BINS_STEP_1!$I$2:$I$5,NUMERICAL_BINS_STEP_1!$A$2:$A$5,,-1)</f>
        <v>0</v>
      </c>
      <c r="J3" s="1">
        <f>_xlfn.XLOOKUP(Table119[[#This Row],[HS ]],NUMERICAL_BINS_STEP_1!$J$2:$J$5,NUMERICAL_BINS_STEP_1!$A$2:$A$5,,-1)</f>
        <v>0</v>
      </c>
      <c r="K3" s="1">
        <f>_xlfn.XLOOKUP(Table119[[#This Row],[AVE]],NUMERICAL_BINS_STEP_1!$K$2:$K$5,NUMERICAL_BINS_STEP_1!$A$2:$A$5,,-1)</f>
        <v>0</v>
      </c>
      <c r="L3" s="1">
        <f>_xlfn.XLOOKUP(Table119[[#This Row],[SR -B]],NUMERICAL_BINS_STEP_1!$L$2:$L$5,NUMERICAL_BINS_STEP_1!$A$2:$A$5,,-1)</f>
        <v>0</v>
      </c>
      <c r="M3" s="1">
        <f>_xlfn.XLOOKUP(Table119[[#This Row],[SIXERS]],NUMERICAL_BINS_STEP_1!$M$2:$M$5,NUMERICAL_BINS_STEP_1!$A$2:$A$5,,-1)</f>
        <v>0</v>
      </c>
      <c r="N3" s="1">
        <f>_xlfn.XLOOKUP(Table119[[#This Row],[RUNS-C]],NUMERICAL_BINS_STEP_1!$N$2:$N$5,NUMERICAL_BINS_STEP_1!$A$2:$A$5,,-1)</f>
        <v>0</v>
      </c>
      <c r="O3" s="1">
        <f>_xlfn.XLOOKUP(Table119[[#This Row],[WKTS]],NUMERICAL_BINS_STEP_1!$O$2:$O$5,NUMERICAL_BINS_STEP_1!$A$2:$A$5,,-1)</f>
        <v>0</v>
      </c>
      <c r="P3" s="1">
        <f>_xlfn.XLOOKUP(Table119[[#This Row],[AVE-BL]],NUMERICAL_BINS_STEP_1!$P$2:$P$5,NUMERICAL_BINS_STEP_1!$A$2:$A$5,,-1)</f>
        <v>3</v>
      </c>
      <c r="Q3" s="1">
        <f>_xlfn.XLOOKUP(Table119[[#This Row],[ECON]],NUMERICAL_BINS_STEP_1!$Q$2:$Q$5,NUMERICAL_BINS_STEP_1!$A$2:$A$5,,-1)</f>
        <v>3</v>
      </c>
      <c r="R3" s="1">
        <f>_xlfn.XLOOKUP(Table119[[#This Row],[SR-BL]],NUMERICAL_BINS_STEP_1!$R$2:$R$5,NUMERICAL_BINS_STEP_1!$A$2:$A$5,,-1)</f>
        <v>2</v>
      </c>
      <c r="S3" s="1">
        <f>_xlfn.XLOOKUP(Table119[[#This Row],[AUCTION YEAR]],NUMERICAL_BINS_STEP_1!$S$2:$S$5,NUMERICAL_BINS_STEP_1!$A$2:$A$5,,-1)</f>
        <v>2</v>
      </c>
      <c r="T3" s="1">
        <f>_xlfn.XLOOKUP(Table119[[#This Row],[BASE PRICE]],NUMERICAL_BINS_STEP_1!$T$2:$T$5,NUMERICAL_BINS_STEP_1!$A$2:$A$5,,-1)</f>
        <v>0</v>
      </c>
      <c r="U3" s="1">
        <f>_xlfn.XLOOKUP(Table119[[#This Row],[SOLD PRICE]],NUMERICAL_BINS_STEP_1!$U$2:$U$5,NUMERICAL_BINS_STEP_1!$A$2:$A$5,,-1)</f>
        <v>0</v>
      </c>
      <c r="V3" s="1">
        <f>_xlfn.XLOOKUP(Table14[[#This Row],[COUNTRY]],CATEGORICAL_BINS_STEP_1!$L$2:$L$11,CATEGORICAL_BINS_STEP_1!$K$2:$K$11,,-1)</f>
        <v>3</v>
      </c>
      <c r="W3" s="1">
        <f>_xlfn.XLOOKUP(Table14[[#This Row],[TEAM]],CATEGORICAL_BINS_STEP_1!$L$14:$L$29,CATEGORICAL_BINS_STEP_1!$K$14:$K$29,,-1)</f>
        <v>1</v>
      </c>
      <c r="X3" s="1">
        <f>_xlfn.XLOOKUP(Table14[[#This Row],[PLAYING ROLE]],CATEGORICAL_BINS_STEP_1!$L$34:$L$37,CATEGORICAL_BINS_STEP_1!$K$34:$K$37,,-1)</f>
        <v>3</v>
      </c>
    </row>
    <row r="4" spans="1:24" x14ac:dyDescent="0.35">
      <c r="A4" s="4">
        <v>3</v>
      </c>
      <c r="B4" s="4">
        <v>2</v>
      </c>
      <c r="C4" s="1">
        <f>_xlfn.XLOOKUP(Table119[[#This Row],[T-RUNS]],NUMERICAL_BINS_STEP_1!$C$2:$C$5,NUMERICAL_BINS_STEP_1!$A$2:$A$5,,-1)</f>
        <v>0</v>
      </c>
      <c r="D4" s="1">
        <f>_xlfn.XLOOKUP(Table119[[#This Row],[T-WKTS]],NUMERICAL_BINS_STEP_1!$D$2:$D$5,NUMERICAL_BINS_STEP_1!$A$2:$A$5,,-1)</f>
        <v>0</v>
      </c>
      <c r="E4" s="1">
        <f>_xlfn.XLOOKUP(Table119[[#This Row],[ODI-RUNS-S]],NUMERICAL_BINS_STEP_1!$E$2:$E$5,NUMERICAL_BINS_STEP_1!$A$2:$A$5,,-1)</f>
        <v>0</v>
      </c>
      <c r="F4" s="1">
        <f>_xlfn.XLOOKUP(Table119[[#This Row],[ODI-SR-B]],NUMERICAL_BINS_STEP_1!$F$2:$F$5,NUMERICAL_BINS_STEP_1!$A$2:$A$5,,-1)</f>
        <v>0</v>
      </c>
      <c r="G4" s="1">
        <f>_xlfn.XLOOKUP(Table119[[#This Row],[ODI-WKTS]],NUMERICAL_BINS_STEP_1!$G$2:$G$5,NUMERICAL_BINS_STEP_1!$A$2:$A$5,,-1)</f>
        <v>0</v>
      </c>
      <c r="H4" s="1">
        <f>_xlfn.XLOOKUP(Table119[[#This Row],[ODI-SR-BL]],NUMERICAL_BINS_STEP_1!$H$2:$H$5,NUMERICAL_BINS_STEP_1!$A$2:$A$5,,-1)</f>
        <v>0</v>
      </c>
      <c r="I4" s="1">
        <f>_xlfn.XLOOKUP(Table119[[#This Row],[RUNS-S]],NUMERICAL_BINS_STEP_1!$I$2:$I$5,NUMERICAL_BINS_STEP_1!$A$2:$A$5,,-1)</f>
        <v>2</v>
      </c>
      <c r="J4" s="1">
        <f>_xlfn.XLOOKUP(Table119[[#This Row],[HS ]],NUMERICAL_BINS_STEP_1!$J$2:$J$5,NUMERICAL_BINS_STEP_1!$A$2:$A$5,,-1)</f>
        <v>3</v>
      </c>
      <c r="K4" s="1">
        <f>_xlfn.XLOOKUP(Table119[[#This Row],[AVE]],NUMERICAL_BINS_STEP_1!$K$2:$K$5,NUMERICAL_BINS_STEP_1!$A$2:$A$5,,-1)</f>
        <v>2</v>
      </c>
      <c r="L4" s="1">
        <f>_xlfn.XLOOKUP(Table119[[#This Row],[SR -B]],NUMERICAL_BINS_STEP_1!$L$2:$L$5,NUMERICAL_BINS_STEP_1!$A$2:$A$5,,-1)</f>
        <v>3</v>
      </c>
      <c r="M4" s="1">
        <f>_xlfn.XLOOKUP(Table119[[#This Row],[SIXERS]],NUMERICAL_BINS_STEP_1!$M$2:$M$5,NUMERICAL_BINS_STEP_1!$A$2:$A$5,,-1)</f>
        <v>2</v>
      </c>
      <c r="N4" s="1">
        <f>_xlfn.XLOOKUP(Table119[[#This Row],[RUNS-C]],NUMERICAL_BINS_STEP_1!$N$2:$N$5,NUMERICAL_BINS_STEP_1!$A$2:$A$5,,-1)</f>
        <v>0</v>
      </c>
      <c r="O4" s="1">
        <f>_xlfn.XLOOKUP(Table119[[#This Row],[WKTS]],NUMERICAL_BINS_STEP_1!$O$2:$O$5,NUMERICAL_BINS_STEP_1!$A$2:$A$5,,-1)</f>
        <v>0</v>
      </c>
      <c r="P4" s="1">
        <f>_xlfn.XLOOKUP(Table119[[#This Row],[AVE-BL]],NUMERICAL_BINS_STEP_1!$P$2:$P$5,NUMERICAL_BINS_STEP_1!$A$2:$A$5,,-1)</f>
        <v>0</v>
      </c>
      <c r="Q4" s="1">
        <f>_xlfn.XLOOKUP(Table119[[#This Row],[ECON]],NUMERICAL_BINS_STEP_1!$Q$2:$Q$5,NUMERICAL_BINS_STEP_1!$A$2:$A$5,,-1)</f>
        <v>0</v>
      </c>
      <c r="R4" s="1">
        <f>_xlfn.XLOOKUP(Table119[[#This Row],[SR-BL]],NUMERICAL_BINS_STEP_1!$R$2:$R$5,NUMERICAL_BINS_STEP_1!$A$2:$A$5,,-1)</f>
        <v>0</v>
      </c>
      <c r="S4" s="1">
        <f>_xlfn.XLOOKUP(Table119[[#This Row],[AUCTION YEAR]],NUMERICAL_BINS_STEP_1!$S$2:$S$5,NUMERICAL_BINS_STEP_1!$A$2:$A$5,,-1)</f>
        <v>3</v>
      </c>
      <c r="T4" s="1">
        <f>_xlfn.XLOOKUP(Table119[[#This Row],[BASE PRICE]],NUMERICAL_BINS_STEP_1!$T$2:$T$5,NUMERICAL_BINS_STEP_1!$A$2:$A$5,,-1)</f>
        <v>0</v>
      </c>
      <c r="U4" s="1">
        <f>_xlfn.XLOOKUP(Table119[[#This Row],[SOLD PRICE]],NUMERICAL_BINS_STEP_1!$U$2:$U$5,NUMERICAL_BINS_STEP_1!$A$2:$A$5,,-1)</f>
        <v>0</v>
      </c>
      <c r="V4" s="1">
        <f>_xlfn.XLOOKUP(Table14[[#This Row],[COUNTRY]],CATEGORICAL_BINS_STEP_1!$L$2:$L$11,CATEGORICAL_BINS_STEP_1!$K$2:$K$11,,-1)</f>
        <v>1</v>
      </c>
      <c r="W4" s="1">
        <f>_xlfn.XLOOKUP(Table14[[#This Row],[TEAM]],CATEGORICAL_BINS_STEP_1!$L$14:$L$29,CATEGORICAL_BINS_STEP_1!$K$14:$K$29,,-1)</f>
        <v>1</v>
      </c>
      <c r="X4" s="1">
        <f>_xlfn.XLOOKUP(Table14[[#This Row],[PLAYING ROLE]],CATEGORICAL_BINS_STEP_1!$L$34:$L$37,CATEGORICAL_BINS_STEP_1!$K$34:$K$37,,-1)</f>
        <v>3</v>
      </c>
    </row>
    <row r="5" spans="1:24" x14ac:dyDescent="0.35">
      <c r="A5" s="4">
        <v>4</v>
      </c>
      <c r="B5" s="4">
        <v>1</v>
      </c>
      <c r="C5" s="1">
        <f>_xlfn.XLOOKUP(Table119[[#This Row],[T-RUNS]],NUMERICAL_BINS_STEP_1!$C$2:$C$5,NUMERICAL_BINS_STEP_1!$A$2:$A$5,,-1)</f>
        <v>0</v>
      </c>
      <c r="D5" s="1">
        <f>_xlfn.XLOOKUP(Table119[[#This Row],[T-WKTS]],NUMERICAL_BINS_STEP_1!$D$2:$D$5,NUMERICAL_BINS_STEP_1!$A$2:$A$5,,-1)</f>
        <v>0</v>
      </c>
      <c r="E5" s="1">
        <f>_xlfn.XLOOKUP(Table119[[#This Row],[ODI-RUNS-S]],NUMERICAL_BINS_STEP_1!$E$2:$E$5,NUMERICAL_BINS_STEP_1!$A$2:$A$5,,-1)</f>
        <v>0</v>
      </c>
      <c r="F5" s="1">
        <f>_xlfn.XLOOKUP(Table119[[#This Row],[ODI-SR-B]],NUMERICAL_BINS_STEP_1!$F$2:$F$5,NUMERICAL_BINS_STEP_1!$A$2:$A$5,,-1)</f>
        <v>0</v>
      </c>
      <c r="G5" s="1">
        <f>_xlfn.XLOOKUP(Table119[[#This Row],[ODI-WKTS]],NUMERICAL_BINS_STEP_1!$G$2:$G$5,NUMERICAL_BINS_STEP_1!$A$2:$A$5,,-1)</f>
        <v>0</v>
      </c>
      <c r="H5" s="1">
        <f>_xlfn.XLOOKUP(Table119[[#This Row],[ODI-SR-BL]],NUMERICAL_BINS_STEP_1!$H$2:$H$5,NUMERICAL_BINS_STEP_1!$A$2:$A$5,,-1)</f>
        <v>0</v>
      </c>
      <c r="I5" s="1">
        <f>_xlfn.XLOOKUP(Table119[[#This Row],[RUNS-S]],NUMERICAL_BINS_STEP_1!$I$2:$I$5,NUMERICAL_BINS_STEP_1!$A$2:$A$5,,-1)</f>
        <v>0</v>
      </c>
      <c r="J5" s="1">
        <f>_xlfn.XLOOKUP(Table119[[#This Row],[HS ]],NUMERICAL_BINS_STEP_1!$J$2:$J$5,NUMERICAL_BINS_STEP_1!$A$2:$A$5,,-1)</f>
        <v>0</v>
      </c>
      <c r="K5" s="1">
        <f>_xlfn.XLOOKUP(Table119[[#This Row],[AVE]],NUMERICAL_BINS_STEP_1!$K$2:$K$5,NUMERICAL_BINS_STEP_1!$A$2:$A$5,,-1)</f>
        <v>0</v>
      </c>
      <c r="L5" s="1">
        <f>_xlfn.XLOOKUP(Table119[[#This Row],[SR -B]],NUMERICAL_BINS_STEP_1!$L$2:$L$5,NUMERICAL_BINS_STEP_1!$A$2:$A$5,,-1)</f>
        <v>0</v>
      </c>
      <c r="M5" s="1">
        <f>_xlfn.XLOOKUP(Table119[[#This Row],[SIXERS]],NUMERICAL_BINS_STEP_1!$M$2:$M$5,NUMERICAL_BINS_STEP_1!$A$2:$A$5,,-1)</f>
        <v>0</v>
      </c>
      <c r="N5" s="1">
        <f>_xlfn.XLOOKUP(Table119[[#This Row],[RUNS-C]],NUMERICAL_BINS_STEP_1!$N$2:$N$5,NUMERICAL_BINS_STEP_1!$A$2:$A$5,,-1)</f>
        <v>2</v>
      </c>
      <c r="O5" s="1">
        <f>_xlfn.XLOOKUP(Table119[[#This Row],[WKTS]],NUMERICAL_BINS_STEP_1!$O$2:$O$5,NUMERICAL_BINS_STEP_1!$A$2:$A$5,,-1)</f>
        <v>2</v>
      </c>
      <c r="P5" s="1">
        <f>_xlfn.XLOOKUP(Table119[[#This Row],[AVE-BL]],NUMERICAL_BINS_STEP_1!$P$2:$P$5,NUMERICAL_BINS_STEP_1!$A$2:$A$5,,-1)</f>
        <v>0</v>
      </c>
      <c r="Q5" s="1">
        <f>_xlfn.XLOOKUP(Table119[[#This Row],[ECON]],NUMERICAL_BINS_STEP_1!$Q$2:$Q$5,NUMERICAL_BINS_STEP_1!$A$2:$A$5,,-1)</f>
        <v>3</v>
      </c>
      <c r="R5" s="1">
        <f>_xlfn.XLOOKUP(Table119[[#This Row],[SR-BL]],NUMERICAL_BINS_STEP_1!$R$2:$R$5,NUMERICAL_BINS_STEP_1!$A$2:$A$5,,-1)</f>
        <v>0</v>
      </c>
      <c r="S5" s="1">
        <f>_xlfn.XLOOKUP(Table119[[#This Row],[AUCTION YEAR]],NUMERICAL_BINS_STEP_1!$S$2:$S$5,NUMERICAL_BINS_STEP_1!$A$2:$A$5,,-1)</f>
        <v>1</v>
      </c>
      <c r="T5" s="1">
        <f>_xlfn.XLOOKUP(Table119[[#This Row],[BASE PRICE]],NUMERICAL_BINS_STEP_1!$T$2:$T$5,NUMERICAL_BINS_STEP_1!$A$2:$A$5,,-1)</f>
        <v>0</v>
      </c>
      <c r="U5" s="1">
        <f>_xlfn.XLOOKUP(Table119[[#This Row],[SOLD PRICE]],NUMERICAL_BINS_STEP_1!$U$2:$U$5,NUMERICAL_BINS_STEP_1!$A$2:$A$5,,-1)</f>
        <v>0</v>
      </c>
      <c r="V5" s="1">
        <f>_xlfn.XLOOKUP(Table14[[#This Row],[COUNTRY]],CATEGORICAL_BINS_STEP_1!$L$2:$L$11,CATEGORICAL_BINS_STEP_1!$K$2:$K$11,,-1)</f>
        <v>1</v>
      </c>
      <c r="W5" s="1">
        <f>_xlfn.XLOOKUP(Table14[[#This Row],[TEAM]],CATEGORICAL_BINS_STEP_1!$L$14:$L$29,CATEGORICAL_BINS_STEP_1!$K$14:$K$29,,-1)</f>
        <v>1</v>
      </c>
      <c r="X5" s="1">
        <f>_xlfn.XLOOKUP(Table14[[#This Row],[PLAYING ROLE]],CATEGORICAL_BINS_STEP_1!$L$34:$L$37,CATEGORICAL_BINS_STEP_1!$K$34:$K$37,,-1)</f>
        <v>3</v>
      </c>
    </row>
    <row r="6" spans="1:24" x14ac:dyDescent="0.35">
      <c r="A6" s="4">
        <v>5</v>
      </c>
      <c r="B6" s="4">
        <v>2</v>
      </c>
      <c r="C6" s="1">
        <f>_xlfn.XLOOKUP(Table119[[#This Row],[T-RUNS]],NUMERICAL_BINS_STEP_1!$C$2:$C$5,NUMERICAL_BINS_STEP_1!$A$2:$A$5,,-1)</f>
        <v>1</v>
      </c>
      <c r="D6" s="1">
        <f>_xlfn.XLOOKUP(Table119[[#This Row],[T-WKTS]],NUMERICAL_BINS_STEP_1!$D$2:$D$5,NUMERICAL_BINS_STEP_1!$A$2:$A$5,,-1)</f>
        <v>2</v>
      </c>
      <c r="E6" s="1">
        <f>_xlfn.XLOOKUP(Table119[[#This Row],[ODI-RUNS-S]],NUMERICAL_BINS_STEP_1!$E$2:$E$5,NUMERICAL_BINS_STEP_1!$A$2:$A$5,,-1)</f>
        <v>1</v>
      </c>
      <c r="F6" s="1">
        <f>_xlfn.XLOOKUP(Table119[[#This Row],[ODI-SR-B]],NUMERICAL_BINS_STEP_1!$F$2:$F$5,NUMERICAL_BINS_STEP_1!$A$2:$A$5,,-1)</f>
        <v>1</v>
      </c>
      <c r="G6" s="1">
        <f>_xlfn.XLOOKUP(Table119[[#This Row],[ODI-WKTS]],NUMERICAL_BINS_STEP_1!$G$2:$G$5,NUMERICAL_BINS_STEP_1!$A$2:$A$5,,-1)</f>
        <v>3</v>
      </c>
      <c r="H6" s="1">
        <f>_xlfn.XLOOKUP(Table119[[#This Row],[ODI-SR-BL]],NUMERICAL_BINS_STEP_1!$H$2:$H$5,NUMERICAL_BINS_STEP_1!$A$2:$A$5,,-1)</f>
        <v>2</v>
      </c>
      <c r="I6" s="1">
        <f>_xlfn.XLOOKUP(Table119[[#This Row],[RUNS-S]],NUMERICAL_BINS_STEP_1!$I$2:$I$5,NUMERICAL_BINS_STEP_1!$A$2:$A$5,,-1)</f>
        <v>0</v>
      </c>
      <c r="J6" s="1">
        <f>_xlfn.XLOOKUP(Table119[[#This Row],[HS ]],NUMERICAL_BINS_STEP_1!$J$2:$J$5,NUMERICAL_BINS_STEP_1!$A$2:$A$5,,-1)</f>
        <v>0</v>
      </c>
      <c r="K6" s="1">
        <f>_xlfn.XLOOKUP(Table119[[#This Row],[AVE]],NUMERICAL_BINS_STEP_1!$K$2:$K$5,NUMERICAL_BINS_STEP_1!$A$2:$A$5,,-1)</f>
        <v>0</v>
      </c>
      <c r="L6" s="1">
        <f>_xlfn.XLOOKUP(Table119[[#This Row],[SR -B]],NUMERICAL_BINS_STEP_1!$L$2:$L$5,NUMERICAL_BINS_STEP_1!$A$2:$A$5,,-1)</f>
        <v>0</v>
      </c>
      <c r="M6" s="1">
        <f>_xlfn.XLOOKUP(Table119[[#This Row],[SIXERS]],NUMERICAL_BINS_STEP_1!$M$2:$M$5,NUMERICAL_BINS_STEP_1!$A$2:$A$5,,-1)</f>
        <v>0</v>
      </c>
      <c r="N6" s="1">
        <f>_xlfn.XLOOKUP(Table119[[#This Row],[RUNS-C]],NUMERICAL_BINS_STEP_1!$N$2:$N$5,NUMERICAL_BINS_STEP_1!$A$2:$A$5,,-1)</f>
        <v>0</v>
      </c>
      <c r="O6" s="1">
        <f>_xlfn.XLOOKUP(Table119[[#This Row],[WKTS]],NUMERICAL_BINS_STEP_1!$O$2:$O$5,NUMERICAL_BINS_STEP_1!$A$2:$A$5,,-1)</f>
        <v>0</v>
      </c>
      <c r="P6" s="1">
        <f>_xlfn.XLOOKUP(Table119[[#This Row],[AVE-BL]],NUMERICAL_BINS_STEP_1!$P$2:$P$5,NUMERICAL_BINS_STEP_1!$A$2:$A$5,,-1)</f>
        <v>0</v>
      </c>
      <c r="Q6" s="1">
        <f>_xlfn.XLOOKUP(Table119[[#This Row],[ECON]],NUMERICAL_BINS_STEP_1!$Q$2:$Q$5,NUMERICAL_BINS_STEP_1!$A$2:$A$5,,-1)</f>
        <v>3</v>
      </c>
      <c r="R6" s="1">
        <f>_xlfn.XLOOKUP(Table119[[#This Row],[SR-BL]],NUMERICAL_BINS_STEP_1!$R$2:$R$5,NUMERICAL_BINS_STEP_1!$A$2:$A$5,,-1)</f>
        <v>0</v>
      </c>
      <c r="S6" s="1">
        <f>_xlfn.XLOOKUP(Table119[[#This Row],[AUCTION YEAR]],NUMERICAL_BINS_STEP_1!$S$2:$S$5,NUMERICAL_BINS_STEP_1!$A$2:$A$5,,-1)</f>
        <v>0</v>
      </c>
      <c r="T6" s="1">
        <f>_xlfn.XLOOKUP(Table119[[#This Row],[BASE PRICE]],NUMERICAL_BINS_STEP_1!$T$2:$T$5,NUMERICAL_BINS_STEP_1!$A$2:$A$5,,-1)</f>
        <v>0</v>
      </c>
      <c r="U6" s="1">
        <f>_xlfn.XLOOKUP(Table119[[#This Row],[SOLD PRICE]],NUMERICAL_BINS_STEP_1!$U$2:$U$5,NUMERICAL_BINS_STEP_1!$A$2:$A$5,,-1)</f>
        <v>0</v>
      </c>
      <c r="V6" s="1">
        <f>_xlfn.XLOOKUP(Table14[[#This Row],[COUNTRY]],CATEGORICAL_BINS_STEP_1!$L$2:$L$11,CATEGORICAL_BINS_STEP_1!$K$2:$K$11,,-1)</f>
        <v>1</v>
      </c>
      <c r="W6" s="1">
        <f>_xlfn.XLOOKUP(Table14[[#This Row],[TEAM]],CATEGORICAL_BINS_STEP_1!$L$14:$L$29,CATEGORICAL_BINS_STEP_1!$K$14:$K$29,,-1)</f>
        <v>1</v>
      </c>
      <c r="X6" s="1">
        <f>_xlfn.XLOOKUP(Table14[[#This Row],[PLAYING ROLE]],CATEGORICAL_BINS_STEP_1!$L$34:$L$37,CATEGORICAL_BINS_STEP_1!$K$34:$K$37,,-1)</f>
        <v>2</v>
      </c>
    </row>
    <row r="7" spans="1:24" x14ac:dyDescent="0.35">
      <c r="A7" s="4">
        <v>6</v>
      </c>
      <c r="B7" s="4">
        <v>2</v>
      </c>
      <c r="C7" s="1">
        <f>_xlfn.XLOOKUP(Table119[[#This Row],[T-RUNS]],NUMERICAL_BINS_STEP_1!$C$2:$C$5,NUMERICAL_BINS_STEP_1!$A$2:$A$5,,-1)</f>
        <v>0</v>
      </c>
      <c r="D7" s="1">
        <f>_xlfn.XLOOKUP(Table119[[#This Row],[T-WKTS]],NUMERICAL_BINS_STEP_1!$D$2:$D$5,NUMERICAL_BINS_STEP_1!$A$2:$A$5,,-1)</f>
        <v>0</v>
      </c>
      <c r="E7" s="1">
        <f>_xlfn.XLOOKUP(Table119[[#This Row],[ODI-RUNS-S]],NUMERICAL_BINS_STEP_1!$E$2:$E$5,NUMERICAL_BINS_STEP_1!$A$2:$A$5,,-1)</f>
        <v>1</v>
      </c>
      <c r="F7" s="1">
        <f>_xlfn.XLOOKUP(Table119[[#This Row],[ODI-SR-B]],NUMERICAL_BINS_STEP_1!$F$2:$F$5,NUMERICAL_BINS_STEP_1!$A$2:$A$5,,-1)</f>
        <v>1</v>
      </c>
      <c r="G7" s="1">
        <f>_xlfn.XLOOKUP(Table119[[#This Row],[ODI-WKTS]],NUMERICAL_BINS_STEP_1!$G$2:$G$5,NUMERICAL_BINS_STEP_1!$A$2:$A$5,,-1)</f>
        <v>0</v>
      </c>
      <c r="H7" s="1">
        <f>_xlfn.XLOOKUP(Table119[[#This Row],[ODI-SR-BL]],NUMERICAL_BINS_STEP_1!$H$2:$H$5,NUMERICAL_BINS_STEP_1!$A$2:$A$5,,-1)</f>
        <v>0</v>
      </c>
      <c r="I7" s="1">
        <f>_xlfn.XLOOKUP(Table119[[#This Row],[RUNS-S]],NUMERICAL_BINS_STEP_1!$I$2:$I$5,NUMERICAL_BINS_STEP_1!$A$2:$A$5,,-1)</f>
        <v>1</v>
      </c>
      <c r="J7" s="1">
        <f>_xlfn.XLOOKUP(Table119[[#This Row],[HS ]],NUMERICAL_BINS_STEP_1!$J$2:$J$5,NUMERICAL_BINS_STEP_1!$A$2:$A$5,,-1)</f>
        <v>2</v>
      </c>
      <c r="K7" s="1">
        <f>_xlfn.XLOOKUP(Table119[[#This Row],[AVE]],NUMERICAL_BINS_STEP_1!$K$2:$K$5,NUMERICAL_BINS_STEP_1!$A$2:$A$5,,-1)</f>
        <v>2</v>
      </c>
      <c r="L7" s="1">
        <f>_xlfn.XLOOKUP(Table119[[#This Row],[SR -B]],NUMERICAL_BINS_STEP_1!$L$2:$L$5,NUMERICAL_BINS_STEP_1!$A$2:$A$5,,-1)</f>
        <v>0</v>
      </c>
      <c r="M7" s="1">
        <f>_xlfn.XLOOKUP(Table119[[#This Row],[SIXERS]],NUMERICAL_BINS_STEP_1!$M$2:$M$5,NUMERICAL_BINS_STEP_1!$A$2:$A$5,,-1)</f>
        <v>0</v>
      </c>
      <c r="N7" s="1">
        <f>_xlfn.XLOOKUP(Table119[[#This Row],[RUNS-C]],NUMERICAL_BINS_STEP_1!$N$2:$N$5,NUMERICAL_BINS_STEP_1!$A$2:$A$5,,-1)</f>
        <v>0</v>
      </c>
      <c r="O7" s="1">
        <f>_xlfn.XLOOKUP(Table119[[#This Row],[WKTS]],NUMERICAL_BINS_STEP_1!$O$2:$O$5,NUMERICAL_BINS_STEP_1!$A$2:$A$5,,-1)</f>
        <v>0</v>
      </c>
      <c r="P7" s="1">
        <f>_xlfn.XLOOKUP(Table119[[#This Row],[AVE-BL]],NUMERICAL_BINS_STEP_1!$P$2:$P$5,NUMERICAL_BINS_STEP_1!$A$2:$A$5,,-1)</f>
        <v>0</v>
      </c>
      <c r="Q7" s="1">
        <f>_xlfn.XLOOKUP(Table119[[#This Row],[ECON]],NUMERICAL_BINS_STEP_1!$Q$2:$Q$5,NUMERICAL_BINS_STEP_1!$A$2:$A$5,,-1)</f>
        <v>0</v>
      </c>
      <c r="R7" s="1">
        <f>_xlfn.XLOOKUP(Table119[[#This Row],[SR-BL]],NUMERICAL_BINS_STEP_1!$R$2:$R$5,NUMERICAL_BINS_STEP_1!$A$2:$A$5,,-1)</f>
        <v>0</v>
      </c>
      <c r="S7" s="1">
        <f>_xlfn.XLOOKUP(Table119[[#This Row],[AUCTION YEAR]],NUMERICAL_BINS_STEP_1!$S$2:$S$5,NUMERICAL_BINS_STEP_1!$A$2:$A$5,,-1)</f>
        <v>1</v>
      </c>
      <c r="T7" s="1">
        <f>_xlfn.XLOOKUP(Table119[[#This Row],[BASE PRICE]],NUMERICAL_BINS_STEP_1!$T$2:$T$5,NUMERICAL_BINS_STEP_1!$A$2:$A$5,,-1)</f>
        <v>0</v>
      </c>
      <c r="U7" s="1">
        <f>_xlfn.XLOOKUP(Table119[[#This Row],[SOLD PRICE]],NUMERICAL_BINS_STEP_1!$U$2:$U$5,NUMERICAL_BINS_STEP_1!$A$2:$A$5,,-1)</f>
        <v>0</v>
      </c>
      <c r="V7" s="1">
        <f>_xlfn.XLOOKUP(Table14[[#This Row],[COUNTRY]],CATEGORICAL_BINS_STEP_1!$L$2:$L$11,CATEGORICAL_BINS_STEP_1!$K$2:$K$11,,-1)</f>
        <v>2</v>
      </c>
      <c r="W7" s="1">
        <f>_xlfn.XLOOKUP(Table14[[#This Row],[TEAM]],CATEGORICAL_BINS_STEP_1!$L$14:$L$29,CATEGORICAL_BINS_STEP_1!$K$14:$K$29,,-1)</f>
        <v>1</v>
      </c>
      <c r="X7" s="1">
        <f>_xlfn.XLOOKUP(Table14[[#This Row],[PLAYING ROLE]],CATEGORICAL_BINS_STEP_1!$L$34:$L$37,CATEGORICAL_BINS_STEP_1!$K$34:$K$37,,-1)</f>
        <v>2</v>
      </c>
    </row>
    <row r="8" spans="1:24" x14ac:dyDescent="0.35">
      <c r="A8" s="4">
        <v>7</v>
      </c>
      <c r="B8" s="4">
        <v>2</v>
      </c>
      <c r="C8" s="1">
        <f>_xlfn.XLOOKUP(Table119[[#This Row],[T-RUNS]],NUMERICAL_BINS_STEP_1!$C$2:$C$5,NUMERICAL_BINS_STEP_1!$A$2:$A$5,,-1)</f>
        <v>0</v>
      </c>
      <c r="D8" s="1">
        <f>_xlfn.XLOOKUP(Table119[[#This Row],[T-WKTS]],NUMERICAL_BINS_STEP_1!$D$2:$D$5,NUMERICAL_BINS_STEP_1!$A$2:$A$5,,-1)</f>
        <v>0</v>
      </c>
      <c r="E8" s="1">
        <f>_xlfn.XLOOKUP(Table119[[#This Row],[ODI-RUNS-S]],NUMERICAL_BINS_STEP_1!$E$2:$E$5,NUMERICAL_BINS_STEP_1!$A$2:$A$5,,-1)</f>
        <v>0</v>
      </c>
      <c r="F8" s="1">
        <f>_xlfn.XLOOKUP(Table119[[#This Row],[ODI-SR-B]],NUMERICAL_BINS_STEP_1!$F$2:$F$5,NUMERICAL_BINS_STEP_1!$A$2:$A$5,,-1)</f>
        <v>0</v>
      </c>
      <c r="G8" s="1">
        <f>_xlfn.XLOOKUP(Table119[[#This Row],[ODI-WKTS]],NUMERICAL_BINS_STEP_1!$G$2:$G$5,NUMERICAL_BINS_STEP_1!$A$2:$A$5,,-1)</f>
        <v>0</v>
      </c>
      <c r="H8" s="1">
        <f>_xlfn.XLOOKUP(Table119[[#This Row],[ODI-SR-BL]],NUMERICAL_BINS_STEP_1!$H$2:$H$5,NUMERICAL_BINS_STEP_1!$A$2:$A$5,,-1)</f>
        <v>2</v>
      </c>
      <c r="I8" s="1">
        <f>_xlfn.XLOOKUP(Table119[[#This Row],[RUNS-S]],NUMERICAL_BINS_STEP_1!$I$2:$I$5,NUMERICAL_BINS_STEP_1!$A$2:$A$5,,-1)</f>
        <v>1</v>
      </c>
      <c r="J8" s="1">
        <f>_xlfn.XLOOKUP(Table119[[#This Row],[HS ]],NUMERICAL_BINS_STEP_1!$J$2:$J$5,NUMERICAL_BINS_STEP_1!$A$2:$A$5,,-1)</f>
        <v>0</v>
      </c>
      <c r="K8" s="1">
        <f>_xlfn.XLOOKUP(Table119[[#This Row],[AVE]],NUMERICAL_BINS_STEP_1!$K$2:$K$5,NUMERICAL_BINS_STEP_1!$A$2:$A$5,,-1)</f>
        <v>0</v>
      </c>
      <c r="L8" s="1">
        <f>_xlfn.XLOOKUP(Table119[[#This Row],[SR -B]],NUMERICAL_BINS_STEP_1!$L$2:$L$5,NUMERICAL_BINS_STEP_1!$A$2:$A$5,,-1)</f>
        <v>1</v>
      </c>
      <c r="M8" s="1">
        <f>_xlfn.XLOOKUP(Table119[[#This Row],[SIXERS]],NUMERICAL_BINS_STEP_1!$M$2:$M$5,NUMERICAL_BINS_STEP_1!$A$2:$A$5,,-1)</f>
        <v>1</v>
      </c>
      <c r="N8" s="1">
        <f>_xlfn.XLOOKUP(Table119[[#This Row],[RUNS-C]],NUMERICAL_BINS_STEP_1!$N$2:$N$5,NUMERICAL_BINS_STEP_1!$A$2:$A$5,,-1)</f>
        <v>3</v>
      </c>
      <c r="O8" s="1">
        <f>_xlfn.XLOOKUP(Table119[[#This Row],[WKTS]],NUMERICAL_BINS_STEP_1!$O$2:$O$5,NUMERICAL_BINS_STEP_1!$A$2:$A$5,,-1)</f>
        <v>3</v>
      </c>
      <c r="P8" s="1">
        <f>_xlfn.XLOOKUP(Table119[[#This Row],[AVE-BL]],NUMERICAL_BINS_STEP_1!$P$2:$P$5,NUMERICAL_BINS_STEP_1!$A$2:$A$5,,-1)</f>
        <v>2</v>
      </c>
      <c r="Q8" s="1">
        <f>_xlfn.XLOOKUP(Table119[[#This Row],[ECON]],NUMERICAL_BINS_STEP_1!$Q$2:$Q$5,NUMERICAL_BINS_STEP_1!$A$2:$A$5,,-1)</f>
        <v>3</v>
      </c>
      <c r="R8" s="1">
        <f>_xlfn.XLOOKUP(Table119[[#This Row],[SR-BL]],NUMERICAL_BINS_STEP_1!$R$2:$R$5,NUMERICAL_BINS_STEP_1!$A$2:$A$5,,-1)</f>
        <v>2</v>
      </c>
      <c r="S8" s="1">
        <f>_xlfn.XLOOKUP(Table119[[#This Row],[AUCTION YEAR]],NUMERICAL_BINS_STEP_1!$S$2:$S$5,NUMERICAL_BINS_STEP_1!$A$2:$A$5,,-1)</f>
        <v>3</v>
      </c>
      <c r="T8" s="1">
        <f>_xlfn.XLOOKUP(Table119[[#This Row],[BASE PRICE]],NUMERICAL_BINS_STEP_1!$T$2:$T$5,NUMERICAL_BINS_STEP_1!$A$2:$A$5,,-1)</f>
        <v>0</v>
      </c>
      <c r="U8" s="1">
        <f>_xlfn.XLOOKUP(Table119[[#This Row],[SOLD PRICE]],NUMERICAL_BINS_STEP_1!$U$2:$U$5,NUMERICAL_BINS_STEP_1!$A$2:$A$5,,-1)</f>
        <v>1</v>
      </c>
      <c r="V8" s="1">
        <f>_xlfn.XLOOKUP(Table14[[#This Row],[COUNTRY]],CATEGORICAL_BINS_STEP_1!$L$2:$L$11,CATEGORICAL_BINS_STEP_1!$K$2:$K$11,,-1)</f>
        <v>1</v>
      </c>
      <c r="W8" s="1">
        <f>_xlfn.XLOOKUP(Table14[[#This Row],[TEAM]],CATEGORICAL_BINS_STEP_1!$L$14:$L$29,CATEGORICAL_BINS_STEP_1!$K$14:$K$29,,-1)</f>
        <v>2</v>
      </c>
      <c r="X8" s="1">
        <f>_xlfn.XLOOKUP(Table14[[#This Row],[PLAYING ROLE]],CATEGORICAL_BINS_STEP_1!$L$34:$L$37,CATEGORICAL_BINS_STEP_1!$K$34:$K$37,,-1)</f>
        <v>3</v>
      </c>
    </row>
    <row r="9" spans="1:24" x14ac:dyDescent="0.35">
      <c r="A9" s="4">
        <v>8</v>
      </c>
      <c r="B9" s="4">
        <v>2</v>
      </c>
      <c r="C9" s="1">
        <f>_xlfn.XLOOKUP(Table119[[#This Row],[T-RUNS]],NUMERICAL_BINS_STEP_1!$C$2:$C$5,NUMERICAL_BINS_STEP_1!$A$2:$A$5,,-1)</f>
        <v>0</v>
      </c>
      <c r="D9" s="1">
        <f>_xlfn.XLOOKUP(Table119[[#This Row],[T-WKTS]],NUMERICAL_BINS_STEP_1!$D$2:$D$5,NUMERICAL_BINS_STEP_1!$A$2:$A$5,,-1)</f>
        <v>0</v>
      </c>
      <c r="E9" s="1">
        <f>_xlfn.XLOOKUP(Table119[[#This Row],[ODI-RUNS-S]],NUMERICAL_BINS_STEP_1!$E$2:$E$5,NUMERICAL_BINS_STEP_1!$A$2:$A$5,,-1)</f>
        <v>0</v>
      </c>
      <c r="F9" s="1">
        <f>_xlfn.XLOOKUP(Table119[[#This Row],[ODI-SR-B]],NUMERICAL_BINS_STEP_1!$F$2:$F$5,NUMERICAL_BINS_STEP_1!$A$2:$A$5,,-1)</f>
        <v>0</v>
      </c>
      <c r="G9" s="1">
        <f>_xlfn.XLOOKUP(Table119[[#This Row],[ODI-WKTS]],NUMERICAL_BINS_STEP_1!$G$2:$G$5,NUMERICAL_BINS_STEP_1!$A$2:$A$5,,-1)</f>
        <v>0</v>
      </c>
      <c r="H9" s="1">
        <f>_xlfn.XLOOKUP(Table119[[#This Row],[ODI-SR-BL]],NUMERICAL_BINS_STEP_1!$H$2:$H$5,NUMERICAL_BINS_STEP_1!$A$2:$A$5,,-1)</f>
        <v>3</v>
      </c>
      <c r="I9" s="1">
        <f>_xlfn.XLOOKUP(Table119[[#This Row],[RUNS-S]],NUMERICAL_BINS_STEP_1!$I$2:$I$5,NUMERICAL_BINS_STEP_1!$A$2:$A$5,,-1)</f>
        <v>1</v>
      </c>
      <c r="J9" s="1">
        <f>_xlfn.XLOOKUP(Table119[[#This Row],[HS ]],NUMERICAL_BINS_STEP_1!$J$2:$J$5,NUMERICAL_BINS_STEP_1!$A$2:$A$5,,-1)</f>
        <v>1</v>
      </c>
      <c r="K9" s="1">
        <f>_xlfn.XLOOKUP(Table119[[#This Row],[AVE]],NUMERICAL_BINS_STEP_1!$K$2:$K$5,NUMERICAL_BINS_STEP_1!$A$2:$A$5,,-1)</f>
        <v>1</v>
      </c>
      <c r="L9" s="1">
        <f>_xlfn.XLOOKUP(Table119[[#This Row],[SR -B]],NUMERICAL_BINS_STEP_1!$L$2:$L$5,NUMERICAL_BINS_STEP_1!$A$2:$A$5,,-1)</f>
        <v>1</v>
      </c>
      <c r="M9" s="1">
        <f>_xlfn.XLOOKUP(Table119[[#This Row],[SIXERS]],NUMERICAL_BINS_STEP_1!$M$2:$M$5,NUMERICAL_BINS_STEP_1!$A$2:$A$5,,-1)</f>
        <v>1</v>
      </c>
      <c r="N9" s="1">
        <f>_xlfn.XLOOKUP(Table119[[#This Row],[RUNS-C]],NUMERICAL_BINS_STEP_1!$N$2:$N$5,NUMERICAL_BINS_STEP_1!$A$2:$A$5,,-1)</f>
        <v>0</v>
      </c>
      <c r="O9" s="1">
        <f>_xlfn.XLOOKUP(Table119[[#This Row],[WKTS]],NUMERICAL_BINS_STEP_1!$O$2:$O$5,NUMERICAL_BINS_STEP_1!$A$2:$A$5,,-1)</f>
        <v>0</v>
      </c>
      <c r="P9" s="1">
        <f>_xlfn.XLOOKUP(Table119[[#This Row],[AVE-BL]],NUMERICAL_BINS_STEP_1!$P$2:$P$5,NUMERICAL_BINS_STEP_1!$A$2:$A$5,,-1)</f>
        <v>3</v>
      </c>
      <c r="Q9" s="1">
        <f>_xlfn.XLOOKUP(Table119[[#This Row],[ECON]],NUMERICAL_BINS_STEP_1!$Q$2:$Q$5,NUMERICAL_BINS_STEP_1!$A$2:$A$5,,-1)</f>
        <v>3</v>
      </c>
      <c r="R9" s="1">
        <f>_xlfn.XLOOKUP(Table119[[#This Row],[SR-BL]],NUMERICAL_BINS_STEP_1!$R$2:$R$5,NUMERICAL_BINS_STEP_1!$A$2:$A$5,,-1)</f>
        <v>3</v>
      </c>
      <c r="S9" s="1">
        <f>_xlfn.XLOOKUP(Table119[[#This Row],[AUCTION YEAR]],NUMERICAL_BINS_STEP_1!$S$2:$S$5,NUMERICAL_BINS_STEP_1!$A$2:$A$5,,-1)</f>
        <v>3</v>
      </c>
      <c r="T9" s="1">
        <f>_xlfn.XLOOKUP(Table119[[#This Row],[BASE PRICE]],NUMERICAL_BINS_STEP_1!$T$2:$T$5,NUMERICAL_BINS_STEP_1!$A$2:$A$5,,-1)</f>
        <v>0</v>
      </c>
      <c r="U9" s="1">
        <f>_xlfn.XLOOKUP(Table119[[#This Row],[SOLD PRICE]],NUMERICAL_BINS_STEP_1!$U$2:$U$5,NUMERICAL_BINS_STEP_1!$A$2:$A$5,,-1)</f>
        <v>0</v>
      </c>
      <c r="V9" s="1">
        <f>_xlfn.XLOOKUP(Table14[[#This Row],[COUNTRY]],CATEGORICAL_BINS_STEP_1!$L$2:$L$11,CATEGORICAL_BINS_STEP_1!$K$2:$K$11,,-1)</f>
        <v>2</v>
      </c>
      <c r="W9" s="1">
        <f>_xlfn.XLOOKUP(Table14[[#This Row],[TEAM]],CATEGORICAL_BINS_STEP_1!$L$14:$L$29,CATEGORICAL_BINS_STEP_1!$K$14:$K$29,,-1)</f>
        <v>1</v>
      </c>
      <c r="X9" s="1">
        <f>_xlfn.XLOOKUP(Table14[[#This Row],[PLAYING ROLE]],CATEGORICAL_BINS_STEP_1!$L$34:$L$37,CATEGORICAL_BINS_STEP_1!$K$34:$K$37,,-1)</f>
        <v>3</v>
      </c>
    </row>
    <row r="10" spans="1:24" x14ac:dyDescent="0.35">
      <c r="A10" s="4">
        <v>9</v>
      </c>
      <c r="B10" s="4">
        <v>2</v>
      </c>
      <c r="C10" s="1">
        <f>_xlfn.XLOOKUP(Table119[[#This Row],[T-RUNS]],NUMERICAL_BINS_STEP_1!$C$2:$C$5,NUMERICAL_BINS_STEP_1!$A$2:$A$5,,-1)</f>
        <v>1</v>
      </c>
      <c r="D10" s="1">
        <f>_xlfn.XLOOKUP(Table119[[#This Row],[T-WKTS]],NUMERICAL_BINS_STEP_1!$D$2:$D$5,NUMERICAL_BINS_STEP_1!$A$2:$A$5,,-1)</f>
        <v>2</v>
      </c>
      <c r="E10" s="1">
        <f>_xlfn.XLOOKUP(Table119[[#This Row],[ODI-RUNS-S]],NUMERICAL_BINS_STEP_1!$E$2:$E$5,NUMERICAL_BINS_STEP_1!$A$2:$A$5,,-1)</f>
        <v>0</v>
      </c>
      <c r="F10" s="1">
        <f>_xlfn.XLOOKUP(Table119[[#This Row],[ODI-SR-B]],NUMERICAL_BINS_STEP_1!$F$2:$F$5,NUMERICAL_BINS_STEP_1!$A$2:$A$5,,-1)</f>
        <v>0</v>
      </c>
      <c r="G10" s="1">
        <f>_xlfn.XLOOKUP(Table119[[#This Row],[ODI-WKTS]],NUMERICAL_BINS_STEP_1!$G$2:$G$5,NUMERICAL_BINS_STEP_1!$A$2:$A$5,,-1)</f>
        <v>0</v>
      </c>
      <c r="H10" s="1">
        <f>_xlfn.XLOOKUP(Table119[[#This Row],[ODI-SR-BL]],NUMERICAL_BINS_STEP_1!$H$2:$H$5,NUMERICAL_BINS_STEP_1!$A$2:$A$5,,-1)</f>
        <v>0</v>
      </c>
      <c r="I10" s="1">
        <f>_xlfn.XLOOKUP(Table119[[#This Row],[RUNS-S]],NUMERICAL_BINS_STEP_1!$I$2:$I$5,NUMERICAL_BINS_STEP_1!$A$2:$A$5,,-1)</f>
        <v>1</v>
      </c>
      <c r="J10" s="1">
        <f>_xlfn.XLOOKUP(Table119[[#This Row],[HS ]],NUMERICAL_BINS_STEP_1!$J$2:$J$5,NUMERICAL_BINS_STEP_1!$A$2:$A$5,,-1)</f>
        <v>1</v>
      </c>
      <c r="K10" s="1">
        <f>_xlfn.XLOOKUP(Table119[[#This Row],[AVE]],NUMERICAL_BINS_STEP_1!$K$2:$K$5,NUMERICAL_BINS_STEP_1!$A$2:$A$5,,-1)</f>
        <v>3</v>
      </c>
      <c r="L10" s="1">
        <f>_xlfn.XLOOKUP(Table119[[#This Row],[SR -B]],NUMERICAL_BINS_STEP_1!$L$2:$L$5,NUMERICAL_BINS_STEP_1!$A$2:$A$5,,-1)</f>
        <v>2</v>
      </c>
      <c r="M10" s="1">
        <f>_xlfn.XLOOKUP(Table119[[#This Row],[SIXERS]],NUMERICAL_BINS_STEP_1!$M$2:$M$5,NUMERICAL_BINS_STEP_1!$A$2:$A$5,,-1)</f>
        <v>1</v>
      </c>
      <c r="N10" s="1">
        <f>_xlfn.XLOOKUP(Table119[[#This Row],[RUNS-C]],NUMERICAL_BINS_STEP_1!$N$2:$N$5,NUMERICAL_BINS_STEP_1!$A$2:$A$5,,-1)</f>
        <v>0</v>
      </c>
      <c r="O10" s="1">
        <f>_xlfn.XLOOKUP(Table119[[#This Row],[WKTS]],NUMERICAL_BINS_STEP_1!$O$2:$O$5,NUMERICAL_BINS_STEP_1!$A$2:$A$5,,-1)</f>
        <v>2</v>
      </c>
      <c r="P10" s="1">
        <f>_xlfn.XLOOKUP(Table119[[#This Row],[AVE-BL]],NUMERICAL_BINS_STEP_1!$P$2:$P$5,NUMERICAL_BINS_STEP_1!$A$2:$A$5,,-1)</f>
        <v>0</v>
      </c>
      <c r="Q10" s="1">
        <f>_xlfn.XLOOKUP(Table119[[#This Row],[ECON]],NUMERICAL_BINS_STEP_1!$Q$2:$Q$5,NUMERICAL_BINS_STEP_1!$A$2:$A$5,,-1)</f>
        <v>3</v>
      </c>
      <c r="R10" s="1">
        <f>_xlfn.XLOOKUP(Table119[[#This Row],[SR-BL]],NUMERICAL_BINS_STEP_1!$R$2:$R$5,NUMERICAL_BINS_STEP_1!$A$2:$A$5,,-1)</f>
        <v>0</v>
      </c>
      <c r="S10" s="1">
        <f>_xlfn.XLOOKUP(Table119[[#This Row],[AUCTION YEAR]],NUMERICAL_BINS_STEP_1!$S$2:$S$5,NUMERICAL_BINS_STEP_1!$A$2:$A$5,,-1)</f>
        <v>3</v>
      </c>
      <c r="T10" s="1">
        <f>_xlfn.XLOOKUP(Table119[[#This Row],[BASE PRICE]],NUMERICAL_BINS_STEP_1!$T$2:$T$5,NUMERICAL_BINS_STEP_1!$A$2:$A$5,,-1)</f>
        <v>0</v>
      </c>
      <c r="U10" s="1">
        <f>_xlfn.XLOOKUP(Table119[[#This Row],[SOLD PRICE]],NUMERICAL_BINS_STEP_1!$U$2:$U$5,NUMERICAL_BINS_STEP_1!$A$2:$A$5,,-1)</f>
        <v>0</v>
      </c>
      <c r="V10" s="1">
        <f>_xlfn.XLOOKUP(Table14[[#This Row],[COUNTRY]],CATEGORICAL_BINS_STEP_1!$L$2:$L$11,CATEGORICAL_BINS_STEP_1!$K$2:$K$11,,-1)</f>
        <v>2</v>
      </c>
      <c r="W10" s="1">
        <f>_xlfn.XLOOKUP(Table14[[#This Row],[TEAM]],CATEGORICAL_BINS_STEP_1!$L$14:$L$29,CATEGORICAL_BINS_STEP_1!$K$14:$K$29,,-1)</f>
        <v>3</v>
      </c>
      <c r="X10" s="1">
        <f>_xlfn.XLOOKUP(Table14[[#This Row],[PLAYING ROLE]],CATEGORICAL_BINS_STEP_1!$L$34:$L$37,CATEGORICAL_BINS_STEP_1!$K$34:$K$37,,-1)</f>
        <v>1</v>
      </c>
    </row>
    <row r="11" spans="1:24" x14ac:dyDescent="0.35">
      <c r="A11" s="4">
        <v>10</v>
      </c>
      <c r="B11" s="4">
        <v>2</v>
      </c>
      <c r="C11" s="1">
        <f>_xlfn.XLOOKUP(Table119[[#This Row],[T-RUNS]],NUMERICAL_BINS_STEP_1!$C$2:$C$5,NUMERICAL_BINS_STEP_1!$A$2:$A$5,,-1)</f>
        <v>0</v>
      </c>
      <c r="D11" s="1">
        <f>_xlfn.XLOOKUP(Table119[[#This Row],[T-WKTS]],NUMERICAL_BINS_STEP_1!$D$2:$D$5,NUMERICAL_BINS_STEP_1!$A$2:$A$5,,-1)</f>
        <v>0</v>
      </c>
      <c r="E11" s="1">
        <f>_xlfn.XLOOKUP(Table119[[#This Row],[ODI-RUNS-S]],NUMERICAL_BINS_STEP_1!$E$2:$E$5,NUMERICAL_BINS_STEP_1!$A$2:$A$5,,-1)</f>
        <v>0</v>
      </c>
      <c r="F11" s="1">
        <f>_xlfn.XLOOKUP(Table119[[#This Row],[ODI-SR-B]],NUMERICAL_BINS_STEP_1!$F$2:$F$5,NUMERICAL_BINS_STEP_1!$A$2:$A$5,,-1)</f>
        <v>0</v>
      </c>
      <c r="G11" s="1">
        <f>_xlfn.XLOOKUP(Table119[[#This Row],[ODI-WKTS]],NUMERICAL_BINS_STEP_1!$G$2:$G$5,NUMERICAL_BINS_STEP_1!$A$2:$A$5,,-1)</f>
        <v>0</v>
      </c>
      <c r="H11" s="1">
        <f>_xlfn.XLOOKUP(Table119[[#This Row],[ODI-SR-BL]],NUMERICAL_BINS_STEP_1!$H$2:$H$5,NUMERICAL_BINS_STEP_1!$A$2:$A$5,,-1)</f>
        <v>0</v>
      </c>
      <c r="I11" s="1">
        <f>_xlfn.XLOOKUP(Table119[[#This Row],[RUNS-S]],NUMERICAL_BINS_STEP_1!$I$2:$I$5,NUMERICAL_BINS_STEP_1!$A$2:$A$5,,-1)</f>
        <v>2</v>
      </c>
      <c r="J11" s="1">
        <f>_xlfn.XLOOKUP(Table119[[#This Row],[HS ]],NUMERICAL_BINS_STEP_1!$J$2:$J$5,NUMERICAL_BINS_STEP_1!$A$2:$A$5,,-1)</f>
        <v>1</v>
      </c>
      <c r="K11" s="1">
        <f>_xlfn.XLOOKUP(Table119[[#This Row],[AVE]],NUMERICAL_BINS_STEP_1!$K$2:$K$5,NUMERICAL_BINS_STEP_1!$A$2:$A$5,,-1)</f>
        <v>2</v>
      </c>
      <c r="L11" s="1">
        <f>_xlfn.XLOOKUP(Table119[[#This Row],[SR -B]],NUMERICAL_BINS_STEP_1!$L$2:$L$5,NUMERICAL_BINS_STEP_1!$A$2:$A$5,,-1)</f>
        <v>2</v>
      </c>
      <c r="M11" s="1">
        <f>_xlfn.XLOOKUP(Table119[[#This Row],[SIXERS]],NUMERICAL_BINS_STEP_1!$M$2:$M$5,NUMERICAL_BINS_STEP_1!$A$2:$A$5,,-1)</f>
        <v>2</v>
      </c>
      <c r="N11" s="1">
        <f>_xlfn.XLOOKUP(Table119[[#This Row],[RUNS-C]],NUMERICAL_BINS_STEP_1!$N$2:$N$5,NUMERICAL_BINS_STEP_1!$A$2:$A$5,,-1)</f>
        <v>0</v>
      </c>
      <c r="O11" s="1">
        <f>_xlfn.XLOOKUP(Table119[[#This Row],[WKTS]],NUMERICAL_BINS_STEP_1!$O$2:$O$5,NUMERICAL_BINS_STEP_1!$A$2:$A$5,,-1)</f>
        <v>0</v>
      </c>
      <c r="P11" s="1">
        <f>_xlfn.XLOOKUP(Table119[[#This Row],[AVE-BL]],NUMERICAL_BINS_STEP_1!$P$2:$P$5,NUMERICAL_BINS_STEP_1!$A$2:$A$5,,-1)</f>
        <v>3</v>
      </c>
      <c r="Q11" s="1">
        <f>_xlfn.XLOOKUP(Table119[[#This Row],[ECON]],NUMERICAL_BINS_STEP_1!$Q$2:$Q$5,NUMERICAL_BINS_STEP_1!$A$2:$A$5,,-1)</f>
        <v>3</v>
      </c>
      <c r="R11" s="1">
        <f>_xlfn.XLOOKUP(Table119[[#This Row],[SR-BL]],NUMERICAL_BINS_STEP_1!$R$2:$R$5,NUMERICAL_BINS_STEP_1!$A$2:$A$5,,-1)</f>
        <v>2</v>
      </c>
      <c r="S11" s="1">
        <f>_xlfn.XLOOKUP(Table119[[#This Row],[AUCTION YEAR]],NUMERICAL_BINS_STEP_1!$S$2:$S$5,NUMERICAL_BINS_STEP_1!$A$2:$A$5,,-1)</f>
        <v>3</v>
      </c>
      <c r="T11" s="1">
        <f>_xlfn.XLOOKUP(Table119[[#This Row],[BASE PRICE]],NUMERICAL_BINS_STEP_1!$T$2:$T$5,NUMERICAL_BINS_STEP_1!$A$2:$A$5,,-1)</f>
        <v>0</v>
      </c>
      <c r="U11" s="1">
        <f>_xlfn.XLOOKUP(Table119[[#This Row],[SOLD PRICE]],NUMERICAL_BINS_STEP_1!$U$2:$U$5,NUMERICAL_BINS_STEP_1!$A$2:$A$5,,-1)</f>
        <v>3</v>
      </c>
      <c r="V11" s="1">
        <f>_xlfn.XLOOKUP(Table14[[#This Row],[COUNTRY]],CATEGORICAL_BINS_STEP_1!$L$2:$L$11,CATEGORICAL_BINS_STEP_1!$K$2:$K$11,,-1)</f>
        <v>2</v>
      </c>
      <c r="W11" s="1">
        <f>_xlfn.XLOOKUP(Table14[[#This Row],[TEAM]],CATEGORICAL_BINS_STEP_1!$L$14:$L$29,CATEGORICAL_BINS_STEP_1!$K$14:$K$29,,-1)</f>
        <v>2</v>
      </c>
      <c r="X11" s="1">
        <f>_xlfn.XLOOKUP(Table14[[#This Row],[PLAYING ROLE]],CATEGORICAL_BINS_STEP_1!$L$34:$L$37,CATEGORICAL_BINS_STEP_1!$K$34:$K$37,,-1)</f>
        <v>4</v>
      </c>
    </row>
    <row r="12" spans="1:24" x14ac:dyDescent="0.35">
      <c r="A12" s="4">
        <v>11</v>
      </c>
      <c r="B12" s="4">
        <v>2</v>
      </c>
      <c r="C12" s="1">
        <f>_xlfn.XLOOKUP(Table119[[#This Row],[T-RUNS]],NUMERICAL_BINS_STEP_1!$C$2:$C$5,NUMERICAL_BINS_STEP_1!$A$2:$A$5,,-1)</f>
        <v>0</v>
      </c>
      <c r="D12" s="1">
        <f>_xlfn.XLOOKUP(Table119[[#This Row],[T-WKTS]],NUMERICAL_BINS_STEP_1!$D$2:$D$5,NUMERICAL_BINS_STEP_1!$A$2:$A$5,,-1)</f>
        <v>0</v>
      </c>
      <c r="E12" s="1">
        <f>_xlfn.XLOOKUP(Table119[[#This Row],[ODI-RUNS-S]],NUMERICAL_BINS_STEP_1!$E$2:$E$5,NUMERICAL_BINS_STEP_1!$A$2:$A$5,,-1)</f>
        <v>0</v>
      </c>
      <c r="F12" s="1">
        <f>_xlfn.XLOOKUP(Table119[[#This Row],[ODI-SR-B]],NUMERICAL_BINS_STEP_1!$F$2:$F$5,NUMERICAL_BINS_STEP_1!$A$2:$A$5,,-1)</f>
        <v>3</v>
      </c>
      <c r="G12" s="1">
        <f>_xlfn.XLOOKUP(Table119[[#This Row],[ODI-WKTS]],NUMERICAL_BINS_STEP_1!$G$2:$G$5,NUMERICAL_BINS_STEP_1!$A$2:$A$5,,-1)</f>
        <v>0</v>
      </c>
      <c r="H12" s="1">
        <f>_xlfn.XLOOKUP(Table119[[#This Row],[ODI-SR-BL]],NUMERICAL_BINS_STEP_1!$H$2:$H$5,NUMERICAL_BINS_STEP_1!$A$2:$A$5,,-1)</f>
        <v>0</v>
      </c>
      <c r="I12" s="1">
        <f>_xlfn.XLOOKUP(Table119[[#This Row],[RUNS-S]],NUMERICAL_BINS_STEP_1!$I$2:$I$5,NUMERICAL_BINS_STEP_1!$A$2:$A$5,,-1)</f>
        <v>0</v>
      </c>
      <c r="J12" s="1">
        <f>_xlfn.XLOOKUP(Table119[[#This Row],[HS ]],NUMERICAL_BINS_STEP_1!$J$2:$J$5,NUMERICAL_BINS_STEP_1!$A$2:$A$5,,-1)</f>
        <v>0</v>
      </c>
      <c r="K12" s="1">
        <f>_xlfn.XLOOKUP(Table119[[#This Row],[AVE]],NUMERICAL_BINS_STEP_1!$K$2:$K$5,NUMERICAL_BINS_STEP_1!$A$2:$A$5,,-1)</f>
        <v>0</v>
      </c>
      <c r="L12" s="1">
        <f>_xlfn.XLOOKUP(Table119[[#This Row],[SR -B]],NUMERICAL_BINS_STEP_1!$L$2:$L$5,NUMERICAL_BINS_STEP_1!$A$2:$A$5,,-1)</f>
        <v>0</v>
      </c>
      <c r="M12" s="1">
        <f>_xlfn.XLOOKUP(Table119[[#This Row],[SIXERS]],NUMERICAL_BINS_STEP_1!$M$2:$M$5,NUMERICAL_BINS_STEP_1!$A$2:$A$5,,-1)</f>
        <v>0</v>
      </c>
      <c r="N12" s="1">
        <f>_xlfn.XLOOKUP(Table119[[#This Row],[RUNS-C]],NUMERICAL_BINS_STEP_1!$N$2:$N$5,NUMERICAL_BINS_STEP_1!$A$2:$A$5,,-1)</f>
        <v>2</v>
      </c>
      <c r="O12" s="1">
        <f>_xlfn.XLOOKUP(Table119[[#This Row],[WKTS]],NUMERICAL_BINS_STEP_1!$O$2:$O$5,NUMERICAL_BINS_STEP_1!$A$2:$A$5,,-1)</f>
        <v>2</v>
      </c>
      <c r="P12" s="1">
        <f>_xlfn.XLOOKUP(Table119[[#This Row],[AVE-BL]],NUMERICAL_BINS_STEP_1!$P$2:$P$5,NUMERICAL_BINS_STEP_1!$A$2:$A$5,,-1)</f>
        <v>3</v>
      </c>
      <c r="Q12" s="1">
        <f>_xlfn.XLOOKUP(Table119[[#This Row],[ECON]],NUMERICAL_BINS_STEP_1!$Q$2:$Q$5,NUMERICAL_BINS_STEP_1!$A$2:$A$5,,-1)</f>
        <v>3</v>
      </c>
      <c r="R12" s="1">
        <f>_xlfn.XLOOKUP(Table119[[#This Row],[SR-BL]],NUMERICAL_BINS_STEP_1!$R$2:$R$5,NUMERICAL_BINS_STEP_1!$A$2:$A$5,,-1)</f>
        <v>3</v>
      </c>
      <c r="S12" s="1">
        <f>_xlfn.XLOOKUP(Table119[[#This Row],[AUCTION YEAR]],NUMERICAL_BINS_STEP_1!$S$2:$S$5,NUMERICAL_BINS_STEP_1!$A$2:$A$5,,-1)</f>
        <v>3</v>
      </c>
      <c r="T12" s="1">
        <f>_xlfn.XLOOKUP(Table119[[#This Row],[BASE PRICE]],NUMERICAL_BINS_STEP_1!$T$2:$T$5,NUMERICAL_BINS_STEP_1!$A$2:$A$5,,-1)</f>
        <v>0</v>
      </c>
      <c r="U12" s="1">
        <f>_xlfn.XLOOKUP(Table119[[#This Row],[SOLD PRICE]],NUMERICAL_BINS_STEP_1!$U$2:$U$5,NUMERICAL_BINS_STEP_1!$A$2:$A$5,,-1)</f>
        <v>0</v>
      </c>
      <c r="V12" s="1">
        <f>_xlfn.XLOOKUP(Table14[[#This Row],[COUNTRY]],CATEGORICAL_BINS_STEP_1!$L$2:$L$11,CATEGORICAL_BINS_STEP_1!$K$2:$K$11,,-1)</f>
        <v>3</v>
      </c>
      <c r="W12" s="1">
        <f>_xlfn.XLOOKUP(Table14[[#This Row],[TEAM]],CATEGORICAL_BINS_STEP_1!$L$14:$L$29,CATEGORICAL_BINS_STEP_1!$K$14:$K$29,,-1)</f>
        <v>2</v>
      </c>
      <c r="X12" s="1">
        <f>_xlfn.XLOOKUP(Table14[[#This Row],[PLAYING ROLE]],CATEGORICAL_BINS_STEP_1!$L$34:$L$37,CATEGORICAL_BINS_STEP_1!$K$34:$K$37,,-1)</f>
        <v>1</v>
      </c>
    </row>
    <row r="13" spans="1:24" x14ac:dyDescent="0.35">
      <c r="A13" s="4">
        <v>12</v>
      </c>
      <c r="B13" s="4">
        <v>3</v>
      </c>
      <c r="C13" s="1">
        <f>_xlfn.XLOOKUP(Table119[[#This Row],[T-RUNS]],NUMERICAL_BINS_STEP_1!$C$2:$C$5,NUMERICAL_BINS_STEP_1!$A$2:$A$5,,-1)</f>
        <v>0</v>
      </c>
      <c r="D13" s="1">
        <f>_xlfn.XLOOKUP(Table119[[#This Row],[T-WKTS]],NUMERICAL_BINS_STEP_1!$D$2:$D$5,NUMERICAL_BINS_STEP_1!$A$2:$A$5,,-1)</f>
        <v>0</v>
      </c>
      <c r="E13" s="1">
        <f>_xlfn.XLOOKUP(Table119[[#This Row],[ODI-RUNS-S]],NUMERICAL_BINS_STEP_1!$E$2:$E$5,NUMERICAL_BINS_STEP_1!$A$2:$A$5,,-1)</f>
        <v>0</v>
      </c>
      <c r="F13" s="1">
        <f>_xlfn.XLOOKUP(Table119[[#This Row],[ODI-SR-B]],NUMERICAL_BINS_STEP_1!$F$2:$F$5,NUMERICAL_BINS_STEP_1!$A$2:$A$5,,-1)</f>
        <v>0</v>
      </c>
      <c r="G13" s="1">
        <f>_xlfn.XLOOKUP(Table119[[#This Row],[ODI-WKTS]],NUMERICAL_BINS_STEP_1!$G$2:$G$5,NUMERICAL_BINS_STEP_1!$A$2:$A$5,,-1)</f>
        <v>0</v>
      </c>
      <c r="H13" s="1">
        <f>_xlfn.XLOOKUP(Table119[[#This Row],[ODI-SR-BL]],NUMERICAL_BINS_STEP_1!$H$2:$H$5,NUMERICAL_BINS_STEP_1!$A$2:$A$5,,-1)</f>
        <v>3</v>
      </c>
      <c r="I13" s="1">
        <f>_xlfn.XLOOKUP(Table119[[#This Row],[RUNS-S]],NUMERICAL_BINS_STEP_1!$I$2:$I$5,NUMERICAL_BINS_STEP_1!$A$2:$A$5,,-1)</f>
        <v>0</v>
      </c>
      <c r="J13" s="1">
        <f>_xlfn.XLOOKUP(Table119[[#This Row],[HS ]],NUMERICAL_BINS_STEP_1!$J$2:$J$5,NUMERICAL_BINS_STEP_1!$A$2:$A$5,,-1)</f>
        <v>0</v>
      </c>
      <c r="K13" s="1">
        <f>_xlfn.XLOOKUP(Table119[[#This Row],[AVE]],NUMERICAL_BINS_STEP_1!$K$2:$K$5,NUMERICAL_BINS_STEP_1!$A$2:$A$5,,-1)</f>
        <v>0</v>
      </c>
      <c r="L13" s="1">
        <f>_xlfn.XLOOKUP(Table119[[#This Row],[SR -B]],NUMERICAL_BINS_STEP_1!$L$2:$L$5,NUMERICAL_BINS_STEP_1!$A$2:$A$5,,-1)</f>
        <v>0</v>
      </c>
      <c r="M13" s="1">
        <f>_xlfn.XLOOKUP(Table119[[#This Row],[SIXERS]],NUMERICAL_BINS_STEP_1!$M$2:$M$5,NUMERICAL_BINS_STEP_1!$A$2:$A$5,,-1)</f>
        <v>0</v>
      </c>
      <c r="N13" s="1">
        <f>_xlfn.XLOOKUP(Table119[[#This Row],[RUNS-C]],NUMERICAL_BINS_STEP_1!$N$2:$N$5,NUMERICAL_BINS_STEP_1!$A$2:$A$5,,-1)</f>
        <v>0</v>
      </c>
      <c r="O13" s="1">
        <f>_xlfn.XLOOKUP(Table119[[#This Row],[WKTS]],NUMERICAL_BINS_STEP_1!$O$2:$O$5,NUMERICAL_BINS_STEP_1!$A$2:$A$5,,-1)</f>
        <v>0</v>
      </c>
      <c r="P13" s="1">
        <f>_xlfn.XLOOKUP(Table119[[#This Row],[AVE-BL]],NUMERICAL_BINS_STEP_1!$P$2:$P$5,NUMERICAL_BINS_STEP_1!$A$2:$A$5,,-1)</f>
        <v>3</v>
      </c>
      <c r="Q13" s="1">
        <f>_xlfn.XLOOKUP(Table119[[#This Row],[ECON]],NUMERICAL_BINS_STEP_1!$Q$2:$Q$5,NUMERICAL_BINS_STEP_1!$A$2:$A$5,,-1)</f>
        <v>3</v>
      </c>
      <c r="R13" s="1">
        <f>_xlfn.XLOOKUP(Table119[[#This Row],[SR-BL]],NUMERICAL_BINS_STEP_1!$R$2:$R$5,NUMERICAL_BINS_STEP_1!$A$2:$A$5,,-1)</f>
        <v>3</v>
      </c>
      <c r="S13" s="1">
        <f>_xlfn.XLOOKUP(Table119[[#This Row],[AUCTION YEAR]],NUMERICAL_BINS_STEP_1!$S$2:$S$5,NUMERICAL_BINS_STEP_1!$A$2:$A$5,,-1)</f>
        <v>3</v>
      </c>
      <c r="T13" s="1">
        <f>_xlfn.XLOOKUP(Table119[[#This Row],[BASE PRICE]],NUMERICAL_BINS_STEP_1!$T$2:$T$5,NUMERICAL_BINS_STEP_1!$A$2:$A$5,,-1)</f>
        <v>0</v>
      </c>
      <c r="U13" s="1">
        <f>_xlfn.XLOOKUP(Table119[[#This Row],[SOLD PRICE]],NUMERICAL_BINS_STEP_1!$U$2:$U$5,NUMERICAL_BINS_STEP_1!$A$2:$A$5,,-1)</f>
        <v>1</v>
      </c>
      <c r="V13" s="1">
        <f>_xlfn.XLOOKUP(Table14[[#This Row],[COUNTRY]],CATEGORICAL_BINS_STEP_1!$L$2:$L$11,CATEGORICAL_BINS_STEP_1!$K$2:$K$11,,-1)</f>
        <v>3</v>
      </c>
      <c r="W13" s="1">
        <f>_xlfn.XLOOKUP(Table14[[#This Row],[TEAM]],CATEGORICAL_BINS_STEP_1!$L$14:$L$29,CATEGORICAL_BINS_STEP_1!$K$14:$K$29,,-1)</f>
        <v>1</v>
      </c>
      <c r="X13" s="1">
        <f>_xlfn.XLOOKUP(Table14[[#This Row],[PLAYING ROLE]],CATEGORICAL_BINS_STEP_1!$L$34:$L$37,CATEGORICAL_BINS_STEP_1!$K$34:$K$37,,-1)</f>
        <v>2</v>
      </c>
    </row>
    <row r="14" spans="1:24" x14ac:dyDescent="0.35">
      <c r="A14" s="4">
        <v>13</v>
      </c>
      <c r="B14" s="4">
        <v>1</v>
      </c>
      <c r="C14" s="1">
        <f>_xlfn.XLOOKUP(Table119[[#This Row],[T-RUNS]],NUMERICAL_BINS_STEP_1!$C$2:$C$5,NUMERICAL_BINS_STEP_1!$A$2:$A$5,,-1)</f>
        <v>0</v>
      </c>
      <c r="D14" s="1">
        <f>_xlfn.XLOOKUP(Table119[[#This Row],[T-WKTS]],NUMERICAL_BINS_STEP_1!$D$2:$D$5,NUMERICAL_BINS_STEP_1!$A$2:$A$5,,-1)</f>
        <v>0</v>
      </c>
      <c r="E14" s="1">
        <f>_xlfn.XLOOKUP(Table119[[#This Row],[ODI-RUNS-S]],NUMERICAL_BINS_STEP_1!$E$2:$E$5,NUMERICAL_BINS_STEP_1!$A$2:$A$5,,-1)</f>
        <v>0</v>
      </c>
      <c r="F14" s="1">
        <f>_xlfn.XLOOKUP(Table119[[#This Row],[ODI-SR-B]],NUMERICAL_BINS_STEP_1!$F$2:$F$5,NUMERICAL_BINS_STEP_1!$A$2:$A$5,,-1)</f>
        <v>3</v>
      </c>
      <c r="G14" s="1">
        <f>_xlfn.XLOOKUP(Table119[[#This Row],[ODI-WKTS]],NUMERICAL_BINS_STEP_1!$G$2:$G$5,NUMERICAL_BINS_STEP_1!$A$2:$A$5,,-1)</f>
        <v>0</v>
      </c>
      <c r="H14" s="1">
        <f>_xlfn.XLOOKUP(Table119[[#This Row],[ODI-SR-BL]],NUMERICAL_BINS_STEP_1!$H$2:$H$5,NUMERICAL_BINS_STEP_1!$A$2:$A$5,,-1)</f>
        <v>2</v>
      </c>
      <c r="I14" s="1">
        <f>_xlfn.XLOOKUP(Table119[[#This Row],[RUNS-S]],NUMERICAL_BINS_STEP_1!$I$2:$I$5,NUMERICAL_BINS_STEP_1!$A$2:$A$5,,-1)</f>
        <v>1</v>
      </c>
      <c r="J14" s="1">
        <f>_xlfn.XLOOKUP(Table119[[#This Row],[HS ]],NUMERICAL_BINS_STEP_1!$J$2:$J$5,NUMERICAL_BINS_STEP_1!$A$2:$A$5,,-1)</f>
        <v>1</v>
      </c>
      <c r="K14" s="1">
        <f>_xlfn.XLOOKUP(Table119[[#This Row],[AVE]],NUMERICAL_BINS_STEP_1!$K$2:$K$5,NUMERICAL_BINS_STEP_1!$A$2:$A$5,,-1)</f>
        <v>1</v>
      </c>
      <c r="L14" s="1">
        <f>_xlfn.XLOOKUP(Table119[[#This Row],[SR -B]],NUMERICAL_BINS_STEP_1!$L$2:$L$5,NUMERICAL_BINS_STEP_1!$A$2:$A$5,,-1)</f>
        <v>1</v>
      </c>
      <c r="M14" s="1">
        <f>_xlfn.XLOOKUP(Table119[[#This Row],[SIXERS]],NUMERICAL_BINS_STEP_1!$M$2:$M$5,NUMERICAL_BINS_STEP_1!$A$2:$A$5,,-1)</f>
        <v>2</v>
      </c>
      <c r="N14" s="1">
        <f>_xlfn.XLOOKUP(Table119[[#This Row],[RUNS-C]],NUMERICAL_BINS_STEP_1!$N$2:$N$5,NUMERICAL_BINS_STEP_1!$A$2:$A$5,,-1)</f>
        <v>2</v>
      </c>
      <c r="O14" s="1">
        <f>_xlfn.XLOOKUP(Table119[[#This Row],[WKTS]],NUMERICAL_BINS_STEP_1!$O$2:$O$5,NUMERICAL_BINS_STEP_1!$A$2:$A$5,,-1)</f>
        <v>2</v>
      </c>
      <c r="P14" s="1">
        <f>_xlfn.XLOOKUP(Table119[[#This Row],[AVE-BL]],NUMERICAL_BINS_STEP_1!$P$2:$P$5,NUMERICAL_BINS_STEP_1!$A$2:$A$5,,-1)</f>
        <v>0</v>
      </c>
      <c r="Q14" s="1">
        <f>_xlfn.XLOOKUP(Table119[[#This Row],[ECON]],NUMERICAL_BINS_STEP_1!$Q$2:$Q$5,NUMERICAL_BINS_STEP_1!$A$2:$A$5,,-1)</f>
        <v>0</v>
      </c>
      <c r="R14" s="1">
        <f>_xlfn.XLOOKUP(Table119[[#This Row],[SR-BL]],NUMERICAL_BINS_STEP_1!$R$2:$R$5,NUMERICAL_BINS_STEP_1!$A$2:$A$5,,-1)</f>
        <v>2</v>
      </c>
      <c r="S14" s="1">
        <f>_xlfn.XLOOKUP(Table119[[#This Row],[AUCTION YEAR]],NUMERICAL_BINS_STEP_1!$S$2:$S$5,NUMERICAL_BINS_STEP_1!$A$2:$A$5,,-1)</f>
        <v>3</v>
      </c>
      <c r="T14" s="1">
        <f>_xlfn.XLOOKUP(Table119[[#This Row],[BASE PRICE]],NUMERICAL_BINS_STEP_1!$T$2:$T$5,NUMERICAL_BINS_STEP_1!$A$2:$A$5,,-1)</f>
        <v>0</v>
      </c>
      <c r="U14" s="1">
        <f>_xlfn.XLOOKUP(Table119[[#This Row],[SOLD PRICE]],NUMERICAL_BINS_STEP_1!$U$2:$U$5,NUMERICAL_BINS_STEP_1!$A$2:$A$5,,-1)</f>
        <v>0</v>
      </c>
      <c r="V14" s="1">
        <f>_xlfn.XLOOKUP(Table14[[#This Row],[COUNTRY]],CATEGORICAL_BINS_STEP_1!$L$2:$L$11,CATEGORICAL_BINS_STEP_1!$K$2:$K$11,,-1)</f>
        <v>1</v>
      </c>
      <c r="W14" s="1">
        <f>_xlfn.XLOOKUP(Table14[[#This Row],[TEAM]],CATEGORICAL_BINS_STEP_1!$L$14:$L$29,CATEGORICAL_BINS_STEP_1!$K$14:$K$29,,-1)</f>
        <v>3</v>
      </c>
      <c r="X14" s="1">
        <f>_xlfn.XLOOKUP(Table14[[#This Row],[PLAYING ROLE]],CATEGORICAL_BINS_STEP_1!$L$34:$L$37,CATEGORICAL_BINS_STEP_1!$K$34:$K$37,,-1)</f>
        <v>1</v>
      </c>
    </row>
    <row r="15" spans="1:24" x14ac:dyDescent="0.35">
      <c r="A15" s="4">
        <v>14</v>
      </c>
      <c r="B15" s="4">
        <v>2</v>
      </c>
      <c r="C15" s="1">
        <f>_xlfn.XLOOKUP(Table119[[#This Row],[T-RUNS]],NUMERICAL_BINS_STEP_1!$C$2:$C$5,NUMERICAL_BINS_STEP_1!$A$2:$A$5,,-1)</f>
        <v>0</v>
      </c>
      <c r="D15" s="1">
        <f>_xlfn.XLOOKUP(Table119[[#This Row],[T-WKTS]],NUMERICAL_BINS_STEP_1!$D$2:$D$5,NUMERICAL_BINS_STEP_1!$A$2:$A$5,,-1)</f>
        <v>0</v>
      </c>
      <c r="E15" s="1">
        <f>_xlfn.XLOOKUP(Table119[[#This Row],[ODI-RUNS-S]],NUMERICAL_BINS_STEP_1!$E$2:$E$5,NUMERICAL_BINS_STEP_1!$A$2:$A$5,,-1)</f>
        <v>0</v>
      </c>
      <c r="F15" s="1">
        <f>_xlfn.XLOOKUP(Table119[[#This Row],[ODI-SR-B]],NUMERICAL_BINS_STEP_1!$F$2:$F$5,NUMERICAL_BINS_STEP_1!$A$2:$A$5,,-1)</f>
        <v>0</v>
      </c>
      <c r="G15" s="1">
        <f>_xlfn.XLOOKUP(Table119[[#This Row],[ODI-WKTS]],NUMERICAL_BINS_STEP_1!$G$2:$G$5,NUMERICAL_BINS_STEP_1!$A$2:$A$5,,-1)</f>
        <v>0</v>
      </c>
      <c r="H15" s="1">
        <f>_xlfn.XLOOKUP(Table119[[#This Row],[ODI-SR-BL]],NUMERICAL_BINS_STEP_1!$H$2:$H$5,NUMERICAL_BINS_STEP_1!$A$2:$A$5,,-1)</f>
        <v>0</v>
      </c>
      <c r="I15" s="1">
        <f>_xlfn.XLOOKUP(Table119[[#This Row],[RUNS-S]],NUMERICAL_BINS_STEP_1!$I$2:$I$5,NUMERICAL_BINS_STEP_1!$A$2:$A$5,,-1)</f>
        <v>1</v>
      </c>
      <c r="J15" s="1">
        <f>_xlfn.XLOOKUP(Table119[[#This Row],[HS ]],NUMERICAL_BINS_STEP_1!$J$2:$J$5,NUMERICAL_BINS_STEP_1!$A$2:$A$5,,-1)</f>
        <v>1</v>
      </c>
      <c r="K15" s="1">
        <f>_xlfn.XLOOKUP(Table119[[#This Row],[AVE]],NUMERICAL_BINS_STEP_1!$K$2:$K$5,NUMERICAL_BINS_STEP_1!$A$2:$A$5,,-1)</f>
        <v>0</v>
      </c>
      <c r="L15" s="1">
        <f>_xlfn.XLOOKUP(Table119[[#This Row],[SR -B]],NUMERICAL_BINS_STEP_1!$L$2:$L$5,NUMERICAL_BINS_STEP_1!$A$2:$A$5,,-1)</f>
        <v>2</v>
      </c>
      <c r="M15" s="1">
        <f>_xlfn.XLOOKUP(Table119[[#This Row],[SIXERS]],NUMERICAL_BINS_STEP_1!$M$2:$M$5,NUMERICAL_BINS_STEP_1!$A$2:$A$5,,-1)</f>
        <v>1</v>
      </c>
      <c r="N15" s="1">
        <f>_xlfn.XLOOKUP(Table119[[#This Row],[RUNS-C]],NUMERICAL_BINS_STEP_1!$N$2:$N$5,NUMERICAL_BINS_STEP_1!$A$2:$A$5,,-1)</f>
        <v>0</v>
      </c>
      <c r="O15" s="1">
        <f>_xlfn.XLOOKUP(Table119[[#This Row],[WKTS]],NUMERICAL_BINS_STEP_1!$O$2:$O$5,NUMERICAL_BINS_STEP_1!$A$2:$A$5,,-1)</f>
        <v>0</v>
      </c>
      <c r="P15" s="1">
        <f>_xlfn.XLOOKUP(Table119[[#This Row],[AVE-BL]],NUMERICAL_BINS_STEP_1!$P$2:$P$5,NUMERICAL_BINS_STEP_1!$A$2:$A$5,,-1)</f>
        <v>0</v>
      </c>
      <c r="Q15" s="1">
        <f>_xlfn.XLOOKUP(Table119[[#This Row],[ECON]],NUMERICAL_BINS_STEP_1!$Q$2:$Q$5,NUMERICAL_BINS_STEP_1!$A$2:$A$5,,-1)</f>
        <v>0</v>
      </c>
      <c r="R15" s="1">
        <f>_xlfn.XLOOKUP(Table119[[#This Row],[SR-BL]],NUMERICAL_BINS_STEP_1!$R$2:$R$5,NUMERICAL_BINS_STEP_1!$A$2:$A$5,,-1)</f>
        <v>0</v>
      </c>
      <c r="S15" s="1">
        <f>_xlfn.XLOOKUP(Table119[[#This Row],[AUCTION YEAR]],NUMERICAL_BINS_STEP_1!$S$2:$S$5,NUMERICAL_BINS_STEP_1!$A$2:$A$5,,-1)</f>
        <v>2</v>
      </c>
      <c r="T15" s="1">
        <f>_xlfn.XLOOKUP(Table119[[#This Row],[BASE PRICE]],NUMERICAL_BINS_STEP_1!$T$2:$T$5,NUMERICAL_BINS_STEP_1!$A$2:$A$5,,-1)</f>
        <v>0</v>
      </c>
      <c r="U15" s="1">
        <f>_xlfn.XLOOKUP(Table119[[#This Row],[SOLD PRICE]],NUMERICAL_BINS_STEP_1!$U$2:$U$5,NUMERICAL_BINS_STEP_1!$A$2:$A$5,,-1)</f>
        <v>3</v>
      </c>
      <c r="V15" s="1">
        <f>_xlfn.XLOOKUP(Table14[[#This Row],[COUNTRY]],CATEGORICAL_BINS_STEP_1!$L$2:$L$11,CATEGORICAL_BINS_STEP_1!$K$2:$K$11,,-1)</f>
        <v>2</v>
      </c>
      <c r="W15" s="1">
        <f>_xlfn.XLOOKUP(Table14[[#This Row],[TEAM]],CATEGORICAL_BINS_STEP_1!$L$14:$L$29,CATEGORICAL_BINS_STEP_1!$K$14:$K$29,,-1)</f>
        <v>4</v>
      </c>
      <c r="X15" s="1">
        <f>_xlfn.XLOOKUP(Table14[[#This Row],[PLAYING ROLE]],CATEGORICAL_BINS_STEP_1!$L$34:$L$37,CATEGORICAL_BINS_STEP_1!$K$34:$K$37,,-1)</f>
        <v>4</v>
      </c>
    </row>
    <row r="16" spans="1:24" x14ac:dyDescent="0.35">
      <c r="A16" s="4">
        <v>15</v>
      </c>
      <c r="B16" s="4">
        <v>2</v>
      </c>
      <c r="C16" s="1">
        <f>_xlfn.XLOOKUP(Table119[[#This Row],[T-RUNS]],NUMERICAL_BINS_STEP_1!$C$2:$C$5,NUMERICAL_BINS_STEP_1!$A$2:$A$5,,-1)</f>
        <v>1</v>
      </c>
      <c r="D16" s="1">
        <f>_xlfn.XLOOKUP(Table119[[#This Row],[T-WKTS]],NUMERICAL_BINS_STEP_1!$D$2:$D$5,NUMERICAL_BINS_STEP_1!$A$2:$A$5,,-1)</f>
        <v>2</v>
      </c>
      <c r="E16" s="1">
        <f>_xlfn.XLOOKUP(Table119[[#This Row],[ODI-RUNS-S]],NUMERICAL_BINS_STEP_1!$E$2:$E$5,NUMERICAL_BINS_STEP_1!$A$2:$A$5,,-1)</f>
        <v>1</v>
      </c>
      <c r="F16" s="1">
        <f>_xlfn.XLOOKUP(Table119[[#This Row],[ODI-SR-B]],NUMERICAL_BINS_STEP_1!$F$2:$F$5,NUMERICAL_BINS_STEP_1!$A$2:$A$5,,-1)</f>
        <v>2</v>
      </c>
      <c r="G16" s="1">
        <f>_xlfn.XLOOKUP(Table119[[#This Row],[ODI-WKTS]],NUMERICAL_BINS_STEP_1!$G$2:$G$5,NUMERICAL_BINS_STEP_1!$A$2:$A$5,,-1)</f>
        <v>2</v>
      </c>
      <c r="H16" s="1">
        <f>_xlfn.XLOOKUP(Table119[[#This Row],[ODI-SR-BL]],NUMERICAL_BINS_STEP_1!$H$2:$H$5,NUMERICAL_BINS_STEP_1!$A$2:$A$5,,-1)</f>
        <v>2</v>
      </c>
      <c r="I16" s="1">
        <f>_xlfn.XLOOKUP(Table119[[#This Row],[RUNS-S]],NUMERICAL_BINS_STEP_1!$I$2:$I$5,NUMERICAL_BINS_STEP_1!$A$2:$A$5,,-1)</f>
        <v>1</v>
      </c>
      <c r="J16" s="1">
        <f>_xlfn.XLOOKUP(Table119[[#This Row],[HS ]],NUMERICAL_BINS_STEP_1!$J$2:$J$5,NUMERICAL_BINS_STEP_1!$A$2:$A$5,,-1)</f>
        <v>0</v>
      </c>
      <c r="K16" s="1">
        <f>_xlfn.XLOOKUP(Table119[[#This Row],[AVE]],NUMERICAL_BINS_STEP_1!$K$2:$K$5,NUMERICAL_BINS_STEP_1!$A$2:$A$5,,-1)</f>
        <v>0</v>
      </c>
      <c r="L16" s="1">
        <f>_xlfn.XLOOKUP(Table119[[#This Row],[SR -B]],NUMERICAL_BINS_STEP_1!$L$2:$L$5,NUMERICAL_BINS_STEP_1!$A$2:$A$5,,-1)</f>
        <v>0</v>
      </c>
      <c r="M16" s="1">
        <f>_xlfn.XLOOKUP(Table119[[#This Row],[SIXERS]],NUMERICAL_BINS_STEP_1!$M$2:$M$5,NUMERICAL_BINS_STEP_1!$A$2:$A$5,,-1)</f>
        <v>0</v>
      </c>
      <c r="N16" s="1">
        <f>_xlfn.XLOOKUP(Table119[[#This Row],[RUNS-C]],NUMERICAL_BINS_STEP_1!$N$2:$N$5,NUMERICAL_BINS_STEP_1!$A$2:$A$5,,-1)</f>
        <v>3</v>
      </c>
      <c r="O16" s="1">
        <f>_xlfn.XLOOKUP(Table119[[#This Row],[WKTS]],NUMERICAL_BINS_STEP_1!$O$2:$O$5,NUMERICAL_BINS_STEP_1!$A$2:$A$5,,-1)</f>
        <v>3</v>
      </c>
      <c r="P16" s="1">
        <f>_xlfn.XLOOKUP(Table119[[#This Row],[AVE-BL]],NUMERICAL_BINS_STEP_1!$P$2:$P$5,NUMERICAL_BINS_STEP_1!$A$2:$A$5,,-1)</f>
        <v>0</v>
      </c>
      <c r="Q16" s="1">
        <f>_xlfn.XLOOKUP(Table119[[#This Row],[ECON]],NUMERICAL_BINS_STEP_1!$Q$2:$Q$5,NUMERICAL_BINS_STEP_1!$A$2:$A$5,,-1)</f>
        <v>0</v>
      </c>
      <c r="R16" s="1">
        <f>_xlfn.XLOOKUP(Table119[[#This Row],[SR-BL]],NUMERICAL_BINS_STEP_1!$R$2:$R$5,NUMERICAL_BINS_STEP_1!$A$2:$A$5,,-1)</f>
        <v>2</v>
      </c>
      <c r="S16" s="1">
        <f>_xlfn.XLOOKUP(Table119[[#This Row],[AUCTION YEAR]],NUMERICAL_BINS_STEP_1!$S$2:$S$5,NUMERICAL_BINS_STEP_1!$A$2:$A$5,,-1)</f>
        <v>3</v>
      </c>
      <c r="T16" s="1">
        <f>_xlfn.XLOOKUP(Table119[[#This Row],[BASE PRICE]],NUMERICAL_BINS_STEP_1!$T$2:$T$5,NUMERICAL_BINS_STEP_1!$A$2:$A$5,,-1)</f>
        <v>1</v>
      </c>
      <c r="U16" s="1">
        <f>_xlfn.XLOOKUP(Table119[[#This Row],[SOLD PRICE]],NUMERICAL_BINS_STEP_1!$U$2:$U$5,NUMERICAL_BINS_STEP_1!$A$2:$A$5,,-1)</f>
        <v>3</v>
      </c>
      <c r="V16" s="1">
        <f>_xlfn.XLOOKUP(Table14[[#This Row],[COUNTRY]],CATEGORICAL_BINS_STEP_1!$L$2:$L$11,CATEGORICAL_BINS_STEP_1!$K$2:$K$11,,-1)</f>
        <v>1</v>
      </c>
      <c r="W16" s="1">
        <f>_xlfn.XLOOKUP(Table14[[#This Row],[TEAM]],CATEGORICAL_BINS_STEP_1!$L$14:$L$29,CATEGORICAL_BINS_STEP_1!$K$14:$K$29,,-1)</f>
        <v>2</v>
      </c>
      <c r="X16" s="1">
        <f>_xlfn.XLOOKUP(Table14[[#This Row],[PLAYING ROLE]],CATEGORICAL_BINS_STEP_1!$L$34:$L$37,CATEGORICAL_BINS_STEP_1!$K$34:$K$37,,-1)</f>
        <v>2</v>
      </c>
    </row>
    <row r="17" spans="1:24" x14ac:dyDescent="0.35">
      <c r="A17" s="4">
        <v>16</v>
      </c>
      <c r="B17" s="4">
        <v>2</v>
      </c>
      <c r="C17" s="1">
        <f>_xlfn.XLOOKUP(Table119[[#This Row],[T-RUNS]],NUMERICAL_BINS_STEP_1!$C$2:$C$5,NUMERICAL_BINS_STEP_1!$A$2:$A$5,,-1)</f>
        <v>1</v>
      </c>
      <c r="D17" s="1">
        <f>_xlfn.XLOOKUP(Table119[[#This Row],[T-WKTS]],NUMERICAL_BINS_STEP_1!$D$2:$D$5,NUMERICAL_BINS_STEP_1!$A$2:$A$5,,-1)</f>
        <v>0</v>
      </c>
      <c r="E17" s="1">
        <f>_xlfn.XLOOKUP(Table119[[#This Row],[ODI-RUNS-S]],NUMERICAL_BINS_STEP_1!$E$2:$E$5,NUMERICAL_BINS_STEP_1!$A$2:$A$5,,-1)</f>
        <v>1</v>
      </c>
      <c r="F17" s="1">
        <f>_xlfn.XLOOKUP(Table119[[#This Row],[ODI-SR-B]],NUMERICAL_BINS_STEP_1!$F$2:$F$5,NUMERICAL_BINS_STEP_1!$A$2:$A$5,,-1)</f>
        <v>0</v>
      </c>
      <c r="G17" s="1">
        <f>_xlfn.XLOOKUP(Table119[[#This Row],[ODI-WKTS]],NUMERICAL_BINS_STEP_1!$G$2:$G$5,NUMERICAL_BINS_STEP_1!$A$2:$A$5,,-1)</f>
        <v>0</v>
      </c>
      <c r="H17" s="1">
        <f>_xlfn.XLOOKUP(Table119[[#This Row],[ODI-SR-BL]],NUMERICAL_BINS_STEP_1!$H$2:$H$5,NUMERICAL_BINS_STEP_1!$A$2:$A$5,,-1)</f>
        <v>0</v>
      </c>
      <c r="I17" s="1">
        <f>_xlfn.XLOOKUP(Table119[[#This Row],[RUNS-S]],NUMERICAL_BINS_STEP_1!$I$2:$I$5,NUMERICAL_BINS_STEP_1!$A$2:$A$5,,-1)</f>
        <v>3</v>
      </c>
      <c r="J17" s="1">
        <f>_xlfn.XLOOKUP(Table119[[#This Row],[HS ]],NUMERICAL_BINS_STEP_1!$J$2:$J$5,NUMERICAL_BINS_STEP_1!$A$2:$A$5,,-1)</f>
        <v>2</v>
      </c>
      <c r="K17" s="1">
        <f>_xlfn.XLOOKUP(Table119[[#This Row],[AVE]],NUMERICAL_BINS_STEP_1!$K$2:$K$5,NUMERICAL_BINS_STEP_1!$A$2:$A$5,,-1)</f>
        <v>3</v>
      </c>
      <c r="L17" s="1">
        <f>_xlfn.XLOOKUP(Table119[[#This Row],[SR -B]],NUMERICAL_BINS_STEP_1!$L$2:$L$5,NUMERICAL_BINS_STEP_1!$A$2:$A$5,,-1)</f>
        <v>2</v>
      </c>
      <c r="M17" s="1">
        <f>_xlfn.XLOOKUP(Table119[[#This Row],[SIXERS]],NUMERICAL_BINS_STEP_1!$M$2:$M$5,NUMERICAL_BINS_STEP_1!$A$2:$A$5,,-1)</f>
        <v>2</v>
      </c>
      <c r="N17" s="1">
        <f>_xlfn.XLOOKUP(Table119[[#This Row],[RUNS-C]],NUMERICAL_BINS_STEP_1!$N$2:$N$5,NUMERICAL_BINS_STEP_1!$A$2:$A$5,,-1)</f>
        <v>0</v>
      </c>
      <c r="O17" s="1">
        <f>_xlfn.XLOOKUP(Table119[[#This Row],[WKTS]],NUMERICAL_BINS_STEP_1!$O$2:$O$5,NUMERICAL_BINS_STEP_1!$A$2:$A$5,,-1)</f>
        <v>0</v>
      </c>
      <c r="P17" s="1">
        <f>_xlfn.XLOOKUP(Table119[[#This Row],[AVE-BL]],NUMERICAL_BINS_STEP_1!$P$2:$P$5,NUMERICAL_BINS_STEP_1!$A$2:$A$5,,-1)</f>
        <v>0</v>
      </c>
      <c r="Q17" s="1">
        <f>_xlfn.XLOOKUP(Table119[[#This Row],[ECON]],NUMERICAL_BINS_STEP_1!$Q$2:$Q$5,NUMERICAL_BINS_STEP_1!$A$2:$A$5,,-1)</f>
        <v>0</v>
      </c>
      <c r="R17" s="1">
        <f>_xlfn.XLOOKUP(Table119[[#This Row],[SR-BL]],NUMERICAL_BINS_STEP_1!$R$2:$R$5,NUMERICAL_BINS_STEP_1!$A$2:$A$5,,-1)</f>
        <v>0</v>
      </c>
      <c r="S17" s="1">
        <f>_xlfn.XLOOKUP(Table119[[#This Row],[AUCTION YEAR]],NUMERICAL_BINS_STEP_1!$S$2:$S$5,NUMERICAL_BINS_STEP_1!$A$2:$A$5,,-1)</f>
        <v>3</v>
      </c>
      <c r="T17" s="1">
        <f>_xlfn.XLOOKUP(Table119[[#This Row],[BASE PRICE]],NUMERICAL_BINS_STEP_1!$T$2:$T$5,NUMERICAL_BINS_STEP_1!$A$2:$A$5,,-1)</f>
        <v>1</v>
      </c>
      <c r="U17" s="1">
        <f>_xlfn.XLOOKUP(Table119[[#This Row],[SOLD PRICE]],NUMERICAL_BINS_STEP_1!$U$2:$U$5,NUMERICAL_BINS_STEP_1!$A$2:$A$5,,-1)</f>
        <v>3</v>
      </c>
      <c r="V17" s="1">
        <f>_xlfn.XLOOKUP(Table14[[#This Row],[COUNTRY]],CATEGORICAL_BINS_STEP_1!$L$2:$L$11,CATEGORICAL_BINS_STEP_1!$K$2:$K$11,,-1)</f>
        <v>1</v>
      </c>
      <c r="W17" s="1">
        <f>_xlfn.XLOOKUP(Table14[[#This Row],[TEAM]],CATEGORICAL_BINS_STEP_1!$L$14:$L$29,CATEGORICAL_BINS_STEP_1!$K$14:$K$29,,-1)</f>
        <v>1</v>
      </c>
      <c r="X17" s="1">
        <f>_xlfn.XLOOKUP(Table14[[#This Row],[PLAYING ROLE]],CATEGORICAL_BINS_STEP_1!$L$34:$L$37,CATEGORICAL_BINS_STEP_1!$K$34:$K$37,,-1)</f>
        <v>4</v>
      </c>
    </row>
    <row r="18" spans="1:24" x14ac:dyDescent="0.35">
      <c r="A18" s="4">
        <v>17</v>
      </c>
      <c r="B18" s="4">
        <v>2</v>
      </c>
      <c r="C18" s="1">
        <f>_xlfn.XLOOKUP(Table119[[#This Row],[T-RUNS]],NUMERICAL_BINS_STEP_1!$C$2:$C$5,NUMERICAL_BINS_STEP_1!$A$2:$A$5,,-1)</f>
        <v>1</v>
      </c>
      <c r="D18" s="1">
        <f>_xlfn.XLOOKUP(Table119[[#This Row],[T-WKTS]],NUMERICAL_BINS_STEP_1!$D$2:$D$5,NUMERICAL_BINS_STEP_1!$A$2:$A$5,,-1)</f>
        <v>2</v>
      </c>
      <c r="E18" s="1">
        <f>_xlfn.XLOOKUP(Table119[[#This Row],[ODI-RUNS-S]],NUMERICAL_BINS_STEP_1!$E$2:$E$5,NUMERICAL_BINS_STEP_1!$A$2:$A$5,,-1)</f>
        <v>1</v>
      </c>
      <c r="F18" s="1">
        <f>_xlfn.XLOOKUP(Table119[[#This Row],[ODI-SR-B]],NUMERICAL_BINS_STEP_1!$F$2:$F$5,NUMERICAL_BINS_STEP_1!$A$2:$A$5,,-1)</f>
        <v>2</v>
      </c>
      <c r="G18" s="1">
        <f>_xlfn.XLOOKUP(Table119[[#This Row],[ODI-WKTS]],NUMERICAL_BINS_STEP_1!$G$2:$G$5,NUMERICAL_BINS_STEP_1!$A$2:$A$5,,-1)</f>
        <v>2</v>
      </c>
      <c r="H18" s="1">
        <f>_xlfn.XLOOKUP(Table119[[#This Row],[ODI-SR-BL]],NUMERICAL_BINS_STEP_1!$H$2:$H$5,NUMERICAL_BINS_STEP_1!$A$2:$A$5,,-1)</f>
        <v>2</v>
      </c>
      <c r="I18" s="1">
        <f>_xlfn.XLOOKUP(Table119[[#This Row],[RUNS-S]],NUMERICAL_BINS_STEP_1!$I$2:$I$5,NUMERICAL_BINS_STEP_1!$A$2:$A$5,,-1)</f>
        <v>0</v>
      </c>
      <c r="J18" s="1">
        <f>_xlfn.XLOOKUP(Table119[[#This Row],[HS ]],NUMERICAL_BINS_STEP_1!$J$2:$J$5,NUMERICAL_BINS_STEP_1!$A$2:$A$5,,-1)</f>
        <v>0</v>
      </c>
      <c r="K18" s="1">
        <f>_xlfn.XLOOKUP(Table119[[#This Row],[AVE]],NUMERICAL_BINS_STEP_1!$K$2:$K$5,NUMERICAL_BINS_STEP_1!$A$2:$A$5,,-1)</f>
        <v>0</v>
      </c>
      <c r="L18" s="1">
        <f>_xlfn.XLOOKUP(Table119[[#This Row],[SR -B]],NUMERICAL_BINS_STEP_1!$L$2:$L$5,NUMERICAL_BINS_STEP_1!$A$2:$A$5,,-1)</f>
        <v>0</v>
      </c>
      <c r="M18" s="1">
        <f>_xlfn.XLOOKUP(Table119[[#This Row],[SIXERS]],NUMERICAL_BINS_STEP_1!$M$2:$M$5,NUMERICAL_BINS_STEP_1!$A$2:$A$5,,-1)</f>
        <v>1</v>
      </c>
      <c r="N18" s="1">
        <f>_xlfn.XLOOKUP(Table119[[#This Row],[RUNS-C]],NUMERICAL_BINS_STEP_1!$N$2:$N$5,NUMERICAL_BINS_STEP_1!$A$2:$A$5,,-1)</f>
        <v>3</v>
      </c>
      <c r="O18" s="1">
        <f>_xlfn.XLOOKUP(Table119[[#This Row],[WKTS]],NUMERICAL_BINS_STEP_1!$O$2:$O$5,NUMERICAL_BINS_STEP_1!$A$2:$A$5,,-1)</f>
        <v>3</v>
      </c>
      <c r="P18" s="1">
        <f>_xlfn.XLOOKUP(Table119[[#This Row],[AVE-BL]],NUMERICAL_BINS_STEP_1!$P$2:$P$5,NUMERICAL_BINS_STEP_1!$A$2:$A$5,,-1)</f>
        <v>2</v>
      </c>
      <c r="Q18" s="1">
        <f>_xlfn.XLOOKUP(Table119[[#This Row],[ECON]],NUMERICAL_BINS_STEP_1!$Q$2:$Q$5,NUMERICAL_BINS_STEP_1!$A$2:$A$5,,-1)</f>
        <v>2</v>
      </c>
      <c r="R18" s="1">
        <f>_xlfn.XLOOKUP(Table119[[#This Row],[SR-BL]],NUMERICAL_BINS_STEP_1!$R$2:$R$5,NUMERICAL_BINS_STEP_1!$A$2:$A$5,,-1)</f>
        <v>0</v>
      </c>
      <c r="S18" s="1">
        <f>_xlfn.XLOOKUP(Table119[[#This Row],[AUCTION YEAR]],NUMERICAL_BINS_STEP_1!$S$2:$S$5,NUMERICAL_BINS_STEP_1!$A$2:$A$5,,-1)</f>
        <v>3</v>
      </c>
      <c r="T18" s="1">
        <f>_xlfn.XLOOKUP(Table119[[#This Row],[BASE PRICE]],NUMERICAL_BINS_STEP_1!$T$2:$T$5,NUMERICAL_BINS_STEP_1!$A$2:$A$5,,-1)</f>
        <v>1</v>
      </c>
      <c r="U18" s="1">
        <f>_xlfn.XLOOKUP(Table119[[#This Row],[SOLD PRICE]],NUMERICAL_BINS_STEP_1!$U$2:$U$5,NUMERICAL_BINS_STEP_1!$A$2:$A$5,,-1)</f>
        <v>2</v>
      </c>
      <c r="V18" s="1">
        <f>_xlfn.XLOOKUP(Table14[[#This Row],[COUNTRY]],CATEGORICAL_BINS_STEP_1!$L$2:$L$11,CATEGORICAL_BINS_STEP_1!$K$2:$K$11,,-1)</f>
        <v>3</v>
      </c>
      <c r="W18" s="1">
        <f>_xlfn.XLOOKUP(Table14[[#This Row],[TEAM]],CATEGORICAL_BINS_STEP_1!$L$14:$L$29,CATEGORICAL_BINS_STEP_1!$K$14:$K$29,,-1)</f>
        <v>4</v>
      </c>
      <c r="X18" s="1">
        <f>_xlfn.XLOOKUP(Table14[[#This Row],[PLAYING ROLE]],CATEGORICAL_BINS_STEP_1!$L$34:$L$37,CATEGORICAL_BINS_STEP_1!$K$34:$K$37,,-1)</f>
        <v>1</v>
      </c>
    </row>
    <row r="19" spans="1:24" x14ac:dyDescent="0.35">
      <c r="A19" s="4">
        <v>18</v>
      </c>
      <c r="B19" s="4">
        <v>2</v>
      </c>
      <c r="C19" s="1">
        <f>_xlfn.XLOOKUP(Table119[[#This Row],[T-RUNS]],NUMERICAL_BINS_STEP_1!$C$2:$C$5,NUMERICAL_BINS_STEP_1!$A$2:$A$5,,-1)</f>
        <v>0</v>
      </c>
      <c r="D19" s="1">
        <f>_xlfn.XLOOKUP(Table119[[#This Row],[T-WKTS]],NUMERICAL_BINS_STEP_1!$D$2:$D$5,NUMERICAL_BINS_STEP_1!$A$2:$A$5,,-1)</f>
        <v>0</v>
      </c>
      <c r="E19" s="1">
        <f>_xlfn.XLOOKUP(Table119[[#This Row],[ODI-RUNS-S]],NUMERICAL_BINS_STEP_1!$E$2:$E$5,NUMERICAL_BINS_STEP_1!$A$2:$A$5,,-1)</f>
        <v>0</v>
      </c>
      <c r="F19" s="1">
        <f>_xlfn.XLOOKUP(Table119[[#This Row],[ODI-SR-B]],NUMERICAL_BINS_STEP_1!$F$2:$F$5,NUMERICAL_BINS_STEP_1!$A$2:$A$5,,-1)</f>
        <v>0</v>
      </c>
      <c r="G19" s="1">
        <f>_xlfn.XLOOKUP(Table119[[#This Row],[ODI-WKTS]],NUMERICAL_BINS_STEP_1!$G$2:$G$5,NUMERICAL_BINS_STEP_1!$A$2:$A$5,,-1)</f>
        <v>0</v>
      </c>
      <c r="H19" s="1">
        <f>_xlfn.XLOOKUP(Table119[[#This Row],[ODI-SR-BL]],NUMERICAL_BINS_STEP_1!$H$2:$H$5,NUMERICAL_BINS_STEP_1!$A$2:$A$5,,-1)</f>
        <v>0</v>
      </c>
      <c r="I19" s="1">
        <f>_xlfn.XLOOKUP(Table119[[#This Row],[RUNS-S]],NUMERICAL_BINS_STEP_1!$I$2:$I$5,NUMERICAL_BINS_STEP_1!$A$2:$A$5,,-1)</f>
        <v>3</v>
      </c>
      <c r="J19" s="1">
        <f>_xlfn.XLOOKUP(Table119[[#This Row],[HS ]],NUMERICAL_BINS_STEP_1!$J$2:$J$5,NUMERICAL_BINS_STEP_1!$A$2:$A$5,,-1)</f>
        <v>3</v>
      </c>
      <c r="K19" s="1">
        <f>_xlfn.XLOOKUP(Table119[[#This Row],[AVE]],NUMERICAL_BINS_STEP_1!$K$2:$K$5,NUMERICAL_BINS_STEP_1!$A$2:$A$5,,-1)</f>
        <v>3</v>
      </c>
      <c r="L19" s="1">
        <f>_xlfn.XLOOKUP(Table119[[#This Row],[SR -B]],NUMERICAL_BINS_STEP_1!$L$2:$L$5,NUMERICAL_BINS_STEP_1!$A$2:$A$5,,-1)</f>
        <v>2</v>
      </c>
      <c r="M19" s="1">
        <f>_xlfn.XLOOKUP(Table119[[#This Row],[SIXERS]],NUMERICAL_BINS_STEP_1!$M$2:$M$5,NUMERICAL_BINS_STEP_1!$A$2:$A$5,,-1)</f>
        <v>3</v>
      </c>
      <c r="N19" s="1">
        <f>_xlfn.XLOOKUP(Table119[[#This Row],[RUNS-C]],NUMERICAL_BINS_STEP_1!$N$2:$N$5,NUMERICAL_BINS_STEP_1!$A$2:$A$5,,-1)</f>
        <v>0</v>
      </c>
      <c r="O19" s="1">
        <f>_xlfn.XLOOKUP(Table119[[#This Row],[WKTS]],NUMERICAL_BINS_STEP_1!$O$2:$O$5,NUMERICAL_BINS_STEP_1!$A$2:$A$5,,-1)</f>
        <v>0</v>
      </c>
      <c r="P19" s="1">
        <f>_xlfn.XLOOKUP(Table119[[#This Row],[AVE-BL]],NUMERICAL_BINS_STEP_1!$P$2:$P$5,NUMERICAL_BINS_STEP_1!$A$2:$A$5,,-1)</f>
        <v>0</v>
      </c>
      <c r="Q19" s="1">
        <f>_xlfn.XLOOKUP(Table119[[#This Row],[ECON]],NUMERICAL_BINS_STEP_1!$Q$2:$Q$5,NUMERICAL_BINS_STEP_1!$A$2:$A$5,,-1)</f>
        <v>3</v>
      </c>
      <c r="R19" s="1">
        <f>_xlfn.XLOOKUP(Table119[[#This Row],[SR-BL]],NUMERICAL_BINS_STEP_1!$R$2:$R$5,NUMERICAL_BINS_STEP_1!$A$2:$A$5,,-1)</f>
        <v>0</v>
      </c>
      <c r="S19" s="1">
        <f>_xlfn.XLOOKUP(Table119[[#This Row],[AUCTION YEAR]],NUMERICAL_BINS_STEP_1!$S$2:$S$5,NUMERICAL_BINS_STEP_1!$A$2:$A$5,,-1)</f>
        <v>3</v>
      </c>
      <c r="T19" s="1">
        <f>_xlfn.XLOOKUP(Table119[[#This Row],[BASE PRICE]],NUMERICAL_BINS_STEP_1!$T$2:$T$5,NUMERICAL_BINS_STEP_1!$A$2:$A$5,,-1)</f>
        <v>1</v>
      </c>
      <c r="U19" s="1">
        <f>_xlfn.XLOOKUP(Table119[[#This Row],[SOLD PRICE]],NUMERICAL_BINS_STEP_1!$U$2:$U$5,NUMERICAL_BINS_STEP_1!$A$2:$A$5,,-1)</f>
        <v>1</v>
      </c>
      <c r="V19" s="1">
        <f>_xlfn.XLOOKUP(Table14[[#This Row],[COUNTRY]],CATEGORICAL_BINS_STEP_1!$L$2:$L$11,CATEGORICAL_BINS_STEP_1!$K$2:$K$11,,-1)</f>
        <v>1</v>
      </c>
      <c r="W19" s="1">
        <f>_xlfn.XLOOKUP(Table14[[#This Row],[TEAM]],CATEGORICAL_BINS_STEP_1!$L$14:$L$29,CATEGORICAL_BINS_STEP_1!$K$14:$K$29,,-1)</f>
        <v>2</v>
      </c>
      <c r="X19" s="1">
        <f>_xlfn.XLOOKUP(Table14[[#This Row],[PLAYING ROLE]],CATEGORICAL_BINS_STEP_1!$L$34:$L$37,CATEGORICAL_BINS_STEP_1!$K$34:$K$37,,-1)</f>
        <v>3</v>
      </c>
    </row>
    <row r="20" spans="1:24" x14ac:dyDescent="0.35">
      <c r="A20" s="4">
        <v>19</v>
      </c>
      <c r="B20" s="4">
        <v>3</v>
      </c>
      <c r="C20" s="1">
        <f>_xlfn.XLOOKUP(Table119[[#This Row],[T-RUNS]],NUMERICAL_BINS_STEP_1!$C$2:$C$5,NUMERICAL_BINS_STEP_1!$A$2:$A$5,,-1)</f>
        <v>0</v>
      </c>
      <c r="D20" s="1">
        <f>_xlfn.XLOOKUP(Table119[[#This Row],[T-WKTS]],NUMERICAL_BINS_STEP_1!$D$2:$D$5,NUMERICAL_BINS_STEP_1!$A$2:$A$5,,-1)</f>
        <v>0</v>
      </c>
      <c r="E20" s="1">
        <f>_xlfn.XLOOKUP(Table119[[#This Row],[ODI-RUNS-S]],NUMERICAL_BINS_STEP_1!$E$2:$E$5,NUMERICAL_BINS_STEP_1!$A$2:$A$5,,-1)</f>
        <v>0</v>
      </c>
      <c r="F20" s="1">
        <f>_xlfn.XLOOKUP(Table119[[#This Row],[ODI-SR-B]],NUMERICAL_BINS_STEP_1!$F$2:$F$5,NUMERICAL_BINS_STEP_1!$A$2:$A$5,,-1)</f>
        <v>0</v>
      </c>
      <c r="G20" s="1">
        <f>_xlfn.XLOOKUP(Table119[[#This Row],[ODI-WKTS]],NUMERICAL_BINS_STEP_1!$G$2:$G$5,NUMERICAL_BINS_STEP_1!$A$2:$A$5,,-1)</f>
        <v>0</v>
      </c>
      <c r="H20" s="1">
        <f>_xlfn.XLOOKUP(Table119[[#This Row],[ODI-SR-BL]],NUMERICAL_BINS_STEP_1!$H$2:$H$5,NUMERICAL_BINS_STEP_1!$A$2:$A$5,,-1)</f>
        <v>3</v>
      </c>
      <c r="I20" s="1">
        <f>_xlfn.XLOOKUP(Table119[[#This Row],[RUNS-S]],NUMERICAL_BINS_STEP_1!$I$2:$I$5,NUMERICAL_BINS_STEP_1!$A$2:$A$5,,-1)</f>
        <v>0</v>
      </c>
      <c r="J20" s="1">
        <f>_xlfn.XLOOKUP(Table119[[#This Row],[HS ]],NUMERICAL_BINS_STEP_1!$J$2:$J$5,NUMERICAL_BINS_STEP_1!$A$2:$A$5,,-1)</f>
        <v>0</v>
      </c>
      <c r="K20" s="1">
        <f>_xlfn.XLOOKUP(Table119[[#This Row],[AVE]],NUMERICAL_BINS_STEP_1!$K$2:$K$5,NUMERICAL_BINS_STEP_1!$A$2:$A$5,,-1)</f>
        <v>0</v>
      </c>
      <c r="L20" s="1">
        <f>_xlfn.XLOOKUP(Table119[[#This Row],[SR -B]],NUMERICAL_BINS_STEP_1!$L$2:$L$5,NUMERICAL_BINS_STEP_1!$A$2:$A$5,,-1)</f>
        <v>0</v>
      </c>
      <c r="M20" s="1">
        <f>_xlfn.XLOOKUP(Table119[[#This Row],[SIXERS]],NUMERICAL_BINS_STEP_1!$M$2:$M$5,NUMERICAL_BINS_STEP_1!$A$2:$A$5,,-1)</f>
        <v>0</v>
      </c>
      <c r="N20" s="1">
        <f>_xlfn.XLOOKUP(Table119[[#This Row],[RUNS-C]],NUMERICAL_BINS_STEP_1!$N$2:$N$5,NUMERICAL_BINS_STEP_1!$A$2:$A$5,,-1)</f>
        <v>3</v>
      </c>
      <c r="O20" s="1">
        <f>_xlfn.XLOOKUP(Table119[[#This Row],[WKTS]],NUMERICAL_BINS_STEP_1!$O$2:$O$5,NUMERICAL_BINS_STEP_1!$A$2:$A$5,,-1)</f>
        <v>3</v>
      </c>
      <c r="P20" s="1">
        <f>_xlfn.XLOOKUP(Table119[[#This Row],[AVE-BL]],NUMERICAL_BINS_STEP_1!$P$2:$P$5,NUMERICAL_BINS_STEP_1!$A$2:$A$5,,-1)</f>
        <v>2</v>
      </c>
      <c r="Q20" s="1">
        <f>_xlfn.XLOOKUP(Table119[[#This Row],[ECON]],NUMERICAL_BINS_STEP_1!$Q$2:$Q$5,NUMERICAL_BINS_STEP_1!$A$2:$A$5,,-1)</f>
        <v>0</v>
      </c>
      <c r="R20" s="1">
        <f>_xlfn.XLOOKUP(Table119[[#This Row],[SR-BL]],NUMERICAL_BINS_STEP_1!$R$2:$R$5,NUMERICAL_BINS_STEP_1!$A$2:$A$5,,-1)</f>
        <v>2</v>
      </c>
      <c r="S20" s="1">
        <f>_xlfn.XLOOKUP(Table119[[#This Row],[AUCTION YEAR]],NUMERICAL_BINS_STEP_1!$S$2:$S$5,NUMERICAL_BINS_STEP_1!$A$2:$A$5,,-1)</f>
        <v>3</v>
      </c>
      <c r="T20" s="1">
        <f>_xlfn.XLOOKUP(Table119[[#This Row],[BASE PRICE]],NUMERICAL_BINS_STEP_1!$T$2:$T$5,NUMERICAL_BINS_STEP_1!$A$2:$A$5,,-1)</f>
        <v>1</v>
      </c>
      <c r="U20" s="1">
        <f>_xlfn.XLOOKUP(Table119[[#This Row],[SOLD PRICE]],NUMERICAL_BINS_STEP_1!$U$2:$U$5,NUMERICAL_BINS_STEP_1!$A$2:$A$5,,-1)</f>
        <v>1</v>
      </c>
      <c r="V20" s="1">
        <f>_xlfn.XLOOKUP(Table14[[#This Row],[COUNTRY]],CATEGORICAL_BINS_STEP_1!$L$2:$L$11,CATEGORICAL_BINS_STEP_1!$K$2:$K$11,,-1)</f>
        <v>1</v>
      </c>
      <c r="W20" s="1">
        <f>_xlfn.XLOOKUP(Table14[[#This Row],[TEAM]],CATEGORICAL_BINS_STEP_1!$L$14:$L$29,CATEGORICAL_BINS_STEP_1!$K$14:$K$29,,-1)</f>
        <v>2</v>
      </c>
      <c r="X20" s="1">
        <f>_xlfn.XLOOKUP(Table14[[#This Row],[PLAYING ROLE]],CATEGORICAL_BINS_STEP_1!$L$34:$L$37,CATEGORICAL_BINS_STEP_1!$K$34:$K$37,,-1)</f>
        <v>2</v>
      </c>
    </row>
    <row r="21" spans="1:24" x14ac:dyDescent="0.35">
      <c r="A21" s="4">
        <v>20</v>
      </c>
      <c r="B21" s="4">
        <v>2</v>
      </c>
      <c r="C21" s="1">
        <f>_xlfn.XLOOKUP(Table119[[#This Row],[T-RUNS]],NUMERICAL_BINS_STEP_1!$C$2:$C$5,NUMERICAL_BINS_STEP_1!$A$2:$A$5,,-1)</f>
        <v>0</v>
      </c>
      <c r="D21" s="1">
        <f>_xlfn.XLOOKUP(Table119[[#This Row],[T-WKTS]],NUMERICAL_BINS_STEP_1!$D$2:$D$5,NUMERICAL_BINS_STEP_1!$A$2:$A$5,,-1)</f>
        <v>0</v>
      </c>
      <c r="E21" s="1">
        <f>_xlfn.XLOOKUP(Table119[[#This Row],[ODI-RUNS-S]],NUMERICAL_BINS_STEP_1!$E$2:$E$5,NUMERICAL_BINS_STEP_1!$A$2:$A$5,,-1)</f>
        <v>0</v>
      </c>
      <c r="F21" s="1">
        <f>_xlfn.XLOOKUP(Table119[[#This Row],[ODI-SR-B]],NUMERICAL_BINS_STEP_1!$F$2:$F$5,NUMERICAL_BINS_STEP_1!$A$2:$A$5,,-1)</f>
        <v>0</v>
      </c>
      <c r="G21" s="1">
        <f>_xlfn.XLOOKUP(Table119[[#This Row],[ODI-WKTS]],NUMERICAL_BINS_STEP_1!$G$2:$G$5,NUMERICAL_BINS_STEP_1!$A$2:$A$5,,-1)</f>
        <v>0</v>
      </c>
      <c r="H21" s="1">
        <f>_xlfn.XLOOKUP(Table119[[#This Row],[ODI-SR-BL]],NUMERICAL_BINS_STEP_1!$H$2:$H$5,NUMERICAL_BINS_STEP_1!$A$2:$A$5,,-1)</f>
        <v>0</v>
      </c>
      <c r="I21" s="1">
        <f>_xlfn.XLOOKUP(Table119[[#This Row],[RUNS-S]],NUMERICAL_BINS_STEP_1!$I$2:$I$5,NUMERICAL_BINS_STEP_1!$A$2:$A$5,,-1)</f>
        <v>0</v>
      </c>
      <c r="J21" s="1">
        <f>_xlfn.XLOOKUP(Table119[[#This Row],[HS ]],NUMERICAL_BINS_STEP_1!$J$2:$J$5,NUMERICAL_BINS_STEP_1!$A$2:$A$5,,-1)</f>
        <v>0</v>
      </c>
      <c r="K21" s="1">
        <f>_xlfn.XLOOKUP(Table119[[#This Row],[AVE]],NUMERICAL_BINS_STEP_1!$K$2:$K$5,NUMERICAL_BINS_STEP_1!$A$2:$A$5,,-1)</f>
        <v>0</v>
      </c>
      <c r="L21" s="1">
        <f>_xlfn.XLOOKUP(Table119[[#This Row],[SR -B]],NUMERICAL_BINS_STEP_1!$L$2:$L$5,NUMERICAL_BINS_STEP_1!$A$2:$A$5,,-1)</f>
        <v>0</v>
      </c>
      <c r="M21" s="1">
        <f>_xlfn.XLOOKUP(Table119[[#This Row],[SIXERS]],NUMERICAL_BINS_STEP_1!$M$2:$M$5,NUMERICAL_BINS_STEP_1!$A$2:$A$5,,-1)</f>
        <v>1</v>
      </c>
      <c r="N21" s="1">
        <f>_xlfn.XLOOKUP(Table119[[#This Row],[RUNS-C]],NUMERICAL_BINS_STEP_1!$N$2:$N$5,NUMERICAL_BINS_STEP_1!$A$2:$A$5,,-1)</f>
        <v>0</v>
      </c>
      <c r="O21" s="1">
        <f>_xlfn.XLOOKUP(Table119[[#This Row],[WKTS]],NUMERICAL_BINS_STEP_1!$O$2:$O$5,NUMERICAL_BINS_STEP_1!$A$2:$A$5,,-1)</f>
        <v>0</v>
      </c>
      <c r="P21" s="1">
        <f>_xlfn.XLOOKUP(Table119[[#This Row],[AVE-BL]],NUMERICAL_BINS_STEP_1!$P$2:$P$5,NUMERICAL_BINS_STEP_1!$A$2:$A$5,,-1)</f>
        <v>3</v>
      </c>
      <c r="Q21" s="1">
        <f>_xlfn.XLOOKUP(Table119[[#This Row],[ECON]],NUMERICAL_BINS_STEP_1!$Q$2:$Q$5,NUMERICAL_BINS_STEP_1!$A$2:$A$5,,-1)</f>
        <v>0</v>
      </c>
      <c r="R21" s="1">
        <f>_xlfn.XLOOKUP(Table119[[#This Row],[SR-BL]],NUMERICAL_BINS_STEP_1!$R$2:$R$5,NUMERICAL_BINS_STEP_1!$A$2:$A$5,,-1)</f>
        <v>3</v>
      </c>
      <c r="S21" s="1">
        <f>_xlfn.XLOOKUP(Table119[[#This Row],[AUCTION YEAR]],NUMERICAL_BINS_STEP_1!$S$2:$S$5,NUMERICAL_BINS_STEP_1!$A$2:$A$5,,-1)</f>
        <v>1</v>
      </c>
      <c r="T21" s="1">
        <f>_xlfn.XLOOKUP(Table119[[#This Row],[BASE PRICE]],NUMERICAL_BINS_STEP_1!$T$2:$T$5,NUMERICAL_BINS_STEP_1!$A$2:$A$5,,-1)</f>
        <v>1</v>
      </c>
      <c r="U21" s="1">
        <f>_xlfn.XLOOKUP(Table119[[#This Row],[SOLD PRICE]],NUMERICAL_BINS_STEP_1!$U$2:$U$5,NUMERICAL_BINS_STEP_1!$A$2:$A$5,,-1)</f>
        <v>2</v>
      </c>
      <c r="V21" s="1">
        <f>_xlfn.XLOOKUP(Table14[[#This Row],[COUNTRY]],CATEGORICAL_BINS_STEP_1!$L$2:$L$11,CATEGORICAL_BINS_STEP_1!$K$2:$K$11,,-1)</f>
        <v>2</v>
      </c>
      <c r="W21" s="1">
        <f>_xlfn.XLOOKUP(Table14[[#This Row],[TEAM]],CATEGORICAL_BINS_STEP_1!$L$14:$L$29,CATEGORICAL_BINS_STEP_1!$K$14:$K$29,,-1)</f>
        <v>2</v>
      </c>
      <c r="X21" s="1">
        <f>_xlfn.XLOOKUP(Table14[[#This Row],[PLAYING ROLE]],CATEGORICAL_BINS_STEP_1!$L$34:$L$37,CATEGORICAL_BINS_STEP_1!$K$34:$K$37,,-1)</f>
        <v>2</v>
      </c>
    </row>
    <row r="22" spans="1:24" x14ac:dyDescent="0.35">
      <c r="A22" s="4">
        <v>21</v>
      </c>
      <c r="B22" s="4">
        <v>2</v>
      </c>
      <c r="C22" s="1">
        <f>_xlfn.XLOOKUP(Table119[[#This Row],[T-RUNS]],NUMERICAL_BINS_STEP_1!$C$2:$C$5,NUMERICAL_BINS_STEP_1!$A$2:$A$5,,-1)</f>
        <v>0</v>
      </c>
      <c r="D22" s="1">
        <f>_xlfn.XLOOKUP(Table119[[#This Row],[T-WKTS]],NUMERICAL_BINS_STEP_1!$D$2:$D$5,NUMERICAL_BINS_STEP_1!$A$2:$A$5,,-1)</f>
        <v>0</v>
      </c>
      <c r="E22" s="1">
        <f>_xlfn.XLOOKUP(Table119[[#This Row],[ODI-RUNS-S]],NUMERICAL_BINS_STEP_1!$E$2:$E$5,NUMERICAL_BINS_STEP_1!$A$2:$A$5,,-1)</f>
        <v>2</v>
      </c>
      <c r="F22" s="1">
        <f>_xlfn.XLOOKUP(Table119[[#This Row],[ODI-SR-B]],NUMERICAL_BINS_STEP_1!$F$2:$F$5,NUMERICAL_BINS_STEP_1!$A$2:$A$5,,-1)</f>
        <v>3</v>
      </c>
      <c r="G22" s="1">
        <f>_xlfn.XLOOKUP(Table119[[#This Row],[ODI-WKTS]],NUMERICAL_BINS_STEP_1!$G$2:$G$5,NUMERICAL_BINS_STEP_1!$A$2:$A$5,,-1)</f>
        <v>0</v>
      </c>
      <c r="H22" s="1">
        <f>_xlfn.XLOOKUP(Table119[[#This Row],[ODI-SR-BL]],NUMERICAL_BINS_STEP_1!$H$2:$H$5,NUMERICAL_BINS_STEP_1!$A$2:$A$5,,-1)</f>
        <v>0</v>
      </c>
      <c r="I22" s="1">
        <f>_xlfn.XLOOKUP(Table119[[#This Row],[RUNS-S]],NUMERICAL_BINS_STEP_1!$I$2:$I$5,NUMERICAL_BINS_STEP_1!$A$2:$A$5,,-1)</f>
        <v>3</v>
      </c>
      <c r="J22" s="1">
        <f>_xlfn.XLOOKUP(Table119[[#This Row],[HS ]],NUMERICAL_BINS_STEP_1!$J$2:$J$5,NUMERICAL_BINS_STEP_1!$A$2:$A$5,,-1)</f>
        <v>2</v>
      </c>
      <c r="K22" s="1">
        <f>_xlfn.XLOOKUP(Table119[[#This Row],[AVE]],NUMERICAL_BINS_STEP_1!$K$2:$K$5,NUMERICAL_BINS_STEP_1!$A$2:$A$5,,-1)</f>
        <v>2</v>
      </c>
      <c r="L22" s="1">
        <f>_xlfn.XLOOKUP(Table119[[#This Row],[SR -B]],NUMERICAL_BINS_STEP_1!$L$2:$L$5,NUMERICAL_BINS_STEP_1!$A$2:$A$5,,-1)</f>
        <v>2</v>
      </c>
      <c r="M22" s="1">
        <f>_xlfn.XLOOKUP(Table119[[#This Row],[SIXERS]],NUMERICAL_BINS_STEP_1!$M$2:$M$5,NUMERICAL_BINS_STEP_1!$A$2:$A$5,,-1)</f>
        <v>3</v>
      </c>
      <c r="N22" s="1">
        <f>_xlfn.XLOOKUP(Table119[[#This Row],[RUNS-C]],NUMERICAL_BINS_STEP_1!$N$2:$N$5,NUMERICAL_BINS_STEP_1!$A$2:$A$5,,-1)</f>
        <v>2</v>
      </c>
      <c r="O22" s="1">
        <f>_xlfn.XLOOKUP(Table119[[#This Row],[WKTS]],NUMERICAL_BINS_STEP_1!$O$2:$O$5,NUMERICAL_BINS_STEP_1!$A$2:$A$5,,-1)</f>
        <v>0</v>
      </c>
      <c r="P22" s="1">
        <f>_xlfn.XLOOKUP(Table119[[#This Row],[AVE-BL]],NUMERICAL_BINS_STEP_1!$P$2:$P$5,NUMERICAL_BINS_STEP_1!$A$2:$A$5,,-1)</f>
        <v>3</v>
      </c>
      <c r="Q22" s="1">
        <f>_xlfn.XLOOKUP(Table119[[#This Row],[ECON]],NUMERICAL_BINS_STEP_1!$Q$2:$Q$5,NUMERICAL_BINS_STEP_1!$A$2:$A$5,,-1)</f>
        <v>3</v>
      </c>
      <c r="R22" s="1">
        <f>_xlfn.XLOOKUP(Table119[[#This Row],[SR-BL]],NUMERICAL_BINS_STEP_1!$R$2:$R$5,NUMERICAL_BINS_STEP_1!$A$2:$A$5,,-1)</f>
        <v>3</v>
      </c>
      <c r="S22" s="1">
        <f>_xlfn.XLOOKUP(Table119[[#This Row],[AUCTION YEAR]],NUMERICAL_BINS_STEP_1!$S$2:$S$5,NUMERICAL_BINS_STEP_1!$A$2:$A$5,,-1)</f>
        <v>0</v>
      </c>
      <c r="T22" s="1">
        <f>_xlfn.XLOOKUP(Table119[[#This Row],[BASE PRICE]],NUMERICAL_BINS_STEP_1!$T$2:$T$5,NUMERICAL_BINS_STEP_1!$A$2:$A$5,,-1)</f>
        <v>1</v>
      </c>
      <c r="U22" s="1">
        <f>_xlfn.XLOOKUP(Table119[[#This Row],[SOLD PRICE]],NUMERICAL_BINS_STEP_1!$U$2:$U$5,NUMERICAL_BINS_STEP_1!$A$2:$A$5,,-1)</f>
        <v>2</v>
      </c>
      <c r="V22" s="1">
        <f>_xlfn.XLOOKUP(Table14[[#This Row],[COUNTRY]],CATEGORICAL_BINS_STEP_1!$L$2:$L$11,CATEGORICAL_BINS_STEP_1!$K$2:$K$11,,-1)</f>
        <v>3</v>
      </c>
      <c r="W22" s="1">
        <f>_xlfn.XLOOKUP(Table14[[#This Row],[TEAM]],CATEGORICAL_BINS_STEP_1!$L$14:$L$29,CATEGORICAL_BINS_STEP_1!$K$14:$K$29,,-1)</f>
        <v>3</v>
      </c>
      <c r="X22" s="1">
        <f>_xlfn.XLOOKUP(Table14[[#This Row],[PLAYING ROLE]],CATEGORICAL_BINS_STEP_1!$L$34:$L$37,CATEGORICAL_BINS_STEP_1!$K$34:$K$37,,-1)</f>
        <v>3</v>
      </c>
    </row>
    <row r="23" spans="1:24" x14ac:dyDescent="0.35">
      <c r="A23" s="4">
        <v>22</v>
      </c>
      <c r="B23" s="4">
        <v>2</v>
      </c>
      <c r="C23" s="1">
        <f>_xlfn.XLOOKUP(Table119[[#This Row],[T-RUNS]],NUMERICAL_BINS_STEP_1!$C$2:$C$5,NUMERICAL_BINS_STEP_1!$A$2:$A$5,,-1)</f>
        <v>0</v>
      </c>
      <c r="D23" s="1">
        <f>_xlfn.XLOOKUP(Table119[[#This Row],[T-WKTS]],NUMERICAL_BINS_STEP_1!$D$2:$D$5,NUMERICAL_BINS_STEP_1!$A$2:$A$5,,-1)</f>
        <v>0</v>
      </c>
      <c r="E23" s="1">
        <f>_xlfn.XLOOKUP(Table119[[#This Row],[ODI-RUNS-S]],NUMERICAL_BINS_STEP_1!$E$2:$E$5,NUMERICAL_BINS_STEP_1!$A$2:$A$5,,-1)</f>
        <v>2</v>
      </c>
      <c r="F23" s="1">
        <f>_xlfn.XLOOKUP(Table119[[#This Row],[ODI-SR-B]],NUMERICAL_BINS_STEP_1!$F$2:$F$5,NUMERICAL_BINS_STEP_1!$A$2:$A$5,,-1)</f>
        <v>2</v>
      </c>
      <c r="G23" s="1">
        <f>_xlfn.XLOOKUP(Table119[[#This Row],[ODI-WKTS]],NUMERICAL_BINS_STEP_1!$G$2:$G$5,NUMERICAL_BINS_STEP_1!$A$2:$A$5,,-1)</f>
        <v>2</v>
      </c>
      <c r="H23" s="1">
        <f>_xlfn.XLOOKUP(Table119[[#This Row],[ODI-SR-BL]],NUMERICAL_BINS_STEP_1!$H$2:$H$5,NUMERICAL_BINS_STEP_1!$A$2:$A$5,,-1)</f>
        <v>3</v>
      </c>
      <c r="I23" s="1">
        <f>_xlfn.XLOOKUP(Table119[[#This Row],[RUNS-S]],NUMERICAL_BINS_STEP_1!$I$2:$I$5,NUMERICAL_BINS_STEP_1!$A$2:$A$5,,-1)</f>
        <v>2</v>
      </c>
      <c r="J23" s="1">
        <f>_xlfn.XLOOKUP(Table119[[#This Row],[HS ]],NUMERICAL_BINS_STEP_1!$J$2:$J$5,NUMERICAL_BINS_STEP_1!$A$2:$A$5,,-1)</f>
        <v>2</v>
      </c>
      <c r="K23" s="1">
        <f>_xlfn.XLOOKUP(Table119[[#This Row],[AVE]],NUMERICAL_BINS_STEP_1!$K$2:$K$5,NUMERICAL_BINS_STEP_1!$A$2:$A$5,,-1)</f>
        <v>2</v>
      </c>
      <c r="L23" s="1">
        <f>_xlfn.XLOOKUP(Table119[[#This Row],[SR -B]],NUMERICAL_BINS_STEP_1!$L$2:$L$5,NUMERICAL_BINS_STEP_1!$A$2:$A$5,,-1)</f>
        <v>2</v>
      </c>
      <c r="M23" s="1">
        <f>_xlfn.XLOOKUP(Table119[[#This Row],[SIXERS]],NUMERICAL_BINS_STEP_1!$M$2:$M$5,NUMERICAL_BINS_STEP_1!$A$2:$A$5,,-1)</f>
        <v>3</v>
      </c>
      <c r="N23" s="1">
        <f>_xlfn.XLOOKUP(Table119[[#This Row],[RUNS-C]],NUMERICAL_BINS_STEP_1!$N$2:$N$5,NUMERICAL_BINS_STEP_1!$A$2:$A$5,,-1)</f>
        <v>3</v>
      </c>
      <c r="O23" s="1">
        <f>_xlfn.XLOOKUP(Table119[[#This Row],[WKTS]],NUMERICAL_BINS_STEP_1!$O$2:$O$5,NUMERICAL_BINS_STEP_1!$A$2:$A$5,,-1)</f>
        <v>3</v>
      </c>
      <c r="P23" s="1">
        <f>_xlfn.XLOOKUP(Table119[[#This Row],[AVE-BL]],NUMERICAL_BINS_STEP_1!$P$2:$P$5,NUMERICAL_BINS_STEP_1!$A$2:$A$5,,-1)</f>
        <v>2</v>
      </c>
      <c r="Q23" s="1">
        <f>_xlfn.XLOOKUP(Table119[[#This Row],[ECON]],NUMERICAL_BINS_STEP_1!$Q$2:$Q$5,NUMERICAL_BINS_STEP_1!$A$2:$A$5,,-1)</f>
        <v>0</v>
      </c>
      <c r="R23" s="1">
        <f>_xlfn.XLOOKUP(Table119[[#This Row],[SR-BL]],NUMERICAL_BINS_STEP_1!$R$2:$R$5,NUMERICAL_BINS_STEP_1!$A$2:$A$5,,-1)</f>
        <v>2</v>
      </c>
      <c r="S23" s="1">
        <f>_xlfn.XLOOKUP(Table119[[#This Row],[AUCTION YEAR]],NUMERICAL_BINS_STEP_1!$S$2:$S$5,NUMERICAL_BINS_STEP_1!$A$2:$A$5,,-1)</f>
        <v>3</v>
      </c>
      <c r="T23" s="1">
        <f>_xlfn.XLOOKUP(Table119[[#This Row],[BASE PRICE]],NUMERICAL_BINS_STEP_1!$T$2:$T$5,NUMERICAL_BINS_STEP_1!$A$2:$A$5,,-1)</f>
        <v>1</v>
      </c>
      <c r="U23" s="1">
        <f>_xlfn.XLOOKUP(Table119[[#This Row],[SOLD PRICE]],NUMERICAL_BINS_STEP_1!$U$2:$U$5,NUMERICAL_BINS_STEP_1!$A$2:$A$5,,-1)</f>
        <v>3</v>
      </c>
      <c r="V23" s="1">
        <f>_xlfn.XLOOKUP(Table14[[#This Row],[COUNTRY]],CATEGORICAL_BINS_STEP_1!$L$2:$L$11,CATEGORICAL_BINS_STEP_1!$K$2:$K$11,,-1)</f>
        <v>3</v>
      </c>
      <c r="W23" s="1">
        <f>_xlfn.XLOOKUP(Table14[[#This Row],[TEAM]],CATEGORICAL_BINS_STEP_1!$L$14:$L$29,CATEGORICAL_BINS_STEP_1!$K$14:$K$29,,-1)</f>
        <v>1</v>
      </c>
      <c r="X23" s="1">
        <f>_xlfn.XLOOKUP(Table14[[#This Row],[PLAYING ROLE]],CATEGORICAL_BINS_STEP_1!$L$34:$L$37,CATEGORICAL_BINS_STEP_1!$K$34:$K$37,,-1)</f>
        <v>3</v>
      </c>
    </row>
    <row r="24" spans="1:24" x14ac:dyDescent="0.35">
      <c r="A24" s="4">
        <v>23</v>
      </c>
      <c r="B24" s="4">
        <v>3</v>
      </c>
      <c r="C24" s="1">
        <f>_xlfn.XLOOKUP(Table119[[#This Row],[T-RUNS]],NUMERICAL_BINS_STEP_1!$C$2:$C$5,NUMERICAL_BINS_STEP_1!$A$2:$A$5,,-1)</f>
        <v>0</v>
      </c>
      <c r="D24" s="1">
        <f>_xlfn.XLOOKUP(Table119[[#This Row],[T-WKTS]],NUMERICAL_BINS_STEP_1!$D$2:$D$5,NUMERICAL_BINS_STEP_1!$A$2:$A$5,,-1)</f>
        <v>2</v>
      </c>
      <c r="E24" s="1">
        <f>_xlfn.XLOOKUP(Table119[[#This Row],[ODI-RUNS-S]],NUMERICAL_BINS_STEP_1!$E$2:$E$5,NUMERICAL_BINS_STEP_1!$A$2:$A$5,,-1)</f>
        <v>0</v>
      </c>
      <c r="F24" s="1">
        <f>_xlfn.XLOOKUP(Table119[[#This Row],[ODI-SR-B]],NUMERICAL_BINS_STEP_1!$F$2:$F$5,NUMERICAL_BINS_STEP_1!$A$2:$A$5,,-1)</f>
        <v>0</v>
      </c>
      <c r="G24" s="1">
        <f>_xlfn.XLOOKUP(Table119[[#This Row],[ODI-WKTS]],NUMERICAL_BINS_STEP_1!$G$2:$G$5,NUMERICAL_BINS_STEP_1!$A$2:$A$5,,-1)</f>
        <v>2</v>
      </c>
      <c r="H24" s="1">
        <f>_xlfn.XLOOKUP(Table119[[#This Row],[ODI-SR-BL]],NUMERICAL_BINS_STEP_1!$H$2:$H$5,NUMERICAL_BINS_STEP_1!$A$2:$A$5,,-1)</f>
        <v>0</v>
      </c>
      <c r="I24" s="1">
        <f>_xlfn.XLOOKUP(Table119[[#This Row],[RUNS-S]],NUMERICAL_BINS_STEP_1!$I$2:$I$5,NUMERICAL_BINS_STEP_1!$A$2:$A$5,,-1)</f>
        <v>0</v>
      </c>
      <c r="J24" s="1">
        <f>_xlfn.XLOOKUP(Table119[[#This Row],[HS ]],NUMERICAL_BINS_STEP_1!$J$2:$J$5,NUMERICAL_BINS_STEP_1!$A$2:$A$5,,-1)</f>
        <v>0</v>
      </c>
      <c r="K24" s="1">
        <f>_xlfn.XLOOKUP(Table119[[#This Row],[AVE]],NUMERICAL_BINS_STEP_1!$K$2:$K$5,NUMERICAL_BINS_STEP_1!$A$2:$A$5,,-1)</f>
        <v>0</v>
      </c>
      <c r="L24" s="1">
        <f>_xlfn.XLOOKUP(Table119[[#This Row],[SR -B]],NUMERICAL_BINS_STEP_1!$L$2:$L$5,NUMERICAL_BINS_STEP_1!$A$2:$A$5,,-1)</f>
        <v>0</v>
      </c>
      <c r="M24" s="1">
        <f>_xlfn.XLOOKUP(Table119[[#This Row],[SIXERS]],NUMERICAL_BINS_STEP_1!$M$2:$M$5,NUMERICAL_BINS_STEP_1!$A$2:$A$5,,-1)</f>
        <v>1</v>
      </c>
      <c r="N24" s="1">
        <f>_xlfn.XLOOKUP(Table119[[#This Row],[RUNS-C]],NUMERICAL_BINS_STEP_1!$N$2:$N$5,NUMERICAL_BINS_STEP_1!$A$2:$A$5,,-1)</f>
        <v>0</v>
      </c>
      <c r="O24" s="1">
        <f>_xlfn.XLOOKUP(Table119[[#This Row],[WKTS]],NUMERICAL_BINS_STEP_1!$O$2:$O$5,NUMERICAL_BINS_STEP_1!$A$2:$A$5,,-1)</f>
        <v>2</v>
      </c>
      <c r="P24" s="1">
        <f>_xlfn.XLOOKUP(Table119[[#This Row],[AVE-BL]],NUMERICAL_BINS_STEP_1!$P$2:$P$5,NUMERICAL_BINS_STEP_1!$A$2:$A$5,,-1)</f>
        <v>0</v>
      </c>
      <c r="Q24" s="1">
        <f>_xlfn.XLOOKUP(Table119[[#This Row],[ECON]],NUMERICAL_BINS_STEP_1!$Q$2:$Q$5,NUMERICAL_BINS_STEP_1!$A$2:$A$5,,-1)</f>
        <v>0</v>
      </c>
      <c r="R24" s="1">
        <f>_xlfn.XLOOKUP(Table119[[#This Row],[SR-BL]],NUMERICAL_BINS_STEP_1!$R$2:$R$5,NUMERICAL_BINS_STEP_1!$A$2:$A$5,,-1)</f>
        <v>0</v>
      </c>
      <c r="S24" s="1">
        <f>_xlfn.XLOOKUP(Table119[[#This Row],[AUCTION YEAR]],NUMERICAL_BINS_STEP_1!$S$2:$S$5,NUMERICAL_BINS_STEP_1!$A$2:$A$5,,-1)</f>
        <v>3</v>
      </c>
      <c r="T24" s="1">
        <f>_xlfn.XLOOKUP(Table119[[#This Row],[BASE PRICE]],NUMERICAL_BINS_STEP_1!$T$2:$T$5,NUMERICAL_BINS_STEP_1!$A$2:$A$5,,-1)</f>
        <v>1</v>
      </c>
      <c r="U24" s="1">
        <f>_xlfn.XLOOKUP(Table119[[#This Row],[SOLD PRICE]],NUMERICAL_BINS_STEP_1!$U$2:$U$5,NUMERICAL_BINS_STEP_1!$A$2:$A$5,,-1)</f>
        <v>0</v>
      </c>
      <c r="V24" s="1">
        <f>_xlfn.XLOOKUP(Table14[[#This Row],[COUNTRY]],CATEGORICAL_BINS_STEP_1!$L$2:$L$11,CATEGORICAL_BINS_STEP_1!$K$2:$K$11,,-1)</f>
        <v>2</v>
      </c>
      <c r="W24" s="1">
        <f>_xlfn.XLOOKUP(Table14[[#This Row],[TEAM]],CATEGORICAL_BINS_STEP_1!$L$14:$L$29,CATEGORICAL_BINS_STEP_1!$K$14:$K$29,,-1)</f>
        <v>1</v>
      </c>
      <c r="X24" s="1">
        <f>_xlfn.XLOOKUP(Table14[[#This Row],[PLAYING ROLE]],CATEGORICAL_BINS_STEP_1!$L$34:$L$37,CATEGORICAL_BINS_STEP_1!$K$34:$K$37,,-1)</f>
        <v>2</v>
      </c>
    </row>
    <row r="25" spans="1:24" x14ac:dyDescent="0.35">
      <c r="A25" s="4">
        <v>24</v>
      </c>
      <c r="B25" s="4">
        <v>2</v>
      </c>
      <c r="C25" s="1">
        <f>_xlfn.XLOOKUP(Table119[[#This Row],[T-RUNS]],NUMERICAL_BINS_STEP_1!$C$2:$C$5,NUMERICAL_BINS_STEP_1!$A$2:$A$5,,-1)</f>
        <v>0</v>
      </c>
      <c r="D25" s="1">
        <f>_xlfn.XLOOKUP(Table119[[#This Row],[T-WKTS]],NUMERICAL_BINS_STEP_1!$D$2:$D$5,NUMERICAL_BINS_STEP_1!$A$2:$A$5,,-1)</f>
        <v>0</v>
      </c>
      <c r="E25" s="1">
        <f>_xlfn.XLOOKUP(Table119[[#This Row],[ODI-RUNS-S]],NUMERICAL_BINS_STEP_1!$E$2:$E$5,NUMERICAL_BINS_STEP_1!$A$2:$A$5,,-1)</f>
        <v>1</v>
      </c>
      <c r="F25" s="1">
        <f>_xlfn.XLOOKUP(Table119[[#This Row],[ODI-SR-B]],NUMERICAL_BINS_STEP_1!$F$2:$F$5,NUMERICAL_BINS_STEP_1!$A$2:$A$5,,-1)</f>
        <v>3</v>
      </c>
      <c r="G25" s="1">
        <f>_xlfn.XLOOKUP(Table119[[#This Row],[ODI-WKTS]],NUMERICAL_BINS_STEP_1!$G$2:$G$5,NUMERICAL_BINS_STEP_1!$A$2:$A$5,,-1)</f>
        <v>0</v>
      </c>
      <c r="H25" s="1">
        <f>_xlfn.XLOOKUP(Table119[[#This Row],[ODI-SR-BL]],NUMERICAL_BINS_STEP_1!$H$2:$H$5,NUMERICAL_BINS_STEP_1!$A$2:$A$5,,-1)</f>
        <v>3</v>
      </c>
      <c r="I25" s="1">
        <f>_xlfn.XLOOKUP(Table119[[#This Row],[RUNS-S]],NUMERICAL_BINS_STEP_1!$I$2:$I$5,NUMERICAL_BINS_STEP_1!$A$2:$A$5,,-1)</f>
        <v>1</v>
      </c>
      <c r="J25" s="1">
        <f>_xlfn.XLOOKUP(Table119[[#This Row],[HS ]],NUMERICAL_BINS_STEP_1!$J$2:$J$5,NUMERICAL_BINS_STEP_1!$A$2:$A$5,,-1)</f>
        <v>1</v>
      </c>
      <c r="K25" s="1">
        <f>_xlfn.XLOOKUP(Table119[[#This Row],[AVE]],NUMERICAL_BINS_STEP_1!$K$2:$K$5,NUMERICAL_BINS_STEP_1!$A$2:$A$5,,-1)</f>
        <v>0</v>
      </c>
      <c r="L25" s="1">
        <f>_xlfn.XLOOKUP(Table119[[#This Row],[SR -B]],NUMERICAL_BINS_STEP_1!$L$2:$L$5,NUMERICAL_BINS_STEP_1!$A$2:$A$5,,-1)</f>
        <v>1</v>
      </c>
      <c r="M25" s="1">
        <f>_xlfn.XLOOKUP(Table119[[#This Row],[SIXERS]],NUMERICAL_BINS_STEP_1!$M$2:$M$5,NUMERICAL_BINS_STEP_1!$A$2:$A$5,,-1)</f>
        <v>1</v>
      </c>
      <c r="N25" s="1">
        <f>_xlfn.XLOOKUP(Table119[[#This Row],[RUNS-C]],NUMERICAL_BINS_STEP_1!$N$2:$N$5,NUMERICAL_BINS_STEP_1!$A$2:$A$5,,-1)</f>
        <v>2</v>
      </c>
      <c r="O25" s="1">
        <f>_xlfn.XLOOKUP(Table119[[#This Row],[WKTS]],NUMERICAL_BINS_STEP_1!$O$2:$O$5,NUMERICAL_BINS_STEP_1!$A$2:$A$5,,-1)</f>
        <v>2</v>
      </c>
      <c r="P25" s="1">
        <f>_xlfn.XLOOKUP(Table119[[#This Row],[AVE-BL]],NUMERICAL_BINS_STEP_1!$P$2:$P$5,NUMERICAL_BINS_STEP_1!$A$2:$A$5,,-1)</f>
        <v>0</v>
      </c>
      <c r="Q25" s="1">
        <f>_xlfn.XLOOKUP(Table119[[#This Row],[ECON]],NUMERICAL_BINS_STEP_1!$Q$2:$Q$5,NUMERICAL_BINS_STEP_1!$A$2:$A$5,,-1)</f>
        <v>0</v>
      </c>
      <c r="R25" s="1">
        <f>_xlfn.XLOOKUP(Table119[[#This Row],[SR-BL]],NUMERICAL_BINS_STEP_1!$R$2:$R$5,NUMERICAL_BINS_STEP_1!$A$2:$A$5,,-1)</f>
        <v>0</v>
      </c>
      <c r="S25" s="1">
        <f>_xlfn.XLOOKUP(Table119[[#This Row],[AUCTION YEAR]],NUMERICAL_BINS_STEP_1!$S$2:$S$5,NUMERICAL_BINS_STEP_1!$A$2:$A$5,,-1)</f>
        <v>3</v>
      </c>
      <c r="T25" s="1">
        <f>_xlfn.XLOOKUP(Table119[[#This Row],[BASE PRICE]],NUMERICAL_BINS_STEP_1!$T$2:$T$5,NUMERICAL_BINS_STEP_1!$A$2:$A$5,,-1)</f>
        <v>1</v>
      </c>
      <c r="U25" s="1">
        <f>_xlfn.XLOOKUP(Table119[[#This Row],[SOLD PRICE]],NUMERICAL_BINS_STEP_1!$U$2:$U$5,NUMERICAL_BINS_STEP_1!$A$2:$A$5,,-1)</f>
        <v>0</v>
      </c>
      <c r="V25" s="1">
        <f>_xlfn.XLOOKUP(Table14[[#This Row],[COUNTRY]],CATEGORICAL_BINS_STEP_1!$L$2:$L$11,CATEGORICAL_BINS_STEP_1!$K$2:$K$11,,-1)</f>
        <v>1</v>
      </c>
      <c r="W25" s="1">
        <f>_xlfn.XLOOKUP(Table14[[#This Row],[TEAM]],CATEGORICAL_BINS_STEP_1!$L$14:$L$29,CATEGORICAL_BINS_STEP_1!$K$14:$K$29,,-1)</f>
        <v>1</v>
      </c>
      <c r="X25" s="1">
        <f>_xlfn.XLOOKUP(Table14[[#This Row],[PLAYING ROLE]],CATEGORICAL_BINS_STEP_1!$L$34:$L$37,CATEGORICAL_BINS_STEP_1!$K$34:$K$37,,-1)</f>
        <v>1</v>
      </c>
    </row>
    <row r="26" spans="1:24" x14ac:dyDescent="0.35">
      <c r="A26" s="4">
        <v>25</v>
      </c>
      <c r="B26" s="4">
        <v>2</v>
      </c>
      <c r="C26" s="1">
        <f>_xlfn.XLOOKUP(Table119[[#This Row],[T-RUNS]],NUMERICAL_BINS_STEP_1!$C$2:$C$5,NUMERICAL_BINS_STEP_1!$A$2:$A$5,,-1)</f>
        <v>2</v>
      </c>
      <c r="D26" s="1">
        <f>_xlfn.XLOOKUP(Table119[[#This Row],[T-WKTS]],NUMERICAL_BINS_STEP_1!$D$2:$D$5,NUMERICAL_BINS_STEP_1!$A$2:$A$5,,-1)</f>
        <v>0</v>
      </c>
      <c r="E26" s="1">
        <f>_xlfn.XLOOKUP(Table119[[#This Row],[ODI-RUNS-S]],NUMERICAL_BINS_STEP_1!$E$2:$E$5,NUMERICAL_BINS_STEP_1!$A$2:$A$5,,-1)</f>
        <v>2</v>
      </c>
      <c r="F26" s="1">
        <f>_xlfn.XLOOKUP(Table119[[#This Row],[ODI-SR-B]],NUMERICAL_BINS_STEP_1!$F$2:$F$5,NUMERICAL_BINS_STEP_1!$A$2:$A$5,,-1)</f>
        <v>1</v>
      </c>
      <c r="G26" s="1">
        <f>_xlfn.XLOOKUP(Table119[[#This Row],[ODI-WKTS]],NUMERICAL_BINS_STEP_1!$G$2:$G$5,NUMERICAL_BINS_STEP_1!$A$2:$A$5,,-1)</f>
        <v>0</v>
      </c>
      <c r="H26" s="1">
        <f>_xlfn.XLOOKUP(Table119[[#This Row],[ODI-SR-BL]],NUMERICAL_BINS_STEP_1!$H$2:$H$5,NUMERICAL_BINS_STEP_1!$A$2:$A$5,,-1)</f>
        <v>0</v>
      </c>
      <c r="I26" s="1">
        <f>_xlfn.XLOOKUP(Table119[[#This Row],[RUNS-S]],NUMERICAL_BINS_STEP_1!$I$2:$I$5,NUMERICAL_BINS_STEP_1!$A$2:$A$5,,-1)</f>
        <v>1</v>
      </c>
      <c r="J26" s="1">
        <f>_xlfn.XLOOKUP(Table119[[#This Row],[HS ]],NUMERICAL_BINS_STEP_1!$J$2:$J$5,NUMERICAL_BINS_STEP_1!$A$2:$A$5,,-1)</f>
        <v>2</v>
      </c>
      <c r="K26" s="1">
        <f>_xlfn.XLOOKUP(Table119[[#This Row],[AVE]],NUMERICAL_BINS_STEP_1!$K$2:$K$5,NUMERICAL_BINS_STEP_1!$A$2:$A$5,,-1)</f>
        <v>1</v>
      </c>
      <c r="L26" s="1">
        <f>_xlfn.XLOOKUP(Table119[[#This Row],[SR -B]],NUMERICAL_BINS_STEP_1!$L$2:$L$5,NUMERICAL_BINS_STEP_1!$A$2:$A$5,,-1)</f>
        <v>3</v>
      </c>
      <c r="M26" s="1">
        <f>_xlfn.XLOOKUP(Table119[[#This Row],[SIXERS]],NUMERICAL_BINS_STEP_1!$M$2:$M$5,NUMERICAL_BINS_STEP_1!$A$2:$A$5,,-1)</f>
        <v>2</v>
      </c>
      <c r="N26" s="1">
        <f>_xlfn.XLOOKUP(Table119[[#This Row],[RUNS-C]],NUMERICAL_BINS_STEP_1!$N$2:$N$5,NUMERICAL_BINS_STEP_1!$A$2:$A$5,,-1)</f>
        <v>0</v>
      </c>
      <c r="O26" s="1">
        <f>_xlfn.XLOOKUP(Table119[[#This Row],[WKTS]],NUMERICAL_BINS_STEP_1!$O$2:$O$5,NUMERICAL_BINS_STEP_1!$A$2:$A$5,,-1)</f>
        <v>0</v>
      </c>
      <c r="P26" s="1">
        <f>_xlfn.XLOOKUP(Table119[[#This Row],[AVE-BL]],NUMERICAL_BINS_STEP_1!$P$2:$P$5,NUMERICAL_BINS_STEP_1!$A$2:$A$5,,-1)</f>
        <v>0</v>
      </c>
      <c r="Q26" s="1">
        <f>_xlfn.XLOOKUP(Table119[[#This Row],[ECON]],NUMERICAL_BINS_STEP_1!$Q$2:$Q$5,NUMERICAL_BINS_STEP_1!$A$2:$A$5,,-1)</f>
        <v>0</v>
      </c>
      <c r="R26" s="1">
        <f>_xlfn.XLOOKUP(Table119[[#This Row],[SR-BL]],NUMERICAL_BINS_STEP_1!$R$2:$R$5,NUMERICAL_BINS_STEP_1!$A$2:$A$5,,-1)</f>
        <v>0</v>
      </c>
      <c r="S26" s="1">
        <f>_xlfn.XLOOKUP(Table119[[#This Row],[AUCTION YEAR]],NUMERICAL_BINS_STEP_1!$S$2:$S$5,NUMERICAL_BINS_STEP_1!$A$2:$A$5,,-1)</f>
        <v>2</v>
      </c>
      <c r="T26" s="1">
        <f>_xlfn.XLOOKUP(Table119[[#This Row],[BASE PRICE]],NUMERICAL_BINS_STEP_1!$T$2:$T$5,NUMERICAL_BINS_STEP_1!$A$2:$A$5,,-1)</f>
        <v>1</v>
      </c>
      <c r="U26" s="1">
        <f>_xlfn.XLOOKUP(Table119[[#This Row],[SOLD PRICE]],NUMERICAL_BINS_STEP_1!$U$2:$U$5,NUMERICAL_BINS_STEP_1!$A$2:$A$5,,-1)</f>
        <v>0</v>
      </c>
      <c r="V26" s="1">
        <f>_xlfn.XLOOKUP(Table14[[#This Row],[COUNTRY]],CATEGORICAL_BINS_STEP_1!$L$2:$L$11,CATEGORICAL_BINS_STEP_1!$K$2:$K$11,,-1)</f>
        <v>1</v>
      </c>
      <c r="W26" s="1">
        <f>_xlfn.XLOOKUP(Table14[[#This Row],[TEAM]],CATEGORICAL_BINS_STEP_1!$L$14:$L$29,CATEGORICAL_BINS_STEP_1!$K$14:$K$29,,-1)</f>
        <v>4</v>
      </c>
      <c r="X26" s="1">
        <f>_xlfn.XLOOKUP(Table14[[#This Row],[PLAYING ROLE]],CATEGORICAL_BINS_STEP_1!$L$34:$L$37,CATEGORICAL_BINS_STEP_1!$K$34:$K$37,,-1)</f>
        <v>2</v>
      </c>
    </row>
    <row r="27" spans="1:24" x14ac:dyDescent="0.35">
      <c r="A27" s="4">
        <v>26</v>
      </c>
      <c r="B27" s="4">
        <v>3</v>
      </c>
      <c r="C27" s="1">
        <f>_xlfn.XLOOKUP(Table119[[#This Row],[T-RUNS]],NUMERICAL_BINS_STEP_1!$C$2:$C$5,NUMERICAL_BINS_STEP_1!$A$2:$A$5,,-1)</f>
        <v>1</v>
      </c>
      <c r="D27" s="1">
        <f>_xlfn.XLOOKUP(Table119[[#This Row],[T-WKTS]],NUMERICAL_BINS_STEP_1!$D$2:$D$5,NUMERICAL_BINS_STEP_1!$A$2:$A$5,,-1)</f>
        <v>2</v>
      </c>
      <c r="E27" s="1">
        <f>_xlfn.XLOOKUP(Table119[[#This Row],[ODI-RUNS-S]],NUMERICAL_BINS_STEP_1!$E$2:$E$5,NUMERICAL_BINS_STEP_1!$A$2:$A$5,,-1)</f>
        <v>0</v>
      </c>
      <c r="F27" s="1">
        <f>_xlfn.XLOOKUP(Table119[[#This Row],[ODI-SR-B]],NUMERICAL_BINS_STEP_1!$F$2:$F$5,NUMERICAL_BINS_STEP_1!$A$2:$A$5,,-1)</f>
        <v>0</v>
      </c>
      <c r="G27" s="1">
        <f>_xlfn.XLOOKUP(Table119[[#This Row],[ODI-WKTS]],NUMERICAL_BINS_STEP_1!$G$2:$G$5,NUMERICAL_BINS_STEP_1!$A$2:$A$5,,-1)</f>
        <v>2</v>
      </c>
      <c r="H27" s="1">
        <f>_xlfn.XLOOKUP(Table119[[#This Row],[ODI-SR-BL]],NUMERICAL_BINS_STEP_1!$H$2:$H$5,NUMERICAL_BINS_STEP_1!$A$2:$A$5,,-1)</f>
        <v>2</v>
      </c>
      <c r="I27" s="1">
        <f>_xlfn.XLOOKUP(Table119[[#This Row],[RUNS-S]],NUMERICAL_BINS_STEP_1!$I$2:$I$5,NUMERICAL_BINS_STEP_1!$A$2:$A$5,,-1)</f>
        <v>2</v>
      </c>
      <c r="J27" s="1">
        <f>_xlfn.XLOOKUP(Table119[[#This Row],[HS ]],NUMERICAL_BINS_STEP_1!$J$2:$J$5,NUMERICAL_BINS_STEP_1!$A$2:$A$5,,-1)</f>
        <v>1</v>
      </c>
      <c r="K27" s="1">
        <f>_xlfn.XLOOKUP(Table119[[#This Row],[AVE]],NUMERICAL_BINS_STEP_1!$K$2:$K$5,NUMERICAL_BINS_STEP_1!$A$2:$A$5,,-1)</f>
        <v>1</v>
      </c>
      <c r="L27" s="1">
        <f>_xlfn.XLOOKUP(Table119[[#This Row],[SR -B]],NUMERICAL_BINS_STEP_1!$L$2:$L$5,NUMERICAL_BINS_STEP_1!$A$2:$A$5,,-1)</f>
        <v>1</v>
      </c>
      <c r="M27" s="1">
        <f>_xlfn.XLOOKUP(Table119[[#This Row],[SIXERS]],NUMERICAL_BINS_STEP_1!$M$2:$M$5,NUMERICAL_BINS_STEP_1!$A$2:$A$5,,-1)</f>
        <v>1</v>
      </c>
      <c r="N27" s="1">
        <f>_xlfn.XLOOKUP(Table119[[#This Row],[RUNS-C]],NUMERICAL_BINS_STEP_1!$N$2:$N$5,NUMERICAL_BINS_STEP_1!$A$2:$A$5,,-1)</f>
        <v>3</v>
      </c>
      <c r="O27" s="1">
        <f>_xlfn.XLOOKUP(Table119[[#This Row],[WKTS]],NUMERICAL_BINS_STEP_1!$O$2:$O$5,NUMERICAL_BINS_STEP_1!$A$2:$A$5,,-1)</f>
        <v>3</v>
      </c>
      <c r="P27" s="1">
        <f>_xlfn.XLOOKUP(Table119[[#This Row],[AVE-BL]],NUMERICAL_BINS_STEP_1!$P$2:$P$5,NUMERICAL_BINS_STEP_1!$A$2:$A$5,,-1)</f>
        <v>0</v>
      </c>
      <c r="Q27" s="1">
        <f>_xlfn.XLOOKUP(Table119[[#This Row],[ECON]],NUMERICAL_BINS_STEP_1!$Q$2:$Q$5,NUMERICAL_BINS_STEP_1!$A$2:$A$5,,-1)</f>
        <v>0</v>
      </c>
      <c r="R27" s="1">
        <f>_xlfn.XLOOKUP(Table119[[#This Row],[SR-BL]],NUMERICAL_BINS_STEP_1!$R$2:$R$5,NUMERICAL_BINS_STEP_1!$A$2:$A$5,,-1)</f>
        <v>0</v>
      </c>
      <c r="S27" s="1">
        <f>_xlfn.XLOOKUP(Table119[[#This Row],[AUCTION YEAR]],NUMERICAL_BINS_STEP_1!$S$2:$S$5,NUMERICAL_BINS_STEP_1!$A$2:$A$5,,-1)</f>
        <v>3</v>
      </c>
      <c r="T27" s="1">
        <f>_xlfn.XLOOKUP(Table119[[#This Row],[BASE PRICE]],NUMERICAL_BINS_STEP_1!$T$2:$T$5,NUMERICAL_BINS_STEP_1!$A$2:$A$5,,-1)</f>
        <v>1</v>
      </c>
      <c r="U27" s="1">
        <f>_xlfn.XLOOKUP(Table119[[#This Row],[SOLD PRICE]],NUMERICAL_BINS_STEP_1!$U$2:$U$5,NUMERICAL_BINS_STEP_1!$A$2:$A$5,,-1)</f>
        <v>1</v>
      </c>
      <c r="V27" s="1">
        <f>_xlfn.XLOOKUP(Table14[[#This Row],[COUNTRY]],CATEGORICAL_BINS_STEP_1!$L$2:$L$11,CATEGORICAL_BINS_STEP_1!$K$2:$K$11,,-1)</f>
        <v>1</v>
      </c>
      <c r="W27" s="1">
        <f>_xlfn.XLOOKUP(Table14[[#This Row],[TEAM]],CATEGORICAL_BINS_STEP_1!$L$14:$L$29,CATEGORICAL_BINS_STEP_1!$K$14:$K$29,,-1)</f>
        <v>2</v>
      </c>
      <c r="X27" s="1">
        <f>_xlfn.XLOOKUP(Table14[[#This Row],[PLAYING ROLE]],CATEGORICAL_BINS_STEP_1!$L$34:$L$37,CATEGORICAL_BINS_STEP_1!$K$34:$K$37,,-1)</f>
        <v>2</v>
      </c>
    </row>
    <row r="28" spans="1:24" x14ac:dyDescent="0.35">
      <c r="A28" s="4">
        <v>27</v>
      </c>
      <c r="B28" s="4">
        <v>2</v>
      </c>
      <c r="C28" s="1">
        <f>_xlfn.XLOOKUP(Table119[[#This Row],[T-RUNS]],NUMERICAL_BINS_STEP_1!$C$2:$C$5,NUMERICAL_BINS_STEP_1!$A$2:$A$5,,-1)</f>
        <v>1</v>
      </c>
      <c r="D28" s="1">
        <f>_xlfn.XLOOKUP(Table119[[#This Row],[T-WKTS]],NUMERICAL_BINS_STEP_1!$D$2:$D$5,NUMERICAL_BINS_STEP_1!$A$2:$A$5,,-1)</f>
        <v>2</v>
      </c>
      <c r="E28" s="1">
        <f>_xlfn.XLOOKUP(Table119[[#This Row],[ODI-RUNS-S]],NUMERICAL_BINS_STEP_1!$E$2:$E$5,NUMERICAL_BINS_STEP_1!$A$2:$A$5,,-1)</f>
        <v>0</v>
      </c>
      <c r="F28" s="1">
        <f>_xlfn.XLOOKUP(Table119[[#This Row],[ODI-SR-B]],NUMERICAL_BINS_STEP_1!$F$2:$F$5,NUMERICAL_BINS_STEP_1!$A$2:$A$5,,-1)</f>
        <v>3</v>
      </c>
      <c r="G28" s="1">
        <f>_xlfn.XLOOKUP(Table119[[#This Row],[ODI-WKTS]],NUMERICAL_BINS_STEP_1!$G$2:$G$5,NUMERICAL_BINS_STEP_1!$A$2:$A$5,,-1)</f>
        <v>0</v>
      </c>
      <c r="H28" s="1">
        <f>_xlfn.XLOOKUP(Table119[[#This Row],[ODI-SR-BL]],NUMERICAL_BINS_STEP_1!$H$2:$H$5,NUMERICAL_BINS_STEP_1!$A$2:$A$5,,-1)</f>
        <v>3</v>
      </c>
      <c r="I28" s="1">
        <f>_xlfn.XLOOKUP(Table119[[#This Row],[RUNS-S]],NUMERICAL_BINS_STEP_1!$I$2:$I$5,NUMERICAL_BINS_STEP_1!$A$2:$A$5,,-1)</f>
        <v>0</v>
      </c>
      <c r="J28" s="1">
        <f>_xlfn.XLOOKUP(Table119[[#This Row],[HS ]],NUMERICAL_BINS_STEP_1!$J$2:$J$5,NUMERICAL_BINS_STEP_1!$A$2:$A$5,,-1)</f>
        <v>0</v>
      </c>
      <c r="K28" s="1">
        <f>_xlfn.XLOOKUP(Table119[[#This Row],[AVE]],NUMERICAL_BINS_STEP_1!$K$2:$K$5,NUMERICAL_BINS_STEP_1!$A$2:$A$5,,-1)</f>
        <v>0</v>
      </c>
      <c r="L28" s="1">
        <f>_xlfn.XLOOKUP(Table119[[#This Row],[SR -B]],NUMERICAL_BINS_STEP_1!$L$2:$L$5,NUMERICAL_BINS_STEP_1!$A$2:$A$5,,-1)</f>
        <v>3</v>
      </c>
      <c r="M28" s="1">
        <f>_xlfn.XLOOKUP(Table119[[#This Row],[SIXERS]],NUMERICAL_BINS_STEP_1!$M$2:$M$5,NUMERICAL_BINS_STEP_1!$A$2:$A$5,,-1)</f>
        <v>1</v>
      </c>
      <c r="N28" s="1">
        <f>_xlfn.XLOOKUP(Table119[[#This Row],[RUNS-C]],NUMERICAL_BINS_STEP_1!$N$2:$N$5,NUMERICAL_BINS_STEP_1!$A$2:$A$5,,-1)</f>
        <v>2</v>
      </c>
      <c r="O28" s="1">
        <f>_xlfn.XLOOKUP(Table119[[#This Row],[WKTS]],NUMERICAL_BINS_STEP_1!$O$2:$O$5,NUMERICAL_BINS_STEP_1!$A$2:$A$5,,-1)</f>
        <v>0</v>
      </c>
      <c r="P28" s="1">
        <f>_xlfn.XLOOKUP(Table119[[#This Row],[AVE-BL]],NUMERICAL_BINS_STEP_1!$P$2:$P$5,NUMERICAL_BINS_STEP_1!$A$2:$A$5,,-1)</f>
        <v>3</v>
      </c>
      <c r="Q28" s="1">
        <f>_xlfn.XLOOKUP(Table119[[#This Row],[ECON]],NUMERICAL_BINS_STEP_1!$Q$2:$Q$5,NUMERICAL_BINS_STEP_1!$A$2:$A$5,,-1)</f>
        <v>3</v>
      </c>
      <c r="R28" s="1">
        <f>_xlfn.XLOOKUP(Table119[[#This Row],[SR-BL]],NUMERICAL_BINS_STEP_1!$R$2:$R$5,NUMERICAL_BINS_STEP_1!$A$2:$A$5,,-1)</f>
        <v>3</v>
      </c>
      <c r="S28" s="1">
        <f>_xlfn.XLOOKUP(Table119[[#This Row],[AUCTION YEAR]],NUMERICAL_BINS_STEP_1!$S$2:$S$5,NUMERICAL_BINS_STEP_1!$A$2:$A$5,,-1)</f>
        <v>3</v>
      </c>
      <c r="T28" s="1">
        <f>_xlfn.XLOOKUP(Table119[[#This Row],[BASE PRICE]],NUMERICAL_BINS_STEP_1!$T$2:$T$5,NUMERICAL_BINS_STEP_1!$A$2:$A$5,,-1)</f>
        <v>1</v>
      </c>
      <c r="U28" s="1">
        <f>_xlfn.XLOOKUP(Table119[[#This Row],[SOLD PRICE]],NUMERICAL_BINS_STEP_1!$U$2:$U$5,NUMERICAL_BINS_STEP_1!$A$2:$A$5,,-1)</f>
        <v>1</v>
      </c>
      <c r="V28" s="1">
        <f>_xlfn.XLOOKUP(Table14[[#This Row],[COUNTRY]],CATEGORICAL_BINS_STEP_1!$L$2:$L$11,CATEGORICAL_BINS_STEP_1!$K$2:$K$11,,-1)</f>
        <v>3</v>
      </c>
      <c r="W28" s="1">
        <f>_xlfn.XLOOKUP(Table14[[#This Row],[TEAM]],CATEGORICAL_BINS_STEP_1!$L$14:$L$29,CATEGORICAL_BINS_STEP_1!$K$14:$K$29,,-1)</f>
        <v>2</v>
      </c>
      <c r="X28" s="1">
        <f>_xlfn.XLOOKUP(Table14[[#This Row],[PLAYING ROLE]],CATEGORICAL_BINS_STEP_1!$L$34:$L$37,CATEGORICAL_BINS_STEP_1!$K$34:$K$37,,-1)</f>
        <v>1</v>
      </c>
    </row>
    <row r="29" spans="1:24" x14ac:dyDescent="0.35">
      <c r="A29" s="4">
        <v>28</v>
      </c>
      <c r="B29" s="4">
        <v>3</v>
      </c>
      <c r="C29" s="1">
        <f>_xlfn.XLOOKUP(Table119[[#This Row],[T-RUNS]],NUMERICAL_BINS_STEP_1!$C$2:$C$5,NUMERICAL_BINS_STEP_1!$A$2:$A$5,,-1)</f>
        <v>2</v>
      </c>
      <c r="D29" s="1">
        <f>_xlfn.XLOOKUP(Table119[[#This Row],[T-WKTS]],NUMERICAL_BINS_STEP_1!$D$2:$D$5,NUMERICAL_BINS_STEP_1!$A$2:$A$5,,-1)</f>
        <v>3</v>
      </c>
      <c r="E29" s="1">
        <f>_xlfn.XLOOKUP(Table119[[#This Row],[ODI-RUNS-S]],NUMERICAL_BINS_STEP_1!$E$2:$E$5,NUMERICAL_BINS_STEP_1!$A$2:$A$5,,-1)</f>
        <v>1</v>
      </c>
      <c r="F29" s="1">
        <f>_xlfn.XLOOKUP(Table119[[#This Row],[ODI-SR-B]],NUMERICAL_BINS_STEP_1!$F$2:$F$5,NUMERICAL_BINS_STEP_1!$A$2:$A$5,,-1)</f>
        <v>1</v>
      </c>
      <c r="G29" s="1">
        <f>_xlfn.XLOOKUP(Table119[[#This Row],[ODI-WKTS]],NUMERICAL_BINS_STEP_1!$G$2:$G$5,NUMERICAL_BINS_STEP_1!$A$2:$A$5,,-1)</f>
        <v>2</v>
      </c>
      <c r="H29" s="1">
        <f>_xlfn.XLOOKUP(Table119[[#This Row],[ODI-SR-BL]],NUMERICAL_BINS_STEP_1!$H$2:$H$5,NUMERICAL_BINS_STEP_1!$A$2:$A$5,,-1)</f>
        <v>0</v>
      </c>
      <c r="I29" s="1">
        <f>_xlfn.XLOOKUP(Table119[[#This Row],[RUNS-S]],NUMERICAL_BINS_STEP_1!$I$2:$I$5,NUMERICAL_BINS_STEP_1!$A$2:$A$5,,-1)</f>
        <v>1</v>
      </c>
      <c r="J29" s="1">
        <f>_xlfn.XLOOKUP(Table119[[#This Row],[HS ]],NUMERICAL_BINS_STEP_1!$J$2:$J$5,NUMERICAL_BINS_STEP_1!$A$2:$A$5,,-1)</f>
        <v>1</v>
      </c>
      <c r="K29" s="1">
        <f>_xlfn.XLOOKUP(Table119[[#This Row],[AVE]],NUMERICAL_BINS_STEP_1!$K$2:$K$5,NUMERICAL_BINS_STEP_1!$A$2:$A$5,,-1)</f>
        <v>1</v>
      </c>
      <c r="L29" s="1">
        <f>_xlfn.XLOOKUP(Table119[[#This Row],[SR -B]],NUMERICAL_BINS_STEP_1!$L$2:$L$5,NUMERICAL_BINS_STEP_1!$A$2:$A$5,,-1)</f>
        <v>1</v>
      </c>
      <c r="M29" s="1">
        <f>_xlfn.XLOOKUP(Table119[[#This Row],[SIXERS]],NUMERICAL_BINS_STEP_1!$M$2:$M$5,NUMERICAL_BINS_STEP_1!$A$2:$A$5,,-1)</f>
        <v>1</v>
      </c>
      <c r="N29" s="1">
        <f>_xlfn.XLOOKUP(Table119[[#This Row],[RUNS-C]],NUMERICAL_BINS_STEP_1!$N$2:$N$5,NUMERICAL_BINS_STEP_1!$A$2:$A$5,,-1)</f>
        <v>3</v>
      </c>
      <c r="O29" s="1">
        <f>_xlfn.XLOOKUP(Table119[[#This Row],[WKTS]],NUMERICAL_BINS_STEP_1!$O$2:$O$5,NUMERICAL_BINS_STEP_1!$A$2:$A$5,,-1)</f>
        <v>3</v>
      </c>
      <c r="P29" s="1">
        <f>_xlfn.XLOOKUP(Table119[[#This Row],[AVE-BL]],NUMERICAL_BINS_STEP_1!$P$2:$P$5,NUMERICAL_BINS_STEP_1!$A$2:$A$5,,-1)</f>
        <v>0</v>
      </c>
      <c r="Q29" s="1">
        <f>_xlfn.XLOOKUP(Table119[[#This Row],[ECON]],NUMERICAL_BINS_STEP_1!$Q$2:$Q$5,NUMERICAL_BINS_STEP_1!$A$2:$A$5,,-1)</f>
        <v>2</v>
      </c>
      <c r="R29" s="1">
        <f>_xlfn.XLOOKUP(Table119[[#This Row],[SR-BL]],NUMERICAL_BINS_STEP_1!$R$2:$R$5,NUMERICAL_BINS_STEP_1!$A$2:$A$5,,-1)</f>
        <v>0</v>
      </c>
      <c r="S29" s="1">
        <f>_xlfn.XLOOKUP(Table119[[#This Row],[AUCTION YEAR]],NUMERICAL_BINS_STEP_1!$S$2:$S$5,NUMERICAL_BINS_STEP_1!$A$2:$A$5,,-1)</f>
        <v>3</v>
      </c>
      <c r="T29" s="1">
        <f>_xlfn.XLOOKUP(Table119[[#This Row],[BASE PRICE]],NUMERICAL_BINS_STEP_1!$T$2:$T$5,NUMERICAL_BINS_STEP_1!$A$2:$A$5,,-1)</f>
        <v>1</v>
      </c>
      <c r="U29" s="1">
        <f>_xlfn.XLOOKUP(Table119[[#This Row],[SOLD PRICE]],NUMERICAL_BINS_STEP_1!$U$2:$U$5,NUMERICAL_BINS_STEP_1!$A$2:$A$5,,-1)</f>
        <v>2</v>
      </c>
      <c r="V29" s="1">
        <f>_xlfn.XLOOKUP(Table14[[#This Row],[COUNTRY]],CATEGORICAL_BINS_STEP_1!$L$2:$L$11,CATEGORICAL_BINS_STEP_1!$K$2:$K$11,,-1)</f>
        <v>2</v>
      </c>
      <c r="W29" s="1">
        <f>_xlfn.XLOOKUP(Table14[[#This Row],[TEAM]],CATEGORICAL_BINS_STEP_1!$L$14:$L$29,CATEGORICAL_BINS_STEP_1!$K$14:$K$29,,-1)</f>
        <v>3</v>
      </c>
      <c r="X29" s="1">
        <f>_xlfn.XLOOKUP(Table14[[#This Row],[PLAYING ROLE]],CATEGORICAL_BINS_STEP_1!$L$34:$L$37,CATEGORICAL_BINS_STEP_1!$K$34:$K$37,,-1)</f>
        <v>2</v>
      </c>
    </row>
    <row r="30" spans="1:24" x14ac:dyDescent="0.35">
      <c r="A30" s="4">
        <v>29</v>
      </c>
      <c r="B30" s="4">
        <v>3</v>
      </c>
      <c r="C30" s="1">
        <f>_xlfn.XLOOKUP(Table119[[#This Row],[T-RUNS]],NUMERICAL_BINS_STEP_1!$C$2:$C$5,NUMERICAL_BINS_STEP_1!$A$2:$A$5,,-1)</f>
        <v>0</v>
      </c>
      <c r="D30" s="1">
        <f>_xlfn.XLOOKUP(Table119[[#This Row],[T-WKTS]],NUMERICAL_BINS_STEP_1!$D$2:$D$5,NUMERICAL_BINS_STEP_1!$A$2:$A$5,,-1)</f>
        <v>0</v>
      </c>
      <c r="E30" s="1">
        <f>_xlfn.XLOOKUP(Table119[[#This Row],[ODI-RUNS-S]],NUMERICAL_BINS_STEP_1!$E$2:$E$5,NUMERICAL_BINS_STEP_1!$A$2:$A$5,,-1)</f>
        <v>0</v>
      </c>
      <c r="F30" s="1">
        <f>_xlfn.XLOOKUP(Table119[[#This Row],[ODI-SR-B]],NUMERICAL_BINS_STEP_1!$F$2:$F$5,NUMERICAL_BINS_STEP_1!$A$2:$A$5,,-1)</f>
        <v>0</v>
      </c>
      <c r="G30" s="1">
        <f>_xlfn.XLOOKUP(Table119[[#This Row],[ODI-WKTS]],NUMERICAL_BINS_STEP_1!$G$2:$G$5,NUMERICAL_BINS_STEP_1!$A$2:$A$5,,-1)</f>
        <v>0</v>
      </c>
      <c r="H30" s="1">
        <f>_xlfn.XLOOKUP(Table119[[#This Row],[ODI-SR-BL]],NUMERICAL_BINS_STEP_1!$H$2:$H$5,NUMERICAL_BINS_STEP_1!$A$2:$A$5,,-1)</f>
        <v>0</v>
      </c>
      <c r="I30" s="1">
        <f>_xlfn.XLOOKUP(Table119[[#This Row],[RUNS-S]],NUMERICAL_BINS_STEP_1!$I$2:$I$5,NUMERICAL_BINS_STEP_1!$A$2:$A$5,,-1)</f>
        <v>3</v>
      </c>
      <c r="J30" s="1">
        <f>_xlfn.XLOOKUP(Table119[[#This Row],[HS ]],NUMERICAL_BINS_STEP_1!$J$2:$J$5,NUMERICAL_BINS_STEP_1!$A$2:$A$5,,-1)</f>
        <v>3</v>
      </c>
      <c r="K30" s="1">
        <f>_xlfn.XLOOKUP(Table119[[#This Row],[AVE]],NUMERICAL_BINS_STEP_1!$K$2:$K$5,NUMERICAL_BINS_STEP_1!$A$2:$A$5,,-1)</f>
        <v>2</v>
      </c>
      <c r="L30" s="1">
        <f>_xlfn.XLOOKUP(Table119[[#This Row],[SR -B]],NUMERICAL_BINS_STEP_1!$L$2:$L$5,NUMERICAL_BINS_STEP_1!$A$2:$A$5,,-1)</f>
        <v>1</v>
      </c>
      <c r="M30" s="1">
        <f>_xlfn.XLOOKUP(Table119[[#This Row],[SIXERS]],NUMERICAL_BINS_STEP_1!$M$2:$M$5,NUMERICAL_BINS_STEP_1!$A$2:$A$5,,-1)</f>
        <v>3</v>
      </c>
      <c r="N30" s="1">
        <f>_xlfn.XLOOKUP(Table119[[#This Row],[RUNS-C]],NUMERICAL_BINS_STEP_1!$N$2:$N$5,NUMERICAL_BINS_STEP_1!$A$2:$A$5,,-1)</f>
        <v>0</v>
      </c>
      <c r="O30" s="1">
        <f>_xlfn.XLOOKUP(Table119[[#This Row],[WKTS]],NUMERICAL_BINS_STEP_1!$O$2:$O$5,NUMERICAL_BINS_STEP_1!$A$2:$A$5,,-1)</f>
        <v>0</v>
      </c>
      <c r="P30" s="1">
        <f>_xlfn.XLOOKUP(Table119[[#This Row],[AVE-BL]],NUMERICAL_BINS_STEP_1!$P$2:$P$5,NUMERICAL_BINS_STEP_1!$A$2:$A$5,,-1)</f>
        <v>0</v>
      </c>
      <c r="Q30" s="1">
        <f>_xlfn.XLOOKUP(Table119[[#This Row],[ECON]],NUMERICAL_BINS_STEP_1!$Q$2:$Q$5,NUMERICAL_BINS_STEP_1!$A$2:$A$5,,-1)</f>
        <v>0</v>
      </c>
      <c r="R30" s="1">
        <f>_xlfn.XLOOKUP(Table119[[#This Row],[SR-BL]],NUMERICAL_BINS_STEP_1!$R$2:$R$5,NUMERICAL_BINS_STEP_1!$A$2:$A$5,,-1)</f>
        <v>0</v>
      </c>
      <c r="S30" s="1">
        <f>_xlfn.XLOOKUP(Table119[[#This Row],[AUCTION YEAR]],NUMERICAL_BINS_STEP_1!$S$2:$S$5,NUMERICAL_BINS_STEP_1!$A$2:$A$5,,-1)</f>
        <v>3</v>
      </c>
      <c r="T30" s="1">
        <f>_xlfn.XLOOKUP(Table119[[#This Row],[BASE PRICE]],NUMERICAL_BINS_STEP_1!$T$2:$T$5,NUMERICAL_BINS_STEP_1!$A$2:$A$5,,-1)</f>
        <v>1</v>
      </c>
      <c r="U30" s="1">
        <f>_xlfn.XLOOKUP(Table119[[#This Row],[SOLD PRICE]],NUMERICAL_BINS_STEP_1!$U$2:$U$5,NUMERICAL_BINS_STEP_1!$A$2:$A$5,,-1)</f>
        <v>1</v>
      </c>
      <c r="V30" s="1">
        <f>_xlfn.XLOOKUP(Table14[[#This Row],[COUNTRY]],CATEGORICAL_BINS_STEP_1!$L$2:$L$11,CATEGORICAL_BINS_STEP_1!$K$2:$K$11,,-1)</f>
        <v>2</v>
      </c>
      <c r="W30" s="1">
        <f>_xlfn.XLOOKUP(Table14[[#This Row],[TEAM]],CATEGORICAL_BINS_STEP_1!$L$14:$L$29,CATEGORICAL_BINS_STEP_1!$K$14:$K$29,,-1)</f>
        <v>4</v>
      </c>
      <c r="X30" s="1">
        <f>_xlfn.XLOOKUP(Table14[[#This Row],[PLAYING ROLE]],CATEGORICAL_BINS_STEP_1!$L$34:$L$37,CATEGORICAL_BINS_STEP_1!$K$34:$K$37,,-1)</f>
        <v>4</v>
      </c>
    </row>
    <row r="31" spans="1:24" x14ac:dyDescent="0.35">
      <c r="A31" s="4">
        <v>30</v>
      </c>
      <c r="B31" s="4">
        <v>2</v>
      </c>
      <c r="C31" s="1">
        <f>_xlfn.XLOOKUP(Table119[[#This Row],[T-RUNS]],NUMERICAL_BINS_STEP_1!$C$2:$C$5,NUMERICAL_BINS_STEP_1!$A$2:$A$5,,-1)</f>
        <v>1</v>
      </c>
      <c r="D31" s="1">
        <f>_xlfn.XLOOKUP(Table119[[#This Row],[T-WKTS]],NUMERICAL_BINS_STEP_1!$D$2:$D$5,NUMERICAL_BINS_STEP_1!$A$2:$A$5,,-1)</f>
        <v>2</v>
      </c>
      <c r="E31" s="1">
        <f>_xlfn.XLOOKUP(Table119[[#This Row],[ODI-RUNS-S]],NUMERICAL_BINS_STEP_1!$E$2:$E$5,NUMERICAL_BINS_STEP_1!$A$2:$A$5,,-1)</f>
        <v>1</v>
      </c>
      <c r="F31" s="1">
        <f>_xlfn.XLOOKUP(Table119[[#This Row],[ODI-SR-B]],NUMERICAL_BINS_STEP_1!$F$2:$F$5,NUMERICAL_BINS_STEP_1!$A$2:$A$5,,-1)</f>
        <v>1</v>
      </c>
      <c r="G31" s="1">
        <f>_xlfn.XLOOKUP(Table119[[#This Row],[ODI-WKTS]],NUMERICAL_BINS_STEP_1!$G$2:$G$5,NUMERICAL_BINS_STEP_1!$A$2:$A$5,,-1)</f>
        <v>2</v>
      </c>
      <c r="H31" s="1">
        <f>_xlfn.XLOOKUP(Table119[[#This Row],[ODI-SR-BL]],NUMERICAL_BINS_STEP_1!$H$2:$H$5,NUMERICAL_BINS_STEP_1!$A$2:$A$5,,-1)</f>
        <v>2</v>
      </c>
      <c r="I31" s="1">
        <f>_xlfn.XLOOKUP(Table119[[#This Row],[RUNS-S]],NUMERICAL_BINS_STEP_1!$I$2:$I$5,NUMERICAL_BINS_STEP_1!$A$2:$A$5,,-1)</f>
        <v>1</v>
      </c>
      <c r="J31" s="1">
        <f>_xlfn.XLOOKUP(Table119[[#This Row],[HS ]],NUMERICAL_BINS_STEP_1!$J$2:$J$5,NUMERICAL_BINS_STEP_1!$A$2:$A$5,,-1)</f>
        <v>1</v>
      </c>
      <c r="K31" s="1">
        <f>_xlfn.XLOOKUP(Table119[[#This Row],[AVE]],NUMERICAL_BINS_STEP_1!$K$2:$K$5,NUMERICAL_BINS_STEP_1!$A$2:$A$5,,-1)</f>
        <v>0</v>
      </c>
      <c r="L31" s="1">
        <f>_xlfn.XLOOKUP(Table119[[#This Row],[SR -B]],NUMERICAL_BINS_STEP_1!$L$2:$L$5,NUMERICAL_BINS_STEP_1!$A$2:$A$5,,-1)</f>
        <v>3</v>
      </c>
      <c r="M31" s="1">
        <f>_xlfn.XLOOKUP(Table119[[#This Row],[SIXERS]],NUMERICAL_BINS_STEP_1!$M$2:$M$5,NUMERICAL_BINS_STEP_1!$A$2:$A$5,,-1)</f>
        <v>0</v>
      </c>
      <c r="N31" s="1">
        <f>_xlfn.XLOOKUP(Table119[[#This Row],[RUNS-C]],NUMERICAL_BINS_STEP_1!$N$2:$N$5,NUMERICAL_BINS_STEP_1!$A$2:$A$5,,-1)</f>
        <v>3</v>
      </c>
      <c r="O31" s="1">
        <f>_xlfn.XLOOKUP(Table119[[#This Row],[WKTS]],NUMERICAL_BINS_STEP_1!$O$2:$O$5,NUMERICAL_BINS_STEP_1!$A$2:$A$5,,-1)</f>
        <v>3</v>
      </c>
      <c r="P31" s="1">
        <f>_xlfn.XLOOKUP(Table119[[#This Row],[AVE-BL]],NUMERICAL_BINS_STEP_1!$P$2:$P$5,NUMERICAL_BINS_STEP_1!$A$2:$A$5,,-1)</f>
        <v>0</v>
      </c>
      <c r="Q31" s="1">
        <f>_xlfn.XLOOKUP(Table119[[#This Row],[ECON]],NUMERICAL_BINS_STEP_1!$Q$2:$Q$5,NUMERICAL_BINS_STEP_1!$A$2:$A$5,,-1)</f>
        <v>2</v>
      </c>
      <c r="R31" s="1">
        <f>_xlfn.XLOOKUP(Table119[[#This Row],[SR-BL]],NUMERICAL_BINS_STEP_1!$R$2:$R$5,NUMERICAL_BINS_STEP_1!$A$2:$A$5,,-1)</f>
        <v>0</v>
      </c>
      <c r="S31" s="1">
        <f>_xlfn.XLOOKUP(Table119[[#This Row],[AUCTION YEAR]],NUMERICAL_BINS_STEP_1!$S$2:$S$5,NUMERICAL_BINS_STEP_1!$A$2:$A$5,,-1)</f>
        <v>0</v>
      </c>
      <c r="T31" s="1">
        <f>_xlfn.XLOOKUP(Table119[[#This Row],[BASE PRICE]],NUMERICAL_BINS_STEP_1!$T$2:$T$5,NUMERICAL_BINS_STEP_1!$A$2:$A$5,,-1)</f>
        <v>1</v>
      </c>
      <c r="U31" s="1">
        <f>_xlfn.XLOOKUP(Table119[[#This Row],[SOLD PRICE]],NUMERICAL_BINS_STEP_1!$U$2:$U$5,NUMERICAL_BINS_STEP_1!$A$2:$A$5,,-1)</f>
        <v>1</v>
      </c>
      <c r="V31" s="1">
        <f>_xlfn.XLOOKUP(Table14[[#This Row],[COUNTRY]],CATEGORICAL_BINS_STEP_1!$L$2:$L$11,CATEGORICAL_BINS_STEP_1!$K$2:$K$11,,-1)</f>
        <v>1</v>
      </c>
      <c r="W31" s="1">
        <f>_xlfn.XLOOKUP(Table14[[#This Row],[TEAM]],CATEGORICAL_BINS_STEP_1!$L$14:$L$29,CATEGORICAL_BINS_STEP_1!$K$14:$K$29,,-1)</f>
        <v>2</v>
      </c>
      <c r="X31" s="1">
        <f>_xlfn.XLOOKUP(Table14[[#This Row],[PLAYING ROLE]],CATEGORICAL_BINS_STEP_1!$L$34:$L$37,CATEGORICAL_BINS_STEP_1!$K$34:$K$37,,-1)</f>
        <v>3</v>
      </c>
    </row>
    <row r="32" spans="1:24" x14ac:dyDescent="0.35">
      <c r="A32" s="4">
        <v>31</v>
      </c>
      <c r="B32" s="4">
        <v>2</v>
      </c>
      <c r="C32" s="1">
        <f>_xlfn.XLOOKUP(Table119[[#This Row],[T-RUNS]],NUMERICAL_BINS_STEP_1!$C$2:$C$5,NUMERICAL_BINS_STEP_1!$A$2:$A$5,,-1)</f>
        <v>0</v>
      </c>
      <c r="D32" s="1">
        <f>_xlfn.XLOOKUP(Table119[[#This Row],[T-WKTS]],NUMERICAL_BINS_STEP_1!$D$2:$D$5,NUMERICAL_BINS_STEP_1!$A$2:$A$5,,-1)</f>
        <v>0</v>
      </c>
      <c r="E32" s="1">
        <f>_xlfn.XLOOKUP(Table119[[#This Row],[ODI-RUNS-S]],NUMERICAL_BINS_STEP_1!$E$2:$E$5,NUMERICAL_BINS_STEP_1!$A$2:$A$5,,-1)</f>
        <v>1</v>
      </c>
      <c r="F32" s="1">
        <f>_xlfn.XLOOKUP(Table119[[#This Row],[ODI-SR-B]],NUMERICAL_BINS_STEP_1!$F$2:$F$5,NUMERICAL_BINS_STEP_1!$A$2:$A$5,,-1)</f>
        <v>3</v>
      </c>
      <c r="G32" s="1">
        <f>_xlfn.XLOOKUP(Table119[[#This Row],[ODI-WKTS]],NUMERICAL_BINS_STEP_1!$G$2:$G$5,NUMERICAL_BINS_STEP_1!$A$2:$A$5,,-1)</f>
        <v>2</v>
      </c>
      <c r="H32" s="1">
        <f>_xlfn.XLOOKUP(Table119[[#This Row],[ODI-SR-BL]],NUMERICAL_BINS_STEP_1!$H$2:$H$5,NUMERICAL_BINS_STEP_1!$A$2:$A$5,,-1)</f>
        <v>2</v>
      </c>
      <c r="I32" s="1">
        <f>_xlfn.XLOOKUP(Table119[[#This Row],[RUNS-S]],NUMERICAL_BINS_STEP_1!$I$2:$I$5,NUMERICAL_BINS_STEP_1!$A$2:$A$5,,-1)</f>
        <v>3</v>
      </c>
      <c r="J32" s="1">
        <f>_xlfn.XLOOKUP(Table119[[#This Row],[HS ]],NUMERICAL_BINS_STEP_1!$J$2:$J$5,NUMERICAL_BINS_STEP_1!$A$2:$A$5,,-1)</f>
        <v>3</v>
      </c>
      <c r="K32" s="1">
        <f>_xlfn.XLOOKUP(Table119[[#This Row],[AVE]],NUMERICAL_BINS_STEP_1!$K$2:$K$5,NUMERICAL_BINS_STEP_1!$A$2:$A$5,,-1)</f>
        <v>2</v>
      </c>
      <c r="L32" s="1">
        <f>_xlfn.XLOOKUP(Table119[[#This Row],[SR -B]],NUMERICAL_BINS_STEP_1!$L$2:$L$5,NUMERICAL_BINS_STEP_1!$A$2:$A$5,,-1)</f>
        <v>3</v>
      </c>
      <c r="M32" s="1">
        <f>_xlfn.XLOOKUP(Table119[[#This Row],[SIXERS]],NUMERICAL_BINS_STEP_1!$M$2:$M$5,NUMERICAL_BINS_STEP_1!$A$2:$A$5,,-1)</f>
        <v>3</v>
      </c>
      <c r="N32" s="1">
        <f>_xlfn.XLOOKUP(Table119[[#This Row],[RUNS-C]],NUMERICAL_BINS_STEP_1!$N$2:$N$5,NUMERICAL_BINS_STEP_1!$A$2:$A$5,,-1)</f>
        <v>3</v>
      </c>
      <c r="O32" s="1">
        <f>_xlfn.XLOOKUP(Table119[[#This Row],[WKTS]],NUMERICAL_BINS_STEP_1!$O$2:$O$5,NUMERICAL_BINS_STEP_1!$A$2:$A$5,,-1)</f>
        <v>3</v>
      </c>
      <c r="P32" s="1">
        <f>_xlfn.XLOOKUP(Table119[[#This Row],[AVE-BL]],NUMERICAL_BINS_STEP_1!$P$2:$P$5,NUMERICAL_BINS_STEP_1!$A$2:$A$5,,-1)</f>
        <v>2</v>
      </c>
      <c r="Q32" s="1">
        <f>_xlfn.XLOOKUP(Table119[[#This Row],[ECON]],NUMERICAL_BINS_STEP_1!$Q$2:$Q$5,NUMERICAL_BINS_STEP_1!$A$2:$A$5,,-1)</f>
        <v>0</v>
      </c>
      <c r="R32" s="1">
        <f>_xlfn.XLOOKUP(Table119[[#This Row],[SR-BL]],NUMERICAL_BINS_STEP_1!$R$2:$R$5,NUMERICAL_BINS_STEP_1!$A$2:$A$5,,-1)</f>
        <v>3</v>
      </c>
      <c r="S32" s="1">
        <f>_xlfn.XLOOKUP(Table119[[#This Row],[AUCTION YEAR]],NUMERICAL_BINS_STEP_1!$S$2:$S$5,NUMERICAL_BINS_STEP_1!$A$2:$A$5,,-1)</f>
        <v>0</v>
      </c>
      <c r="T32" s="1">
        <f>_xlfn.XLOOKUP(Table119[[#This Row],[BASE PRICE]],NUMERICAL_BINS_STEP_1!$T$2:$T$5,NUMERICAL_BINS_STEP_1!$A$2:$A$5,,-1)</f>
        <v>1</v>
      </c>
      <c r="U32" s="1">
        <f>_xlfn.XLOOKUP(Table119[[#This Row],[SOLD PRICE]],NUMERICAL_BINS_STEP_1!$U$2:$U$5,NUMERICAL_BINS_STEP_1!$A$2:$A$5,,-1)</f>
        <v>2</v>
      </c>
      <c r="V32" s="1">
        <f>_xlfn.XLOOKUP(Table14[[#This Row],[COUNTRY]],CATEGORICAL_BINS_STEP_1!$L$2:$L$11,CATEGORICAL_BINS_STEP_1!$K$2:$K$11,,-1)</f>
        <v>1</v>
      </c>
      <c r="W32" s="1">
        <f>_xlfn.XLOOKUP(Table14[[#This Row],[TEAM]],CATEGORICAL_BINS_STEP_1!$L$14:$L$29,CATEGORICAL_BINS_STEP_1!$K$14:$K$29,,-1)</f>
        <v>1</v>
      </c>
      <c r="X32" s="1">
        <f>_xlfn.XLOOKUP(Table14[[#This Row],[PLAYING ROLE]],CATEGORICAL_BINS_STEP_1!$L$34:$L$37,CATEGORICAL_BINS_STEP_1!$K$34:$K$37,,-1)</f>
        <v>3</v>
      </c>
    </row>
    <row r="33" spans="1:24" x14ac:dyDescent="0.35">
      <c r="A33" s="4">
        <v>32</v>
      </c>
      <c r="B33" s="4">
        <v>2</v>
      </c>
      <c r="C33" s="1">
        <f>_xlfn.XLOOKUP(Table119[[#This Row],[T-RUNS]],NUMERICAL_BINS_STEP_1!$C$2:$C$5,NUMERICAL_BINS_STEP_1!$A$2:$A$5,,-1)</f>
        <v>2</v>
      </c>
      <c r="D33" s="1">
        <f>_xlfn.XLOOKUP(Table119[[#This Row],[T-WKTS]],NUMERICAL_BINS_STEP_1!$D$2:$D$5,NUMERICAL_BINS_STEP_1!$A$2:$A$5,,-1)</f>
        <v>0</v>
      </c>
      <c r="E33" s="1">
        <f>_xlfn.XLOOKUP(Table119[[#This Row],[ODI-RUNS-S]],NUMERICAL_BINS_STEP_1!$E$2:$E$5,NUMERICAL_BINS_STEP_1!$A$2:$A$5,,-1)</f>
        <v>2</v>
      </c>
      <c r="F33" s="1">
        <f>_xlfn.XLOOKUP(Table119[[#This Row],[ODI-SR-B]],NUMERICAL_BINS_STEP_1!$F$2:$F$5,NUMERICAL_BINS_STEP_1!$A$2:$A$5,,-1)</f>
        <v>3</v>
      </c>
      <c r="G33" s="1">
        <f>_xlfn.XLOOKUP(Table119[[#This Row],[ODI-WKTS]],NUMERICAL_BINS_STEP_1!$G$2:$G$5,NUMERICAL_BINS_STEP_1!$A$2:$A$5,,-1)</f>
        <v>0</v>
      </c>
      <c r="H33" s="1">
        <f>_xlfn.XLOOKUP(Table119[[#This Row],[ODI-SR-BL]],NUMERICAL_BINS_STEP_1!$H$2:$H$5,NUMERICAL_BINS_STEP_1!$A$2:$A$5,,-1)</f>
        <v>0</v>
      </c>
      <c r="I33" s="1">
        <f>_xlfn.XLOOKUP(Table119[[#This Row],[RUNS-S]],NUMERICAL_BINS_STEP_1!$I$2:$I$5,NUMERICAL_BINS_STEP_1!$A$2:$A$5,,-1)</f>
        <v>2</v>
      </c>
      <c r="J33" s="1">
        <f>_xlfn.XLOOKUP(Table119[[#This Row],[HS ]],NUMERICAL_BINS_STEP_1!$J$2:$J$5,NUMERICAL_BINS_STEP_1!$A$2:$A$5,,-1)</f>
        <v>3</v>
      </c>
      <c r="K33" s="1">
        <f>_xlfn.XLOOKUP(Table119[[#This Row],[AVE]],NUMERICAL_BINS_STEP_1!$K$2:$K$5,NUMERICAL_BINS_STEP_1!$A$2:$A$5,,-1)</f>
        <v>2</v>
      </c>
      <c r="L33" s="1">
        <f>_xlfn.XLOOKUP(Table119[[#This Row],[SR -B]],NUMERICAL_BINS_STEP_1!$L$2:$L$5,NUMERICAL_BINS_STEP_1!$A$2:$A$5,,-1)</f>
        <v>3</v>
      </c>
      <c r="M33" s="1">
        <f>_xlfn.XLOOKUP(Table119[[#This Row],[SIXERS]],NUMERICAL_BINS_STEP_1!$M$2:$M$5,NUMERICAL_BINS_STEP_1!$A$2:$A$5,,-1)</f>
        <v>2</v>
      </c>
      <c r="N33" s="1">
        <f>_xlfn.XLOOKUP(Table119[[#This Row],[RUNS-C]],NUMERICAL_BINS_STEP_1!$N$2:$N$5,NUMERICAL_BINS_STEP_1!$A$2:$A$5,,-1)</f>
        <v>2</v>
      </c>
      <c r="O33" s="1">
        <f>_xlfn.XLOOKUP(Table119[[#This Row],[WKTS]],NUMERICAL_BINS_STEP_1!$O$2:$O$5,NUMERICAL_BINS_STEP_1!$A$2:$A$5,,-1)</f>
        <v>0</v>
      </c>
      <c r="P33" s="1">
        <f>_xlfn.XLOOKUP(Table119[[#This Row],[AVE-BL]],NUMERICAL_BINS_STEP_1!$P$2:$P$5,NUMERICAL_BINS_STEP_1!$A$2:$A$5,,-1)</f>
        <v>3</v>
      </c>
      <c r="Q33" s="1">
        <f>_xlfn.XLOOKUP(Table119[[#This Row],[ECON]],NUMERICAL_BINS_STEP_1!$Q$2:$Q$5,NUMERICAL_BINS_STEP_1!$A$2:$A$5,,-1)</f>
        <v>2</v>
      </c>
      <c r="R33" s="1">
        <f>_xlfn.XLOOKUP(Table119[[#This Row],[SR-BL]],NUMERICAL_BINS_STEP_1!$R$2:$R$5,NUMERICAL_BINS_STEP_1!$A$2:$A$5,,-1)</f>
        <v>3</v>
      </c>
      <c r="S33" s="1">
        <f>_xlfn.XLOOKUP(Table119[[#This Row],[AUCTION YEAR]],NUMERICAL_BINS_STEP_1!$S$2:$S$5,NUMERICAL_BINS_STEP_1!$A$2:$A$5,,-1)</f>
        <v>1</v>
      </c>
      <c r="T33" s="1">
        <f>_xlfn.XLOOKUP(Table119[[#This Row],[BASE PRICE]],NUMERICAL_BINS_STEP_1!$T$2:$T$5,NUMERICAL_BINS_STEP_1!$A$2:$A$5,,-1)</f>
        <v>1</v>
      </c>
      <c r="U33" s="1">
        <f>_xlfn.XLOOKUP(Table119[[#This Row],[SOLD PRICE]],NUMERICAL_BINS_STEP_1!$U$2:$U$5,NUMERICAL_BINS_STEP_1!$A$2:$A$5,,-1)</f>
        <v>0</v>
      </c>
      <c r="V33" s="1">
        <f>_xlfn.XLOOKUP(Table14[[#This Row],[COUNTRY]],CATEGORICAL_BINS_STEP_1!$L$2:$L$11,CATEGORICAL_BINS_STEP_1!$K$2:$K$11,,-1)</f>
        <v>2</v>
      </c>
      <c r="W33" s="1">
        <f>_xlfn.XLOOKUP(Table14[[#This Row],[TEAM]],CATEGORICAL_BINS_STEP_1!$L$14:$L$29,CATEGORICAL_BINS_STEP_1!$K$14:$K$29,,-1)</f>
        <v>4</v>
      </c>
      <c r="X33" s="1">
        <f>_xlfn.XLOOKUP(Table14[[#This Row],[PLAYING ROLE]],CATEGORICAL_BINS_STEP_1!$L$34:$L$37,CATEGORICAL_BINS_STEP_1!$K$34:$K$37,,-1)</f>
        <v>3</v>
      </c>
    </row>
    <row r="34" spans="1:24" x14ac:dyDescent="0.35">
      <c r="A34" s="4">
        <v>33</v>
      </c>
      <c r="B34" s="4">
        <v>3</v>
      </c>
      <c r="C34" s="1">
        <f>_xlfn.XLOOKUP(Table119[[#This Row],[T-RUNS]],NUMERICAL_BINS_STEP_1!$C$2:$C$5,NUMERICAL_BINS_STEP_1!$A$2:$A$5,,-1)</f>
        <v>1</v>
      </c>
      <c r="D34" s="1">
        <f>_xlfn.XLOOKUP(Table119[[#This Row],[T-WKTS]],NUMERICAL_BINS_STEP_1!$D$2:$D$5,NUMERICAL_BINS_STEP_1!$A$2:$A$5,,-1)</f>
        <v>0</v>
      </c>
      <c r="E34" s="1">
        <f>_xlfn.XLOOKUP(Table119[[#This Row],[ODI-RUNS-S]],NUMERICAL_BINS_STEP_1!$E$2:$E$5,NUMERICAL_BINS_STEP_1!$A$2:$A$5,,-1)</f>
        <v>0</v>
      </c>
      <c r="F34" s="1">
        <f>_xlfn.XLOOKUP(Table119[[#This Row],[ODI-SR-B]],NUMERICAL_BINS_STEP_1!$F$2:$F$5,NUMERICAL_BINS_STEP_1!$A$2:$A$5,,-1)</f>
        <v>2</v>
      </c>
      <c r="G34" s="1">
        <f>_xlfn.XLOOKUP(Table119[[#This Row],[ODI-WKTS]],NUMERICAL_BINS_STEP_1!$G$2:$G$5,NUMERICAL_BINS_STEP_1!$A$2:$A$5,,-1)</f>
        <v>0</v>
      </c>
      <c r="H34" s="1">
        <f>_xlfn.XLOOKUP(Table119[[#This Row],[ODI-SR-BL]],NUMERICAL_BINS_STEP_1!$H$2:$H$5,NUMERICAL_BINS_STEP_1!$A$2:$A$5,,-1)</f>
        <v>0</v>
      </c>
      <c r="I34" s="1">
        <f>_xlfn.XLOOKUP(Table119[[#This Row],[RUNS-S]],NUMERICAL_BINS_STEP_1!$I$2:$I$5,NUMERICAL_BINS_STEP_1!$A$2:$A$5,,-1)</f>
        <v>2</v>
      </c>
      <c r="J34" s="1">
        <f>_xlfn.XLOOKUP(Table119[[#This Row],[HS ]],NUMERICAL_BINS_STEP_1!$J$2:$J$5,NUMERICAL_BINS_STEP_1!$A$2:$A$5,,-1)</f>
        <v>2</v>
      </c>
      <c r="K34" s="1">
        <f>_xlfn.XLOOKUP(Table119[[#This Row],[AVE]],NUMERICAL_BINS_STEP_1!$K$2:$K$5,NUMERICAL_BINS_STEP_1!$A$2:$A$5,,-1)</f>
        <v>3</v>
      </c>
      <c r="L34" s="1">
        <f>_xlfn.XLOOKUP(Table119[[#This Row],[SR -B]],NUMERICAL_BINS_STEP_1!$L$2:$L$5,NUMERICAL_BINS_STEP_1!$A$2:$A$5,,-1)</f>
        <v>2</v>
      </c>
      <c r="M34" s="1">
        <f>_xlfn.XLOOKUP(Table119[[#This Row],[SIXERS]],NUMERICAL_BINS_STEP_1!$M$2:$M$5,NUMERICAL_BINS_STEP_1!$A$2:$A$5,,-1)</f>
        <v>2</v>
      </c>
      <c r="N34" s="1">
        <f>_xlfn.XLOOKUP(Table119[[#This Row],[RUNS-C]],NUMERICAL_BINS_STEP_1!$N$2:$N$5,NUMERICAL_BINS_STEP_1!$A$2:$A$5,,-1)</f>
        <v>0</v>
      </c>
      <c r="O34" s="1">
        <f>_xlfn.XLOOKUP(Table119[[#This Row],[WKTS]],NUMERICAL_BINS_STEP_1!$O$2:$O$5,NUMERICAL_BINS_STEP_1!$A$2:$A$5,,-1)</f>
        <v>0</v>
      </c>
      <c r="P34" s="1">
        <f>_xlfn.XLOOKUP(Table119[[#This Row],[AVE-BL]],NUMERICAL_BINS_STEP_1!$P$2:$P$5,NUMERICAL_BINS_STEP_1!$A$2:$A$5,,-1)</f>
        <v>0</v>
      </c>
      <c r="Q34" s="1">
        <f>_xlfn.XLOOKUP(Table119[[#This Row],[ECON]],NUMERICAL_BINS_STEP_1!$Q$2:$Q$5,NUMERICAL_BINS_STEP_1!$A$2:$A$5,,-1)</f>
        <v>0</v>
      </c>
      <c r="R34" s="1">
        <f>_xlfn.XLOOKUP(Table119[[#This Row],[SR-BL]],NUMERICAL_BINS_STEP_1!$R$2:$R$5,NUMERICAL_BINS_STEP_1!$A$2:$A$5,,-1)</f>
        <v>0</v>
      </c>
      <c r="S34" s="1">
        <f>_xlfn.XLOOKUP(Table119[[#This Row],[AUCTION YEAR]],NUMERICAL_BINS_STEP_1!$S$2:$S$5,NUMERICAL_BINS_STEP_1!$A$2:$A$5,,-1)</f>
        <v>3</v>
      </c>
      <c r="T34" s="1">
        <f>_xlfn.XLOOKUP(Table119[[#This Row],[BASE PRICE]],NUMERICAL_BINS_STEP_1!$T$2:$T$5,NUMERICAL_BINS_STEP_1!$A$2:$A$5,,-1)</f>
        <v>1</v>
      </c>
      <c r="U34" s="1">
        <f>_xlfn.XLOOKUP(Table119[[#This Row],[SOLD PRICE]],NUMERICAL_BINS_STEP_1!$U$2:$U$5,NUMERICAL_BINS_STEP_1!$A$2:$A$5,,-1)</f>
        <v>0</v>
      </c>
      <c r="V34" s="1">
        <f>_xlfn.XLOOKUP(Table14[[#This Row],[COUNTRY]],CATEGORICAL_BINS_STEP_1!$L$2:$L$11,CATEGORICAL_BINS_STEP_1!$K$2:$K$11,,-1)</f>
        <v>2</v>
      </c>
      <c r="W34" s="1">
        <f>_xlfn.XLOOKUP(Table14[[#This Row],[TEAM]],CATEGORICAL_BINS_STEP_1!$L$14:$L$29,CATEGORICAL_BINS_STEP_1!$K$14:$K$29,,-1)</f>
        <v>1</v>
      </c>
      <c r="X34" s="1">
        <f>_xlfn.XLOOKUP(Table14[[#This Row],[PLAYING ROLE]],CATEGORICAL_BINS_STEP_1!$L$34:$L$37,CATEGORICAL_BINS_STEP_1!$K$34:$K$37,,-1)</f>
        <v>2</v>
      </c>
    </row>
    <row r="35" spans="1:24" x14ac:dyDescent="0.35">
      <c r="A35" s="4">
        <v>34</v>
      </c>
      <c r="B35" s="4">
        <v>3</v>
      </c>
      <c r="C35" s="1">
        <f>_xlfn.XLOOKUP(Table119[[#This Row],[T-RUNS]],NUMERICAL_BINS_STEP_1!$C$2:$C$5,NUMERICAL_BINS_STEP_1!$A$2:$A$5,,-1)</f>
        <v>0</v>
      </c>
      <c r="D35" s="1">
        <f>_xlfn.XLOOKUP(Table119[[#This Row],[T-WKTS]],NUMERICAL_BINS_STEP_1!$D$2:$D$5,NUMERICAL_BINS_STEP_1!$A$2:$A$5,,-1)</f>
        <v>0</v>
      </c>
      <c r="E35" s="1">
        <f>_xlfn.XLOOKUP(Table119[[#This Row],[ODI-RUNS-S]],NUMERICAL_BINS_STEP_1!$E$2:$E$5,NUMERICAL_BINS_STEP_1!$A$2:$A$5,,-1)</f>
        <v>0</v>
      </c>
      <c r="F35" s="1">
        <f>_xlfn.XLOOKUP(Table119[[#This Row],[ODI-SR-B]],NUMERICAL_BINS_STEP_1!$F$2:$F$5,NUMERICAL_BINS_STEP_1!$A$2:$A$5,,-1)</f>
        <v>3</v>
      </c>
      <c r="G35" s="1">
        <f>_xlfn.XLOOKUP(Table119[[#This Row],[ODI-WKTS]],NUMERICAL_BINS_STEP_1!$G$2:$G$5,NUMERICAL_BINS_STEP_1!$A$2:$A$5,,-1)</f>
        <v>0</v>
      </c>
      <c r="H35" s="1">
        <f>_xlfn.XLOOKUP(Table119[[#This Row],[ODI-SR-BL]],NUMERICAL_BINS_STEP_1!$H$2:$H$5,NUMERICAL_BINS_STEP_1!$A$2:$A$5,,-1)</f>
        <v>3</v>
      </c>
      <c r="I35" s="1">
        <f>_xlfn.XLOOKUP(Table119[[#This Row],[RUNS-S]],NUMERICAL_BINS_STEP_1!$I$2:$I$5,NUMERICAL_BINS_STEP_1!$A$2:$A$5,,-1)</f>
        <v>0</v>
      </c>
      <c r="J35" s="1">
        <f>_xlfn.XLOOKUP(Table119[[#This Row],[HS ]],NUMERICAL_BINS_STEP_1!$J$2:$J$5,NUMERICAL_BINS_STEP_1!$A$2:$A$5,,-1)</f>
        <v>1</v>
      </c>
      <c r="K35" s="1">
        <f>_xlfn.XLOOKUP(Table119[[#This Row],[AVE]],NUMERICAL_BINS_STEP_1!$K$2:$K$5,NUMERICAL_BINS_STEP_1!$A$2:$A$5,,-1)</f>
        <v>0</v>
      </c>
      <c r="L35" s="1">
        <f>_xlfn.XLOOKUP(Table119[[#This Row],[SR -B]],NUMERICAL_BINS_STEP_1!$L$2:$L$5,NUMERICAL_BINS_STEP_1!$A$2:$A$5,,-1)</f>
        <v>2</v>
      </c>
      <c r="M35" s="1">
        <f>_xlfn.XLOOKUP(Table119[[#This Row],[SIXERS]],NUMERICAL_BINS_STEP_1!$M$2:$M$5,NUMERICAL_BINS_STEP_1!$A$2:$A$5,,-1)</f>
        <v>1</v>
      </c>
      <c r="N35" s="1">
        <f>_xlfn.XLOOKUP(Table119[[#This Row],[RUNS-C]],NUMERICAL_BINS_STEP_1!$N$2:$N$5,NUMERICAL_BINS_STEP_1!$A$2:$A$5,,-1)</f>
        <v>2</v>
      </c>
      <c r="O35" s="1">
        <f>_xlfn.XLOOKUP(Table119[[#This Row],[WKTS]],NUMERICAL_BINS_STEP_1!$O$2:$O$5,NUMERICAL_BINS_STEP_1!$A$2:$A$5,,-1)</f>
        <v>2</v>
      </c>
      <c r="P35" s="1">
        <f>_xlfn.XLOOKUP(Table119[[#This Row],[AVE-BL]],NUMERICAL_BINS_STEP_1!$P$2:$P$5,NUMERICAL_BINS_STEP_1!$A$2:$A$5,,-1)</f>
        <v>2</v>
      </c>
      <c r="Q35" s="1">
        <f>_xlfn.XLOOKUP(Table119[[#This Row],[ECON]],NUMERICAL_BINS_STEP_1!$Q$2:$Q$5,NUMERICAL_BINS_STEP_1!$A$2:$A$5,,-1)</f>
        <v>3</v>
      </c>
      <c r="R35" s="1">
        <f>_xlfn.XLOOKUP(Table119[[#This Row],[SR-BL]],NUMERICAL_BINS_STEP_1!$R$2:$R$5,NUMERICAL_BINS_STEP_1!$A$2:$A$5,,-1)</f>
        <v>2</v>
      </c>
      <c r="S35" s="1">
        <f>_xlfn.XLOOKUP(Table119[[#This Row],[AUCTION YEAR]],NUMERICAL_BINS_STEP_1!$S$2:$S$5,NUMERICAL_BINS_STEP_1!$A$2:$A$5,,-1)</f>
        <v>0</v>
      </c>
      <c r="T35" s="1">
        <f>_xlfn.XLOOKUP(Table119[[#This Row],[BASE PRICE]],NUMERICAL_BINS_STEP_1!$T$2:$T$5,NUMERICAL_BINS_STEP_1!$A$2:$A$5,,-1)</f>
        <v>1</v>
      </c>
      <c r="U35" s="1">
        <f>_xlfn.XLOOKUP(Table119[[#This Row],[SOLD PRICE]],NUMERICAL_BINS_STEP_1!$U$2:$U$5,NUMERICAL_BINS_STEP_1!$A$2:$A$5,,-1)</f>
        <v>1</v>
      </c>
      <c r="V35" s="1">
        <f>_xlfn.XLOOKUP(Table14[[#This Row],[COUNTRY]],CATEGORICAL_BINS_STEP_1!$L$2:$L$11,CATEGORICAL_BINS_STEP_1!$K$2:$K$11,,-1)</f>
        <v>2</v>
      </c>
      <c r="W35" s="1">
        <f>_xlfn.XLOOKUP(Table14[[#This Row],[TEAM]],CATEGORICAL_BINS_STEP_1!$L$14:$L$29,CATEGORICAL_BINS_STEP_1!$K$14:$K$29,,-1)</f>
        <v>3</v>
      </c>
      <c r="X35" s="1">
        <f>_xlfn.XLOOKUP(Table14[[#This Row],[PLAYING ROLE]],CATEGORICAL_BINS_STEP_1!$L$34:$L$37,CATEGORICAL_BINS_STEP_1!$K$34:$K$37,,-1)</f>
        <v>1</v>
      </c>
    </row>
    <row r="36" spans="1:24" x14ac:dyDescent="0.35">
      <c r="A36" s="4">
        <v>35</v>
      </c>
      <c r="B36" s="4">
        <v>1</v>
      </c>
      <c r="C36" s="1">
        <f>_xlfn.XLOOKUP(Table119[[#This Row],[T-RUNS]],NUMERICAL_BINS_STEP_1!$C$2:$C$5,NUMERICAL_BINS_STEP_1!$A$2:$A$5,,-1)</f>
        <v>1</v>
      </c>
      <c r="D36" s="1">
        <f>_xlfn.XLOOKUP(Table119[[#This Row],[T-WKTS]],NUMERICAL_BINS_STEP_1!$D$2:$D$5,NUMERICAL_BINS_STEP_1!$A$2:$A$5,,-1)</f>
        <v>0</v>
      </c>
      <c r="E36" s="1">
        <f>_xlfn.XLOOKUP(Table119[[#This Row],[ODI-RUNS-S]],NUMERICAL_BINS_STEP_1!$E$2:$E$5,NUMERICAL_BINS_STEP_1!$A$2:$A$5,,-1)</f>
        <v>2</v>
      </c>
      <c r="F36" s="1">
        <f>_xlfn.XLOOKUP(Table119[[#This Row],[ODI-SR-B]],NUMERICAL_BINS_STEP_1!$F$2:$F$5,NUMERICAL_BINS_STEP_1!$A$2:$A$5,,-1)</f>
        <v>1</v>
      </c>
      <c r="G36" s="1">
        <f>_xlfn.XLOOKUP(Table119[[#This Row],[ODI-WKTS]],NUMERICAL_BINS_STEP_1!$G$2:$G$5,NUMERICAL_BINS_STEP_1!$A$2:$A$5,,-1)</f>
        <v>0</v>
      </c>
      <c r="H36" s="1">
        <f>_xlfn.XLOOKUP(Table119[[#This Row],[ODI-SR-BL]],NUMERICAL_BINS_STEP_1!$H$2:$H$5,NUMERICAL_BINS_STEP_1!$A$2:$A$5,,-1)</f>
        <v>2</v>
      </c>
      <c r="I36" s="1">
        <f>_xlfn.XLOOKUP(Table119[[#This Row],[RUNS-S]],NUMERICAL_BINS_STEP_1!$I$2:$I$5,NUMERICAL_BINS_STEP_1!$A$2:$A$5,,-1)</f>
        <v>1</v>
      </c>
      <c r="J36" s="1">
        <f>_xlfn.XLOOKUP(Table119[[#This Row],[HS ]],NUMERICAL_BINS_STEP_1!$J$2:$J$5,NUMERICAL_BINS_STEP_1!$A$2:$A$5,,-1)</f>
        <v>1</v>
      </c>
      <c r="K36" s="1">
        <f>_xlfn.XLOOKUP(Table119[[#This Row],[AVE]],NUMERICAL_BINS_STEP_1!$K$2:$K$5,NUMERICAL_BINS_STEP_1!$A$2:$A$5,,-1)</f>
        <v>2</v>
      </c>
      <c r="L36" s="1">
        <f>_xlfn.XLOOKUP(Table119[[#This Row],[SR -B]],NUMERICAL_BINS_STEP_1!$L$2:$L$5,NUMERICAL_BINS_STEP_1!$A$2:$A$5,,-1)</f>
        <v>3</v>
      </c>
      <c r="M36" s="1">
        <f>_xlfn.XLOOKUP(Table119[[#This Row],[SIXERS]],NUMERICAL_BINS_STEP_1!$M$2:$M$5,NUMERICAL_BINS_STEP_1!$A$2:$A$5,,-1)</f>
        <v>1</v>
      </c>
      <c r="N36" s="1">
        <f>_xlfn.XLOOKUP(Table119[[#This Row],[RUNS-C]],NUMERICAL_BINS_STEP_1!$N$2:$N$5,NUMERICAL_BINS_STEP_1!$A$2:$A$5,,-1)</f>
        <v>0</v>
      </c>
      <c r="O36" s="1">
        <f>_xlfn.XLOOKUP(Table119[[#This Row],[WKTS]],NUMERICAL_BINS_STEP_1!$O$2:$O$5,NUMERICAL_BINS_STEP_1!$A$2:$A$5,,-1)</f>
        <v>0</v>
      </c>
      <c r="P36" s="1">
        <f>_xlfn.XLOOKUP(Table119[[#This Row],[AVE-BL]],NUMERICAL_BINS_STEP_1!$P$2:$P$5,NUMERICAL_BINS_STEP_1!$A$2:$A$5,,-1)</f>
        <v>0</v>
      </c>
      <c r="Q36" s="1">
        <f>_xlfn.XLOOKUP(Table119[[#This Row],[ECON]],NUMERICAL_BINS_STEP_1!$Q$2:$Q$5,NUMERICAL_BINS_STEP_1!$A$2:$A$5,,-1)</f>
        <v>3</v>
      </c>
      <c r="R36" s="1">
        <f>_xlfn.XLOOKUP(Table119[[#This Row],[SR-BL]],NUMERICAL_BINS_STEP_1!$R$2:$R$5,NUMERICAL_BINS_STEP_1!$A$2:$A$5,,-1)</f>
        <v>0</v>
      </c>
      <c r="S36" s="1">
        <f>_xlfn.XLOOKUP(Table119[[#This Row],[AUCTION YEAR]],NUMERICAL_BINS_STEP_1!$S$2:$S$5,NUMERICAL_BINS_STEP_1!$A$2:$A$5,,-1)</f>
        <v>0</v>
      </c>
      <c r="T36" s="1">
        <f>_xlfn.XLOOKUP(Table119[[#This Row],[BASE PRICE]],NUMERICAL_BINS_STEP_1!$T$2:$T$5,NUMERICAL_BINS_STEP_1!$A$2:$A$5,,-1)</f>
        <v>1</v>
      </c>
      <c r="U36" s="1">
        <f>_xlfn.XLOOKUP(Table119[[#This Row],[SOLD PRICE]],NUMERICAL_BINS_STEP_1!$U$2:$U$5,NUMERICAL_BINS_STEP_1!$A$2:$A$5,,-1)</f>
        <v>0</v>
      </c>
      <c r="V36" s="1">
        <f>_xlfn.XLOOKUP(Table14[[#This Row],[COUNTRY]],CATEGORICAL_BINS_STEP_1!$L$2:$L$11,CATEGORICAL_BINS_STEP_1!$K$2:$K$11,,-1)</f>
        <v>2</v>
      </c>
      <c r="W36" s="1">
        <f>_xlfn.XLOOKUP(Table14[[#This Row],[TEAM]],CATEGORICAL_BINS_STEP_1!$L$14:$L$29,CATEGORICAL_BINS_STEP_1!$K$14:$K$29,,-1)</f>
        <v>2</v>
      </c>
      <c r="X36" s="1">
        <f>_xlfn.XLOOKUP(Table14[[#This Row],[PLAYING ROLE]],CATEGORICAL_BINS_STEP_1!$L$34:$L$37,CATEGORICAL_BINS_STEP_1!$K$34:$K$37,,-1)</f>
        <v>1</v>
      </c>
    </row>
    <row r="37" spans="1:24" x14ac:dyDescent="0.35">
      <c r="A37" s="4">
        <v>36</v>
      </c>
      <c r="B37" s="4">
        <v>3</v>
      </c>
      <c r="C37" s="1">
        <f>_xlfn.XLOOKUP(Table119[[#This Row],[T-RUNS]],NUMERICAL_BINS_STEP_1!$C$2:$C$5,NUMERICAL_BINS_STEP_1!$A$2:$A$5,,-1)</f>
        <v>1</v>
      </c>
      <c r="D37" s="1">
        <f>_xlfn.XLOOKUP(Table119[[#This Row],[T-WKTS]],NUMERICAL_BINS_STEP_1!$D$2:$D$5,NUMERICAL_BINS_STEP_1!$A$2:$A$5,,-1)</f>
        <v>2</v>
      </c>
      <c r="E37" s="1">
        <f>_xlfn.XLOOKUP(Table119[[#This Row],[ODI-RUNS-S]],NUMERICAL_BINS_STEP_1!$E$2:$E$5,NUMERICAL_BINS_STEP_1!$A$2:$A$5,,-1)</f>
        <v>2</v>
      </c>
      <c r="F37" s="1">
        <f>_xlfn.XLOOKUP(Table119[[#This Row],[ODI-SR-B]],NUMERICAL_BINS_STEP_1!$F$2:$F$5,NUMERICAL_BINS_STEP_1!$A$2:$A$5,,-1)</f>
        <v>3</v>
      </c>
      <c r="G37" s="1">
        <f>_xlfn.XLOOKUP(Table119[[#This Row],[ODI-WKTS]],NUMERICAL_BINS_STEP_1!$G$2:$G$5,NUMERICAL_BINS_STEP_1!$A$2:$A$5,,-1)</f>
        <v>2</v>
      </c>
      <c r="H37" s="1">
        <f>_xlfn.XLOOKUP(Table119[[#This Row],[ODI-SR-BL]],NUMERICAL_BINS_STEP_1!$H$2:$H$5,NUMERICAL_BINS_STEP_1!$A$2:$A$5,,-1)</f>
        <v>2</v>
      </c>
      <c r="I37" s="1">
        <f>_xlfn.XLOOKUP(Table119[[#This Row],[RUNS-S]],NUMERICAL_BINS_STEP_1!$I$2:$I$5,NUMERICAL_BINS_STEP_1!$A$2:$A$5,,-1)</f>
        <v>2</v>
      </c>
      <c r="J37" s="1">
        <f>_xlfn.XLOOKUP(Table119[[#This Row],[HS ]],NUMERICAL_BINS_STEP_1!$J$2:$J$5,NUMERICAL_BINS_STEP_1!$A$2:$A$5,,-1)</f>
        <v>3</v>
      </c>
      <c r="K37" s="1">
        <f>_xlfn.XLOOKUP(Table119[[#This Row],[AVE]],NUMERICAL_BINS_STEP_1!$K$2:$K$5,NUMERICAL_BINS_STEP_1!$A$2:$A$5,,-1)</f>
        <v>2</v>
      </c>
      <c r="L37" s="1">
        <f>_xlfn.XLOOKUP(Table119[[#This Row],[SR -B]],NUMERICAL_BINS_STEP_1!$L$2:$L$5,NUMERICAL_BINS_STEP_1!$A$2:$A$5,,-1)</f>
        <v>3</v>
      </c>
      <c r="M37" s="1">
        <f>_xlfn.XLOOKUP(Table119[[#This Row],[SIXERS]],NUMERICAL_BINS_STEP_1!$M$2:$M$5,NUMERICAL_BINS_STEP_1!$A$2:$A$5,,-1)</f>
        <v>2</v>
      </c>
      <c r="N37" s="1">
        <f>_xlfn.XLOOKUP(Table119[[#This Row],[RUNS-C]],NUMERICAL_BINS_STEP_1!$N$2:$N$5,NUMERICAL_BINS_STEP_1!$A$2:$A$5,,-1)</f>
        <v>2</v>
      </c>
      <c r="O37" s="1">
        <f>_xlfn.XLOOKUP(Table119[[#This Row],[WKTS]],NUMERICAL_BINS_STEP_1!$O$2:$O$5,NUMERICAL_BINS_STEP_1!$A$2:$A$5,,-1)</f>
        <v>2</v>
      </c>
      <c r="P37" s="1">
        <f>_xlfn.XLOOKUP(Table119[[#This Row],[AVE-BL]],NUMERICAL_BINS_STEP_1!$P$2:$P$5,NUMERICAL_BINS_STEP_1!$A$2:$A$5,,-1)</f>
        <v>3</v>
      </c>
      <c r="Q37" s="1">
        <f>_xlfn.XLOOKUP(Table119[[#This Row],[ECON]],NUMERICAL_BINS_STEP_1!$Q$2:$Q$5,NUMERICAL_BINS_STEP_1!$A$2:$A$5,,-1)</f>
        <v>2</v>
      </c>
      <c r="R37" s="1">
        <f>_xlfn.XLOOKUP(Table119[[#This Row],[SR-BL]],NUMERICAL_BINS_STEP_1!$R$2:$R$5,NUMERICAL_BINS_STEP_1!$A$2:$A$5,,-1)</f>
        <v>3</v>
      </c>
      <c r="S37" s="1">
        <f>_xlfn.XLOOKUP(Table119[[#This Row],[AUCTION YEAR]],NUMERICAL_BINS_STEP_1!$S$2:$S$5,NUMERICAL_BINS_STEP_1!$A$2:$A$5,,-1)</f>
        <v>1</v>
      </c>
      <c r="T37" s="1">
        <f>_xlfn.XLOOKUP(Table119[[#This Row],[BASE PRICE]],NUMERICAL_BINS_STEP_1!$T$2:$T$5,NUMERICAL_BINS_STEP_1!$A$2:$A$5,,-1)</f>
        <v>1</v>
      </c>
      <c r="U37" s="1">
        <f>_xlfn.XLOOKUP(Table119[[#This Row],[SOLD PRICE]],NUMERICAL_BINS_STEP_1!$U$2:$U$5,NUMERICAL_BINS_STEP_1!$A$2:$A$5,,-1)</f>
        <v>0</v>
      </c>
      <c r="V37" s="1">
        <f>_xlfn.XLOOKUP(Table14[[#This Row],[COUNTRY]],CATEGORICAL_BINS_STEP_1!$L$2:$L$11,CATEGORICAL_BINS_STEP_1!$K$2:$K$11,,-1)</f>
        <v>2</v>
      </c>
      <c r="W37" s="1">
        <f>_xlfn.XLOOKUP(Table14[[#This Row],[TEAM]],CATEGORICAL_BINS_STEP_1!$L$14:$L$29,CATEGORICAL_BINS_STEP_1!$K$14:$K$29,,-1)</f>
        <v>2</v>
      </c>
      <c r="X37" s="1">
        <f>_xlfn.XLOOKUP(Table14[[#This Row],[PLAYING ROLE]],CATEGORICAL_BINS_STEP_1!$L$34:$L$37,CATEGORICAL_BINS_STEP_1!$K$34:$K$37,,-1)</f>
        <v>2</v>
      </c>
    </row>
    <row r="38" spans="1:24" x14ac:dyDescent="0.35">
      <c r="A38" s="4">
        <v>37</v>
      </c>
      <c r="B38" s="4">
        <v>2</v>
      </c>
      <c r="C38" s="1">
        <f>_xlfn.XLOOKUP(Table119[[#This Row],[T-RUNS]],NUMERICAL_BINS_STEP_1!$C$2:$C$5,NUMERICAL_BINS_STEP_1!$A$2:$A$5,,-1)</f>
        <v>0</v>
      </c>
      <c r="D38" s="1">
        <f>_xlfn.XLOOKUP(Table119[[#This Row],[T-WKTS]],NUMERICAL_BINS_STEP_1!$D$2:$D$5,NUMERICAL_BINS_STEP_1!$A$2:$A$5,,-1)</f>
        <v>0</v>
      </c>
      <c r="E38" s="1">
        <f>_xlfn.XLOOKUP(Table119[[#This Row],[ODI-RUNS-S]],NUMERICAL_BINS_STEP_1!$E$2:$E$5,NUMERICAL_BINS_STEP_1!$A$2:$A$5,,-1)</f>
        <v>1</v>
      </c>
      <c r="F38" s="1">
        <f>_xlfn.XLOOKUP(Table119[[#This Row],[ODI-SR-B]],NUMERICAL_BINS_STEP_1!$F$2:$F$5,NUMERICAL_BINS_STEP_1!$A$2:$A$5,,-1)</f>
        <v>3</v>
      </c>
      <c r="G38" s="1">
        <f>_xlfn.XLOOKUP(Table119[[#This Row],[ODI-WKTS]],NUMERICAL_BINS_STEP_1!$G$2:$G$5,NUMERICAL_BINS_STEP_1!$A$2:$A$5,,-1)</f>
        <v>2</v>
      </c>
      <c r="H38" s="1">
        <f>_xlfn.XLOOKUP(Table119[[#This Row],[ODI-SR-BL]],NUMERICAL_BINS_STEP_1!$H$2:$H$5,NUMERICAL_BINS_STEP_1!$A$2:$A$5,,-1)</f>
        <v>2</v>
      </c>
      <c r="I38" s="1">
        <f>_xlfn.XLOOKUP(Table119[[#This Row],[RUNS-S]],NUMERICAL_BINS_STEP_1!$I$2:$I$5,NUMERICAL_BINS_STEP_1!$A$2:$A$5,,-1)</f>
        <v>0</v>
      </c>
      <c r="J38" s="1">
        <f>_xlfn.XLOOKUP(Table119[[#This Row],[HS ]],NUMERICAL_BINS_STEP_1!$J$2:$J$5,NUMERICAL_BINS_STEP_1!$A$2:$A$5,,-1)</f>
        <v>0</v>
      </c>
      <c r="K38" s="1">
        <f>_xlfn.XLOOKUP(Table119[[#This Row],[AVE]],NUMERICAL_BINS_STEP_1!$K$2:$K$5,NUMERICAL_BINS_STEP_1!$A$2:$A$5,,-1)</f>
        <v>1</v>
      </c>
      <c r="L38" s="1">
        <f>_xlfn.XLOOKUP(Table119[[#This Row],[SR -B]],NUMERICAL_BINS_STEP_1!$L$2:$L$5,NUMERICAL_BINS_STEP_1!$A$2:$A$5,,-1)</f>
        <v>2</v>
      </c>
      <c r="M38" s="1">
        <f>_xlfn.XLOOKUP(Table119[[#This Row],[SIXERS]],NUMERICAL_BINS_STEP_1!$M$2:$M$5,NUMERICAL_BINS_STEP_1!$A$2:$A$5,,-1)</f>
        <v>1</v>
      </c>
      <c r="N38" s="1">
        <f>_xlfn.XLOOKUP(Table119[[#This Row],[RUNS-C]],NUMERICAL_BINS_STEP_1!$N$2:$N$5,NUMERICAL_BINS_STEP_1!$A$2:$A$5,,-1)</f>
        <v>0</v>
      </c>
      <c r="O38" s="1">
        <f>_xlfn.XLOOKUP(Table119[[#This Row],[WKTS]],NUMERICAL_BINS_STEP_1!$O$2:$O$5,NUMERICAL_BINS_STEP_1!$A$2:$A$5,,-1)</f>
        <v>2</v>
      </c>
      <c r="P38" s="1">
        <f>_xlfn.XLOOKUP(Table119[[#This Row],[AVE-BL]],NUMERICAL_BINS_STEP_1!$P$2:$P$5,NUMERICAL_BINS_STEP_1!$A$2:$A$5,,-1)</f>
        <v>0</v>
      </c>
      <c r="Q38" s="1">
        <f>_xlfn.XLOOKUP(Table119[[#This Row],[ECON]],NUMERICAL_BINS_STEP_1!$Q$2:$Q$5,NUMERICAL_BINS_STEP_1!$A$2:$A$5,,-1)</f>
        <v>0</v>
      </c>
      <c r="R38" s="1">
        <f>_xlfn.XLOOKUP(Table119[[#This Row],[SR-BL]],NUMERICAL_BINS_STEP_1!$R$2:$R$5,NUMERICAL_BINS_STEP_1!$A$2:$A$5,,-1)</f>
        <v>0</v>
      </c>
      <c r="S38" s="1">
        <f>_xlfn.XLOOKUP(Table119[[#This Row],[AUCTION YEAR]],NUMERICAL_BINS_STEP_1!$S$2:$S$5,NUMERICAL_BINS_STEP_1!$A$2:$A$5,,-1)</f>
        <v>0</v>
      </c>
      <c r="T38" s="1">
        <f>_xlfn.XLOOKUP(Table119[[#This Row],[BASE PRICE]],NUMERICAL_BINS_STEP_1!$T$2:$T$5,NUMERICAL_BINS_STEP_1!$A$2:$A$5,,-1)</f>
        <v>1</v>
      </c>
      <c r="U38" s="1">
        <f>_xlfn.XLOOKUP(Table119[[#This Row],[SOLD PRICE]],NUMERICAL_BINS_STEP_1!$U$2:$U$5,NUMERICAL_BINS_STEP_1!$A$2:$A$5,,-1)</f>
        <v>0</v>
      </c>
      <c r="V38" s="1">
        <f>_xlfn.XLOOKUP(Table14[[#This Row],[COUNTRY]],CATEGORICAL_BINS_STEP_1!$L$2:$L$11,CATEGORICAL_BINS_STEP_1!$K$2:$K$11,,-1)</f>
        <v>2</v>
      </c>
      <c r="W38" s="1">
        <f>_xlfn.XLOOKUP(Table14[[#This Row],[TEAM]],CATEGORICAL_BINS_STEP_1!$L$14:$L$29,CATEGORICAL_BINS_STEP_1!$K$14:$K$29,,-1)</f>
        <v>3</v>
      </c>
      <c r="X38" s="1">
        <f>_xlfn.XLOOKUP(Table14[[#This Row],[PLAYING ROLE]],CATEGORICAL_BINS_STEP_1!$L$34:$L$37,CATEGORICAL_BINS_STEP_1!$K$34:$K$37,,-1)</f>
        <v>1</v>
      </c>
    </row>
    <row r="39" spans="1:24" x14ac:dyDescent="0.35">
      <c r="A39" s="4">
        <v>38</v>
      </c>
      <c r="B39" s="4">
        <v>2</v>
      </c>
      <c r="C39" s="1">
        <f>_xlfn.XLOOKUP(Table119[[#This Row],[T-RUNS]],NUMERICAL_BINS_STEP_1!$C$2:$C$5,NUMERICAL_BINS_STEP_1!$A$2:$A$5,,-1)</f>
        <v>0</v>
      </c>
      <c r="D39" s="1">
        <f>_xlfn.XLOOKUP(Table119[[#This Row],[T-WKTS]],NUMERICAL_BINS_STEP_1!$D$2:$D$5,NUMERICAL_BINS_STEP_1!$A$2:$A$5,,-1)</f>
        <v>0</v>
      </c>
      <c r="E39" s="1">
        <f>_xlfn.XLOOKUP(Table119[[#This Row],[ODI-RUNS-S]],NUMERICAL_BINS_STEP_1!$E$2:$E$5,NUMERICAL_BINS_STEP_1!$A$2:$A$5,,-1)</f>
        <v>1</v>
      </c>
      <c r="F39" s="1">
        <f>_xlfn.XLOOKUP(Table119[[#This Row],[ODI-SR-B]],NUMERICAL_BINS_STEP_1!$F$2:$F$5,NUMERICAL_BINS_STEP_1!$A$2:$A$5,,-1)</f>
        <v>1</v>
      </c>
      <c r="G39" s="1">
        <f>_xlfn.XLOOKUP(Table119[[#This Row],[ODI-WKTS]],NUMERICAL_BINS_STEP_1!$G$2:$G$5,NUMERICAL_BINS_STEP_1!$A$2:$A$5,,-1)</f>
        <v>0</v>
      </c>
      <c r="H39" s="1">
        <f>_xlfn.XLOOKUP(Table119[[#This Row],[ODI-SR-BL]],NUMERICAL_BINS_STEP_1!$H$2:$H$5,NUMERICAL_BINS_STEP_1!$A$2:$A$5,,-1)</f>
        <v>3</v>
      </c>
      <c r="I39" s="1">
        <f>_xlfn.XLOOKUP(Table119[[#This Row],[RUNS-S]],NUMERICAL_BINS_STEP_1!$I$2:$I$5,NUMERICAL_BINS_STEP_1!$A$2:$A$5,,-1)</f>
        <v>3</v>
      </c>
      <c r="J39" s="1">
        <f>_xlfn.XLOOKUP(Table119[[#This Row],[HS ]],NUMERICAL_BINS_STEP_1!$J$2:$J$5,NUMERICAL_BINS_STEP_1!$A$2:$A$5,,-1)</f>
        <v>3</v>
      </c>
      <c r="K39" s="1">
        <f>_xlfn.XLOOKUP(Table119[[#This Row],[AVE]],NUMERICAL_BINS_STEP_1!$K$2:$K$5,NUMERICAL_BINS_STEP_1!$A$2:$A$5,,-1)</f>
        <v>3</v>
      </c>
      <c r="L39" s="1">
        <f>_xlfn.XLOOKUP(Table119[[#This Row],[SR -B]],NUMERICAL_BINS_STEP_1!$L$2:$L$5,NUMERICAL_BINS_STEP_1!$A$2:$A$5,,-1)</f>
        <v>1</v>
      </c>
      <c r="M39" s="1">
        <f>_xlfn.XLOOKUP(Table119[[#This Row],[SIXERS]],NUMERICAL_BINS_STEP_1!$M$2:$M$5,NUMERICAL_BINS_STEP_1!$A$2:$A$5,,-1)</f>
        <v>2</v>
      </c>
      <c r="N39" s="1">
        <f>_xlfn.XLOOKUP(Table119[[#This Row],[RUNS-C]],NUMERICAL_BINS_STEP_1!$N$2:$N$5,NUMERICAL_BINS_STEP_1!$A$2:$A$5,,-1)</f>
        <v>0</v>
      </c>
      <c r="O39" s="1">
        <f>_xlfn.XLOOKUP(Table119[[#This Row],[WKTS]],NUMERICAL_BINS_STEP_1!$O$2:$O$5,NUMERICAL_BINS_STEP_1!$A$2:$A$5,,-1)</f>
        <v>0</v>
      </c>
      <c r="P39" s="1">
        <f>_xlfn.XLOOKUP(Table119[[#This Row],[AVE-BL]],NUMERICAL_BINS_STEP_1!$P$2:$P$5,NUMERICAL_BINS_STEP_1!$A$2:$A$5,,-1)</f>
        <v>3</v>
      </c>
      <c r="Q39" s="1">
        <f>_xlfn.XLOOKUP(Table119[[#This Row],[ECON]],NUMERICAL_BINS_STEP_1!$Q$2:$Q$5,NUMERICAL_BINS_STEP_1!$A$2:$A$5,,-1)</f>
        <v>3</v>
      </c>
      <c r="R39" s="1">
        <f>_xlfn.XLOOKUP(Table119[[#This Row],[SR-BL]],NUMERICAL_BINS_STEP_1!$R$2:$R$5,NUMERICAL_BINS_STEP_1!$A$2:$A$5,,-1)</f>
        <v>2</v>
      </c>
      <c r="S39" s="1">
        <f>_xlfn.XLOOKUP(Table119[[#This Row],[AUCTION YEAR]],NUMERICAL_BINS_STEP_1!$S$2:$S$5,NUMERICAL_BINS_STEP_1!$A$2:$A$5,,-1)</f>
        <v>0</v>
      </c>
      <c r="T39" s="1">
        <f>_xlfn.XLOOKUP(Table119[[#This Row],[BASE PRICE]],NUMERICAL_BINS_STEP_1!$T$2:$T$5,NUMERICAL_BINS_STEP_1!$A$2:$A$5,,-1)</f>
        <v>1</v>
      </c>
      <c r="U39" s="1">
        <f>_xlfn.XLOOKUP(Table119[[#This Row],[SOLD PRICE]],NUMERICAL_BINS_STEP_1!$U$2:$U$5,NUMERICAL_BINS_STEP_1!$A$2:$A$5,,-1)</f>
        <v>2</v>
      </c>
      <c r="V39" s="1">
        <f>_xlfn.XLOOKUP(Table14[[#This Row],[COUNTRY]],CATEGORICAL_BINS_STEP_1!$L$2:$L$11,CATEGORICAL_BINS_STEP_1!$K$2:$K$11,,-1)</f>
        <v>2</v>
      </c>
      <c r="W39" s="1">
        <f>_xlfn.XLOOKUP(Table14[[#This Row],[TEAM]],CATEGORICAL_BINS_STEP_1!$L$14:$L$29,CATEGORICAL_BINS_STEP_1!$K$14:$K$29,,-1)</f>
        <v>2</v>
      </c>
      <c r="X39" s="1">
        <f>_xlfn.XLOOKUP(Table14[[#This Row],[PLAYING ROLE]],CATEGORICAL_BINS_STEP_1!$L$34:$L$37,CATEGORICAL_BINS_STEP_1!$K$34:$K$37,,-1)</f>
        <v>1</v>
      </c>
    </row>
    <row r="40" spans="1:24" x14ac:dyDescent="0.35">
      <c r="A40" s="4">
        <v>39</v>
      </c>
      <c r="B40" s="4">
        <v>3</v>
      </c>
      <c r="C40" s="1">
        <f>_xlfn.XLOOKUP(Table119[[#This Row],[T-RUNS]],NUMERICAL_BINS_STEP_1!$C$2:$C$5,NUMERICAL_BINS_STEP_1!$A$2:$A$5,,-1)</f>
        <v>0</v>
      </c>
      <c r="D40" s="1">
        <f>_xlfn.XLOOKUP(Table119[[#This Row],[T-WKTS]],NUMERICAL_BINS_STEP_1!$D$2:$D$5,NUMERICAL_BINS_STEP_1!$A$2:$A$5,,-1)</f>
        <v>0</v>
      </c>
      <c r="E40" s="1">
        <f>_xlfn.XLOOKUP(Table119[[#This Row],[ODI-RUNS-S]],NUMERICAL_BINS_STEP_1!$E$2:$E$5,NUMERICAL_BINS_STEP_1!$A$2:$A$5,,-1)</f>
        <v>0</v>
      </c>
      <c r="F40" s="1">
        <f>_xlfn.XLOOKUP(Table119[[#This Row],[ODI-SR-B]],NUMERICAL_BINS_STEP_1!$F$2:$F$5,NUMERICAL_BINS_STEP_1!$A$2:$A$5,,-1)</f>
        <v>3</v>
      </c>
      <c r="G40" s="1">
        <f>_xlfn.XLOOKUP(Table119[[#This Row],[ODI-WKTS]],NUMERICAL_BINS_STEP_1!$G$2:$G$5,NUMERICAL_BINS_STEP_1!$A$2:$A$5,,-1)</f>
        <v>0</v>
      </c>
      <c r="H40" s="1">
        <f>_xlfn.XLOOKUP(Table119[[#This Row],[ODI-SR-BL]],NUMERICAL_BINS_STEP_1!$H$2:$H$5,NUMERICAL_BINS_STEP_1!$A$2:$A$5,,-1)</f>
        <v>0</v>
      </c>
      <c r="I40" s="1">
        <f>_xlfn.XLOOKUP(Table119[[#This Row],[RUNS-S]],NUMERICAL_BINS_STEP_1!$I$2:$I$5,NUMERICAL_BINS_STEP_1!$A$2:$A$5,,-1)</f>
        <v>2</v>
      </c>
      <c r="J40" s="1">
        <f>_xlfn.XLOOKUP(Table119[[#This Row],[HS ]],NUMERICAL_BINS_STEP_1!$J$2:$J$5,NUMERICAL_BINS_STEP_1!$A$2:$A$5,,-1)</f>
        <v>2</v>
      </c>
      <c r="K40" s="1">
        <f>_xlfn.XLOOKUP(Table119[[#This Row],[AVE]],NUMERICAL_BINS_STEP_1!$K$2:$K$5,NUMERICAL_BINS_STEP_1!$A$2:$A$5,,-1)</f>
        <v>2</v>
      </c>
      <c r="L40" s="1">
        <f>_xlfn.XLOOKUP(Table119[[#This Row],[SR -B]],NUMERICAL_BINS_STEP_1!$L$2:$L$5,NUMERICAL_BINS_STEP_1!$A$2:$A$5,,-1)</f>
        <v>2</v>
      </c>
      <c r="M40" s="1">
        <f>_xlfn.XLOOKUP(Table119[[#This Row],[SIXERS]],NUMERICAL_BINS_STEP_1!$M$2:$M$5,NUMERICAL_BINS_STEP_1!$A$2:$A$5,,-1)</f>
        <v>3</v>
      </c>
      <c r="N40" s="1">
        <f>_xlfn.XLOOKUP(Table119[[#This Row],[RUNS-C]],NUMERICAL_BINS_STEP_1!$N$2:$N$5,NUMERICAL_BINS_STEP_1!$A$2:$A$5,,-1)</f>
        <v>0</v>
      </c>
      <c r="O40" s="1">
        <f>_xlfn.XLOOKUP(Table119[[#This Row],[WKTS]],NUMERICAL_BINS_STEP_1!$O$2:$O$5,NUMERICAL_BINS_STEP_1!$A$2:$A$5,,-1)</f>
        <v>0</v>
      </c>
      <c r="P40" s="1">
        <f>_xlfn.XLOOKUP(Table119[[#This Row],[AVE-BL]],NUMERICAL_BINS_STEP_1!$P$2:$P$5,NUMERICAL_BINS_STEP_1!$A$2:$A$5,,-1)</f>
        <v>0</v>
      </c>
      <c r="Q40" s="1">
        <f>_xlfn.XLOOKUP(Table119[[#This Row],[ECON]],NUMERICAL_BINS_STEP_1!$Q$2:$Q$5,NUMERICAL_BINS_STEP_1!$A$2:$A$5,,-1)</f>
        <v>0</v>
      </c>
      <c r="R40" s="1">
        <f>_xlfn.XLOOKUP(Table119[[#This Row],[SR-BL]],NUMERICAL_BINS_STEP_1!$R$2:$R$5,NUMERICAL_BINS_STEP_1!$A$2:$A$5,,-1)</f>
        <v>0</v>
      </c>
      <c r="S40" s="1">
        <f>_xlfn.XLOOKUP(Table119[[#This Row],[AUCTION YEAR]],NUMERICAL_BINS_STEP_1!$S$2:$S$5,NUMERICAL_BINS_STEP_1!$A$2:$A$5,,-1)</f>
        <v>3</v>
      </c>
      <c r="T40" s="1">
        <f>_xlfn.XLOOKUP(Table119[[#This Row],[BASE PRICE]],NUMERICAL_BINS_STEP_1!$T$2:$T$5,NUMERICAL_BINS_STEP_1!$A$2:$A$5,,-1)</f>
        <v>1</v>
      </c>
      <c r="U40" s="1">
        <f>_xlfn.XLOOKUP(Table119[[#This Row],[SOLD PRICE]],NUMERICAL_BINS_STEP_1!$U$2:$U$5,NUMERICAL_BINS_STEP_1!$A$2:$A$5,,-1)</f>
        <v>3</v>
      </c>
      <c r="V40" s="1">
        <f>_xlfn.XLOOKUP(Table14[[#This Row],[COUNTRY]],CATEGORICAL_BINS_STEP_1!$L$2:$L$11,CATEGORICAL_BINS_STEP_1!$K$2:$K$11,,-1)</f>
        <v>2</v>
      </c>
      <c r="W40" s="1">
        <f>_xlfn.XLOOKUP(Table14[[#This Row],[TEAM]],CATEGORICAL_BINS_STEP_1!$L$14:$L$29,CATEGORICAL_BINS_STEP_1!$K$14:$K$29,,-1)</f>
        <v>1</v>
      </c>
      <c r="X40" s="1">
        <f>_xlfn.XLOOKUP(Table14[[#This Row],[PLAYING ROLE]],CATEGORICAL_BINS_STEP_1!$L$34:$L$37,CATEGORICAL_BINS_STEP_1!$K$34:$K$37,,-1)</f>
        <v>2</v>
      </c>
    </row>
    <row r="41" spans="1:24" x14ac:dyDescent="0.35">
      <c r="A41" s="4">
        <v>40</v>
      </c>
      <c r="B41" s="4">
        <v>1</v>
      </c>
      <c r="C41" s="1">
        <f>_xlfn.XLOOKUP(Table119[[#This Row],[T-RUNS]],NUMERICAL_BINS_STEP_1!$C$2:$C$5,NUMERICAL_BINS_STEP_1!$A$2:$A$5,,-1)</f>
        <v>0</v>
      </c>
      <c r="D41" s="1">
        <f>_xlfn.XLOOKUP(Table119[[#This Row],[T-WKTS]],NUMERICAL_BINS_STEP_1!$D$2:$D$5,NUMERICAL_BINS_STEP_1!$A$2:$A$5,,-1)</f>
        <v>0</v>
      </c>
      <c r="E41" s="1">
        <f>_xlfn.XLOOKUP(Table119[[#This Row],[ODI-RUNS-S]],NUMERICAL_BINS_STEP_1!$E$2:$E$5,NUMERICAL_BINS_STEP_1!$A$2:$A$5,,-1)</f>
        <v>1</v>
      </c>
      <c r="F41" s="1">
        <f>_xlfn.XLOOKUP(Table119[[#This Row],[ODI-SR-B]],NUMERICAL_BINS_STEP_1!$F$2:$F$5,NUMERICAL_BINS_STEP_1!$A$2:$A$5,,-1)</f>
        <v>0</v>
      </c>
      <c r="G41" s="1">
        <f>_xlfn.XLOOKUP(Table119[[#This Row],[ODI-WKTS]],NUMERICAL_BINS_STEP_1!$G$2:$G$5,NUMERICAL_BINS_STEP_1!$A$2:$A$5,,-1)</f>
        <v>0</v>
      </c>
      <c r="H41" s="1">
        <f>_xlfn.XLOOKUP(Table119[[#This Row],[ODI-SR-BL]],NUMERICAL_BINS_STEP_1!$H$2:$H$5,NUMERICAL_BINS_STEP_1!$A$2:$A$5,,-1)</f>
        <v>0</v>
      </c>
      <c r="I41" s="1">
        <f>_xlfn.XLOOKUP(Table119[[#This Row],[RUNS-S]],NUMERICAL_BINS_STEP_1!$I$2:$I$5,NUMERICAL_BINS_STEP_1!$A$2:$A$5,,-1)</f>
        <v>2</v>
      </c>
      <c r="J41" s="1">
        <f>_xlfn.XLOOKUP(Table119[[#This Row],[HS ]],NUMERICAL_BINS_STEP_1!$J$2:$J$5,NUMERICAL_BINS_STEP_1!$A$2:$A$5,,-1)</f>
        <v>2</v>
      </c>
      <c r="K41" s="1">
        <f>_xlfn.XLOOKUP(Table119[[#This Row],[AVE]],NUMERICAL_BINS_STEP_1!$K$2:$K$5,NUMERICAL_BINS_STEP_1!$A$2:$A$5,,-1)</f>
        <v>2</v>
      </c>
      <c r="L41" s="1">
        <f>_xlfn.XLOOKUP(Table119[[#This Row],[SR -B]],NUMERICAL_BINS_STEP_1!$L$2:$L$5,NUMERICAL_BINS_STEP_1!$A$2:$A$5,,-1)</f>
        <v>1</v>
      </c>
      <c r="M41" s="1">
        <f>_xlfn.XLOOKUP(Table119[[#This Row],[SIXERS]],NUMERICAL_BINS_STEP_1!$M$2:$M$5,NUMERICAL_BINS_STEP_1!$A$2:$A$5,,-1)</f>
        <v>3</v>
      </c>
      <c r="N41" s="1">
        <f>_xlfn.XLOOKUP(Table119[[#This Row],[RUNS-C]],NUMERICAL_BINS_STEP_1!$N$2:$N$5,NUMERICAL_BINS_STEP_1!$A$2:$A$5,,-1)</f>
        <v>2</v>
      </c>
      <c r="O41" s="1">
        <f>_xlfn.XLOOKUP(Table119[[#This Row],[WKTS]],NUMERICAL_BINS_STEP_1!$O$2:$O$5,NUMERICAL_BINS_STEP_1!$A$2:$A$5,,-1)</f>
        <v>0</v>
      </c>
      <c r="P41" s="1">
        <f>_xlfn.XLOOKUP(Table119[[#This Row],[AVE-BL]],NUMERICAL_BINS_STEP_1!$P$2:$P$5,NUMERICAL_BINS_STEP_1!$A$2:$A$5,,-1)</f>
        <v>3</v>
      </c>
      <c r="Q41" s="1">
        <f>_xlfn.XLOOKUP(Table119[[#This Row],[ECON]],NUMERICAL_BINS_STEP_1!$Q$2:$Q$5,NUMERICAL_BINS_STEP_1!$A$2:$A$5,,-1)</f>
        <v>3</v>
      </c>
      <c r="R41" s="1">
        <f>_xlfn.XLOOKUP(Table119[[#This Row],[SR-BL]],NUMERICAL_BINS_STEP_1!$R$2:$R$5,NUMERICAL_BINS_STEP_1!$A$2:$A$5,,-1)</f>
        <v>3</v>
      </c>
      <c r="S41" s="1">
        <f>_xlfn.XLOOKUP(Table119[[#This Row],[AUCTION YEAR]],NUMERICAL_BINS_STEP_1!$S$2:$S$5,NUMERICAL_BINS_STEP_1!$A$2:$A$5,,-1)</f>
        <v>3</v>
      </c>
      <c r="T41" s="1">
        <f>_xlfn.XLOOKUP(Table119[[#This Row],[BASE PRICE]],NUMERICAL_BINS_STEP_1!$T$2:$T$5,NUMERICAL_BINS_STEP_1!$A$2:$A$5,,-1)</f>
        <v>1</v>
      </c>
      <c r="U41" s="1">
        <f>_xlfn.XLOOKUP(Table119[[#This Row],[SOLD PRICE]],NUMERICAL_BINS_STEP_1!$U$2:$U$5,NUMERICAL_BINS_STEP_1!$A$2:$A$5,,-1)</f>
        <v>3</v>
      </c>
      <c r="V41" s="1">
        <f>_xlfn.XLOOKUP(Table14[[#This Row],[COUNTRY]],CATEGORICAL_BINS_STEP_1!$L$2:$L$11,CATEGORICAL_BINS_STEP_1!$K$2:$K$11,,-1)</f>
        <v>1</v>
      </c>
      <c r="W41" s="1">
        <f>_xlfn.XLOOKUP(Table14[[#This Row],[TEAM]],CATEGORICAL_BINS_STEP_1!$L$14:$L$29,CATEGORICAL_BINS_STEP_1!$K$14:$K$29,,-1)</f>
        <v>4</v>
      </c>
      <c r="X41" s="1">
        <f>_xlfn.XLOOKUP(Table14[[#This Row],[PLAYING ROLE]],CATEGORICAL_BINS_STEP_1!$L$34:$L$37,CATEGORICAL_BINS_STEP_1!$K$34:$K$37,,-1)</f>
        <v>1</v>
      </c>
    </row>
    <row r="42" spans="1:24" x14ac:dyDescent="0.35">
      <c r="A42" s="4">
        <v>41</v>
      </c>
      <c r="B42" s="4">
        <v>2</v>
      </c>
      <c r="C42" s="1">
        <f>_xlfn.XLOOKUP(Table119[[#This Row],[T-RUNS]],NUMERICAL_BINS_STEP_1!$C$2:$C$5,NUMERICAL_BINS_STEP_1!$A$2:$A$5,,-1)</f>
        <v>0</v>
      </c>
      <c r="D42" s="1">
        <f>_xlfn.XLOOKUP(Table119[[#This Row],[T-WKTS]],NUMERICAL_BINS_STEP_1!$D$2:$D$5,NUMERICAL_BINS_STEP_1!$A$2:$A$5,,-1)</f>
        <v>0</v>
      </c>
      <c r="E42" s="1">
        <f>_xlfn.XLOOKUP(Table119[[#This Row],[ODI-RUNS-S]],NUMERICAL_BINS_STEP_1!$E$2:$E$5,NUMERICAL_BINS_STEP_1!$A$2:$A$5,,-1)</f>
        <v>0</v>
      </c>
      <c r="F42" s="1">
        <f>_xlfn.XLOOKUP(Table119[[#This Row],[ODI-SR-B]],NUMERICAL_BINS_STEP_1!$F$2:$F$5,NUMERICAL_BINS_STEP_1!$A$2:$A$5,,-1)</f>
        <v>0</v>
      </c>
      <c r="G42" s="1">
        <f>_xlfn.XLOOKUP(Table119[[#This Row],[ODI-WKTS]],NUMERICAL_BINS_STEP_1!$G$2:$G$5,NUMERICAL_BINS_STEP_1!$A$2:$A$5,,-1)</f>
        <v>2</v>
      </c>
      <c r="H42" s="1">
        <f>_xlfn.XLOOKUP(Table119[[#This Row],[ODI-SR-BL]],NUMERICAL_BINS_STEP_1!$H$2:$H$5,NUMERICAL_BINS_STEP_1!$A$2:$A$5,,-1)</f>
        <v>0</v>
      </c>
      <c r="I42" s="1">
        <f>_xlfn.XLOOKUP(Table119[[#This Row],[RUNS-S]],NUMERICAL_BINS_STEP_1!$I$2:$I$5,NUMERICAL_BINS_STEP_1!$A$2:$A$5,,-1)</f>
        <v>2</v>
      </c>
      <c r="J42" s="1">
        <f>_xlfn.XLOOKUP(Table119[[#This Row],[HS ]],NUMERICAL_BINS_STEP_1!$J$2:$J$5,NUMERICAL_BINS_STEP_1!$A$2:$A$5,,-1)</f>
        <v>1</v>
      </c>
      <c r="K42" s="1">
        <f>_xlfn.XLOOKUP(Table119[[#This Row],[AVE]],NUMERICAL_BINS_STEP_1!$K$2:$K$5,NUMERICAL_BINS_STEP_1!$A$2:$A$5,,-1)</f>
        <v>0</v>
      </c>
      <c r="L42" s="1">
        <f>_xlfn.XLOOKUP(Table119[[#This Row],[SR -B]],NUMERICAL_BINS_STEP_1!$L$2:$L$5,NUMERICAL_BINS_STEP_1!$A$2:$A$5,,-1)</f>
        <v>1</v>
      </c>
      <c r="M42" s="1">
        <f>_xlfn.XLOOKUP(Table119[[#This Row],[SIXERS]],NUMERICAL_BINS_STEP_1!$M$2:$M$5,NUMERICAL_BINS_STEP_1!$A$2:$A$5,,-1)</f>
        <v>1</v>
      </c>
      <c r="N42" s="1">
        <f>_xlfn.XLOOKUP(Table119[[#This Row],[RUNS-C]],NUMERICAL_BINS_STEP_1!$N$2:$N$5,NUMERICAL_BINS_STEP_1!$A$2:$A$5,,-1)</f>
        <v>3</v>
      </c>
      <c r="O42" s="1">
        <f>_xlfn.XLOOKUP(Table119[[#This Row],[WKTS]],NUMERICAL_BINS_STEP_1!$O$2:$O$5,NUMERICAL_BINS_STEP_1!$A$2:$A$5,,-1)</f>
        <v>3</v>
      </c>
      <c r="P42" s="1">
        <f>_xlfn.XLOOKUP(Table119[[#This Row],[AVE-BL]],NUMERICAL_BINS_STEP_1!$P$2:$P$5,NUMERICAL_BINS_STEP_1!$A$2:$A$5,,-1)</f>
        <v>2</v>
      </c>
      <c r="Q42" s="1">
        <f>_xlfn.XLOOKUP(Table119[[#This Row],[ECON]],NUMERICAL_BINS_STEP_1!$Q$2:$Q$5,NUMERICAL_BINS_STEP_1!$A$2:$A$5,,-1)</f>
        <v>3</v>
      </c>
      <c r="R42" s="1">
        <f>_xlfn.XLOOKUP(Table119[[#This Row],[SR-BL]],NUMERICAL_BINS_STEP_1!$R$2:$R$5,NUMERICAL_BINS_STEP_1!$A$2:$A$5,,-1)</f>
        <v>0</v>
      </c>
      <c r="S42" s="1">
        <f>_xlfn.XLOOKUP(Table119[[#This Row],[AUCTION YEAR]],NUMERICAL_BINS_STEP_1!$S$2:$S$5,NUMERICAL_BINS_STEP_1!$A$2:$A$5,,-1)</f>
        <v>3</v>
      </c>
      <c r="T42" s="1">
        <f>_xlfn.XLOOKUP(Table119[[#This Row],[BASE PRICE]],NUMERICAL_BINS_STEP_1!$T$2:$T$5,NUMERICAL_BINS_STEP_1!$A$2:$A$5,,-1)</f>
        <v>1</v>
      </c>
      <c r="U42" s="1">
        <f>_xlfn.XLOOKUP(Table119[[#This Row],[SOLD PRICE]],NUMERICAL_BINS_STEP_1!$U$2:$U$5,NUMERICAL_BINS_STEP_1!$A$2:$A$5,,-1)</f>
        <v>2</v>
      </c>
      <c r="V42" s="1">
        <f>_xlfn.XLOOKUP(Table14[[#This Row],[COUNTRY]],CATEGORICAL_BINS_STEP_1!$L$2:$L$11,CATEGORICAL_BINS_STEP_1!$K$2:$K$11,,-1)</f>
        <v>1</v>
      </c>
      <c r="W42" s="1">
        <f>_xlfn.XLOOKUP(Table14[[#This Row],[TEAM]],CATEGORICAL_BINS_STEP_1!$L$14:$L$29,CATEGORICAL_BINS_STEP_1!$K$14:$K$29,,-1)</f>
        <v>1</v>
      </c>
      <c r="X42" s="1">
        <f>_xlfn.XLOOKUP(Table14[[#This Row],[PLAYING ROLE]],CATEGORICAL_BINS_STEP_1!$L$34:$L$37,CATEGORICAL_BINS_STEP_1!$K$34:$K$37,,-1)</f>
        <v>1</v>
      </c>
    </row>
    <row r="43" spans="1:24" x14ac:dyDescent="0.35">
      <c r="A43" s="4">
        <v>42</v>
      </c>
      <c r="B43" s="4">
        <v>3</v>
      </c>
      <c r="C43" s="1">
        <f>_xlfn.XLOOKUP(Table119[[#This Row],[T-RUNS]],NUMERICAL_BINS_STEP_1!$C$2:$C$5,NUMERICAL_BINS_STEP_1!$A$2:$A$5,,-1)</f>
        <v>1</v>
      </c>
      <c r="D43" s="1">
        <f>_xlfn.XLOOKUP(Table119[[#This Row],[T-WKTS]],NUMERICAL_BINS_STEP_1!$D$2:$D$5,NUMERICAL_BINS_STEP_1!$A$2:$A$5,,-1)</f>
        <v>0</v>
      </c>
      <c r="E43" s="1">
        <f>_xlfn.XLOOKUP(Table119[[#This Row],[ODI-RUNS-S]],NUMERICAL_BINS_STEP_1!$E$2:$E$5,NUMERICAL_BINS_STEP_1!$A$2:$A$5,,-1)</f>
        <v>2</v>
      </c>
      <c r="F43" s="1">
        <f>_xlfn.XLOOKUP(Table119[[#This Row],[ODI-SR-B]],NUMERICAL_BINS_STEP_1!$F$2:$F$5,NUMERICAL_BINS_STEP_1!$A$2:$A$5,,-1)</f>
        <v>2</v>
      </c>
      <c r="G43" s="1">
        <f>_xlfn.XLOOKUP(Table119[[#This Row],[ODI-WKTS]],NUMERICAL_BINS_STEP_1!$G$2:$G$5,NUMERICAL_BINS_STEP_1!$A$2:$A$5,,-1)</f>
        <v>0</v>
      </c>
      <c r="H43" s="1">
        <f>_xlfn.XLOOKUP(Table119[[#This Row],[ODI-SR-BL]],NUMERICAL_BINS_STEP_1!$H$2:$H$5,NUMERICAL_BINS_STEP_1!$A$2:$A$5,,-1)</f>
        <v>0</v>
      </c>
      <c r="I43" s="1">
        <f>_xlfn.XLOOKUP(Table119[[#This Row],[RUNS-S]],NUMERICAL_BINS_STEP_1!$I$2:$I$5,NUMERICAL_BINS_STEP_1!$A$2:$A$5,,-1)</f>
        <v>2</v>
      </c>
      <c r="J43" s="1">
        <f>_xlfn.XLOOKUP(Table119[[#This Row],[HS ]],NUMERICAL_BINS_STEP_1!$J$2:$J$5,NUMERICAL_BINS_STEP_1!$A$2:$A$5,,-1)</f>
        <v>3</v>
      </c>
      <c r="K43" s="1">
        <f>_xlfn.XLOOKUP(Table119[[#This Row],[AVE]],NUMERICAL_BINS_STEP_1!$K$2:$K$5,NUMERICAL_BINS_STEP_1!$A$2:$A$5,,-1)</f>
        <v>3</v>
      </c>
      <c r="L43" s="1">
        <f>_xlfn.XLOOKUP(Table119[[#This Row],[SR -B]],NUMERICAL_BINS_STEP_1!$L$2:$L$5,NUMERICAL_BINS_STEP_1!$A$2:$A$5,,-1)</f>
        <v>3</v>
      </c>
      <c r="M43" s="1">
        <f>_xlfn.XLOOKUP(Table119[[#This Row],[SIXERS]],NUMERICAL_BINS_STEP_1!$M$2:$M$5,NUMERICAL_BINS_STEP_1!$A$2:$A$5,,-1)</f>
        <v>2</v>
      </c>
      <c r="N43" s="1">
        <f>_xlfn.XLOOKUP(Table119[[#This Row],[RUNS-C]],NUMERICAL_BINS_STEP_1!$N$2:$N$5,NUMERICAL_BINS_STEP_1!$A$2:$A$5,,-1)</f>
        <v>0</v>
      </c>
      <c r="O43" s="1">
        <f>_xlfn.XLOOKUP(Table119[[#This Row],[WKTS]],NUMERICAL_BINS_STEP_1!$O$2:$O$5,NUMERICAL_BINS_STEP_1!$A$2:$A$5,,-1)</f>
        <v>0</v>
      </c>
      <c r="P43" s="1">
        <f>_xlfn.XLOOKUP(Table119[[#This Row],[AVE-BL]],NUMERICAL_BINS_STEP_1!$P$2:$P$5,NUMERICAL_BINS_STEP_1!$A$2:$A$5,,-1)</f>
        <v>0</v>
      </c>
      <c r="Q43" s="1">
        <f>_xlfn.XLOOKUP(Table119[[#This Row],[ECON]],NUMERICAL_BINS_STEP_1!$Q$2:$Q$5,NUMERICAL_BINS_STEP_1!$A$2:$A$5,,-1)</f>
        <v>3</v>
      </c>
      <c r="R43" s="1">
        <f>_xlfn.XLOOKUP(Table119[[#This Row],[SR-BL]],NUMERICAL_BINS_STEP_1!$R$2:$R$5,NUMERICAL_BINS_STEP_1!$A$2:$A$5,,-1)</f>
        <v>0</v>
      </c>
      <c r="S43" s="1">
        <f>_xlfn.XLOOKUP(Table119[[#This Row],[AUCTION YEAR]],NUMERICAL_BINS_STEP_1!$S$2:$S$5,NUMERICAL_BINS_STEP_1!$A$2:$A$5,,-1)</f>
        <v>0</v>
      </c>
      <c r="T43" s="1">
        <f>_xlfn.XLOOKUP(Table119[[#This Row],[BASE PRICE]],NUMERICAL_BINS_STEP_1!$T$2:$T$5,NUMERICAL_BINS_STEP_1!$A$2:$A$5,,-1)</f>
        <v>1</v>
      </c>
      <c r="U43" s="1">
        <f>_xlfn.XLOOKUP(Table119[[#This Row],[SOLD PRICE]],NUMERICAL_BINS_STEP_1!$U$2:$U$5,NUMERICAL_BINS_STEP_1!$A$2:$A$5,,-1)</f>
        <v>2</v>
      </c>
      <c r="V43" s="1">
        <f>_xlfn.XLOOKUP(Table14[[#This Row],[COUNTRY]],CATEGORICAL_BINS_STEP_1!$L$2:$L$11,CATEGORICAL_BINS_STEP_1!$K$2:$K$11,,-1)</f>
        <v>3</v>
      </c>
      <c r="W43" s="1">
        <f>_xlfn.XLOOKUP(Table14[[#This Row],[TEAM]],CATEGORICAL_BINS_STEP_1!$L$14:$L$29,CATEGORICAL_BINS_STEP_1!$K$14:$K$29,,-1)</f>
        <v>1</v>
      </c>
      <c r="X43" s="1">
        <f>_xlfn.XLOOKUP(Table14[[#This Row],[PLAYING ROLE]],CATEGORICAL_BINS_STEP_1!$L$34:$L$37,CATEGORICAL_BINS_STEP_1!$K$34:$K$37,,-1)</f>
        <v>1</v>
      </c>
    </row>
    <row r="44" spans="1:24" x14ac:dyDescent="0.35">
      <c r="A44" s="4">
        <v>43</v>
      </c>
      <c r="B44" s="4">
        <v>2</v>
      </c>
      <c r="C44" s="1">
        <f>_xlfn.XLOOKUP(Table119[[#This Row],[T-RUNS]],NUMERICAL_BINS_STEP_1!$C$2:$C$5,NUMERICAL_BINS_STEP_1!$A$2:$A$5,,-1)</f>
        <v>1</v>
      </c>
      <c r="D44" s="1">
        <f>_xlfn.XLOOKUP(Table119[[#This Row],[T-WKTS]],NUMERICAL_BINS_STEP_1!$D$2:$D$5,NUMERICAL_BINS_STEP_1!$A$2:$A$5,,-1)</f>
        <v>3</v>
      </c>
      <c r="E44" s="1">
        <f>_xlfn.XLOOKUP(Table119[[#This Row],[ODI-RUNS-S]],NUMERICAL_BINS_STEP_1!$E$2:$E$5,NUMERICAL_BINS_STEP_1!$A$2:$A$5,,-1)</f>
        <v>1</v>
      </c>
      <c r="F44" s="1">
        <f>_xlfn.XLOOKUP(Table119[[#This Row],[ODI-SR-B]],NUMERICAL_BINS_STEP_1!$F$2:$F$5,NUMERICAL_BINS_STEP_1!$A$2:$A$5,,-1)</f>
        <v>3</v>
      </c>
      <c r="G44" s="1">
        <f>_xlfn.XLOOKUP(Table119[[#This Row],[ODI-WKTS]],NUMERICAL_BINS_STEP_1!$G$2:$G$5,NUMERICAL_BINS_STEP_1!$A$2:$A$5,,-1)</f>
        <v>3</v>
      </c>
      <c r="H44" s="1">
        <f>_xlfn.XLOOKUP(Table119[[#This Row],[ODI-SR-BL]],NUMERICAL_BINS_STEP_1!$H$2:$H$5,NUMERICAL_BINS_STEP_1!$A$2:$A$5,,-1)</f>
        <v>2</v>
      </c>
      <c r="I44" s="1">
        <f>_xlfn.XLOOKUP(Table119[[#This Row],[RUNS-S]],NUMERICAL_BINS_STEP_1!$I$2:$I$5,NUMERICAL_BINS_STEP_1!$A$2:$A$5,,-1)</f>
        <v>0</v>
      </c>
      <c r="J44" s="1">
        <f>_xlfn.XLOOKUP(Table119[[#This Row],[HS ]],NUMERICAL_BINS_STEP_1!$J$2:$J$5,NUMERICAL_BINS_STEP_1!$A$2:$A$5,,-1)</f>
        <v>0</v>
      </c>
      <c r="K44" s="1">
        <f>_xlfn.XLOOKUP(Table119[[#This Row],[AVE]],NUMERICAL_BINS_STEP_1!$K$2:$K$5,NUMERICAL_BINS_STEP_1!$A$2:$A$5,,-1)</f>
        <v>1</v>
      </c>
      <c r="L44" s="1">
        <f>_xlfn.XLOOKUP(Table119[[#This Row],[SR -B]],NUMERICAL_BINS_STEP_1!$L$2:$L$5,NUMERICAL_BINS_STEP_1!$A$2:$A$5,,-1)</f>
        <v>2</v>
      </c>
      <c r="M44" s="1">
        <f>_xlfn.XLOOKUP(Table119[[#This Row],[SIXERS]],NUMERICAL_BINS_STEP_1!$M$2:$M$5,NUMERICAL_BINS_STEP_1!$A$2:$A$5,,-1)</f>
        <v>0</v>
      </c>
      <c r="N44" s="1">
        <f>_xlfn.XLOOKUP(Table119[[#This Row],[RUNS-C]],NUMERICAL_BINS_STEP_1!$N$2:$N$5,NUMERICAL_BINS_STEP_1!$A$2:$A$5,,-1)</f>
        <v>0</v>
      </c>
      <c r="O44" s="1">
        <f>_xlfn.XLOOKUP(Table119[[#This Row],[WKTS]],NUMERICAL_BINS_STEP_1!$O$2:$O$5,NUMERICAL_BINS_STEP_1!$A$2:$A$5,,-1)</f>
        <v>0</v>
      </c>
      <c r="P44" s="1">
        <f>_xlfn.XLOOKUP(Table119[[#This Row],[AVE-BL]],NUMERICAL_BINS_STEP_1!$P$2:$P$5,NUMERICAL_BINS_STEP_1!$A$2:$A$5,,-1)</f>
        <v>3</v>
      </c>
      <c r="Q44" s="1">
        <f>_xlfn.XLOOKUP(Table119[[#This Row],[ECON]],NUMERICAL_BINS_STEP_1!$Q$2:$Q$5,NUMERICAL_BINS_STEP_1!$A$2:$A$5,,-1)</f>
        <v>3</v>
      </c>
      <c r="R44" s="1">
        <f>_xlfn.XLOOKUP(Table119[[#This Row],[SR-BL]],NUMERICAL_BINS_STEP_1!$R$2:$R$5,NUMERICAL_BINS_STEP_1!$A$2:$A$5,,-1)</f>
        <v>3</v>
      </c>
      <c r="S44" s="1">
        <f>_xlfn.XLOOKUP(Table119[[#This Row],[AUCTION YEAR]],NUMERICAL_BINS_STEP_1!$S$2:$S$5,NUMERICAL_BINS_STEP_1!$A$2:$A$5,,-1)</f>
        <v>0</v>
      </c>
      <c r="T44" s="1">
        <f>_xlfn.XLOOKUP(Table119[[#This Row],[BASE PRICE]],NUMERICAL_BINS_STEP_1!$T$2:$T$5,NUMERICAL_BINS_STEP_1!$A$2:$A$5,,-1)</f>
        <v>1</v>
      </c>
      <c r="U44" s="1">
        <f>_xlfn.XLOOKUP(Table119[[#This Row],[SOLD PRICE]],NUMERICAL_BINS_STEP_1!$U$2:$U$5,NUMERICAL_BINS_STEP_1!$A$2:$A$5,,-1)</f>
        <v>0</v>
      </c>
      <c r="V44" s="1">
        <f>_xlfn.XLOOKUP(Table14[[#This Row],[COUNTRY]],CATEGORICAL_BINS_STEP_1!$L$2:$L$11,CATEGORICAL_BINS_STEP_1!$K$2:$K$11,,-1)</f>
        <v>3</v>
      </c>
      <c r="W44" s="1">
        <f>_xlfn.XLOOKUP(Table14[[#This Row],[TEAM]],CATEGORICAL_BINS_STEP_1!$L$14:$L$29,CATEGORICAL_BINS_STEP_1!$K$14:$K$29,,-1)</f>
        <v>4</v>
      </c>
      <c r="X44" s="1">
        <f>_xlfn.XLOOKUP(Table14[[#This Row],[PLAYING ROLE]],CATEGORICAL_BINS_STEP_1!$L$34:$L$37,CATEGORICAL_BINS_STEP_1!$K$34:$K$37,,-1)</f>
        <v>2</v>
      </c>
    </row>
    <row r="45" spans="1:24" x14ac:dyDescent="0.35">
      <c r="A45" s="4">
        <v>44</v>
      </c>
      <c r="B45" s="4">
        <v>2</v>
      </c>
      <c r="C45" s="1">
        <f>_xlfn.XLOOKUP(Table119[[#This Row],[T-RUNS]],NUMERICAL_BINS_STEP_1!$C$2:$C$5,NUMERICAL_BINS_STEP_1!$A$2:$A$5,,-1)</f>
        <v>0</v>
      </c>
      <c r="D45" s="1">
        <f>_xlfn.XLOOKUP(Table119[[#This Row],[T-WKTS]],NUMERICAL_BINS_STEP_1!$D$2:$D$5,NUMERICAL_BINS_STEP_1!$A$2:$A$5,,-1)</f>
        <v>0</v>
      </c>
      <c r="E45" s="1">
        <f>_xlfn.XLOOKUP(Table119[[#This Row],[ODI-RUNS-S]],NUMERICAL_BINS_STEP_1!$E$2:$E$5,NUMERICAL_BINS_STEP_1!$A$2:$A$5,,-1)</f>
        <v>0</v>
      </c>
      <c r="F45" s="1">
        <f>_xlfn.XLOOKUP(Table119[[#This Row],[ODI-SR-B]],NUMERICAL_BINS_STEP_1!$F$2:$F$5,NUMERICAL_BINS_STEP_1!$A$2:$A$5,,-1)</f>
        <v>0</v>
      </c>
      <c r="G45" s="1">
        <f>_xlfn.XLOOKUP(Table119[[#This Row],[ODI-WKTS]],NUMERICAL_BINS_STEP_1!$G$2:$G$5,NUMERICAL_BINS_STEP_1!$A$2:$A$5,,-1)</f>
        <v>2</v>
      </c>
      <c r="H45" s="1">
        <f>_xlfn.XLOOKUP(Table119[[#This Row],[ODI-SR-BL]],NUMERICAL_BINS_STEP_1!$H$2:$H$5,NUMERICAL_BINS_STEP_1!$A$2:$A$5,,-1)</f>
        <v>2</v>
      </c>
      <c r="I45" s="1">
        <f>_xlfn.XLOOKUP(Table119[[#This Row],[RUNS-S]],NUMERICAL_BINS_STEP_1!$I$2:$I$5,NUMERICAL_BINS_STEP_1!$A$2:$A$5,,-1)</f>
        <v>2</v>
      </c>
      <c r="J45" s="1">
        <f>_xlfn.XLOOKUP(Table119[[#This Row],[HS ]],NUMERICAL_BINS_STEP_1!$J$2:$J$5,NUMERICAL_BINS_STEP_1!$A$2:$A$5,,-1)</f>
        <v>1</v>
      </c>
      <c r="K45" s="1">
        <f>_xlfn.XLOOKUP(Table119[[#This Row],[AVE]],NUMERICAL_BINS_STEP_1!$K$2:$K$5,NUMERICAL_BINS_STEP_1!$A$2:$A$5,,-1)</f>
        <v>1</v>
      </c>
      <c r="L45" s="1">
        <f>_xlfn.XLOOKUP(Table119[[#This Row],[SR -B]],NUMERICAL_BINS_STEP_1!$L$2:$L$5,NUMERICAL_BINS_STEP_1!$A$2:$A$5,,-1)</f>
        <v>1</v>
      </c>
      <c r="M45" s="1">
        <f>_xlfn.XLOOKUP(Table119[[#This Row],[SIXERS]],NUMERICAL_BINS_STEP_1!$M$2:$M$5,NUMERICAL_BINS_STEP_1!$A$2:$A$5,,-1)</f>
        <v>2</v>
      </c>
      <c r="N45" s="1">
        <f>_xlfn.XLOOKUP(Table119[[#This Row],[RUNS-C]],NUMERICAL_BINS_STEP_1!$N$2:$N$5,NUMERICAL_BINS_STEP_1!$A$2:$A$5,,-1)</f>
        <v>3</v>
      </c>
      <c r="O45" s="1">
        <f>_xlfn.XLOOKUP(Table119[[#This Row],[WKTS]],NUMERICAL_BINS_STEP_1!$O$2:$O$5,NUMERICAL_BINS_STEP_1!$A$2:$A$5,,-1)</f>
        <v>3</v>
      </c>
      <c r="P45" s="1">
        <f>_xlfn.XLOOKUP(Table119[[#This Row],[AVE-BL]],NUMERICAL_BINS_STEP_1!$P$2:$P$5,NUMERICAL_BINS_STEP_1!$A$2:$A$5,,-1)</f>
        <v>3</v>
      </c>
      <c r="Q45" s="1">
        <f>_xlfn.XLOOKUP(Table119[[#This Row],[ECON]],NUMERICAL_BINS_STEP_1!$Q$2:$Q$5,NUMERICAL_BINS_STEP_1!$A$2:$A$5,,-1)</f>
        <v>3</v>
      </c>
      <c r="R45" s="1">
        <f>_xlfn.XLOOKUP(Table119[[#This Row],[SR-BL]],NUMERICAL_BINS_STEP_1!$R$2:$R$5,NUMERICAL_BINS_STEP_1!$A$2:$A$5,,-1)</f>
        <v>3</v>
      </c>
      <c r="S45" s="1">
        <f>_xlfn.XLOOKUP(Table119[[#This Row],[AUCTION YEAR]],NUMERICAL_BINS_STEP_1!$S$2:$S$5,NUMERICAL_BINS_STEP_1!$A$2:$A$5,,-1)</f>
        <v>0</v>
      </c>
      <c r="T45" s="1">
        <f>_xlfn.XLOOKUP(Table119[[#This Row],[BASE PRICE]],NUMERICAL_BINS_STEP_1!$T$2:$T$5,NUMERICAL_BINS_STEP_1!$A$2:$A$5,,-1)</f>
        <v>2</v>
      </c>
      <c r="U45" s="1">
        <f>_xlfn.XLOOKUP(Table119[[#This Row],[SOLD PRICE]],NUMERICAL_BINS_STEP_1!$U$2:$U$5,NUMERICAL_BINS_STEP_1!$A$2:$A$5,,-1)</f>
        <v>1</v>
      </c>
      <c r="V45" s="1">
        <f>_xlfn.XLOOKUP(Table14[[#This Row],[COUNTRY]],CATEGORICAL_BINS_STEP_1!$L$2:$L$11,CATEGORICAL_BINS_STEP_1!$K$2:$K$11,,-1)</f>
        <v>1</v>
      </c>
      <c r="W45" s="1">
        <f>_xlfn.XLOOKUP(Table14[[#This Row],[TEAM]],CATEGORICAL_BINS_STEP_1!$L$14:$L$29,CATEGORICAL_BINS_STEP_1!$K$14:$K$29,,-1)</f>
        <v>4</v>
      </c>
      <c r="X45" s="1">
        <f>_xlfn.XLOOKUP(Table14[[#This Row],[PLAYING ROLE]],CATEGORICAL_BINS_STEP_1!$L$34:$L$37,CATEGORICAL_BINS_STEP_1!$K$34:$K$37,,-1)</f>
        <v>2</v>
      </c>
    </row>
    <row r="46" spans="1:24" x14ac:dyDescent="0.35">
      <c r="A46" s="4">
        <v>45</v>
      </c>
      <c r="B46" s="4">
        <v>3</v>
      </c>
      <c r="C46" s="1">
        <f>_xlfn.XLOOKUP(Table119[[#This Row],[T-RUNS]],NUMERICAL_BINS_STEP_1!$C$2:$C$5,NUMERICAL_BINS_STEP_1!$A$2:$A$5,,-1)</f>
        <v>2</v>
      </c>
      <c r="D46" s="1">
        <f>_xlfn.XLOOKUP(Table119[[#This Row],[T-WKTS]],NUMERICAL_BINS_STEP_1!$D$2:$D$5,NUMERICAL_BINS_STEP_1!$A$2:$A$5,,-1)</f>
        <v>0</v>
      </c>
      <c r="E46" s="1">
        <f>_xlfn.XLOOKUP(Table119[[#This Row],[ODI-RUNS-S]],NUMERICAL_BINS_STEP_1!$E$2:$E$5,NUMERICAL_BINS_STEP_1!$A$2:$A$5,,-1)</f>
        <v>2</v>
      </c>
      <c r="F46" s="1">
        <f>_xlfn.XLOOKUP(Table119[[#This Row],[ODI-SR-B]],NUMERICAL_BINS_STEP_1!$F$2:$F$5,NUMERICAL_BINS_STEP_1!$A$2:$A$5,,-1)</f>
        <v>1</v>
      </c>
      <c r="G46" s="1">
        <f>_xlfn.XLOOKUP(Table119[[#This Row],[ODI-WKTS]],NUMERICAL_BINS_STEP_1!$G$2:$G$5,NUMERICAL_BINS_STEP_1!$A$2:$A$5,,-1)</f>
        <v>0</v>
      </c>
      <c r="H46" s="1">
        <f>_xlfn.XLOOKUP(Table119[[#This Row],[ODI-SR-BL]],NUMERICAL_BINS_STEP_1!$H$2:$H$5,NUMERICAL_BINS_STEP_1!$A$2:$A$5,,-1)</f>
        <v>0</v>
      </c>
      <c r="I46" s="1">
        <f>_xlfn.XLOOKUP(Table119[[#This Row],[RUNS-S]],NUMERICAL_BINS_STEP_1!$I$2:$I$5,NUMERICAL_BINS_STEP_1!$A$2:$A$5,,-1)</f>
        <v>2</v>
      </c>
      <c r="J46" s="1">
        <f>_xlfn.XLOOKUP(Table119[[#This Row],[HS ]],NUMERICAL_BINS_STEP_1!$J$2:$J$5,NUMERICAL_BINS_STEP_1!$A$2:$A$5,,-1)</f>
        <v>1</v>
      </c>
      <c r="K46" s="1">
        <f>_xlfn.XLOOKUP(Table119[[#This Row],[AVE]],NUMERICAL_BINS_STEP_1!$K$2:$K$5,NUMERICAL_BINS_STEP_1!$A$2:$A$5,,-1)</f>
        <v>1</v>
      </c>
      <c r="L46" s="1">
        <f>_xlfn.XLOOKUP(Table119[[#This Row],[SR -B]],NUMERICAL_BINS_STEP_1!$L$2:$L$5,NUMERICAL_BINS_STEP_1!$A$2:$A$5,,-1)</f>
        <v>1</v>
      </c>
      <c r="M46" s="1">
        <f>_xlfn.XLOOKUP(Table119[[#This Row],[SIXERS]],NUMERICAL_BINS_STEP_1!$M$2:$M$5,NUMERICAL_BINS_STEP_1!$A$2:$A$5,,-1)</f>
        <v>2</v>
      </c>
      <c r="N46" s="1">
        <f>_xlfn.XLOOKUP(Table119[[#This Row],[RUNS-C]],NUMERICAL_BINS_STEP_1!$N$2:$N$5,NUMERICAL_BINS_STEP_1!$A$2:$A$5,,-1)</f>
        <v>0</v>
      </c>
      <c r="O46" s="1">
        <f>_xlfn.XLOOKUP(Table119[[#This Row],[WKTS]],NUMERICAL_BINS_STEP_1!$O$2:$O$5,NUMERICAL_BINS_STEP_1!$A$2:$A$5,,-1)</f>
        <v>0</v>
      </c>
      <c r="P46" s="1">
        <f>_xlfn.XLOOKUP(Table119[[#This Row],[AVE-BL]],NUMERICAL_BINS_STEP_1!$P$2:$P$5,NUMERICAL_BINS_STEP_1!$A$2:$A$5,,-1)</f>
        <v>0</v>
      </c>
      <c r="Q46" s="1">
        <f>_xlfn.XLOOKUP(Table119[[#This Row],[ECON]],NUMERICAL_BINS_STEP_1!$Q$2:$Q$5,NUMERICAL_BINS_STEP_1!$A$2:$A$5,,-1)</f>
        <v>0</v>
      </c>
      <c r="R46" s="1">
        <f>_xlfn.XLOOKUP(Table119[[#This Row],[SR-BL]],NUMERICAL_BINS_STEP_1!$R$2:$R$5,NUMERICAL_BINS_STEP_1!$A$2:$A$5,,-1)</f>
        <v>0</v>
      </c>
      <c r="S46" s="1">
        <f>_xlfn.XLOOKUP(Table119[[#This Row],[AUCTION YEAR]],NUMERICAL_BINS_STEP_1!$S$2:$S$5,NUMERICAL_BINS_STEP_1!$A$2:$A$5,,-1)</f>
        <v>0</v>
      </c>
      <c r="T46" s="1">
        <f>_xlfn.XLOOKUP(Table119[[#This Row],[BASE PRICE]],NUMERICAL_BINS_STEP_1!$T$2:$T$5,NUMERICAL_BINS_STEP_1!$A$2:$A$5,,-1)</f>
        <v>2</v>
      </c>
      <c r="U46" s="1">
        <f>_xlfn.XLOOKUP(Table119[[#This Row],[SOLD PRICE]],NUMERICAL_BINS_STEP_1!$U$2:$U$5,NUMERICAL_BINS_STEP_1!$A$2:$A$5,,-1)</f>
        <v>2</v>
      </c>
      <c r="V46" s="1">
        <f>_xlfn.XLOOKUP(Table14[[#This Row],[COUNTRY]],CATEGORICAL_BINS_STEP_1!$L$2:$L$11,CATEGORICAL_BINS_STEP_1!$K$2:$K$11,,-1)</f>
        <v>2</v>
      </c>
      <c r="W46" s="1">
        <f>_xlfn.XLOOKUP(Table14[[#This Row],[TEAM]],CATEGORICAL_BINS_STEP_1!$L$14:$L$29,CATEGORICAL_BINS_STEP_1!$K$14:$K$29,,-1)</f>
        <v>1</v>
      </c>
      <c r="X46" s="1">
        <f>_xlfn.XLOOKUP(Table14[[#This Row],[PLAYING ROLE]],CATEGORICAL_BINS_STEP_1!$L$34:$L$37,CATEGORICAL_BINS_STEP_1!$K$34:$K$37,,-1)</f>
        <v>1</v>
      </c>
    </row>
    <row r="47" spans="1:24" x14ac:dyDescent="0.35">
      <c r="A47" s="4">
        <v>46</v>
      </c>
      <c r="B47" s="4">
        <v>2</v>
      </c>
      <c r="C47" s="1">
        <f>_xlfn.XLOOKUP(Table119[[#This Row],[T-RUNS]],NUMERICAL_BINS_STEP_1!$C$2:$C$5,NUMERICAL_BINS_STEP_1!$A$2:$A$5,,-1)</f>
        <v>2</v>
      </c>
      <c r="D47" s="1">
        <f>_xlfn.XLOOKUP(Table119[[#This Row],[T-WKTS]],NUMERICAL_BINS_STEP_1!$D$2:$D$5,NUMERICAL_BINS_STEP_1!$A$2:$A$5,,-1)</f>
        <v>2</v>
      </c>
      <c r="E47" s="1">
        <f>_xlfn.XLOOKUP(Table119[[#This Row],[ODI-RUNS-S]],NUMERICAL_BINS_STEP_1!$E$2:$E$5,NUMERICAL_BINS_STEP_1!$A$2:$A$5,,-1)</f>
        <v>3</v>
      </c>
      <c r="F47" s="1">
        <f>_xlfn.XLOOKUP(Table119[[#This Row],[ODI-SR-B]],NUMERICAL_BINS_STEP_1!$F$2:$F$5,NUMERICAL_BINS_STEP_1!$A$2:$A$5,,-1)</f>
        <v>3</v>
      </c>
      <c r="G47" s="1">
        <f>_xlfn.XLOOKUP(Table119[[#This Row],[ODI-WKTS]],NUMERICAL_BINS_STEP_1!$G$2:$G$5,NUMERICAL_BINS_STEP_1!$A$2:$A$5,,-1)</f>
        <v>0</v>
      </c>
      <c r="H47" s="1">
        <f>_xlfn.XLOOKUP(Table119[[#This Row],[ODI-SR-BL]],NUMERICAL_BINS_STEP_1!$H$2:$H$5,NUMERICAL_BINS_STEP_1!$A$2:$A$5,,-1)</f>
        <v>3</v>
      </c>
      <c r="I47" s="1">
        <f>_xlfn.XLOOKUP(Table119[[#This Row],[RUNS-S]],NUMERICAL_BINS_STEP_1!$I$2:$I$5,NUMERICAL_BINS_STEP_1!$A$2:$A$5,,-1)</f>
        <v>3</v>
      </c>
      <c r="J47" s="1">
        <f>_xlfn.XLOOKUP(Table119[[#This Row],[HS ]],NUMERICAL_BINS_STEP_1!$J$2:$J$5,NUMERICAL_BINS_STEP_1!$A$2:$A$5,,-1)</f>
        <v>3</v>
      </c>
      <c r="K47" s="1">
        <f>_xlfn.XLOOKUP(Table119[[#This Row],[AVE]],NUMERICAL_BINS_STEP_1!$K$2:$K$5,NUMERICAL_BINS_STEP_1!$A$2:$A$5,,-1)</f>
        <v>3</v>
      </c>
      <c r="L47" s="1">
        <f>_xlfn.XLOOKUP(Table119[[#This Row],[SR -B]],NUMERICAL_BINS_STEP_1!$L$2:$L$5,NUMERICAL_BINS_STEP_1!$A$2:$A$5,,-1)</f>
        <v>3</v>
      </c>
      <c r="M47" s="1">
        <f>_xlfn.XLOOKUP(Table119[[#This Row],[SIXERS]],NUMERICAL_BINS_STEP_1!$M$2:$M$5,NUMERICAL_BINS_STEP_1!$A$2:$A$5,,-1)</f>
        <v>3</v>
      </c>
      <c r="N47" s="1">
        <f>_xlfn.XLOOKUP(Table119[[#This Row],[RUNS-C]],NUMERICAL_BINS_STEP_1!$N$2:$N$5,NUMERICAL_BINS_STEP_1!$A$2:$A$5,,-1)</f>
        <v>2</v>
      </c>
      <c r="O47" s="1">
        <f>_xlfn.XLOOKUP(Table119[[#This Row],[WKTS]],NUMERICAL_BINS_STEP_1!$O$2:$O$5,NUMERICAL_BINS_STEP_1!$A$2:$A$5,,-1)</f>
        <v>2</v>
      </c>
      <c r="P47" s="1">
        <f>_xlfn.XLOOKUP(Table119[[#This Row],[AVE-BL]],NUMERICAL_BINS_STEP_1!$P$2:$P$5,NUMERICAL_BINS_STEP_1!$A$2:$A$5,,-1)</f>
        <v>2</v>
      </c>
      <c r="Q47" s="1">
        <f>_xlfn.XLOOKUP(Table119[[#This Row],[ECON]],NUMERICAL_BINS_STEP_1!$Q$2:$Q$5,NUMERICAL_BINS_STEP_1!$A$2:$A$5,,-1)</f>
        <v>0</v>
      </c>
      <c r="R47" s="1">
        <f>_xlfn.XLOOKUP(Table119[[#This Row],[SR-BL]],NUMERICAL_BINS_STEP_1!$R$2:$R$5,NUMERICAL_BINS_STEP_1!$A$2:$A$5,,-1)</f>
        <v>3</v>
      </c>
      <c r="S47" s="1">
        <f>_xlfn.XLOOKUP(Table119[[#This Row],[AUCTION YEAR]],NUMERICAL_BINS_STEP_1!$S$2:$S$5,NUMERICAL_BINS_STEP_1!$A$2:$A$5,,-1)</f>
        <v>0</v>
      </c>
      <c r="T47" s="1">
        <f>_xlfn.XLOOKUP(Table119[[#This Row],[BASE PRICE]],NUMERICAL_BINS_STEP_1!$T$2:$T$5,NUMERICAL_BINS_STEP_1!$A$2:$A$5,,-1)</f>
        <v>2</v>
      </c>
      <c r="U47" s="1">
        <f>_xlfn.XLOOKUP(Table119[[#This Row],[SOLD PRICE]],NUMERICAL_BINS_STEP_1!$U$2:$U$5,NUMERICAL_BINS_STEP_1!$A$2:$A$5,,-1)</f>
        <v>2</v>
      </c>
      <c r="V47" s="1">
        <f>_xlfn.XLOOKUP(Table14[[#This Row],[COUNTRY]],CATEGORICAL_BINS_STEP_1!$L$2:$L$11,CATEGORICAL_BINS_STEP_1!$K$2:$K$11,,-1)</f>
        <v>1</v>
      </c>
      <c r="W47" s="1">
        <f>_xlfn.XLOOKUP(Table14[[#This Row],[TEAM]],CATEGORICAL_BINS_STEP_1!$L$14:$L$29,CATEGORICAL_BINS_STEP_1!$K$14:$K$29,,-1)</f>
        <v>3</v>
      </c>
      <c r="X47" s="1">
        <f>_xlfn.XLOOKUP(Table14[[#This Row],[PLAYING ROLE]],CATEGORICAL_BINS_STEP_1!$L$34:$L$37,CATEGORICAL_BINS_STEP_1!$K$34:$K$37,,-1)</f>
        <v>4</v>
      </c>
    </row>
    <row r="48" spans="1:24" x14ac:dyDescent="0.35">
      <c r="A48" s="4">
        <v>47</v>
      </c>
      <c r="B48" s="4">
        <v>1</v>
      </c>
      <c r="C48" s="1">
        <f>_xlfn.XLOOKUP(Table119[[#This Row],[T-RUNS]],NUMERICAL_BINS_STEP_1!$C$2:$C$5,NUMERICAL_BINS_STEP_1!$A$2:$A$5,,-1)</f>
        <v>2</v>
      </c>
      <c r="D48" s="1">
        <f>_xlfn.XLOOKUP(Table119[[#This Row],[T-WKTS]],NUMERICAL_BINS_STEP_1!$D$2:$D$5,NUMERICAL_BINS_STEP_1!$A$2:$A$5,,-1)</f>
        <v>0</v>
      </c>
      <c r="E48" s="1">
        <f>_xlfn.XLOOKUP(Table119[[#This Row],[ODI-RUNS-S]],NUMERICAL_BINS_STEP_1!$E$2:$E$5,NUMERICAL_BINS_STEP_1!$A$2:$A$5,,-1)</f>
        <v>2</v>
      </c>
      <c r="F48" s="1">
        <f>_xlfn.XLOOKUP(Table119[[#This Row],[ODI-SR-B]],NUMERICAL_BINS_STEP_1!$F$2:$F$5,NUMERICAL_BINS_STEP_1!$A$2:$A$5,,-1)</f>
        <v>1</v>
      </c>
      <c r="G48" s="1">
        <f>_xlfn.XLOOKUP(Table119[[#This Row],[ODI-WKTS]],NUMERICAL_BINS_STEP_1!$G$2:$G$5,NUMERICAL_BINS_STEP_1!$A$2:$A$5,,-1)</f>
        <v>0</v>
      </c>
      <c r="H48" s="1">
        <f>_xlfn.XLOOKUP(Table119[[#This Row],[ODI-SR-BL]],NUMERICAL_BINS_STEP_1!$H$2:$H$5,NUMERICAL_BINS_STEP_1!$A$2:$A$5,,-1)</f>
        <v>2</v>
      </c>
      <c r="I48" s="1">
        <f>_xlfn.XLOOKUP(Table119[[#This Row],[RUNS-S]],NUMERICAL_BINS_STEP_1!$I$2:$I$5,NUMERICAL_BINS_STEP_1!$A$2:$A$5,,-1)</f>
        <v>0</v>
      </c>
      <c r="J48" s="1">
        <f>_xlfn.XLOOKUP(Table119[[#This Row],[HS ]],NUMERICAL_BINS_STEP_1!$J$2:$J$5,NUMERICAL_BINS_STEP_1!$A$2:$A$5,,-1)</f>
        <v>0</v>
      </c>
      <c r="K48" s="1">
        <f>_xlfn.XLOOKUP(Table119[[#This Row],[AVE]],NUMERICAL_BINS_STEP_1!$K$2:$K$5,NUMERICAL_BINS_STEP_1!$A$2:$A$5,,-1)</f>
        <v>1</v>
      </c>
      <c r="L48" s="1">
        <f>_xlfn.XLOOKUP(Table119[[#This Row],[SR -B]],NUMERICAL_BINS_STEP_1!$L$2:$L$5,NUMERICAL_BINS_STEP_1!$A$2:$A$5,,-1)</f>
        <v>2</v>
      </c>
      <c r="M48" s="1">
        <f>_xlfn.XLOOKUP(Table119[[#This Row],[SIXERS]],NUMERICAL_BINS_STEP_1!$M$2:$M$5,NUMERICAL_BINS_STEP_1!$A$2:$A$5,,-1)</f>
        <v>0</v>
      </c>
      <c r="N48" s="1">
        <f>_xlfn.XLOOKUP(Table119[[#This Row],[RUNS-C]],NUMERICAL_BINS_STEP_1!$N$2:$N$5,NUMERICAL_BINS_STEP_1!$A$2:$A$5,,-1)</f>
        <v>0</v>
      </c>
      <c r="O48" s="1">
        <f>_xlfn.XLOOKUP(Table119[[#This Row],[WKTS]],NUMERICAL_BINS_STEP_1!$O$2:$O$5,NUMERICAL_BINS_STEP_1!$A$2:$A$5,,-1)</f>
        <v>0</v>
      </c>
      <c r="P48" s="1">
        <f>_xlfn.XLOOKUP(Table119[[#This Row],[AVE-BL]],NUMERICAL_BINS_STEP_1!$P$2:$P$5,NUMERICAL_BINS_STEP_1!$A$2:$A$5,,-1)</f>
        <v>0</v>
      </c>
      <c r="Q48" s="1">
        <f>_xlfn.XLOOKUP(Table119[[#This Row],[ECON]],NUMERICAL_BINS_STEP_1!$Q$2:$Q$5,NUMERICAL_BINS_STEP_1!$A$2:$A$5,,-1)</f>
        <v>0</v>
      </c>
      <c r="R48" s="1">
        <f>_xlfn.XLOOKUP(Table119[[#This Row],[SR-BL]],NUMERICAL_BINS_STEP_1!$R$2:$R$5,NUMERICAL_BINS_STEP_1!$A$2:$A$5,,-1)</f>
        <v>0</v>
      </c>
      <c r="S48" s="1">
        <f>_xlfn.XLOOKUP(Table119[[#This Row],[AUCTION YEAR]],NUMERICAL_BINS_STEP_1!$S$2:$S$5,NUMERICAL_BINS_STEP_1!$A$2:$A$5,,-1)</f>
        <v>0</v>
      </c>
      <c r="T48" s="1">
        <f>_xlfn.XLOOKUP(Table119[[#This Row],[BASE PRICE]],NUMERICAL_BINS_STEP_1!$T$2:$T$5,NUMERICAL_BINS_STEP_1!$A$2:$A$5,,-1)</f>
        <v>2</v>
      </c>
      <c r="U48" s="1">
        <f>_xlfn.XLOOKUP(Table119[[#This Row],[SOLD PRICE]],NUMERICAL_BINS_STEP_1!$U$2:$U$5,NUMERICAL_BINS_STEP_1!$A$2:$A$5,,-1)</f>
        <v>0</v>
      </c>
      <c r="V48" s="1">
        <f>_xlfn.XLOOKUP(Table14[[#This Row],[COUNTRY]],CATEGORICAL_BINS_STEP_1!$L$2:$L$11,CATEGORICAL_BINS_STEP_1!$K$2:$K$11,,-1)</f>
        <v>1</v>
      </c>
      <c r="W48" s="1">
        <f>_xlfn.XLOOKUP(Table14[[#This Row],[TEAM]],CATEGORICAL_BINS_STEP_1!$L$14:$L$29,CATEGORICAL_BINS_STEP_1!$K$14:$K$29,,-1)</f>
        <v>4</v>
      </c>
      <c r="X48" s="1">
        <f>_xlfn.XLOOKUP(Table14[[#This Row],[PLAYING ROLE]],CATEGORICAL_BINS_STEP_1!$L$34:$L$37,CATEGORICAL_BINS_STEP_1!$K$34:$K$37,,-1)</f>
        <v>3</v>
      </c>
    </row>
    <row r="49" spans="1:24" x14ac:dyDescent="0.35">
      <c r="A49" s="4">
        <v>48</v>
      </c>
      <c r="B49" s="4">
        <v>2</v>
      </c>
      <c r="C49" s="1">
        <f>_xlfn.XLOOKUP(Table119[[#This Row],[T-RUNS]],NUMERICAL_BINS_STEP_1!$C$2:$C$5,NUMERICAL_BINS_STEP_1!$A$2:$A$5,,-1)</f>
        <v>3</v>
      </c>
      <c r="D49" s="1">
        <f>_xlfn.XLOOKUP(Table119[[#This Row],[T-WKTS]],NUMERICAL_BINS_STEP_1!$D$2:$D$5,NUMERICAL_BINS_STEP_1!$A$2:$A$5,,-1)</f>
        <v>2</v>
      </c>
      <c r="E49" s="1">
        <f>_xlfn.XLOOKUP(Table119[[#This Row],[ODI-RUNS-S]],NUMERICAL_BINS_STEP_1!$E$2:$E$5,NUMERICAL_BINS_STEP_1!$A$2:$A$5,,-1)</f>
        <v>3</v>
      </c>
      <c r="F49" s="1">
        <f>_xlfn.XLOOKUP(Table119[[#This Row],[ODI-SR-B]],NUMERICAL_BINS_STEP_1!$F$2:$F$5,NUMERICAL_BINS_STEP_1!$A$2:$A$5,,-1)</f>
        <v>3</v>
      </c>
      <c r="G49" s="1">
        <f>_xlfn.XLOOKUP(Table119[[#This Row],[ODI-WKTS]],NUMERICAL_BINS_STEP_1!$G$2:$G$5,NUMERICAL_BINS_STEP_1!$A$2:$A$5,,-1)</f>
        <v>2</v>
      </c>
      <c r="H49" s="1">
        <f>_xlfn.XLOOKUP(Table119[[#This Row],[ODI-SR-BL]],NUMERICAL_BINS_STEP_1!$H$2:$H$5,NUMERICAL_BINS_STEP_1!$A$2:$A$5,,-1)</f>
        <v>3</v>
      </c>
      <c r="I49" s="1">
        <f>_xlfn.XLOOKUP(Table119[[#This Row],[RUNS-S]],NUMERICAL_BINS_STEP_1!$I$2:$I$5,NUMERICAL_BINS_STEP_1!$A$2:$A$5,,-1)</f>
        <v>3</v>
      </c>
      <c r="J49" s="1">
        <f>_xlfn.XLOOKUP(Table119[[#This Row],[HS ]],NUMERICAL_BINS_STEP_1!$J$2:$J$5,NUMERICAL_BINS_STEP_1!$A$2:$A$5,,-1)</f>
        <v>3</v>
      </c>
      <c r="K49" s="1">
        <f>_xlfn.XLOOKUP(Table119[[#This Row],[AVE]],NUMERICAL_BINS_STEP_1!$K$2:$K$5,NUMERICAL_BINS_STEP_1!$A$2:$A$5,,-1)</f>
        <v>3</v>
      </c>
      <c r="L49" s="1">
        <f>_xlfn.XLOOKUP(Table119[[#This Row],[SR -B]],NUMERICAL_BINS_STEP_1!$L$2:$L$5,NUMERICAL_BINS_STEP_1!$A$2:$A$5,,-1)</f>
        <v>1</v>
      </c>
      <c r="M49" s="1">
        <f>_xlfn.XLOOKUP(Table119[[#This Row],[SIXERS]],NUMERICAL_BINS_STEP_1!$M$2:$M$5,NUMERICAL_BINS_STEP_1!$A$2:$A$5,,-1)</f>
        <v>2</v>
      </c>
      <c r="N49" s="1">
        <f>_xlfn.XLOOKUP(Table119[[#This Row],[RUNS-C]],NUMERICAL_BINS_STEP_1!$N$2:$N$5,NUMERICAL_BINS_STEP_1!$A$2:$A$5,,-1)</f>
        <v>2</v>
      </c>
      <c r="O49" s="1">
        <f>_xlfn.XLOOKUP(Table119[[#This Row],[WKTS]],NUMERICAL_BINS_STEP_1!$O$2:$O$5,NUMERICAL_BINS_STEP_1!$A$2:$A$5,,-1)</f>
        <v>0</v>
      </c>
      <c r="P49" s="1">
        <f>_xlfn.XLOOKUP(Table119[[#This Row],[AVE-BL]],NUMERICAL_BINS_STEP_1!$P$2:$P$5,NUMERICAL_BINS_STEP_1!$A$2:$A$5,,-1)</f>
        <v>3</v>
      </c>
      <c r="Q49" s="1">
        <f>_xlfn.XLOOKUP(Table119[[#This Row],[ECON]],NUMERICAL_BINS_STEP_1!$Q$2:$Q$5,NUMERICAL_BINS_STEP_1!$A$2:$A$5,,-1)</f>
        <v>2</v>
      </c>
      <c r="R49" s="1">
        <f>_xlfn.XLOOKUP(Table119[[#This Row],[SR-BL]],NUMERICAL_BINS_STEP_1!$R$2:$R$5,NUMERICAL_BINS_STEP_1!$A$2:$A$5,,-1)</f>
        <v>3</v>
      </c>
      <c r="S49" s="1">
        <f>_xlfn.XLOOKUP(Table119[[#This Row],[AUCTION YEAR]],NUMERICAL_BINS_STEP_1!$S$2:$S$5,NUMERICAL_BINS_STEP_1!$A$2:$A$5,,-1)</f>
        <v>0</v>
      </c>
      <c r="T49" s="1">
        <f>_xlfn.XLOOKUP(Table119[[#This Row],[BASE PRICE]],NUMERICAL_BINS_STEP_1!$T$2:$T$5,NUMERICAL_BINS_STEP_1!$A$2:$A$5,,-1)</f>
        <v>2</v>
      </c>
      <c r="U49" s="1">
        <f>_xlfn.XLOOKUP(Table119[[#This Row],[SOLD PRICE]],NUMERICAL_BINS_STEP_1!$U$2:$U$5,NUMERICAL_BINS_STEP_1!$A$2:$A$5,,-1)</f>
        <v>1</v>
      </c>
      <c r="V49" s="1">
        <f>_xlfn.XLOOKUP(Table14[[#This Row],[COUNTRY]],CATEGORICAL_BINS_STEP_1!$L$2:$L$11,CATEGORICAL_BINS_STEP_1!$K$2:$K$11,,-1)</f>
        <v>1</v>
      </c>
      <c r="W49" s="1">
        <f>_xlfn.XLOOKUP(Table14[[#This Row],[TEAM]],CATEGORICAL_BINS_STEP_1!$L$14:$L$29,CATEGORICAL_BINS_STEP_1!$K$14:$K$29,,-1)</f>
        <v>4</v>
      </c>
      <c r="X49" s="1">
        <f>_xlfn.XLOOKUP(Table14[[#This Row],[PLAYING ROLE]],CATEGORICAL_BINS_STEP_1!$L$34:$L$37,CATEGORICAL_BINS_STEP_1!$K$34:$K$37,,-1)</f>
        <v>4</v>
      </c>
    </row>
    <row r="50" spans="1:24" x14ac:dyDescent="0.35">
      <c r="A50" s="4">
        <v>49</v>
      </c>
      <c r="B50" s="4">
        <v>2</v>
      </c>
      <c r="C50" s="1">
        <f>_xlfn.XLOOKUP(Table119[[#This Row],[T-RUNS]],NUMERICAL_BINS_STEP_1!$C$2:$C$5,NUMERICAL_BINS_STEP_1!$A$2:$A$5,,-1)</f>
        <v>1</v>
      </c>
      <c r="D50" s="1">
        <f>_xlfn.XLOOKUP(Table119[[#This Row],[T-WKTS]],NUMERICAL_BINS_STEP_1!$D$2:$D$5,NUMERICAL_BINS_STEP_1!$A$2:$A$5,,-1)</f>
        <v>3</v>
      </c>
      <c r="E50" s="1">
        <f>_xlfn.XLOOKUP(Table119[[#This Row],[ODI-RUNS-S]],NUMERICAL_BINS_STEP_1!$E$2:$E$5,NUMERICAL_BINS_STEP_1!$A$2:$A$5,,-1)</f>
        <v>0</v>
      </c>
      <c r="F50" s="1">
        <f>_xlfn.XLOOKUP(Table119[[#This Row],[ODI-SR-B]],NUMERICAL_BINS_STEP_1!$F$2:$F$5,NUMERICAL_BINS_STEP_1!$A$2:$A$5,,-1)</f>
        <v>0</v>
      </c>
      <c r="G50" s="1">
        <f>_xlfn.XLOOKUP(Table119[[#This Row],[ODI-WKTS]],NUMERICAL_BINS_STEP_1!$G$2:$G$5,NUMERICAL_BINS_STEP_1!$A$2:$A$5,,-1)</f>
        <v>2</v>
      </c>
      <c r="H50" s="1">
        <f>_xlfn.XLOOKUP(Table119[[#This Row],[ODI-SR-BL]],NUMERICAL_BINS_STEP_1!$H$2:$H$5,NUMERICAL_BINS_STEP_1!$A$2:$A$5,,-1)</f>
        <v>0</v>
      </c>
      <c r="I50" s="1">
        <f>_xlfn.XLOOKUP(Table119[[#This Row],[RUNS-S]],NUMERICAL_BINS_STEP_1!$I$2:$I$5,NUMERICAL_BINS_STEP_1!$A$2:$A$5,,-1)</f>
        <v>0</v>
      </c>
      <c r="J50" s="1">
        <f>_xlfn.XLOOKUP(Table119[[#This Row],[HS ]],NUMERICAL_BINS_STEP_1!$J$2:$J$5,NUMERICAL_BINS_STEP_1!$A$2:$A$5,,-1)</f>
        <v>0</v>
      </c>
      <c r="K50" s="1">
        <f>_xlfn.XLOOKUP(Table119[[#This Row],[AVE]],NUMERICAL_BINS_STEP_1!$K$2:$K$5,NUMERICAL_BINS_STEP_1!$A$2:$A$5,,-1)</f>
        <v>0</v>
      </c>
      <c r="L50" s="1">
        <f>_xlfn.XLOOKUP(Table119[[#This Row],[SR -B]],NUMERICAL_BINS_STEP_1!$L$2:$L$5,NUMERICAL_BINS_STEP_1!$A$2:$A$5,,-1)</f>
        <v>0</v>
      </c>
      <c r="M50" s="1">
        <f>_xlfn.XLOOKUP(Table119[[#This Row],[SIXERS]],NUMERICAL_BINS_STEP_1!$M$2:$M$5,NUMERICAL_BINS_STEP_1!$A$2:$A$5,,-1)</f>
        <v>0</v>
      </c>
      <c r="N50" s="1">
        <f>_xlfn.XLOOKUP(Table119[[#This Row],[RUNS-C]],NUMERICAL_BINS_STEP_1!$N$2:$N$5,NUMERICAL_BINS_STEP_1!$A$2:$A$5,,-1)</f>
        <v>0</v>
      </c>
      <c r="O50" s="1">
        <f>_xlfn.XLOOKUP(Table119[[#This Row],[WKTS]],NUMERICAL_BINS_STEP_1!$O$2:$O$5,NUMERICAL_BINS_STEP_1!$A$2:$A$5,,-1)</f>
        <v>0</v>
      </c>
      <c r="P50" s="1">
        <f>_xlfn.XLOOKUP(Table119[[#This Row],[AVE-BL]],NUMERICAL_BINS_STEP_1!$P$2:$P$5,NUMERICAL_BINS_STEP_1!$A$2:$A$5,,-1)</f>
        <v>2</v>
      </c>
      <c r="Q50" s="1">
        <f>_xlfn.XLOOKUP(Table119[[#This Row],[ECON]],NUMERICAL_BINS_STEP_1!$Q$2:$Q$5,NUMERICAL_BINS_STEP_1!$A$2:$A$5,,-1)</f>
        <v>0</v>
      </c>
      <c r="R50" s="1">
        <f>_xlfn.XLOOKUP(Table119[[#This Row],[SR-BL]],NUMERICAL_BINS_STEP_1!$R$2:$R$5,NUMERICAL_BINS_STEP_1!$A$2:$A$5,,-1)</f>
        <v>3</v>
      </c>
      <c r="S50" s="1">
        <f>_xlfn.XLOOKUP(Table119[[#This Row],[AUCTION YEAR]],NUMERICAL_BINS_STEP_1!$S$2:$S$5,NUMERICAL_BINS_STEP_1!$A$2:$A$5,,-1)</f>
        <v>1</v>
      </c>
      <c r="T50" s="1">
        <f>_xlfn.XLOOKUP(Table119[[#This Row],[BASE PRICE]],NUMERICAL_BINS_STEP_1!$T$2:$T$5,NUMERICAL_BINS_STEP_1!$A$2:$A$5,,-1)</f>
        <v>2</v>
      </c>
      <c r="U50" s="1">
        <f>_xlfn.XLOOKUP(Table119[[#This Row],[SOLD PRICE]],NUMERICAL_BINS_STEP_1!$U$2:$U$5,NUMERICAL_BINS_STEP_1!$A$2:$A$5,,-1)</f>
        <v>0</v>
      </c>
      <c r="V50" s="1">
        <f>_xlfn.XLOOKUP(Table14[[#This Row],[COUNTRY]],CATEGORICAL_BINS_STEP_1!$L$2:$L$11,CATEGORICAL_BINS_STEP_1!$K$2:$K$11,,-1)</f>
        <v>1</v>
      </c>
      <c r="W50" s="1">
        <f>_xlfn.XLOOKUP(Table14[[#This Row],[TEAM]],CATEGORICAL_BINS_STEP_1!$L$14:$L$29,CATEGORICAL_BINS_STEP_1!$K$14:$K$29,,-1)</f>
        <v>2</v>
      </c>
      <c r="X50" s="1">
        <f>_xlfn.XLOOKUP(Table14[[#This Row],[PLAYING ROLE]],CATEGORICAL_BINS_STEP_1!$L$34:$L$37,CATEGORICAL_BINS_STEP_1!$K$34:$K$37,,-1)</f>
        <v>3</v>
      </c>
    </row>
    <row r="51" spans="1:24" x14ac:dyDescent="0.35">
      <c r="A51" s="4">
        <v>50</v>
      </c>
      <c r="B51" s="4">
        <v>3</v>
      </c>
      <c r="C51" s="1">
        <f>_xlfn.XLOOKUP(Table119[[#This Row],[T-RUNS]],NUMERICAL_BINS_STEP_1!$C$2:$C$5,NUMERICAL_BINS_STEP_1!$A$2:$A$5,,-1)</f>
        <v>1</v>
      </c>
      <c r="D51" s="1">
        <f>_xlfn.XLOOKUP(Table119[[#This Row],[T-WKTS]],NUMERICAL_BINS_STEP_1!$D$2:$D$5,NUMERICAL_BINS_STEP_1!$A$2:$A$5,,-1)</f>
        <v>3</v>
      </c>
      <c r="E51" s="1">
        <f>_xlfn.XLOOKUP(Table119[[#This Row],[ODI-RUNS-S]],NUMERICAL_BINS_STEP_1!$E$2:$E$5,NUMERICAL_BINS_STEP_1!$A$2:$A$5,,-1)</f>
        <v>1</v>
      </c>
      <c r="F51" s="1">
        <f>_xlfn.XLOOKUP(Table119[[#This Row],[ODI-SR-B]],NUMERICAL_BINS_STEP_1!$F$2:$F$5,NUMERICAL_BINS_STEP_1!$A$2:$A$5,,-1)</f>
        <v>0</v>
      </c>
      <c r="G51" s="1">
        <f>_xlfn.XLOOKUP(Table119[[#This Row],[ODI-WKTS]],NUMERICAL_BINS_STEP_1!$G$2:$G$5,NUMERICAL_BINS_STEP_1!$A$2:$A$5,,-1)</f>
        <v>3</v>
      </c>
      <c r="H51" s="1">
        <f>_xlfn.XLOOKUP(Table119[[#This Row],[ODI-SR-BL]],NUMERICAL_BINS_STEP_1!$H$2:$H$5,NUMERICAL_BINS_STEP_1!$A$2:$A$5,,-1)</f>
        <v>0</v>
      </c>
      <c r="I51" s="1">
        <f>_xlfn.XLOOKUP(Table119[[#This Row],[RUNS-S]],NUMERICAL_BINS_STEP_1!$I$2:$I$5,NUMERICAL_BINS_STEP_1!$A$2:$A$5,,-1)</f>
        <v>0</v>
      </c>
      <c r="J51" s="1">
        <f>_xlfn.XLOOKUP(Table119[[#This Row],[HS ]],NUMERICAL_BINS_STEP_1!$J$2:$J$5,NUMERICAL_BINS_STEP_1!$A$2:$A$5,,-1)</f>
        <v>0</v>
      </c>
      <c r="K51" s="1">
        <f>_xlfn.XLOOKUP(Table119[[#This Row],[AVE]],NUMERICAL_BINS_STEP_1!$K$2:$K$5,NUMERICAL_BINS_STEP_1!$A$2:$A$5,,-1)</f>
        <v>0</v>
      </c>
      <c r="L51" s="1">
        <f>_xlfn.XLOOKUP(Table119[[#This Row],[SR -B]],NUMERICAL_BINS_STEP_1!$L$2:$L$5,NUMERICAL_BINS_STEP_1!$A$2:$A$5,,-1)</f>
        <v>3</v>
      </c>
      <c r="M51" s="1">
        <f>_xlfn.XLOOKUP(Table119[[#This Row],[SIXERS]],NUMERICAL_BINS_STEP_1!$M$2:$M$5,NUMERICAL_BINS_STEP_1!$A$2:$A$5,,-1)</f>
        <v>0</v>
      </c>
      <c r="N51" s="1">
        <f>_xlfn.XLOOKUP(Table119[[#This Row],[RUNS-C]],NUMERICAL_BINS_STEP_1!$N$2:$N$5,NUMERICAL_BINS_STEP_1!$A$2:$A$5,,-1)</f>
        <v>2</v>
      </c>
      <c r="O51" s="1">
        <f>_xlfn.XLOOKUP(Table119[[#This Row],[WKTS]],NUMERICAL_BINS_STEP_1!$O$2:$O$5,NUMERICAL_BINS_STEP_1!$A$2:$A$5,,-1)</f>
        <v>2</v>
      </c>
      <c r="P51" s="1">
        <f>_xlfn.XLOOKUP(Table119[[#This Row],[AVE-BL]],NUMERICAL_BINS_STEP_1!$P$2:$P$5,NUMERICAL_BINS_STEP_1!$A$2:$A$5,,-1)</f>
        <v>0</v>
      </c>
      <c r="Q51" s="1">
        <f>_xlfn.XLOOKUP(Table119[[#This Row],[ECON]],NUMERICAL_BINS_STEP_1!$Q$2:$Q$5,NUMERICAL_BINS_STEP_1!$A$2:$A$5,,-1)</f>
        <v>2</v>
      </c>
      <c r="R51" s="1">
        <f>_xlfn.XLOOKUP(Table119[[#This Row],[SR-BL]],NUMERICAL_BINS_STEP_1!$R$2:$R$5,NUMERICAL_BINS_STEP_1!$A$2:$A$5,,-1)</f>
        <v>0</v>
      </c>
      <c r="S51" s="1">
        <f>_xlfn.XLOOKUP(Table119[[#This Row],[AUCTION YEAR]],NUMERICAL_BINS_STEP_1!$S$2:$S$5,NUMERICAL_BINS_STEP_1!$A$2:$A$5,,-1)</f>
        <v>0</v>
      </c>
      <c r="T51" s="1">
        <f>_xlfn.XLOOKUP(Table119[[#This Row],[BASE PRICE]],NUMERICAL_BINS_STEP_1!$T$2:$T$5,NUMERICAL_BINS_STEP_1!$A$2:$A$5,,-1)</f>
        <v>2</v>
      </c>
      <c r="U51" s="1">
        <f>_xlfn.XLOOKUP(Table119[[#This Row],[SOLD PRICE]],NUMERICAL_BINS_STEP_1!$U$2:$U$5,NUMERICAL_BINS_STEP_1!$A$2:$A$5,,-1)</f>
        <v>0</v>
      </c>
      <c r="V51" s="1">
        <f>_xlfn.XLOOKUP(Table14[[#This Row],[COUNTRY]],CATEGORICAL_BINS_STEP_1!$L$2:$L$11,CATEGORICAL_BINS_STEP_1!$K$2:$K$11,,-1)</f>
        <v>2</v>
      </c>
      <c r="W51" s="1">
        <f>_xlfn.XLOOKUP(Table14[[#This Row],[TEAM]],CATEGORICAL_BINS_STEP_1!$L$14:$L$29,CATEGORICAL_BINS_STEP_1!$K$14:$K$29,,-1)</f>
        <v>3</v>
      </c>
      <c r="X51" s="1">
        <f>_xlfn.XLOOKUP(Table14[[#This Row],[PLAYING ROLE]],CATEGORICAL_BINS_STEP_1!$L$34:$L$37,CATEGORICAL_BINS_STEP_1!$K$34:$K$37,,-1)</f>
        <v>2</v>
      </c>
    </row>
    <row r="52" spans="1:24" x14ac:dyDescent="0.35">
      <c r="A52" s="4">
        <v>51</v>
      </c>
      <c r="B52" s="4">
        <v>1</v>
      </c>
      <c r="C52" s="1">
        <f>_xlfn.XLOOKUP(Table119[[#This Row],[T-RUNS]],NUMERICAL_BINS_STEP_1!$C$2:$C$5,NUMERICAL_BINS_STEP_1!$A$2:$A$5,,-1)</f>
        <v>2</v>
      </c>
      <c r="D52" s="1">
        <f>_xlfn.XLOOKUP(Table119[[#This Row],[T-WKTS]],NUMERICAL_BINS_STEP_1!$D$2:$D$5,NUMERICAL_BINS_STEP_1!$A$2:$A$5,,-1)</f>
        <v>0</v>
      </c>
      <c r="E52" s="1">
        <f>_xlfn.XLOOKUP(Table119[[#This Row],[ODI-RUNS-S]],NUMERICAL_BINS_STEP_1!$E$2:$E$5,NUMERICAL_BINS_STEP_1!$A$2:$A$5,,-1)</f>
        <v>0</v>
      </c>
      <c r="F52" s="1">
        <f>_xlfn.XLOOKUP(Table119[[#This Row],[ODI-SR-B]],NUMERICAL_BINS_STEP_1!$F$2:$F$5,NUMERICAL_BINS_STEP_1!$A$2:$A$5,,-1)</f>
        <v>0</v>
      </c>
      <c r="G52" s="1">
        <f>_xlfn.XLOOKUP(Table119[[#This Row],[ODI-WKTS]],NUMERICAL_BINS_STEP_1!$G$2:$G$5,NUMERICAL_BINS_STEP_1!$A$2:$A$5,,-1)</f>
        <v>0</v>
      </c>
      <c r="H52" s="1">
        <f>_xlfn.XLOOKUP(Table119[[#This Row],[ODI-SR-BL]],NUMERICAL_BINS_STEP_1!$H$2:$H$5,NUMERICAL_BINS_STEP_1!$A$2:$A$5,,-1)</f>
        <v>0</v>
      </c>
      <c r="I52" s="1">
        <f>_xlfn.XLOOKUP(Table119[[#This Row],[RUNS-S]],NUMERICAL_BINS_STEP_1!$I$2:$I$5,NUMERICAL_BINS_STEP_1!$A$2:$A$5,,-1)</f>
        <v>1</v>
      </c>
      <c r="J52" s="1">
        <f>_xlfn.XLOOKUP(Table119[[#This Row],[HS ]],NUMERICAL_BINS_STEP_1!$J$2:$J$5,NUMERICAL_BINS_STEP_1!$A$2:$A$5,,-1)</f>
        <v>2</v>
      </c>
      <c r="K52" s="1">
        <f>_xlfn.XLOOKUP(Table119[[#This Row],[AVE]],NUMERICAL_BINS_STEP_1!$K$2:$K$5,NUMERICAL_BINS_STEP_1!$A$2:$A$5,,-1)</f>
        <v>1</v>
      </c>
      <c r="L52" s="1">
        <f>_xlfn.XLOOKUP(Table119[[#This Row],[SR -B]],NUMERICAL_BINS_STEP_1!$L$2:$L$5,NUMERICAL_BINS_STEP_1!$A$2:$A$5,,-1)</f>
        <v>1</v>
      </c>
      <c r="M52" s="1">
        <f>_xlfn.XLOOKUP(Table119[[#This Row],[SIXERS]],NUMERICAL_BINS_STEP_1!$M$2:$M$5,NUMERICAL_BINS_STEP_1!$A$2:$A$5,,-1)</f>
        <v>1</v>
      </c>
      <c r="N52" s="1">
        <f>_xlfn.XLOOKUP(Table119[[#This Row],[RUNS-C]],NUMERICAL_BINS_STEP_1!$N$2:$N$5,NUMERICAL_BINS_STEP_1!$A$2:$A$5,,-1)</f>
        <v>0</v>
      </c>
      <c r="O52" s="1">
        <f>_xlfn.XLOOKUP(Table119[[#This Row],[WKTS]],NUMERICAL_BINS_STEP_1!$O$2:$O$5,NUMERICAL_BINS_STEP_1!$A$2:$A$5,,-1)</f>
        <v>0</v>
      </c>
      <c r="P52" s="1">
        <f>_xlfn.XLOOKUP(Table119[[#This Row],[AVE-BL]],NUMERICAL_BINS_STEP_1!$P$2:$P$5,NUMERICAL_BINS_STEP_1!$A$2:$A$5,,-1)</f>
        <v>0</v>
      </c>
      <c r="Q52" s="1">
        <f>_xlfn.XLOOKUP(Table119[[#This Row],[ECON]],NUMERICAL_BINS_STEP_1!$Q$2:$Q$5,NUMERICAL_BINS_STEP_1!$A$2:$A$5,,-1)</f>
        <v>0</v>
      </c>
      <c r="R52" s="1">
        <f>_xlfn.XLOOKUP(Table119[[#This Row],[SR-BL]],NUMERICAL_BINS_STEP_1!$R$2:$R$5,NUMERICAL_BINS_STEP_1!$A$2:$A$5,,-1)</f>
        <v>0</v>
      </c>
      <c r="S52" s="1">
        <f>_xlfn.XLOOKUP(Table119[[#This Row],[AUCTION YEAR]],NUMERICAL_BINS_STEP_1!$S$2:$S$5,NUMERICAL_BINS_STEP_1!$A$2:$A$5,,-1)</f>
        <v>0</v>
      </c>
      <c r="T52" s="1">
        <f>_xlfn.XLOOKUP(Table119[[#This Row],[BASE PRICE]],NUMERICAL_BINS_STEP_1!$T$2:$T$5,NUMERICAL_BINS_STEP_1!$A$2:$A$5,,-1)</f>
        <v>2</v>
      </c>
      <c r="U52" s="1">
        <f>_xlfn.XLOOKUP(Table119[[#This Row],[SOLD PRICE]],NUMERICAL_BINS_STEP_1!$U$2:$U$5,NUMERICAL_BINS_STEP_1!$A$2:$A$5,,-1)</f>
        <v>0</v>
      </c>
      <c r="V52" s="1">
        <f>_xlfn.XLOOKUP(Table14[[#This Row],[COUNTRY]],CATEGORICAL_BINS_STEP_1!$L$2:$L$11,CATEGORICAL_BINS_STEP_1!$K$2:$K$11,,-1)</f>
        <v>1</v>
      </c>
      <c r="W52" s="1">
        <f>_xlfn.XLOOKUP(Table14[[#This Row],[TEAM]],CATEGORICAL_BINS_STEP_1!$L$14:$L$29,CATEGORICAL_BINS_STEP_1!$K$14:$K$29,,-1)</f>
        <v>1</v>
      </c>
      <c r="X52" s="1">
        <f>_xlfn.XLOOKUP(Table14[[#This Row],[PLAYING ROLE]],CATEGORICAL_BINS_STEP_1!$L$34:$L$37,CATEGORICAL_BINS_STEP_1!$K$34:$K$37,,-1)</f>
        <v>2</v>
      </c>
    </row>
    <row r="53" spans="1:24" x14ac:dyDescent="0.35">
      <c r="A53" s="4">
        <v>52</v>
      </c>
      <c r="B53" s="4">
        <v>1</v>
      </c>
      <c r="C53" s="1">
        <f>_xlfn.XLOOKUP(Table119[[#This Row],[T-RUNS]],NUMERICAL_BINS_STEP_1!$C$2:$C$5,NUMERICAL_BINS_STEP_1!$A$2:$A$5,,-1)</f>
        <v>2</v>
      </c>
      <c r="D53" s="1">
        <f>_xlfn.XLOOKUP(Table119[[#This Row],[T-WKTS]],NUMERICAL_BINS_STEP_1!$D$2:$D$5,NUMERICAL_BINS_STEP_1!$A$2:$A$5,,-1)</f>
        <v>0</v>
      </c>
      <c r="E53" s="1">
        <f>_xlfn.XLOOKUP(Table119[[#This Row],[ODI-RUNS-S]],NUMERICAL_BINS_STEP_1!$E$2:$E$5,NUMERICAL_BINS_STEP_1!$A$2:$A$5,,-1)</f>
        <v>2</v>
      </c>
      <c r="F53" s="1">
        <f>_xlfn.XLOOKUP(Table119[[#This Row],[ODI-SR-B]],NUMERICAL_BINS_STEP_1!$F$2:$F$5,NUMERICAL_BINS_STEP_1!$A$2:$A$5,,-1)</f>
        <v>2</v>
      </c>
      <c r="G53" s="1">
        <f>_xlfn.XLOOKUP(Table119[[#This Row],[ODI-WKTS]],NUMERICAL_BINS_STEP_1!$G$2:$G$5,NUMERICAL_BINS_STEP_1!$A$2:$A$5,,-1)</f>
        <v>0</v>
      </c>
      <c r="H53" s="1">
        <f>_xlfn.XLOOKUP(Table119[[#This Row],[ODI-SR-BL]],NUMERICAL_BINS_STEP_1!$H$2:$H$5,NUMERICAL_BINS_STEP_1!$A$2:$A$5,,-1)</f>
        <v>0</v>
      </c>
      <c r="I53" s="1">
        <f>_xlfn.XLOOKUP(Table119[[#This Row],[RUNS-S]],NUMERICAL_BINS_STEP_1!$I$2:$I$5,NUMERICAL_BINS_STEP_1!$A$2:$A$5,,-1)</f>
        <v>1</v>
      </c>
      <c r="J53" s="1">
        <f>_xlfn.XLOOKUP(Table119[[#This Row],[HS ]],NUMERICAL_BINS_STEP_1!$J$2:$J$5,NUMERICAL_BINS_STEP_1!$A$2:$A$5,,-1)</f>
        <v>2</v>
      </c>
      <c r="K53" s="1">
        <f>_xlfn.XLOOKUP(Table119[[#This Row],[AVE]],NUMERICAL_BINS_STEP_1!$K$2:$K$5,NUMERICAL_BINS_STEP_1!$A$2:$A$5,,-1)</f>
        <v>2</v>
      </c>
      <c r="L53" s="1">
        <f>_xlfn.XLOOKUP(Table119[[#This Row],[SR -B]],NUMERICAL_BINS_STEP_1!$L$2:$L$5,NUMERICAL_BINS_STEP_1!$A$2:$A$5,,-1)</f>
        <v>3</v>
      </c>
      <c r="M53" s="1">
        <f>_xlfn.XLOOKUP(Table119[[#This Row],[SIXERS]],NUMERICAL_BINS_STEP_1!$M$2:$M$5,NUMERICAL_BINS_STEP_1!$A$2:$A$5,,-1)</f>
        <v>2</v>
      </c>
      <c r="N53" s="1">
        <f>_xlfn.XLOOKUP(Table119[[#This Row],[RUNS-C]],NUMERICAL_BINS_STEP_1!$N$2:$N$5,NUMERICAL_BINS_STEP_1!$A$2:$A$5,,-1)</f>
        <v>0</v>
      </c>
      <c r="O53" s="1">
        <f>_xlfn.XLOOKUP(Table119[[#This Row],[WKTS]],NUMERICAL_BINS_STEP_1!$O$2:$O$5,NUMERICAL_BINS_STEP_1!$A$2:$A$5,,-1)</f>
        <v>0</v>
      </c>
      <c r="P53" s="1">
        <f>_xlfn.XLOOKUP(Table119[[#This Row],[AVE-BL]],NUMERICAL_BINS_STEP_1!$P$2:$P$5,NUMERICAL_BINS_STEP_1!$A$2:$A$5,,-1)</f>
        <v>0</v>
      </c>
      <c r="Q53" s="1">
        <f>_xlfn.XLOOKUP(Table119[[#This Row],[ECON]],NUMERICAL_BINS_STEP_1!$Q$2:$Q$5,NUMERICAL_BINS_STEP_1!$A$2:$A$5,,-1)</f>
        <v>0</v>
      </c>
      <c r="R53" s="1">
        <f>_xlfn.XLOOKUP(Table119[[#This Row],[SR-BL]],NUMERICAL_BINS_STEP_1!$R$2:$R$5,NUMERICAL_BINS_STEP_1!$A$2:$A$5,,-1)</f>
        <v>0</v>
      </c>
      <c r="S53" s="1">
        <f>_xlfn.XLOOKUP(Table119[[#This Row],[AUCTION YEAR]],NUMERICAL_BINS_STEP_1!$S$2:$S$5,NUMERICAL_BINS_STEP_1!$A$2:$A$5,,-1)</f>
        <v>0</v>
      </c>
      <c r="T53" s="1">
        <f>_xlfn.XLOOKUP(Table119[[#This Row],[BASE PRICE]],NUMERICAL_BINS_STEP_1!$T$2:$T$5,NUMERICAL_BINS_STEP_1!$A$2:$A$5,,-1)</f>
        <v>2</v>
      </c>
      <c r="U53" s="1">
        <f>_xlfn.XLOOKUP(Table119[[#This Row],[SOLD PRICE]],NUMERICAL_BINS_STEP_1!$U$2:$U$5,NUMERICAL_BINS_STEP_1!$A$2:$A$5,,-1)</f>
        <v>0</v>
      </c>
      <c r="V53" s="1">
        <f>_xlfn.XLOOKUP(Table14[[#This Row],[COUNTRY]],CATEGORICAL_BINS_STEP_1!$L$2:$L$11,CATEGORICAL_BINS_STEP_1!$K$2:$K$11,,-1)</f>
        <v>1</v>
      </c>
      <c r="W53" s="1">
        <f>_xlfn.XLOOKUP(Table14[[#This Row],[TEAM]],CATEGORICAL_BINS_STEP_1!$L$14:$L$29,CATEGORICAL_BINS_STEP_1!$K$14:$K$29,,-1)</f>
        <v>2</v>
      </c>
      <c r="X53" s="1">
        <f>_xlfn.XLOOKUP(Table14[[#This Row],[PLAYING ROLE]],CATEGORICAL_BINS_STEP_1!$L$34:$L$37,CATEGORICAL_BINS_STEP_1!$K$34:$K$37,,-1)</f>
        <v>3</v>
      </c>
    </row>
    <row r="54" spans="1:24" x14ac:dyDescent="0.35">
      <c r="A54" s="4">
        <v>53</v>
      </c>
      <c r="B54" s="4">
        <v>3</v>
      </c>
      <c r="C54" s="1">
        <f>_xlfn.XLOOKUP(Table119[[#This Row],[T-RUNS]],NUMERICAL_BINS_STEP_1!$C$2:$C$5,NUMERICAL_BINS_STEP_1!$A$2:$A$5,,-1)</f>
        <v>1</v>
      </c>
      <c r="D54" s="1">
        <f>_xlfn.XLOOKUP(Table119[[#This Row],[T-WKTS]],NUMERICAL_BINS_STEP_1!$D$2:$D$5,NUMERICAL_BINS_STEP_1!$A$2:$A$5,,-1)</f>
        <v>0</v>
      </c>
      <c r="E54" s="1">
        <f>_xlfn.XLOOKUP(Table119[[#This Row],[ODI-RUNS-S]],NUMERICAL_BINS_STEP_1!$E$2:$E$5,NUMERICAL_BINS_STEP_1!$A$2:$A$5,,-1)</f>
        <v>3</v>
      </c>
      <c r="F54" s="1">
        <f>_xlfn.XLOOKUP(Table119[[#This Row],[ODI-SR-B]],NUMERICAL_BINS_STEP_1!$F$2:$F$5,NUMERICAL_BINS_STEP_1!$A$2:$A$5,,-1)</f>
        <v>2</v>
      </c>
      <c r="G54" s="1">
        <f>_xlfn.XLOOKUP(Table119[[#This Row],[ODI-WKTS]],NUMERICAL_BINS_STEP_1!$G$2:$G$5,NUMERICAL_BINS_STEP_1!$A$2:$A$5,,-1)</f>
        <v>0</v>
      </c>
      <c r="H54" s="1">
        <f>_xlfn.XLOOKUP(Table119[[#This Row],[ODI-SR-BL]],NUMERICAL_BINS_STEP_1!$H$2:$H$5,NUMERICAL_BINS_STEP_1!$A$2:$A$5,,-1)</f>
        <v>3</v>
      </c>
      <c r="I54" s="1">
        <f>_xlfn.XLOOKUP(Table119[[#This Row],[RUNS-S]],NUMERICAL_BINS_STEP_1!$I$2:$I$5,NUMERICAL_BINS_STEP_1!$A$2:$A$5,,-1)</f>
        <v>3</v>
      </c>
      <c r="J54" s="1">
        <f>_xlfn.XLOOKUP(Table119[[#This Row],[HS ]],NUMERICAL_BINS_STEP_1!$J$2:$J$5,NUMERICAL_BINS_STEP_1!$A$2:$A$5,,-1)</f>
        <v>2</v>
      </c>
      <c r="K54" s="1">
        <f>_xlfn.XLOOKUP(Table119[[#This Row],[AVE]],NUMERICAL_BINS_STEP_1!$K$2:$K$5,NUMERICAL_BINS_STEP_1!$A$2:$A$5,,-1)</f>
        <v>3</v>
      </c>
      <c r="L54" s="1">
        <f>_xlfn.XLOOKUP(Table119[[#This Row],[SR -B]],NUMERICAL_BINS_STEP_1!$L$2:$L$5,NUMERICAL_BINS_STEP_1!$A$2:$A$5,,-1)</f>
        <v>2</v>
      </c>
      <c r="M54" s="1">
        <f>_xlfn.XLOOKUP(Table119[[#This Row],[SIXERS]],NUMERICAL_BINS_STEP_1!$M$2:$M$5,NUMERICAL_BINS_STEP_1!$A$2:$A$5,,-1)</f>
        <v>3</v>
      </c>
      <c r="N54" s="1">
        <f>_xlfn.XLOOKUP(Table119[[#This Row],[RUNS-C]],NUMERICAL_BINS_STEP_1!$N$2:$N$5,NUMERICAL_BINS_STEP_1!$A$2:$A$5,,-1)</f>
        <v>0</v>
      </c>
      <c r="O54" s="1">
        <f>_xlfn.XLOOKUP(Table119[[#This Row],[WKTS]],NUMERICAL_BINS_STEP_1!$O$2:$O$5,NUMERICAL_BINS_STEP_1!$A$2:$A$5,,-1)</f>
        <v>3</v>
      </c>
      <c r="P54" s="1">
        <f>_xlfn.XLOOKUP(Table119[[#This Row],[AVE-BL]],NUMERICAL_BINS_STEP_1!$P$2:$P$5,NUMERICAL_BINS_STEP_1!$A$2:$A$5,,-1)</f>
        <v>3</v>
      </c>
      <c r="Q54" s="1">
        <f>_xlfn.XLOOKUP(Table119[[#This Row],[ECON]],NUMERICAL_BINS_STEP_1!$Q$2:$Q$5,NUMERICAL_BINS_STEP_1!$A$2:$A$5,,-1)</f>
        <v>0</v>
      </c>
      <c r="R54" s="1">
        <f>_xlfn.XLOOKUP(Table119[[#This Row],[SR-BL]],NUMERICAL_BINS_STEP_1!$R$2:$R$5,NUMERICAL_BINS_STEP_1!$A$2:$A$5,,-1)</f>
        <v>3</v>
      </c>
      <c r="S54" s="1">
        <f>_xlfn.XLOOKUP(Table119[[#This Row],[AUCTION YEAR]],NUMERICAL_BINS_STEP_1!$S$2:$S$5,NUMERICAL_BINS_STEP_1!$A$2:$A$5,,-1)</f>
        <v>2</v>
      </c>
      <c r="T54" s="1">
        <f>_xlfn.XLOOKUP(Table119[[#This Row],[BASE PRICE]],NUMERICAL_BINS_STEP_1!$T$2:$T$5,NUMERICAL_BINS_STEP_1!$A$2:$A$5,,-1)</f>
        <v>2</v>
      </c>
      <c r="U54" s="1">
        <f>_xlfn.XLOOKUP(Table119[[#This Row],[SOLD PRICE]],NUMERICAL_BINS_STEP_1!$U$2:$U$5,NUMERICAL_BINS_STEP_1!$A$2:$A$5,,-1)</f>
        <v>3</v>
      </c>
      <c r="V54" s="1">
        <f>_xlfn.XLOOKUP(Table14[[#This Row],[COUNTRY]],CATEGORICAL_BINS_STEP_1!$L$2:$L$11,CATEGORICAL_BINS_STEP_1!$K$2:$K$11,,-1)</f>
        <v>1</v>
      </c>
      <c r="W54" s="1">
        <f>_xlfn.XLOOKUP(Table14[[#This Row],[TEAM]],CATEGORICAL_BINS_STEP_1!$L$14:$L$29,CATEGORICAL_BINS_STEP_1!$K$14:$K$29,,-1)</f>
        <v>1</v>
      </c>
      <c r="X54" s="1">
        <f>_xlfn.XLOOKUP(Table14[[#This Row],[PLAYING ROLE]],CATEGORICAL_BINS_STEP_1!$L$34:$L$37,CATEGORICAL_BINS_STEP_1!$K$34:$K$37,,-1)</f>
        <v>3</v>
      </c>
    </row>
    <row r="55" spans="1:24" x14ac:dyDescent="0.35">
      <c r="A55" s="4">
        <v>54</v>
      </c>
      <c r="B55" s="4">
        <v>3</v>
      </c>
      <c r="C55" s="1">
        <f>_xlfn.XLOOKUP(Table119[[#This Row],[T-RUNS]],NUMERICAL_BINS_STEP_1!$C$2:$C$5,NUMERICAL_BINS_STEP_1!$A$2:$A$5,,-1)</f>
        <v>3</v>
      </c>
      <c r="D55" s="1">
        <f>_xlfn.XLOOKUP(Table119[[#This Row],[T-WKTS]],NUMERICAL_BINS_STEP_1!$D$2:$D$5,NUMERICAL_BINS_STEP_1!$A$2:$A$5,,-1)</f>
        <v>0</v>
      </c>
      <c r="E55" s="1">
        <f>_xlfn.XLOOKUP(Table119[[#This Row],[ODI-RUNS-S]],NUMERICAL_BINS_STEP_1!$E$2:$E$5,NUMERICAL_BINS_STEP_1!$A$2:$A$5,,-1)</f>
        <v>2</v>
      </c>
      <c r="F55" s="1">
        <f>_xlfn.XLOOKUP(Table119[[#This Row],[ODI-SR-B]],NUMERICAL_BINS_STEP_1!$F$2:$F$5,NUMERICAL_BINS_STEP_1!$A$2:$A$5,,-1)</f>
        <v>1</v>
      </c>
      <c r="G55" s="1">
        <f>_xlfn.XLOOKUP(Table119[[#This Row],[ODI-WKTS]],NUMERICAL_BINS_STEP_1!$G$2:$G$5,NUMERICAL_BINS_STEP_1!$A$2:$A$5,,-1)</f>
        <v>0</v>
      </c>
      <c r="H55" s="1">
        <f>_xlfn.XLOOKUP(Table119[[#This Row],[ODI-SR-BL]],NUMERICAL_BINS_STEP_1!$H$2:$H$5,NUMERICAL_BINS_STEP_1!$A$2:$A$5,,-1)</f>
        <v>0</v>
      </c>
      <c r="I55" s="1">
        <f>_xlfn.XLOOKUP(Table119[[#This Row],[RUNS-S]],NUMERICAL_BINS_STEP_1!$I$2:$I$5,NUMERICAL_BINS_STEP_1!$A$2:$A$5,,-1)</f>
        <v>2</v>
      </c>
      <c r="J55" s="1">
        <f>_xlfn.XLOOKUP(Table119[[#This Row],[HS ]],NUMERICAL_BINS_STEP_1!$J$2:$J$5,NUMERICAL_BINS_STEP_1!$A$2:$A$5,,-1)</f>
        <v>2</v>
      </c>
      <c r="K55" s="1">
        <f>_xlfn.XLOOKUP(Table119[[#This Row],[AVE]],NUMERICAL_BINS_STEP_1!$K$2:$K$5,NUMERICAL_BINS_STEP_1!$A$2:$A$5,,-1)</f>
        <v>1</v>
      </c>
      <c r="L55" s="1">
        <f>_xlfn.XLOOKUP(Table119[[#This Row],[SR -B]],NUMERICAL_BINS_STEP_1!$L$2:$L$5,NUMERICAL_BINS_STEP_1!$A$2:$A$5,,-1)</f>
        <v>1</v>
      </c>
      <c r="M55" s="1">
        <f>_xlfn.XLOOKUP(Table119[[#This Row],[SIXERS]],NUMERICAL_BINS_STEP_1!$M$2:$M$5,NUMERICAL_BINS_STEP_1!$A$2:$A$5,,-1)</f>
        <v>1</v>
      </c>
      <c r="N55" s="1">
        <f>_xlfn.XLOOKUP(Table119[[#This Row],[RUNS-C]],NUMERICAL_BINS_STEP_1!$N$2:$N$5,NUMERICAL_BINS_STEP_1!$A$2:$A$5,,-1)</f>
        <v>0</v>
      </c>
      <c r="O55" s="1">
        <f>_xlfn.XLOOKUP(Table119[[#This Row],[WKTS]],NUMERICAL_BINS_STEP_1!$O$2:$O$5,NUMERICAL_BINS_STEP_1!$A$2:$A$5,,-1)</f>
        <v>0</v>
      </c>
      <c r="P55" s="1">
        <f>_xlfn.XLOOKUP(Table119[[#This Row],[AVE-BL]],NUMERICAL_BINS_STEP_1!$P$2:$P$5,NUMERICAL_BINS_STEP_1!$A$2:$A$5,,-1)</f>
        <v>0</v>
      </c>
      <c r="Q55" s="1">
        <f>_xlfn.XLOOKUP(Table119[[#This Row],[ECON]],NUMERICAL_BINS_STEP_1!$Q$2:$Q$5,NUMERICAL_BINS_STEP_1!$A$2:$A$5,,-1)</f>
        <v>0</v>
      </c>
      <c r="R55" s="1">
        <f>_xlfn.XLOOKUP(Table119[[#This Row],[SR-BL]],NUMERICAL_BINS_STEP_1!$R$2:$R$5,NUMERICAL_BINS_STEP_1!$A$2:$A$5,,-1)</f>
        <v>0</v>
      </c>
      <c r="S55" s="1">
        <f>_xlfn.XLOOKUP(Table119[[#This Row],[AUCTION YEAR]],NUMERICAL_BINS_STEP_1!$S$2:$S$5,NUMERICAL_BINS_STEP_1!$A$2:$A$5,,-1)</f>
        <v>0</v>
      </c>
      <c r="T55" s="1">
        <f>_xlfn.XLOOKUP(Table119[[#This Row],[BASE PRICE]],NUMERICAL_BINS_STEP_1!$T$2:$T$5,NUMERICAL_BINS_STEP_1!$A$2:$A$5,,-1)</f>
        <v>2</v>
      </c>
      <c r="U55" s="1">
        <f>_xlfn.XLOOKUP(Table119[[#This Row],[SOLD PRICE]],NUMERICAL_BINS_STEP_1!$U$2:$U$5,NUMERICAL_BINS_STEP_1!$A$2:$A$5,,-1)</f>
        <v>1</v>
      </c>
      <c r="V55" s="1">
        <f>_xlfn.XLOOKUP(Table14[[#This Row],[COUNTRY]],CATEGORICAL_BINS_STEP_1!$L$2:$L$11,CATEGORICAL_BINS_STEP_1!$K$2:$K$11,,-1)</f>
        <v>2</v>
      </c>
      <c r="W55" s="1">
        <f>_xlfn.XLOOKUP(Table14[[#This Row],[TEAM]],CATEGORICAL_BINS_STEP_1!$L$14:$L$29,CATEGORICAL_BINS_STEP_1!$K$14:$K$29,,-1)</f>
        <v>2</v>
      </c>
      <c r="X55" s="1">
        <f>_xlfn.XLOOKUP(Table14[[#This Row],[PLAYING ROLE]],CATEGORICAL_BINS_STEP_1!$L$34:$L$37,CATEGORICAL_BINS_STEP_1!$K$34:$K$37,,-1)</f>
        <v>3</v>
      </c>
    </row>
    <row r="56" spans="1:24" x14ac:dyDescent="0.35">
      <c r="A56" s="4">
        <v>55</v>
      </c>
      <c r="B56" s="4">
        <v>3</v>
      </c>
      <c r="C56" s="1">
        <f>_xlfn.XLOOKUP(Table119[[#This Row],[T-RUNS]],NUMERICAL_BINS_STEP_1!$C$2:$C$5,NUMERICAL_BINS_STEP_1!$A$2:$A$5,,-1)</f>
        <v>2</v>
      </c>
      <c r="D56" s="1">
        <f>_xlfn.XLOOKUP(Table119[[#This Row],[T-WKTS]],NUMERICAL_BINS_STEP_1!$D$2:$D$5,NUMERICAL_BINS_STEP_1!$A$2:$A$5,,-1)</f>
        <v>2</v>
      </c>
      <c r="E56" s="1">
        <f>_xlfn.XLOOKUP(Table119[[#This Row],[ODI-RUNS-S]],NUMERICAL_BINS_STEP_1!$E$2:$E$5,NUMERICAL_BINS_STEP_1!$A$2:$A$5,,-1)</f>
        <v>2</v>
      </c>
      <c r="F56" s="1">
        <f>_xlfn.XLOOKUP(Table119[[#This Row],[ODI-SR-B]],NUMERICAL_BINS_STEP_1!$F$2:$F$5,NUMERICAL_BINS_STEP_1!$A$2:$A$5,,-1)</f>
        <v>2</v>
      </c>
      <c r="G56" s="1">
        <f>_xlfn.XLOOKUP(Table119[[#This Row],[ODI-WKTS]],NUMERICAL_BINS_STEP_1!$G$2:$G$5,NUMERICAL_BINS_STEP_1!$A$2:$A$5,,-1)</f>
        <v>3</v>
      </c>
      <c r="H56" s="1">
        <f>_xlfn.XLOOKUP(Table119[[#This Row],[ODI-SR-BL]],NUMERICAL_BINS_STEP_1!$H$2:$H$5,NUMERICAL_BINS_STEP_1!$A$2:$A$5,,-1)</f>
        <v>0</v>
      </c>
      <c r="I56" s="1">
        <f>_xlfn.XLOOKUP(Table119[[#This Row],[RUNS-S]],NUMERICAL_BINS_STEP_1!$I$2:$I$5,NUMERICAL_BINS_STEP_1!$A$2:$A$5,,-1)</f>
        <v>2</v>
      </c>
      <c r="J56" s="1">
        <f>_xlfn.XLOOKUP(Table119[[#This Row],[HS ]],NUMERICAL_BINS_STEP_1!$J$2:$J$5,NUMERICAL_BINS_STEP_1!$A$2:$A$5,,-1)</f>
        <v>2</v>
      </c>
      <c r="K56" s="1">
        <f>_xlfn.XLOOKUP(Table119[[#This Row],[AVE]],NUMERICAL_BINS_STEP_1!$K$2:$K$5,NUMERICAL_BINS_STEP_1!$A$2:$A$5,,-1)</f>
        <v>1</v>
      </c>
      <c r="L56" s="1">
        <f>_xlfn.XLOOKUP(Table119[[#This Row],[SR -B]],NUMERICAL_BINS_STEP_1!$L$2:$L$5,NUMERICAL_BINS_STEP_1!$A$2:$A$5,,-1)</f>
        <v>3</v>
      </c>
      <c r="M56" s="1">
        <f>_xlfn.XLOOKUP(Table119[[#This Row],[SIXERS]],NUMERICAL_BINS_STEP_1!$M$2:$M$5,NUMERICAL_BINS_STEP_1!$A$2:$A$5,,-1)</f>
        <v>2</v>
      </c>
      <c r="N56" s="1">
        <f>_xlfn.XLOOKUP(Table119[[#This Row],[RUNS-C]],NUMERICAL_BINS_STEP_1!$N$2:$N$5,NUMERICAL_BINS_STEP_1!$A$2:$A$5,,-1)</f>
        <v>2</v>
      </c>
      <c r="O56" s="1">
        <f>_xlfn.XLOOKUP(Table119[[#This Row],[WKTS]],NUMERICAL_BINS_STEP_1!$O$2:$O$5,NUMERICAL_BINS_STEP_1!$A$2:$A$5,,-1)</f>
        <v>3</v>
      </c>
      <c r="P56" s="1">
        <f>_xlfn.XLOOKUP(Table119[[#This Row],[AVE-BL]],NUMERICAL_BINS_STEP_1!$P$2:$P$5,NUMERICAL_BINS_STEP_1!$A$2:$A$5,,-1)</f>
        <v>0</v>
      </c>
      <c r="Q56" s="1">
        <f>_xlfn.XLOOKUP(Table119[[#This Row],[ECON]],NUMERICAL_BINS_STEP_1!$Q$2:$Q$5,NUMERICAL_BINS_STEP_1!$A$2:$A$5,,-1)</f>
        <v>2</v>
      </c>
      <c r="R56" s="1">
        <f>_xlfn.XLOOKUP(Table119[[#This Row],[SR-BL]],NUMERICAL_BINS_STEP_1!$R$2:$R$5,NUMERICAL_BINS_STEP_1!$A$2:$A$5,,-1)</f>
        <v>0</v>
      </c>
      <c r="S56" s="1">
        <f>_xlfn.XLOOKUP(Table119[[#This Row],[AUCTION YEAR]],NUMERICAL_BINS_STEP_1!$S$2:$S$5,NUMERICAL_BINS_STEP_1!$A$2:$A$5,,-1)</f>
        <v>0</v>
      </c>
      <c r="T56" s="1">
        <f>_xlfn.XLOOKUP(Table119[[#This Row],[BASE PRICE]],NUMERICAL_BINS_STEP_1!$T$2:$T$5,NUMERICAL_BINS_STEP_1!$A$2:$A$5,,-1)</f>
        <v>2</v>
      </c>
      <c r="U56" s="1">
        <f>_xlfn.XLOOKUP(Table119[[#This Row],[SOLD PRICE]],NUMERICAL_BINS_STEP_1!$U$2:$U$5,NUMERICAL_BINS_STEP_1!$A$2:$A$5,,-1)</f>
        <v>1</v>
      </c>
      <c r="V56" s="1">
        <f>_xlfn.XLOOKUP(Table14[[#This Row],[COUNTRY]],CATEGORICAL_BINS_STEP_1!$L$2:$L$11,CATEGORICAL_BINS_STEP_1!$K$2:$K$11,,-1)</f>
        <v>1</v>
      </c>
      <c r="W56" s="1">
        <f>_xlfn.XLOOKUP(Table14[[#This Row],[TEAM]],CATEGORICAL_BINS_STEP_1!$L$14:$L$29,CATEGORICAL_BINS_STEP_1!$K$14:$K$29,,-1)</f>
        <v>4</v>
      </c>
      <c r="X56" s="1">
        <f>_xlfn.XLOOKUP(Table14[[#This Row],[PLAYING ROLE]],CATEGORICAL_BINS_STEP_1!$L$34:$L$37,CATEGORICAL_BINS_STEP_1!$K$34:$K$37,,-1)</f>
        <v>2</v>
      </c>
    </row>
    <row r="57" spans="1:24" x14ac:dyDescent="0.35">
      <c r="A57" s="4">
        <v>56</v>
      </c>
      <c r="B57" s="4">
        <v>2</v>
      </c>
      <c r="C57" s="1">
        <f>_xlfn.XLOOKUP(Table119[[#This Row],[T-RUNS]],NUMERICAL_BINS_STEP_1!$C$2:$C$5,NUMERICAL_BINS_STEP_1!$A$2:$A$5,,-1)</f>
        <v>2</v>
      </c>
      <c r="D57" s="1">
        <f>_xlfn.XLOOKUP(Table119[[#This Row],[T-WKTS]],NUMERICAL_BINS_STEP_1!$D$2:$D$5,NUMERICAL_BINS_STEP_1!$A$2:$A$5,,-1)</f>
        <v>0</v>
      </c>
      <c r="E57" s="1">
        <f>_xlfn.XLOOKUP(Table119[[#This Row],[ODI-RUNS-S]],NUMERICAL_BINS_STEP_1!$E$2:$E$5,NUMERICAL_BINS_STEP_1!$A$2:$A$5,,-1)</f>
        <v>1</v>
      </c>
      <c r="F57" s="1">
        <f>_xlfn.XLOOKUP(Table119[[#This Row],[ODI-SR-B]],NUMERICAL_BINS_STEP_1!$F$2:$F$5,NUMERICAL_BINS_STEP_1!$A$2:$A$5,,-1)</f>
        <v>1</v>
      </c>
      <c r="G57" s="1">
        <f>_xlfn.XLOOKUP(Table119[[#This Row],[ODI-WKTS]],NUMERICAL_BINS_STEP_1!$G$2:$G$5,NUMERICAL_BINS_STEP_1!$A$2:$A$5,,-1)</f>
        <v>0</v>
      </c>
      <c r="H57" s="1">
        <f>_xlfn.XLOOKUP(Table119[[#This Row],[ODI-SR-BL]],NUMERICAL_BINS_STEP_1!$H$2:$H$5,NUMERICAL_BINS_STEP_1!$A$2:$A$5,,-1)</f>
        <v>0</v>
      </c>
      <c r="I57" s="1">
        <f>_xlfn.XLOOKUP(Table119[[#This Row],[RUNS-S]],NUMERICAL_BINS_STEP_1!$I$2:$I$5,NUMERICAL_BINS_STEP_1!$A$2:$A$5,,-1)</f>
        <v>2</v>
      </c>
      <c r="J57" s="1">
        <f>_xlfn.XLOOKUP(Table119[[#This Row],[HS ]],NUMERICAL_BINS_STEP_1!$J$2:$J$5,NUMERICAL_BINS_STEP_1!$A$2:$A$5,,-1)</f>
        <v>2</v>
      </c>
      <c r="K57" s="1">
        <f>_xlfn.XLOOKUP(Table119[[#This Row],[AVE]],NUMERICAL_BINS_STEP_1!$K$2:$K$5,NUMERICAL_BINS_STEP_1!$A$2:$A$5,,-1)</f>
        <v>2</v>
      </c>
      <c r="L57" s="1">
        <f>_xlfn.XLOOKUP(Table119[[#This Row],[SR -B]],NUMERICAL_BINS_STEP_1!$L$2:$L$5,NUMERICAL_BINS_STEP_1!$A$2:$A$5,,-1)</f>
        <v>1</v>
      </c>
      <c r="M57" s="1">
        <f>_xlfn.XLOOKUP(Table119[[#This Row],[SIXERS]],NUMERICAL_BINS_STEP_1!$M$2:$M$5,NUMERICAL_BINS_STEP_1!$A$2:$A$5,,-1)</f>
        <v>2</v>
      </c>
      <c r="N57" s="1">
        <f>_xlfn.XLOOKUP(Table119[[#This Row],[RUNS-C]],NUMERICAL_BINS_STEP_1!$N$2:$N$5,NUMERICAL_BINS_STEP_1!$A$2:$A$5,,-1)</f>
        <v>0</v>
      </c>
      <c r="O57" s="1">
        <f>_xlfn.XLOOKUP(Table119[[#This Row],[WKTS]],NUMERICAL_BINS_STEP_1!$O$2:$O$5,NUMERICAL_BINS_STEP_1!$A$2:$A$5,,-1)</f>
        <v>0</v>
      </c>
      <c r="P57" s="1">
        <f>_xlfn.XLOOKUP(Table119[[#This Row],[AVE-BL]],NUMERICAL_BINS_STEP_1!$P$2:$P$5,NUMERICAL_BINS_STEP_1!$A$2:$A$5,,-1)</f>
        <v>0</v>
      </c>
      <c r="Q57" s="1">
        <f>_xlfn.XLOOKUP(Table119[[#This Row],[ECON]],NUMERICAL_BINS_STEP_1!$Q$2:$Q$5,NUMERICAL_BINS_STEP_1!$A$2:$A$5,,-1)</f>
        <v>0</v>
      </c>
      <c r="R57" s="1">
        <f>_xlfn.XLOOKUP(Table119[[#This Row],[SR-BL]],NUMERICAL_BINS_STEP_1!$R$2:$R$5,NUMERICAL_BINS_STEP_1!$A$2:$A$5,,-1)</f>
        <v>0</v>
      </c>
      <c r="S57" s="1">
        <f>_xlfn.XLOOKUP(Table119[[#This Row],[AUCTION YEAR]],NUMERICAL_BINS_STEP_1!$S$2:$S$5,NUMERICAL_BINS_STEP_1!$A$2:$A$5,,-1)</f>
        <v>0</v>
      </c>
      <c r="T57" s="1">
        <f>_xlfn.XLOOKUP(Table119[[#This Row],[BASE PRICE]],NUMERICAL_BINS_STEP_1!$T$2:$T$5,NUMERICAL_BINS_STEP_1!$A$2:$A$5,,-1)</f>
        <v>2</v>
      </c>
      <c r="U57" s="1">
        <f>_xlfn.XLOOKUP(Table119[[#This Row],[SOLD PRICE]],NUMERICAL_BINS_STEP_1!$U$2:$U$5,NUMERICAL_BINS_STEP_1!$A$2:$A$5,,-1)</f>
        <v>1</v>
      </c>
      <c r="V57" s="1">
        <f>_xlfn.XLOOKUP(Table14[[#This Row],[COUNTRY]],CATEGORICAL_BINS_STEP_1!$L$2:$L$11,CATEGORICAL_BINS_STEP_1!$K$2:$K$11,,-1)</f>
        <v>2</v>
      </c>
      <c r="W57" s="1">
        <f>_xlfn.XLOOKUP(Table14[[#This Row],[TEAM]],CATEGORICAL_BINS_STEP_1!$L$14:$L$29,CATEGORICAL_BINS_STEP_1!$K$14:$K$29,,-1)</f>
        <v>4</v>
      </c>
      <c r="X57" s="1">
        <f>_xlfn.XLOOKUP(Table14[[#This Row],[PLAYING ROLE]],CATEGORICAL_BINS_STEP_1!$L$34:$L$37,CATEGORICAL_BINS_STEP_1!$K$34:$K$37,,-1)</f>
        <v>3</v>
      </c>
    </row>
    <row r="58" spans="1:24" x14ac:dyDescent="0.35">
      <c r="A58" s="4">
        <v>57</v>
      </c>
      <c r="B58" s="4">
        <v>2</v>
      </c>
      <c r="C58" s="1">
        <f>_xlfn.XLOOKUP(Table119[[#This Row],[T-RUNS]],NUMERICAL_BINS_STEP_1!$C$2:$C$5,NUMERICAL_BINS_STEP_1!$A$2:$A$5,,-1)</f>
        <v>0</v>
      </c>
      <c r="D58" s="1">
        <f>_xlfn.XLOOKUP(Table119[[#This Row],[T-WKTS]],NUMERICAL_BINS_STEP_1!$D$2:$D$5,NUMERICAL_BINS_STEP_1!$A$2:$A$5,,-1)</f>
        <v>0</v>
      </c>
      <c r="E58" s="1">
        <f>_xlfn.XLOOKUP(Table119[[#This Row],[ODI-RUNS-S]],NUMERICAL_BINS_STEP_1!$E$2:$E$5,NUMERICAL_BINS_STEP_1!$A$2:$A$5,,-1)</f>
        <v>1</v>
      </c>
      <c r="F58" s="1">
        <f>_xlfn.XLOOKUP(Table119[[#This Row],[ODI-SR-B]],NUMERICAL_BINS_STEP_1!$F$2:$F$5,NUMERICAL_BINS_STEP_1!$A$2:$A$5,,-1)</f>
        <v>0</v>
      </c>
      <c r="G58" s="1">
        <f>_xlfn.XLOOKUP(Table119[[#This Row],[ODI-WKTS]],NUMERICAL_BINS_STEP_1!$G$2:$G$5,NUMERICAL_BINS_STEP_1!$A$2:$A$5,,-1)</f>
        <v>2</v>
      </c>
      <c r="H58" s="1">
        <f>_xlfn.XLOOKUP(Table119[[#This Row],[ODI-SR-BL]],NUMERICAL_BINS_STEP_1!$H$2:$H$5,NUMERICAL_BINS_STEP_1!$A$2:$A$5,,-1)</f>
        <v>2</v>
      </c>
      <c r="I58" s="1">
        <f>_xlfn.XLOOKUP(Table119[[#This Row],[RUNS-S]],NUMERICAL_BINS_STEP_1!$I$2:$I$5,NUMERICAL_BINS_STEP_1!$A$2:$A$5,,-1)</f>
        <v>1</v>
      </c>
      <c r="J58" s="1">
        <f>_xlfn.XLOOKUP(Table119[[#This Row],[HS ]],NUMERICAL_BINS_STEP_1!$J$2:$J$5,NUMERICAL_BINS_STEP_1!$A$2:$A$5,,-1)</f>
        <v>1</v>
      </c>
      <c r="K58" s="1">
        <f>_xlfn.XLOOKUP(Table119[[#This Row],[AVE]],NUMERICAL_BINS_STEP_1!$K$2:$K$5,NUMERICAL_BINS_STEP_1!$A$2:$A$5,,-1)</f>
        <v>2</v>
      </c>
      <c r="L58" s="1">
        <f>_xlfn.XLOOKUP(Table119[[#This Row],[SR -B]],NUMERICAL_BINS_STEP_1!$L$2:$L$5,NUMERICAL_BINS_STEP_1!$A$2:$A$5,,-1)</f>
        <v>1</v>
      </c>
      <c r="M58" s="1">
        <f>_xlfn.XLOOKUP(Table119[[#This Row],[SIXERS]],NUMERICAL_BINS_STEP_1!$M$2:$M$5,NUMERICAL_BINS_STEP_1!$A$2:$A$5,,-1)</f>
        <v>1</v>
      </c>
      <c r="N58" s="1">
        <f>_xlfn.XLOOKUP(Table119[[#This Row],[RUNS-C]],NUMERICAL_BINS_STEP_1!$N$2:$N$5,NUMERICAL_BINS_STEP_1!$A$2:$A$5,,-1)</f>
        <v>2</v>
      </c>
      <c r="O58" s="1">
        <f>_xlfn.XLOOKUP(Table119[[#This Row],[WKTS]],NUMERICAL_BINS_STEP_1!$O$2:$O$5,NUMERICAL_BINS_STEP_1!$A$2:$A$5,,-1)</f>
        <v>2</v>
      </c>
      <c r="P58" s="1">
        <f>_xlfn.XLOOKUP(Table119[[#This Row],[AVE-BL]],NUMERICAL_BINS_STEP_1!$P$2:$P$5,NUMERICAL_BINS_STEP_1!$A$2:$A$5,,-1)</f>
        <v>3</v>
      </c>
      <c r="Q58" s="1">
        <f>_xlfn.XLOOKUP(Table119[[#This Row],[ECON]],NUMERICAL_BINS_STEP_1!$Q$2:$Q$5,NUMERICAL_BINS_STEP_1!$A$2:$A$5,,-1)</f>
        <v>2</v>
      </c>
      <c r="R58" s="1">
        <f>_xlfn.XLOOKUP(Table119[[#This Row],[SR-BL]],NUMERICAL_BINS_STEP_1!$R$2:$R$5,NUMERICAL_BINS_STEP_1!$A$2:$A$5,,-1)</f>
        <v>3</v>
      </c>
      <c r="S58" s="1">
        <f>_xlfn.XLOOKUP(Table119[[#This Row],[AUCTION YEAR]],NUMERICAL_BINS_STEP_1!$S$2:$S$5,NUMERICAL_BINS_STEP_1!$A$2:$A$5,,-1)</f>
        <v>0</v>
      </c>
      <c r="T58" s="1">
        <f>_xlfn.XLOOKUP(Table119[[#This Row],[BASE PRICE]],NUMERICAL_BINS_STEP_1!$T$2:$T$5,NUMERICAL_BINS_STEP_1!$A$2:$A$5,,-1)</f>
        <v>2</v>
      </c>
      <c r="U58" s="1">
        <f>_xlfn.XLOOKUP(Table119[[#This Row],[SOLD PRICE]],NUMERICAL_BINS_STEP_1!$U$2:$U$5,NUMERICAL_BINS_STEP_1!$A$2:$A$5,,-1)</f>
        <v>0</v>
      </c>
      <c r="V58" s="1">
        <f>_xlfn.XLOOKUP(Table14[[#This Row],[COUNTRY]],CATEGORICAL_BINS_STEP_1!$L$2:$L$11,CATEGORICAL_BINS_STEP_1!$K$2:$K$11,,-1)</f>
        <v>3</v>
      </c>
      <c r="W58" s="1">
        <f>_xlfn.XLOOKUP(Table14[[#This Row],[TEAM]],CATEGORICAL_BINS_STEP_1!$L$14:$L$29,CATEGORICAL_BINS_STEP_1!$K$14:$K$29,,-1)</f>
        <v>3</v>
      </c>
      <c r="X58" s="1">
        <f>_xlfn.XLOOKUP(Table14[[#This Row],[PLAYING ROLE]],CATEGORICAL_BINS_STEP_1!$L$34:$L$37,CATEGORICAL_BINS_STEP_1!$K$34:$K$37,,-1)</f>
        <v>1</v>
      </c>
    </row>
    <row r="59" spans="1:24" x14ac:dyDescent="0.35">
      <c r="A59" s="4">
        <v>58</v>
      </c>
      <c r="B59" s="4">
        <v>2</v>
      </c>
      <c r="C59" s="1">
        <f>_xlfn.XLOOKUP(Table119[[#This Row],[T-RUNS]],NUMERICAL_BINS_STEP_1!$C$2:$C$5,NUMERICAL_BINS_STEP_1!$A$2:$A$5,,-1)</f>
        <v>1</v>
      </c>
      <c r="D59" s="1">
        <f>_xlfn.XLOOKUP(Table119[[#This Row],[T-WKTS]],NUMERICAL_BINS_STEP_1!$D$2:$D$5,NUMERICAL_BINS_STEP_1!$A$2:$A$5,,-1)</f>
        <v>3</v>
      </c>
      <c r="E59" s="1">
        <f>_xlfn.XLOOKUP(Table119[[#This Row],[ODI-RUNS-S]],NUMERICAL_BINS_STEP_1!$E$2:$E$5,NUMERICAL_BINS_STEP_1!$A$2:$A$5,,-1)</f>
        <v>0</v>
      </c>
      <c r="F59" s="1">
        <f>_xlfn.XLOOKUP(Table119[[#This Row],[ODI-SR-B]],NUMERICAL_BINS_STEP_1!$F$2:$F$5,NUMERICAL_BINS_STEP_1!$A$2:$A$5,,-1)</f>
        <v>0</v>
      </c>
      <c r="G59" s="1">
        <f>_xlfn.XLOOKUP(Table119[[#This Row],[ODI-WKTS]],NUMERICAL_BINS_STEP_1!$G$2:$G$5,NUMERICAL_BINS_STEP_1!$A$2:$A$5,,-1)</f>
        <v>2</v>
      </c>
      <c r="H59" s="1">
        <f>_xlfn.XLOOKUP(Table119[[#This Row],[ODI-SR-BL]],NUMERICAL_BINS_STEP_1!$H$2:$H$5,NUMERICAL_BINS_STEP_1!$A$2:$A$5,,-1)</f>
        <v>0</v>
      </c>
      <c r="I59" s="1">
        <f>_xlfn.XLOOKUP(Table119[[#This Row],[RUNS-S]],NUMERICAL_BINS_STEP_1!$I$2:$I$5,NUMERICAL_BINS_STEP_1!$A$2:$A$5,,-1)</f>
        <v>0</v>
      </c>
      <c r="J59" s="1">
        <f>_xlfn.XLOOKUP(Table119[[#This Row],[HS ]],NUMERICAL_BINS_STEP_1!$J$2:$J$5,NUMERICAL_BINS_STEP_1!$A$2:$A$5,,-1)</f>
        <v>0</v>
      </c>
      <c r="K59" s="1">
        <f>_xlfn.XLOOKUP(Table119[[#This Row],[AVE]],NUMERICAL_BINS_STEP_1!$K$2:$K$5,NUMERICAL_BINS_STEP_1!$A$2:$A$5,,-1)</f>
        <v>0</v>
      </c>
      <c r="L59" s="1">
        <f>_xlfn.XLOOKUP(Table119[[#This Row],[SR -B]],NUMERICAL_BINS_STEP_1!$L$2:$L$5,NUMERICAL_BINS_STEP_1!$A$2:$A$5,,-1)</f>
        <v>0</v>
      </c>
      <c r="M59" s="1">
        <f>_xlfn.XLOOKUP(Table119[[#This Row],[SIXERS]],NUMERICAL_BINS_STEP_1!$M$2:$M$5,NUMERICAL_BINS_STEP_1!$A$2:$A$5,,-1)</f>
        <v>1</v>
      </c>
      <c r="N59" s="1">
        <f>_xlfn.XLOOKUP(Table119[[#This Row],[RUNS-C]],NUMERICAL_BINS_STEP_1!$N$2:$N$5,NUMERICAL_BINS_STEP_1!$A$2:$A$5,,-1)</f>
        <v>3</v>
      </c>
      <c r="O59" s="1">
        <f>_xlfn.XLOOKUP(Table119[[#This Row],[WKTS]],NUMERICAL_BINS_STEP_1!$O$2:$O$5,NUMERICAL_BINS_STEP_1!$A$2:$A$5,,-1)</f>
        <v>3</v>
      </c>
      <c r="P59" s="1">
        <f>_xlfn.XLOOKUP(Table119[[#This Row],[AVE-BL]],NUMERICAL_BINS_STEP_1!$P$2:$P$5,NUMERICAL_BINS_STEP_1!$A$2:$A$5,,-1)</f>
        <v>2</v>
      </c>
      <c r="Q59" s="1">
        <f>_xlfn.XLOOKUP(Table119[[#This Row],[ECON]],NUMERICAL_BINS_STEP_1!$Q$2:$Q$5,NUMERICAL_BINS_STEP_1!$A$2:$A$5,,-1)</f>
        <v>2</v>
      </c>
      <c r="R59" s="1">
        <f>_xlfn.XLOOKUP(Table119[[#This Row],[SR-BL]],NUMERICAL_BINS_STEP_1!$R$2:$R$5,NUMERICAL_BINS_STEP_1!$A$2:$A$5,,-1)</f>
        <v>2</v>
      </c>
      <c r="S59" s="1">
        <f>_xlfn.XLOOKUP(Table119[[#This Row],[AUCTION YEAR]],NUMERICAL_BINS_STEP_1!$S$2:$S$5,NUMERICAL_BINS_STEP_1!$A$2:$A$5,,-1)</f>
        <v>0</v>
      </c>
      <c r="T59" s="1">
        <f>_xlfn.XLOOKUP(Table119[[#This Row],[BASE PRICE]],NUMERICAL_BINS_STEP_1!$T$2:$T$5,NUMERICAL_BINS_STEP_1!$A$2:$A$5,,-1)</f>
        <v>2</v>
      </c>
      <c r="U59" s="1">
        <f>_xlfn.XLOOKUP(Table119[[#This Row],[SOLD PRICE]],NUMERICAL_BINS_STEP_1!$U$2:$U$5,NUMERICAL_BINS_STEP_1!$A$2:$A$5,,-1)</f>
        <v>3</v>
      </c>
      <c r="V59" s="1">
        <f>_xlfn.XLOOKUP(Table14[[#This Row],[COUNTRY]],CATEGORICAL_BINS_STEP_1!$L$2:$L$11,CATEGORICAL_BINS_STEP_1!$K$2:$K$11,,-1)</f>
        <v>3</v>
      </c>
      <c r="W59" s="1">
        <f>_xlfn.XLOOKUP(Table14[[#This Row],[TEAM]],CATEGORICAL_BINS_STEP_1!$L$14:$L$29,CATEGORICAL_BINS_STEP_1!$K$14:$K$29,,-1)</f>
        <v>1</v>
      </c>
      <c r="X59" s="1">
        <f>_xlfn.XLOOKUP(Table14[[#This Row],[PLAYING ROLE]],CATEGORICAL_BINS_STEP_1!$L$34:$L$37,CATEGORICAL_BINS_STEP_1!$K$34:$K$37,,-1)</f>
        <v>3</v>
      </c>
    </row>
    <row r="60" spans="1:24" x14ac:dyDescent="0.35">
      <c r="A60" s="4">
        <v>59</v>
      </c>
      <c r="B60" s="4">
        <v>2</v>
      </c>
      <c r="C60" s="1">
        <f>_xlfn.XLOOKUP(Table119[[#This Row],[T-RUNS]],NUMERICAL_BINS_STEP_1!$C$2:$C$5,NUMERICAL_BINS_STEP_1!$A$2:$A$5,,-1)</f>
        <v>0</v>
      </c>
      <c r="D60" s="1">
        <f>_xlfn.XLOOKUP(Table119[[#This Row],[T-WKTS]],NUMERICAL_BINS_STEP_1!$D$2:$D$5,NUMERICAL_BINS_STEP_1!$A$2:$A$5,,-1)</f>
        <v>0</v>
      </c>
      <c r="E60" s="1">
        <f>_xlfn.XLOOKUP(Table119[[#This Row],[ODI-RUNS-S]],NUMERICAL_BINS_STEP_1!$E$2:$E$5,NUMERICAL_BINS_STEP_1!$A$2:$A$5,,-1)</f>
        <v>2</v>
      </c>
      <c r="F60" s="1">
        <f>_xlfn.XLOOKUP(Table119[[#This Row],[ODI-SR-B]],NUMERICAL_BINS_STEP_1!$F$2:$F$5,NUMERICAL_BINS_STEP_1!$A$2:$A$5,,-1)</f>
        <v>2</v>
      </c>
      <c r="G60" s="1">
        <f>_xlfn.XLOOKUP(Table119[[#This Row],[ODI-WKTS]],NUMERICAL_BINS_STEP_1!$G$2:$G$5,NUMERICAL_BINS_STEP_1!$A$2:$A$5,,-1)</f>
        <v>0</v>
      </c>
      <c r="H60" s="1">
        <f>_xlfn.XLOOKUP(Table119[[#This Row],[ODI-SR-BL]],NUMERICAL_BINS_STEP_1!$H$2:$H$5,NUMERICAL_BINS_STEP_1!$A$2:$A$5,,-1)</f>
        <v>3</v>
      </c>
      <c r="I60" s="1">
        <f>_xlfn.XLOOKUP(Table119[[#This Row],[RUNS-S]],NUMERICAL_BINS_STEP_1!$I$2:$I$5,NUMERICAL_BINS_STEP_1!$A$2:$A$5,,-1)</f>
        <v>3</v>
      </c>
      <c r="J60" s="1">
        <f>_xlfn.XLOOKUP(Table119[[#This Row],[HS ]],NUMERICAL_BINS_STEP_1!$J$2:$J$5,NUMERICAL_BINS_STEP_1!$A$2:$A$5,,-1)</f>
        <v>3</v>
      </c>
      <c r="K60" s="1">
        <f>_xlfn.XLOOKUP(Table119[[#This Row],[AVE]],NUMERICAL_BINS_STEP_1!$K$2:$K$5,NUMERICAL_BINS_STEP_1!$A$2:$A$5,,-1)</f>
        <v>3</v>
      </c>
      <c r="L60" s="1">
        <f>_xlfn.XLOOKUP(Table119[[#This Row],[SR -B]],NUMERICAL_BINS_STEP_1!$L$2:$L$5,NUMERICAL_BINS_STEP_1!$A$2:$A$5,,-1)</f>
        <v>3</v>
      </c>
      <c r="M60" s="1">
        <f>_xlfn.XLOOKUP(Table119[[#This Row],[SIXERS]],NUMERICAL_BINS_STEP_1!$M$2:$M$5,NUMERICAL_BINS_STEP_1!$A$2:$A$5,,-1)</f>
        <v>3</v>
      </c>
      <c r="N60" s="1">
        <f>_xlfn.XLOOKUP(Table119[[#This Row],[RUNS-C]],NUMERICAL_BINS_STEP_1!$N$2:$N$5,NUMERICAL_BINS_STEP_1!$A$2:$A$5,,-1)</f>
        <v>2</v>
      </c>
      <c r="O60" s="1">
        <f>_xlfn.XLOOKUP(Table119[[#This Row],[WKTS]],NUMERICAL_BINS_STEP_1!$O$2:$O$5,NUMERICAL_BINS_STEP_1!$A$2:$A$5,,-1)</f>
        <v>2</v>
      </c>
      <c r="P60" s="1">
        <f>_xlfn.XLOOKUP(Table119[[#This Row],[AVE-BL]],NUMERICAL_BINS_STEP_1!$P$2:$P$5,NUMERICAL_BINS_STEP_1!$A$2:$A$5,,-1)</f>
        <v>2</v>
      </c>
      <c r="Q60" s="1">
        <f>_xlfn.XLOOKUP(Table119[[#This Row],[ECON]],NUMERICAL_BINS_STEP_1!$Q$2:$Q$5,NUMERICAL_BINS_STEP_1!$A$2:$A$5,,-1)</f>
        <v>2</v>
      </c>
      <c r="R60" s="1">
        <f>_xlfn.XLOOKUP(Table119[[#This Row],[SR-BL]],NUMERICAL_BINS_STEP_1!$R$2:$R$5,NUMERICAL_BINS_STEP_1!$A$2:$A$5,,-1)</f>
        <v>2</v>
      </c>
      <c r="S60" s="1">
        <f>_xlfn.XLOOKUP(Table119[[#This Row],[AUCTION YEAR]],NUMERICAL_BINS_STEP_1!$S$2:$S$5,NUMERICAL_BINS_STEP_1!$A$2:$A$5,,-1)</f>
        <v>0</v>
      </c>
      <c r="T60" s="1">
        <f>_xlfn.XLOOKUP(Table119[[#This Row],[BASE PRICE]],NUMERICAL_BINS_STEP_1!$T$2:$T$5,NUMERICAL_BINS_STEP_1!$A$2:$A$5,,-1)</f>
        <v>2</v>
      </c>
      <c r="U60" s="1">
        <f>_xlfn.XLOOKUP(Table119[[#This Row],[SOLD PRICE]],NUMERICAL_BINS_STEP_1!$U$2:$U$5,NUMERICAL_BINS_STEP_1!$A$2:$A$5,,-1)</f>
        <v>3</v>
      </c>
      <c r="V60" s="1">
        <f>_xlfn.XLOOKUP(Table14[[#This Row],[COUNTRY]],CATEGORICAL_BINS_STEP_1!$L$2:$L$11,CATEGORICAL_BINS_STEP_1!$K$2:$K$11,,-1)</f>
        <v>1</v>
      </c>
      <c r="W60" s="1">
        <f>_xlfn.XLOOKUP(Table14[[#This Row],[TEAM]],CATEGORICAL_BINS_STEP_1!$L$14:$L$29,CATEGORICAL_BINS_STEP_1!$K$14:$K$29,,-1)</f>
        <v>4</v>
      </c>
      <c r="X60" s="1">
        <f>_xlfn.XLOOKUP(Table14[[#This Row],[PLAYING ROLE]],CATEGORICAL_BINS_STEP_1!$L$34:$L$37,CATEGORICAL_BINS_STEP_1!$K$34:$K$37,,-1)</f>
        <v>1</v>
      </c>
    </row>
    <row r="61" spans="1:24" x14ac:dyDescent="0.35">
      <c r="A61" s="4">
        <v>60</v>
      </c>
      <c r="B61" s="4">
        <v>1</v>
      </c>
      <c r="C61" s="1">
        <f>_xlfn.XLOOKUP(Table119[[#This Row],[T-RUNS]],NUMERICAL_BINS_STEP_1!$C$2:$C$5,NUMERICAL_BINS_STEP_1!$A$2:$A$5,,-1)</f>
        <v>2</v>
      </c>
      <c r="D61" s="1">
        <f>_xlfn.XLOOKUP(Table119[[#This Row],[T-WKTS]],NUMERICAL_BINS_STEP_1!$D$2:$D$5,NUMERICAL_BINS_STEP_1!$A$2:$A$5,,-1)</f>
        <v>3</v>
      </c>
      <c r="E61" s="1">
        <f>_xlfn.XLOOKUP(Table119[[#This Row],[ODI-RUNS-S]],NUMERICAL_BINS_STEP_1!$E$2:$E$5,NUMERICAL_BINS_STEP_1!$A$2:$A$5,,-1)</f>
        <v>1</v>
      </c>
      <c r="F61" s="1">
        <f>_xlfn.XLOOKUP(Table119[[#This Row],[ODI-SR-B]],NUMERICAL_BINS_STEP_1!$F$2:$F$5,NUMERICAL_BINS_STEP_1!$A$2:$A$5,,-1)</f>
        <v>1</v>
      </c>
      <c r="G61" s="1">
        <f>_xlfn.XLOOKUP(Table119[[#This Row],[ODI-WKTS]],NUMERICAL_BINS_STEP_1!$G$2:$G$5,NUMERICAL_BINS_STEP_1!$A$2:$A$5,,-1)</f>
        <v>2</v>
      </c>
      <c r="H61" s="1">
        <f>_xlfn.XLOOKUP(Table119[[#This Row],[ODI-SR-BL]],NUMERICAL_BINS_STEP_1!$H$2:$H$5,NUMERICAL_BINS_STEP_1!$A$2:$A$5,,-1)</f>
        <v>0</v>
      </c>
      <c r="I61" s="1">
        <f>_xlfn.XLOOKUP(Table119[[#This Row],[RUNS-S]],NUMERICAL_BINS_STEP_1!$I$2:$I$5,NUMERICAL_BINS_STEP_1!$A$2:$A$5,,-1)</f>
        <v>1</v>
      </c>
      <c r="J61" s="1">
        <f>_xlfn.XLOOKUP(Table119[[#This Row],[HS ]],NUMERICAL_BINS_STEP_1!$J$2:$J$5,NUMERICAL_BINS_STEP_1!$A$2:$A$5,,-1)</f>
        <v>0</v>
      </c>
      <c r="K61" s="1">
        <f>_xlfn.XLOOKUP(Table119[[#This Row],[AVE]],NUMERICAL_BINS_STEP_1!$K$2:$K$5,NUMERICAL_BINS_STEP_1!$A$2:$A$5,,-1)</f>
        <v>0</v>
      </c>
      <c r="L61" s="1">
        <f>_xlfn.XLOOKUP(Table119[[#This Row],[SR -B]],NUMERICAL_BINS_STEP_1!$L$2:$L$5,NUMERICAL_BINS_STEP_1!$A$2:$A$5,,-1)</f>
        <v>0</v>
      </c>
      <c r="M61" s="1">
        <f>_xlfn.XLOOKUP(Table119[[#This Row],[SIXERS]],NUMERICAL_BINS_STEP_1!$M$2:$M$5,NUMERICAL_BINS_STEP_1!$A$2:$A$5,,-1)</f>
        <v>1</v>
      </c>
      <c r="N61" s="1">
        <f>_xlfn.XLOOKUP(Table119[[#This Row],[RUNS-C]],NUMERICAL_BINS_STEP_1!$N$2:$N$5,NUMERICAL_BINS_STEP_1!$A$2:$A$5,,-1)</f>
        <v>3</v>
      </c>
      <c r="O61" s="1">
        <f>_xlfn.XLOOKUP(Table119[[#This Row],[WKTS]],NUMERICAL_BINS_STEP_1!$O$2:$O$5,NUMERICAL_BINS_STEP_1!$A$2:$A$5,,-1)</f>
        <v>3</v>
      </c>
      <c r="P61" s="1">
        <f>_xlfn.XLOOKUP(Table119[[#This Row],[AVE-BL]],NUMERICAL_BINS_STEP_1!$P$2:$P$5,NUMERICAL_BINS_STEP_1!$A$2:$A$5,,-1)</f>
        <v>0</v>
      </c>
      <c r="Q61" s="1">
        <f>_xlfn.XLOOKUP(Table119[[#This Row],[ECON]],NUMERICAL_BINS_STEP_1!$Q$2:$Q$5,NUMERICAL_BINS_STEP_1!$A$2:$A$5,,-1)</f>
        <v>0</v>
      </c>
      <c r="R61" s="1">
        <f>_xlfn.XLOOKUP(Table119[[#This Row],[SR-BL]],NUMERICAL_BINS_STEP_1!$R$2:$R$5,NUMERICAL_BINS_STEP_1!$A$2:$A$5,,-1)</f>
        <v>2</v>
      </c>
      <c r="S61" s="1">
        <f>_xlfn.XLOOKUP(Table119[[#This Row],[AUCTION YEAR]],NUMERICAL_BINS_STEP_1!$S$2:$S$5,NUMERICAL_BINS_STEP_1!$A$2:$A$5,,-1)</f>
        <v>0</v>
      </c>
      <c r="T61" s="1">
        <f>_xlfn.XLOOKUP(Table119[[#This Row],[BASE PRICE]],NUMERICAL_BINS_STEP_1!$T$2:$T$5,NUMERICAL_BINS_STEP_1!$A$2:$A$5,,-1)</f>
        <v>2</v>
      </c>
      <c r="U61" s="1">
        <f>_xlfn.XLOOKUP(Table119[[#This Row],[SOLD PRICE]],NUMERICAL_BINS_STEP_1!$U$2:$U$5,NUMERICAL_BINS_STEP_1!$A$2:$A$5,,-1)</f>
        <v>1</v>
      </c>
      <c r="V61" s="1">
        <f>_xlfn.XLOOKUP(Table14[[#This Row],[COUNTRY]],CATEGORICAL_BINS_STEP_1!$L$2:$L$11,CATEGORICAL_BINS_STEP_1!$K$2:$K$11,,-1)</f>
        <v>3</v>
      </c>
      <c r="W61" s="1">
        <f>_xlfn.XLOOKUP(Table14[[#This Row],[TEAM]],CATEGORICAL_BINS_STEP_1!$L$14:$L$29,CATEGORICAL_BINS_STEP_1!$K$14:$K$29,,-1)</f>
        <v>2</v>
      </c>
      <c r="X61" s="1">
        <f>_xlfn.XLOOKUP(Table14[[#This Row],[PLAYING ROLE]],CATEGORICAL_BINS_STEP_1!$L$34:$L$37,CATEGORICAL_BINS_STEP_1!$K$34:$K$37,,-1)</f>
        <v>1</v>
      </c>
    </row>
    <row r="62" spans="1:24" x14ac:dyDescent="0.35">
      <c r="A62" s="4">
        <v>61</v>
      </c>
      <c r="B62" s="4">
        <v>2</v>
      </c>
      <c r="C62" s="1">
        <f>_xlfn.XLOOKUP(Table119[[#This Row],[T-RUNS]],NUMERICAL_BINS_STEP_1!$C$2:$C$5,NUMERICAL_BINS_STEP_1!$A$2:$A$5,,-1)</f>
        <v>1</v>
      </c>
      <c r="D62" s="1">
        <f>_xlfn.XLOOKUP(Table119[[#This Row],[T-WKTS]],NUMERICAL_BINS_STEP_1!$D$2:$D$5,NUMERICAL_BINS_STEP_1!$A$2:$A$5,,-1)</f>
        <v>3</v>
      </c>
      <c r="E62" s="1">
        <f>_xlfn.XLOOKUP(Table119[[#This Row],[ODI-RUNS-S]],NUMERICAL_BINS_STEP_1!$E$2:$E$5,NUMERICAL_BINS_STEP_1!$A$2:$A$5,,-1)</f>
        <v>1</v>
      </c>
      <c r="F62" s="1">
        <f>_xlfn.XLOOKUP(Table119[[#This Row],[ODI-SR-B]],NUMERICAL_BINS_STEP_1!$F$2:$F$5,NUMERICAL_BINS_STEP_1!$A$2:$A$5,,-1)</f>
        <v>1</v>
      </c>
      <c r="G62" s="1">
        <f>_xlfn.XLOOKUP(Table119[[#This Row],[ODI-WKTS]],NUMERICAL_BINS_STEP_1!$G$2:$G$5,NUMERICAL_BINS_STEP_1!$A$2:$A$5,,-1)</f>
        <v>3</v>
      </c>
      <c r="H62" s="1">
        <f>_xlfn.XLOOKUP(Table119[[#This Row],[ODI-SR-BL]],NUMERICAL_BINS_STEP_1!$H$2:$H$5,NUMERICAL_BINS_STEP_1!$A$2:$A$5,,-1)</f>
        <v>0</v>
      </c>
      <c r="I62" s="1">
        <f>_xlfn.XLOOKUP(Table119[[#This Row],[RUNS-S]],NUMERICAL_BINS_STEP_1!$I$2:$I$5,NUMERICAL_BINS_STEP_1!$A$2:$A$5,,-1)</f>
        <v>1</v>
      </c>
      <c r="J62" s="1">
        <f>_xlfn.XLOOKUP(Table119[[#This Row],[HS ]],NUMERICAL_BINS_STEP_1!$J$2:$J$5,NUMERICAL_BINS_STEP_1!$A$2:$A$5,,-1)</f>
        <v>1</v>
      </c>
      <c r="K62" s="1">
        <f>_xlfn.XLOOKUP(Table119[[#This Row],[AVE]],NUMERICAL_BINS_STEP_1!$K$2:$K$5,NUMERICAL_BINS_STEP_1!$A$2:$A$5,,-1)</f>
        <v>1</v>
      </c>
      <c r="L62" s="1">
        <f>_xlfn.XLOOKUP(Table119[[#This Row],[SR -B]],NUMERICAL_BINS_STEP_1!$L$2:$L$5,NUMERICAL_BINS_STEP_1!$A$2:$A$5,,-1)</f>
        <v>3</v>
      </c>
      <c r="M62" s="1">
        <f>_xlfn.XLOOKUP(Table119[[#This Row],[SIXERS]],NUMERICAL_BINS_STEP_1!$M$2:$M$5,NUMERICAL_BINS_STEP_1!$A$2:$A$5,,-1)</f>
        <v>1</v>
      </c>
      <c r="N62" s="1">
        <f>_xlfn.XLOOKUP(Table119[[#This Row],[RUNS-C]],NUMERICAL_BINS_STEP_1!$N$2:$N$5,NUMERICAL_BINS_STEP_1!$A$2:$A$5,,-1)</f>
        <v>0</v>
      </c>
      <c r="O62" s="1">
        <f>_xlfn.XLOOKUP(Table119[[#This Row],[WKTS]],NUMERICAL_BINS_STEP_1!$O$2:$O$5,NUMERICAL_BINS_STEP_1!$A$2:$A$5,,-1)</f>
        <v>2</v>
      </c>
      <c r="P62" s="1">
        <f>_xlfn.XLOOKUP(Table119[[#This Row],[AVE-BL]],NUMERICAL_BINS_STEP_1!$P$2:$P$5,NUMERICAL_BINS_STEP_1!$A$2:$A$5,,-1)</f>
        <v>0</v>
      </c>
      <c r="Q62" s="1">
        <f>_xlfn.XLOOKUP(Table119[[#This Row],[ECON]],NUMERICAL_BINS_STEP_1!$Q$2:$Q$5,NUMERICAL_BINS_STEP_1!$A$2:$A$5,,-1)</f>
        <v>2</v>
      </c>
      <c r="R62" s="1">
        <f>_xlfn.XLOOKUP(Table119[[#This Row],[SR-BL]],NUMERICAL_BINS_STEP_1!$R$2:$R$5,NUMERICAL_BINS_STEP_1!$A$2:$A$5,,-1)</f>
        <v>0</v>
      </c>
      <c r="S62" s="1">
        <f>_xlfn.XLOOKUP(Table119[[#This Row],[AUCTION YEAR]],NUMERICAL_BINS_STEP_1!$S$2:$S$5,NUMERICAL_BINS_STEP_1!$A$2:$A$5,,-1)</f>
        <v>0</v>
      </c>
      <c r="T62" s="1">
        <f>_xlfn.XLOOKUP(Table119[[#This Row],[BASE PRICE]],NUMERICAL_BINS_STEP_1!$T$2:$T$5,NUMERICAL_BINS_STEP_1!$A$2:$A$5,,-1)</f>
        <v>2</v>
      </c>
      <c r="U62" s="1">
        <f>_xlfn.XLOOKUP(Table119[[#This Row],[SOLD PRICE]],NUMERICAL_BINS_STEP_1!$U$2:$U$5,NUMERICAL_BINS_STEP_1!$A$2:$A$5,,-1)</f>
        <v>0</v>
      </c>
      <c r="V62" s="1">
        <f>_xlfn.XLOOKUP(Table14[[#This Row],[COUNTRY]],CATEGORICAL_BINS_STEP_1!$L$2:$L$11,CATEGORICAL_BINS_STEP_1!$K$2:$K$11,,-1)</f>
        <v>2</v>
      </c>
      <c r="W62" s="1">
        <f>_xlfn.XLOOKUP(Table14[[#This Row],[TEAM]],CATEGORICAL_BINS_STEP_1!$L$14:$L$29,CATEGORICAL_BINS_STEP_1!$K$14:$K$29,,-1)</f>
        <v>2</v>
      </c>
      <c r="X62" s="1">
        <f>_xlfn.XLOOKUP(Table14[[#This Row],[PLAYING ROLE]],CATEGORICAL_BINS_STEP_1!$L$34:$L$37,CATEGORICAL_BINS_STEP_1!$K$34:$K$37,,-1)</f>
        <v>4</v>
      </c>
    </row>
    <row r="63" spans="1:24" x14ac:dyDescent="0.35">
      <c r="A63" s="4">
        <v>62</v>
      </c>
      <c r="B63" s="4">
        <v>2</v>
      </c>
      <c r="C63" s="1">
        <f>_xlfn.XLOOKUP(Table119[[#This Row],[T-RUNS]],NUMERICAL_BINS_STEP_1!$C$2:$C$5,NUMERICAL_BINS_STEP_1!$A$2:$A$5,,-1)</f>
        <v>3</v>
      </c>
      <c r="D63" s="1">
        <f>_xlfn.XLOOKUP(Table119[[#This Row],[T-WKTS]],NUMERICAL_BINS_STEP_1!$D$2:$D$5,NUMERICAL_BINS_STEP_1!$A$2:$A$5,,-1)</f>
        <v>0</v>
      </c>
      <c r="E63" s="1">
        <f>_xlfn.XLOOKUP(Table119[[#This Row],[ODI-RUNS-S]],NUMERICAL_BINS_STEP_1!$E$2:$E$5,NUMERICAL_BINS_STEP_1!$A$2:$A$5,,-1)</f>
        <v>3</v>
      </c>
      <c r="F63" s="1">
        <f>_xlfn.XLOOKUP(Table119[[#This Row],[ODI-SR-B]],NUMERICAL_BINS_STEP_1!$F$2:$F$5,NUMERICAL_BINS_STEP_1!$A$2:$A$5,,-1)</f>
        <v>3</v>
      </c>
      <c r="G63" s="1">
        <f>_xlfn.XLOOKUP(Table119[[#This Row],[ODI-WKTS]],NUMERICAL_BINS_STEP_1!$G$2:$G$5,NUMERICAL_BINS_STEP_1!$A$2:$A$5,,-1)</f>
        <v>0</v>
      </c>
      <c r="H63" s="1">
        <f>_xlfn.XLOOKUP(Table119[[#This Row],[ODI-SR-BL]],NUMERICAL_BINS_STEP_1!$H$2:$H$5,NUMERICAL_BINS_STEP_1!$A$2:$A$5,,-1)</f>
        <v>0</v>
      </c>
      <c r="I63" s="1">
        <f>_xlfn.XLOOKUP(Table119[[#This Row],[RUNS-S]],NUMERICAL_BINS_STEP_1!$I$2:$I$5,NUMERICAL_BINS_STEP_1!$A$2:$A$5,,-1)</f>
        <v>3</v>
      </c>
      <c r="J63" s="1">
        <f>_xlfn.XLOOKUP(Table119[[#This Row],[HS ]],NUMERICAL_BINS_STEP_1!$J$2:$J$5,NUMERICAL_BINS_STEP_1!$A$2:$A$5,,-1)</f>
        <v>3</v>
      </c>
      <c r="K63" s="1">
        <f>_xlfn.XLOOKUP(Table119[[#This Row],[AVE]],NUMERICAL_BINS_STEP_1!$K$2:$K$5,NUMERICAL_BINS_STEP_1!$A$2:$A$5,,-1)</f>
        <v>3</v>
      </c>
      <c r="L63" s="1">
        <f>_xlfn.XLOOKUP(Table119[[#This Row],[SR -B]],NUMERICAL_BINS_STEP_1!$L$2:$L$5,NUMERICAL_BINS_STEP_1!$A$2:$A$5,,-1)</f>
        <v>2</v>
      </c>
      <c r="M63" s="1">
        <f>_xlfn.XLOOKUP(Table119[[#This Row],[SIXERS]],NUMERICAL_BINS_STEP_1!$M$2:$M$5,NUMERICAL_BINS_STEP_1!$A$2:$A$5,,-1)</f>
        <v>3</v>
      </c>
      <c r="N63" s="1">
        <f>_xlfn.XLOOKUP(Table119[[#This Row],[RUNS-C]],NUMERICAL_BINS_STEP_1!$N$2:$N$5,NUMERICAL_BINS_STEP_1!$A$2:$A$5,,-1)</f>
        <v>0</v>
      </c>
      <c r="O63" s="1">
        <f>_xlfn.XLOOKUP(Table119[[#This Row],[WKTS]],NUMERICAL_BINS_STEP_1!$O$2:$O$5,NUMERICAL_BINS_STEP_1!$A$2:$A$5,,-1)</f>
        <v>0</v>
      </c>
      <c r="P63" s="1">
        <f>_xlfn.XLOOKUP(Table119[[#This Row],[AVE-BL]],NUMERICAL_BINS_STEP_1!$P$2:$P$5,NUMERICAL_BINS_STEP_1!$A$2:$A$5,,-1)</f>
        <v>0</v>
      </c>
      <c r="Q63" s="1">
        <f>_xlfn.XLOOKUP(Table119[[#This Row],[ECON]],NUMERICAL_BINS_STEP_1!$Q$2:$Q$5,NUMERICAL_BINS_STEP_1!$A$2:$A$5,,-1)</f>
        <v>0</v>
      </c>
      <c r="R63" s="1">
        <f>_xlfn.XLOOKUP(Table119[[#This Row],[SR-BL]],NUMERICAL_BINS_STEP_1!$R$2:$R$5,NUMERICAL_BINS_STEP_1!$A$2:$A$5,,-1)</f>
        <v>0</v>
      </c>
      <c r="S63" s="1">
        <f>_xlfn.XLOOKUP(Table119[[#This Row],[AUCTION YEAR]],NUMERICAL_BINS_STEP_1!$S$2:$S$5,NUMERICAL_BINS_STEP_1!$A$2:$A$5,,-1)</f>
        <v>0</v>
      </c>
      <c r="T63" s="1">
        <f>_xlfn.XLOOKUP(Table119[[#This Row],[BASE PRICE]],NUMERICAL_BINS_STEP_1!$T$2:$T$5,NUMERICAL_BINS_STEP_1!$A$2:$A$5,,-1)</f>
        <v>2</v>
      </c>
      <c r="U63" s="1">
        <f>_xlfn.XLOOKUP(Table119[[#This Row],[SOLD PRICE]],NUMERICAL_BINS_STEP_1!$U$2:$U$5,NUMERICAL_BINS_STEP_1!$A$2:$A$5,,-1)</f>
        <v>3</v>
      </c>
      <c r="V63" s="1">
        <f>_xlfn.XLOOKUP(Table14[[#This Row],[COUNTRY]],CATEGORICAL_BINS_STEP_1!$L$2:$L$11,CATEGORICAL_BINS_STEP_1!$K$2:$K$11,,-1)</f>
        <v>2</v>
      </c>
      <c r="W63" s="1">
        <f>_xlfn.XLOOKUP(Table14[[#This Row],[TEAM]],CATEGORICAL_BINS_STEP_1!$L$14:$L$29,CATEGORICAL_BINS_STEP_1!$K$14:$K$29,,-1)</f>
        <v>4</v>
      </c>
      <c r="X63" s="1">
        <f>_xlfn.XLOOKUP(Table14[[#This Row],[PLAYING ROLE]],CATEGORICAL_BINS_STEP_1!$L$34:$L$37,CATEGORICAL_BINS_STEP_1!$K$34:$K$37,,-1)</f>
        <v>1</v>
      </c>
    </row>
    <row r="64" spans="1:24" x14ac:dyDescent="0.35">
      <c r="A64" s="4">
        <v>63</v>
      </c>
      <c r="B64" s="4">
        <v>3</v>
      </c>
      <c r="C64" s="1">
        <f>_xlfn.XLOOKUP(Table119[[#This Row],[T-RUNS]],NUMERICAL_BINS_STEP_1!$C$2:$C$5,NUMERICAL_BINS_STEP_1!$A$2:$A$5,,-1)</f>
        <v>2</v>
      </c>
      <c r="D64" s="1">
        <f>_xlfn.XLOOKUP(Table119[[#This Row],[T-WKTS]],NUMERICAL_BINS_STEP_1!$D$2:$D$5,NUMERICAL_BINS_STEP_1!$A$2:$A$5,,-1)</f>
        <v>2</v>
      </c>
      <c r="E64" s="1">
        <f>_xlfn.XLOOKUP(Table119[[#This Row],[ODI-RUNS-S]],NUMERICAL_BINS_STEP_1!$E$2:$E$5,NUMERICAL_BINS_STEP_1!$A$2:$A$5,,-1)</f>
        <v>3</v>
      </c>
      <c r="F64" s="1">
        <f>_xlfn.XLOOKUP(Table119[[#This Row],[ODI-SR-B]],NUMERICAL_BINS_STEP_1!$F$2:$F$5,NUMERICAL_BINS_STEP_1!$A$2:$A$5,,-1)</f>
        <v>2</v>
      </c>
      <c r="G64" s="1">
        <f>_xlfn.XLOOKUP(Table119[[#This Row],[ODI-WKTS]],NUMERICAL_BINS_STEP_1!$G$2:$G$5,NUMERICAL_BINS_STEP_1!$A$2:$A$5,,-1)</f>
        <v>3</v>
      </c>
      <c r="H64" s="1">
        <f>_xlfn.XLOOKUP(Table119[[#This Row],[ODI-SR-BL]],NUMERICAL_BINS_STEP_1!$H$2:$H$5,NUMERICAL_BINS_STEP_1!$A$2:$A$5,,-1)</f>
        <v>2</v>
      </c>
      <c r="I64" s="1">
        <f>_xlfn.XLOOKUP(Table119[[#This Row],[RUNS-S]],NUMERICAL_BINS_STEP_1!$I$2:$I$5,NUMERICAL_BINS_STEP_1!$A$2:$A$5,,-1)</f>
        <v>1</v>
      </c>
      <c r="J64" s="1">
        <f>_xlfn.XLOOKUP(Table119[[#This Row],[HS ]],NUMERICAL_BINS_STEP_1!$J$2:$J$5,NUMERICAL_BINS_STEP_1!$A$2:$A$5,,-1)</f>
        <v>2</v>
      </c>
      <c r="K64" s="1">
        <f>_xlfn.XLOOKUP(Table119[[#This Row],[AVE]],NUMERICAL_BINS_STEP_1!$K$2:$K$5,NUMERICAL_BINS_STEP_1!$A$2:$A$5,,-1)</f>
        <v>2</v>
      </c>
      <c r="L64" s="1">
        <f>_xlfn.XLOOKUP(Table119[[#This Row],[SR -B]],NUMERICAL_BINS_STEP_1!$L$2:$L$5,NUMERICAL_BINS_STEP_1!$A$2:$A$5,,-1)</f>
        <v>1</v>
      </c>
      <c r="M64" s="1">
        <f>_xlfn.XLOOKUP(Table119[[#This Row],[SIXERS]],NUMERICAL_BINS_STEP_1!$M$2:$M$5,NUMERICAL_BINS_STEP_1!$A$2:$A$5,,-1)</f>
        <v>1</v>
      </c>
      <c r="N64" s="1">
        <f>_xlfn.XLOOKUP(Table119[[#This Row],[RUNS-C]],NUMERICAL_BINS_STEP_1!$N$2:$N$5,NUMERICAL_BINS_STEP_1!$A$2:$A$5,,-1)</f>
        <v>0</v>
      </c>
      <c r="O64" s="1">
        <f>_xlfn.XLOOKUP(Table119[[#This Row],[WKTS]],NUMERICAL_BINS_STEP_1!$O$2:$O$5,NUMERICAL_BINS_STEP_1!$A$2:$A$5,,-1)</f>
        <v>0</v>
      </c>
      <c r="P64" s="1">
        <f>_xlfn.XLOOKUP(Table119[[#This Row],[AVE-BL]],NUMERICAL_BINS_STEP_1!$P$2:$P$5,NUMERICAL_BINS_STEP_1!$A$2:$A$5,,-1)</f>
        <v>2</v>
      </c>
      <c r="Q64" s="1">
        <f>_xlfn.XLOOKUP(Table119[[#This Row],[ECON]],NUMERICAL_BINS_STEP_1!$Q$2:$Q$5,NUMERICAL_BINS_STEP_1!$A$2:$A$5,,-1)</f>
        <v>2</v>
      </c>
      <c r="R64" s="1">
        <f>_xlfn.XLOOKUP(Table119[[#This Row],[SR-BL]],NUMERICAL_BINS_STEP_1!$R$2:$R$5,NUMERICAL_BINS_STEP_1!$A$2:$A$5,,-1)</f>
        <v>3</v>
      </c>
      <c r="S64" s="1">
        <f>_xlfn.XLOOKUP(Table119[[#This Row],[AUCTION YEAR]],NUMERICAL_BINS_STEP_1!$S$2:$S$5,NUMERICAL_BINS_STEP_1!$A$2:$A$5,,-1)</f>
        <v>0</v>
      </c>
      <c r="T64" s="1">
        <f>_xlfn.XLOOKUP(Table119[[#This Row],[BASE PRICE]],NUMERICAL_BINS_STEP_1!$T$2:$T$5,NUMERICAL_BINS_STEP_1!$A$2:$A$5,,-1)</f>
        <v>2</v>
      </c>
      <c r="U64" s="1">
        <f>_xlfn.XLOOKUP(Table119[[#This Row],[SOLD PRICE]],NUMERICAL_BINS_STEP_1!$U$2:$U$5,NUMERICAL_BINS_STEP_1!$A$2:$A$5,,-1)</f>
        <v>0</v>
      </c>
      <c r="V64" s="1">
        <f>_xlfn.XLOOKUP(Table14[[#This Row],[COUNTRY]],CATEGORICAL_BINS_STEP_1!$L$2:$L$11,CATEGORICAL_BINS_STEP_1!$K$2:$K$11,,-1)</f>
        <v>2</v>
      </c>
      <c r="W64" s="1">
        <f>_xlfn.XLOOKUP(Table14[[#This Row],[TEAM]],CATEGORICAL_BINS_STEP_1!$L$14:$L$29,CATEGORICAL_BINS_STEP_1!$K$14:$K$29,,-1)</f>
        <v>3</v>
      </c>
      <c r="X64" s="1">
        <f>_xlfn.XLOOKUP(Table14[[#This Row],[PLAYING ROLE]],CATEGORICAL_BINS_STEP_1!$L$34:$L$37,CATEGORICAL_BINS_STEP_1!$K$34:$K$37,,-1)</f>
        <v>3</v>
      </c>
    </row>
    <row r="65" spans="1:24" x14ac:dyDescent="0.35">
      <c r="A65" s="4">
        <v>64</v>
      </c>
      <c r="B65" s="4">
        <v>3</v>
      </c>
      <c r="C65" s="1">
        <f>_xlfn.XLOOKUP(Table119[[#This Row],[T-RUNS]],NUMERICAL_BINS_STEP_1!$C$2:$C$5,NUMERICAL_BINS_STEP_1!$A$2:$A$5,,-1)</f>
        <v>2</v>
      </c>
      <c r="D65" s="1">
        <f>_xlfn.XLOOKUP(Table119[[#This Row],[T-WKTS]],NUMERICAL_BINS_STEP_1!$D$2:$D$5,NUMERICAL_BINS_STEP_1!$A$2:$A$5,,-1)</f>
        <v>3</v>
      </c>
      <c r="E65" s="1">
        <f>_xlfn.XLOOKUP(Table119[[#This Row],[ODI-RUNS-S]],NUMERICAL_BINS_STEP_1!$E$2:$E$5,NUMERICAL_BINS_STEP_1!$A$2:$A$5,,-1)</f>
        <v>2</v>
      </c>
      <c r="F65" s="1">
        <f>_xlfn.XLOOKUP(Table119[[#This Row],[ODI-SR-B]],NUMERICAL_BINS_STEP_1!$F$2:$F$5,NUMERICAL_BINS_STEP_1!$A$2:$A$5,,-1)</f>
        <v>2</v>
      </c>
      <c r="G65" s="1">
        <f>_xlfn.XLOOKUP(Table119[[#This Row],[ODI-WKTS]],NUMERICAL_BINS_STEP_1!$G$2:$G$5,NUMERICAL_BINS_STEP_1!$A$2:$A$5,,-1)</f>
        <v>3</v>
      </c>
      <c r="H65" s="1">
        <f>_xlfn.XLOOKUP(Table119[[#This Row],[ODI-SR-BL]],NUMERICAL_BINS_STEP_1!$H$2:$H$5,NUMERICAL_BINS_STEP_1!$A$2:$A$5,,-1)</f>
        <v>0</v>
      </c>
      <c r="I65" s="1">
        <f>_xlfn.XLOOKUP(Table119[[#This Row],[RUNS-S]],NUMERICAL_BINS_STEP_1!$I$2:$I$5,NUMERICAL_BINS_STEP_1!$A$2:$A$5,,-1)</f>
        <v>1</v>
      </c>
      <c r="J65" s="1">
        <f>_xlfn.XLOOKUP(Table119[[#This Row],[HS ]],NUMERICAL_BINS_STEP_1!$J$2:$J$5,NUMERICAL_BINS_STEP_1!$A$2:$A$5,,-1)</f>
        <v>2</v>
      </c>
      <c r="K65" s="1">
        <f>_xlfn.XLOOKUP(Table119[[#This Row],[AVE]],NUMERICAL_BINS_STEP_1!$K$2:$K$5,NUMERICAL_BINS_STEP_1!$A$2:$A$5,,-1)</f>
        <v>1</v>
      </c>
      <c r="L65" s="1">
        <f>_xlfn.XLOOKUP(Table119[[#This Row],[SR -B]],NUMERICAL_BINS_STEP_1!$L$2:$L$5,NUMERICAL_BINS_STEP_1!$A$2:$A$5,,-1)</f>
        <v>2</v>
      </c>
      <c r="M65" s="1">
        <f>_xlfn.XLOOKUP(Table119[[#This Row],[SIXERS]],NUMERICAL_BINS_STEP_1!$M$2:$M$5,NUMERICAL_BINS_STEP_1!$A$2:$A$5,,-1)</f>
        <v>1</v>
      </c>
      <c r="N65" s="1">
        <f>_xlfn.XLOOKUP(Table119[[#This Row],[RUNS-C]],NUMERICAL_BINS_STEP_1!$N$2:$N$5,NUMERICAL_BINS_STEP_1!$A$2:$A$5,,-1)</f>
        <v>3</v>
      </c>
      <c r="O65" s="1">
        <f>_xlfn.XLOOKUP(Table119[[#This Row],[WKTS]],NUMERICAL_BINS_STEP_1!$O$2:$O$5,NUMERICAL_BINS_STEP_1!$A$2:$A$5,,-1)</f>
        <v>3</v>
      </c>
      <c r="P65" s="1">
        <f>_xlfn.XLOOKUP(Table119[[#This Row],[AVE-BL]],NUMERICAL_BINS_STEP_1!$P$2:$P$5,NUMERICAL_BINS_STEP_1!$A$2:$A$5,,-1)</f>
        <v>3</v>
      </c>
      <c r="Q65" s="1">
        <f>_xlfn.XLOOKUP(Table119[[#This Row],[ECON]],NUMERICAL_BINS_STEP_1!$Q$2:$Q$5,NUMERICAL_BINS_STEP_1!$A$2:$A$5,,-1)</f>
        <v>3</v>
      </c>
      <c r="R65" s="1">
        <f>_xlfn.XLOOKUP(Table119[[#This Row],[SR-BL]],NUMERICAL_BINS_STEP_1!$R$2:$R$5,NUMERICAL_BINS_STEP_1!$A$2:$A$5,,-1)</f>
        <v>2</v>
      </c>
      <c r="S65" s="1">
        <f>_xlfn.XLOOKUP(Table119[[#This Row],[AUCTION YEAR]],NUMERICAL_BINS_STEP_1!$S$2:$S$5,NUMERICAL_BINS_STEP_1!$A$2:$A$5,,-1)</f>
        <v>0</v>
      </c>
      <c r="T65" s="1">
        <f>_xlfn.XLOOKUP(Table119[[#This Row],[BASE PRICE]],NUMERICAL_BINS_STEP_1!$T$2:$T$5,NUMERICAL_BINS_STEP_1!$A$2:$A$5,,-1)</f>
        <v>2</v>
      </c>
      <c r="U65" s="1">
        <f>_xlfn.XLOOKUP(Table119[[#This Row],[SOLD PRICE]],NUMERICAL_BINS_STEP_1!$U$2:$U$5,NUMERICAL_BINS_STEP_1!$A$2:$A$5,,-1)</f>
        <v>1</v>
      </c>
      <c r="V65" s="1">
        <f>_xlfn.XLOOKUP(Table14[[#This Row],[COUNTRY]],CATEGORICAL_BINS_STEP_1!$L$2:$L$11,CATEGORICAL_BINS_STEP_1!$K$2:$K$11,,-1)</f>
        <v>1</v>
      </c>
      <c r="W65" s="1">
        <f>_xlfn.XLOOKUP(Table14[[#This Row],[TEAM]],CATEGORICAL_BINS_STEP_1!$L$14:$L$29,CATEGORICAL_BINS_STEP_1!$K$14:$K$29,,-1)</f>
        <v>1</v>
      </c>
      <c r="X65" s="1">
        <f>_xlfn.XLOOKUP(Table14[[#This Row],[PLAYING ROLE]],CATEGORICAL_BINS_STEP_1!$L$34:$L$37,CATEGORICAL_BINS_STEP_1!$K$34:$K$37,,-1)</f>
        <v>2</v>
      </c>
    </row>
    <row r="66" spans="1:24" x14ac:dyDescent="0.35">
      <c r="A66" s="4">
        <v>65</v>
      </c>
      <c r="B66" s="4">
        <v>2</v>
      </c>
      <c r="C66" s="1">
        <f>_xlfn.XLOOKUP(Table119[[#This Row],[T-RUNS]],NUMERICAL_BINS_STEP_1!$C$2:$C$5,NUMERICAL_BINS_STEP_1!$A$2:$A$5,,-1)</f>
        <v>1</v>
      </c>
      <c r="D66" s="1">
        <f>_xlfn.XLOOKUP(Table119[[#This Row],[T-WKTS]],NUMERICAL_BINS_STEP_1!$D$2:$D$5,NUMERICAL_BINS_STEP_1!$A$2:$A$5,,-1)</f>
        <v>3</v>
      </c>
      <c r="E66" s="1">
        <f>_xlfn.XLOOKUP(Table119[[#This Row],[ODI-RUNS-S]],NUMERICAL_BINS_STEP_1!$E$2:$E$5,NUMERICAL_BINS_STEP_1!$A$2:$A$5,,-1)</f>
        <v>0</v>
      </c>
      <c r="F66" s="1">
        <f>_xlfn.XLOOKUP(Table119[[#This Row],[ODI-SR-B]],NUMERICAL_BINS_STEP_1!$F$2:$F$5,NUMERICAL_BINS_STEP_1!$A$2:$A$5,,-1)</f>
        <v>3</v>
      </c>
      <c r="G66" s="1">
        <f>_xlfn.XLOOKUP(Table119[[#This Row],[ODI-WKTS]],NUMERICAL_BINS_STEP_1!$G$2:$G$5,NUMERICAL_BINS_STEP_1!$A$2:$A$5,,-1)</f>
        <v>2</v>
      </c>
      <c r="H66" s="1">
        <f>_xlfn.XLOOKUP(Table119[[#This Row],[ODI-SR-BL]],NUMERICAL_BINS_STEP_1!$H$2:$H$5,NUMERICAL_BINS_STEP_1!$A$2:$A$5,,-1)</f>
        <v>0</v>
      </c>
      <c r="I66" s="1">
        <f>_xlfn.XLOOKUP(Table119[[#This Row],[RUNS-S]],NUMERICAL_BINS_STEP_1!$I$2:$I$5,NUMERICAL_BINS_STEP_1!$A$2:$A$5,,-1)</f>
        <v>0</v>
      </c>
      <c r="J66" s="1">
        <f>_xlfn.XLOOKUP(Table119[[#This Row],[HS ]],NUMERICAL_BINS_STEP_1!$J$2:$J$5,NUMERICAL_BINS_STEP_1!$A$2:$A$5,,-1)</f>
        <v>1</v>
      </c>
      <c r="K66" s="1">
        <f>_xlfn.XLOOKUP(Table119[[#This Row],[AVE]],NUMERICAL_BINS_STEP_1!$K$2:$K$5,NUMERICAL_BINS_STEP_1!$A$2:$A$5,,-1)</f>
        <v>2</v>
      </c>
      <c r="L66" s="1">
        <f>_xlfn.XLOOKUP(Table119[[#This Row],[SR -B]],NUMERICAL_BINS_STEP_1!$L$2:$L$5,NUMERICAL_BINS_STEP_1!$A$2:$A$5,,-1)</f>
        <v>3</v>
      </c>
      <c r="M66" s="1">
        <f>_xlfn.XLOOKUP(Table119[[#This Row],[SIXERS]],NUMERICAL_BINS_STEP_1!$M$2:$M$5,NUMERICAL_BINS_STEP_1!$A$2:$A$5,,-1)</f>
        <v>1</v>
      </c>
      <c r="N66" s="1">
        <f>_xlfn.XLOOKUP(Table119[[#This Row],[RUNS-C]],NUMERICAL_BINS_STEP_1!$N$2:$N$5,NUMERICAL_BINS_STEP_1!$A$2:$A$5,,-1)</f>
        <v>3</v>
      </c>
      <c r="O66" s="1">
        <f>_xlfn.XLOOKUP(Table119[[#This Row],[WKTS]],NUMERICAL_BINS_STEP_1!$O$2:$O$5,NUMERICAL_BINS_STEP_1!$A$2:$A$5,,-1)</f>
        <v>3</v>
      </c>
      <c r="P66" s="1">
        <f>_xlfn.XLOOKUP(Table119[[#This Row],[AVE-BL]],NUMERICAL_BINS_STEP_1!$P$2:$P$5,NUMERICAL_BINS_STEP_1!$A$2:$A$5,,-1)</f>
        <v>0</v>
      </c>
      <c r="Q66" s="1">
        <f>_xlfn.XLOOKUP(Table119[[#This Row],[ECON]],NUMERICAL_BINS_STEP_1!$Q$2:$Q$5,NUMERICAL_BINS_STEP_1!$A$2:$A$5,,-1)</f>
        <v>0</v>
      </c>
      <c r="R66" s="1">
        <f>_xlfn.XLOOKUP(Table119[[#This Row],[SR-BL]],NUMERICAL_BINS_STEP_1!$R$2:$R$5,NUMERICAL_BINS_STEP_1!$A$2:$A$5,,-1)</f>
        <v>0</v>
      </c>
      <c r="S66" s="1">
        <f>_xlfn.XLOOKUP(Table119[[#This Row],[AUCTION YEAR]],NUMERICAL_BINS_STEP_1!$S$2:$S$5,NUMERICAL_BINS_STEP_1!$A$2:$A$5,,-1)</f>
        <v>3</v>
      </c>
      <c r="T66" s="1">
        <f>_xlfn.XLOOKUP(Table119[[#This Row],[BASE PRICE]],NUMERICAL_BINS_STEP_1!$T$2:$T$5,NUMERICAL_BINS_STEP_1!$A$2:$A$5,,-1)</f>
        <v>2</v>
      </c>
      <c r="U66" s="1">
        <f>_xlfn.XLOOKUP(Table119[[#This Row],[SOLD PRICE]],NUMERICAL_BINS_STEP_1!$U$2:$U$5,NUMERICAL_BINS_STEP_1!$A$2:$A$5,,-1)</f>
        <v>3</v>
      </c>
      <c r="V66" s="1">
        <f>_xlfn.XLOOKUP(Table14[[#This Row],[COUNTRY]],CATEGORICAL_BINS_STEP_1!$L$2:$L$11,CATEGORICAL_BINS_STEP_1!$K$2:$K$11,,-1)</f>
        <v>1</v>
      </c>
      <c r="W66" s="1">
        <f>_xlfn.XLOOKUP(Table14[[#This Row],[TEAM]],CATEGORICAL_BINS_STEP_1!$L$14:$L$29,CATEGORICAL_BINS_STEP_1!$K$14:$K$29,,-1)</f>
        <v>4</v>
      </c>
      <c r="X66" s="1">
        <f>_xlfn.XLOOKUP(Table14[[#This Row],[PLAYING ROLE]],CATEGORICAL_BINS_STEP_1!$L$34:$L$37,CATEGORICAL_BINS_STEP_1!$K$34:$K$37,,-1)</f>
        <v>3</v>
      </c>
    </row>
    <row r="67" spans="1:24" x14ac:dyDescent="0.35">
      <c r="A67" s="4">
        <v>66</v>
      </c>
      <c r="B67" s="4">
        <v>1</v>
      </c>
      <c r="C67" s="1">
        <f>_xlfn.XLOOKUP(Table119[[#This Row],[T-RUNS]],NUMERICAL_BINS_STEP_1!$C$2:$C$5,NUMERICAL_BINS_STEP_1!$A$2:$A$5,,-1)</f>
        <v>1</v>
      </c>
      <c r="D67" s="1">
        <f>_xlfn.XLOOKUP(Table119[[#This Row],[T-WKTS]],NUMERICAL_BINS_STEP_1!$D$2:$D$5,NUMERICAL_BINS_STEP_1!$A$2:$A$5,,-1)</f>
        <v>2</v>
      </c>
      <c r="E67" s="1">
        <f>_xlfn.XLOOKUP(Table119[[#This Row],[ODI-RUNS-S]],NUMERICAL_BINS_STEP_1!$E$2:$E$5,NUMERICAL_BINS_STEP_1!$A$2:$A$5,,-1)</f>
        <v>1</v>
      </c>
      <c r="F67" s="1">
        <f>_xlfn.XLOOKUP(Table119[[#This Row],[ODI-SR-B]],NUMERICAL_BINS_STEP_1!$F$2:$F$5,NUMERICAL_BINS_STEP_1!$A$2:$A$5,,-1)</f>
        <v>2</v>
      </c>
      <c r="G67" s="1">
        <f>_xlfn.XLOOKUP(Table119[[#This Row],[ODI-WKTS]],NUMERICAL_BINS_STEP_1!$G$2:$G$5,NUMERICAL_BINS_STEP_1!$A$2:$A$5,,-1)</f>
        <v>2</v>
      </c>
      <c r="H67" s="1">
        <f>_xlfn.XLOOKUP(Table119[[#This Row],[ODI-SR-BL]],NUMERICAL_BINS_STEP_1!$H$2:$H$5,NUMERICAL_BINS_STEP_1!$A$2:$A$5,,-1)</f>
        <v>3</v>
      </c>
      <c r="I67" s="1">
        <f>_xlfn.XLOOKUP(Table119[[#This Row],[RUNS-S]],NUMERICAL_BINS_STEP_1!$I$2:$I$5,NUMERICAL_BINS_STEP_1!$A$2:$A$5,,-1)</f>
        <v>2</v>
      </c>
      <c r="J67" s="1">
        <f>_xlfn.XLOOKUP(Table119[[#This Row],[HS ]],NUMERICAL_BINS_STEP_1!$J$2:$J$5,NUMERICAL_BINS_STEP_1!$A$2:$A$5,,-1)</f>
        <v>2</v>
      </c>
      <c r="K67" s="1">
        <f>_xlfn.XLOOKUP(Table119[[#This Row],[AVE]],NUMERICAL_BINS_STEP_1!$K$2:$K$5,NUMERICAL_BINS_STEP_1!$A$2:$A$5,,-1)</f>
        <v>3</v>
      </c>
      <c r="L67" s="1">
        <f>_xlfn.XLOOKUP(Table119[[#This Row],[SR -B]],NUMERICAL_BINS_STEP_1!$L$2:$L$5,NUMERICAL_BINS_STEP_1!$A$2:$A$5,,-1)</f>
        <v>1</v>
      </c>
      <c r="M67" s="1">
        <f>_xlfn.XLOOKUP(Table119[[#This Row],[SIXERS]],NUMERICAL_BINS_STEP_1!$M$2:$M$5,NUMERICAL_BINS_STEP_1!$A$2:$A$5,,-1)</f>
        <v>1</v>
      </c>
      <c r="N67" s="1">
        <f>_xlfn.XLOOKUP(Table119[[#This Row],[RUNS-C]],NUMERICAL_BINS_STEP_1!$N$2:$N$5,NUMERICAL_BINS_STEP_1!$A$2:$A$5,,-1)</f>
        <v>2</v>
      </c>
      <c r="O67" s="1">
        <f>_xlfn.XLOOKUP(Table119[[#This Row],[WKTS]],NUMERICAL_BINS_STEP_1!$O$2:$O$5,NUMERICAL_BINS_STEP_1!$A$2:$A$5,,-1)</f>
        <v>2</v>
      </c>
      <c r="P67" s="1">
        <f>_xlfn.XLOOKUP(Table119[[#This Row],[AVE-BL]],NUMERICAL_BINS_STEP_1!$P$2:$P$5,NUMERICAL_BINS_STEP_1!$A$2:$A$5,,-1)</f>
        <v>2</v>
      </c>
      <c r="Q67" s="1">
        <f>_xlfn.XLOOKUP(Table119[[#This Row],[ECON]],NUMERICAL_BINS_STEP_1!$Q$2:$Q$5,NUMERICAL_BINS_STEP_1!$A$2:$A$5,,-1)</f>
        <v>0</v>
      </c>
      <c r="R67" s="1">
        <f>_xlfn.XLOOKUP(Table119[[#This Row],[SR-BL]],NUMERICAL_BINS_STEP_1!$R$2:$R$5,NUMERICAL_BINS_STEP_1!$A$2:$A$5,,-1)</f>
        <v>3</v>
      </c>
      <c r="S67" s="1">
        <f>_xlfn.XLOOKUP(Table119[[#This Row],[AUCTION YEAR]],NUMERICAL_BINS_STEP_1!$S$2:$S$5,NUMERICAL_BINS_STEP_1!$A$2:$A$5,,-1)</f>
        <v>3</v>
      </c>
      <c r="T67" s="1">
        <f>_xlfn.XLOOKUP(Table119[[#This Row],[BASE PRICE]],NUMERICAL_BINS_STEP_1!$T$2:$T$5,NUMERICAL_BINS_STEP_1!$A$2:$A$5,,-1)</f>
        <v>2</v>
      </c>
      <c r="U67" s="1">
        <f>_xlfn.XLOOKUP(Table119[[#This Row],[SOLD PRICE]],NUMERICAL_BINS_STEP_1!$U$2:$U$5,NUMERICAL_BINS_STEP_1!$A$2:$A$5,,-1)</f>
        <v>3</v>
      </c>
      <c r="V67" s="1">
        <f>_xlfn.XLOOKUP(Table14[[#This Row],[COUNTRY]],CATEGORICAL_BINS_STEP_1!$L$2:$L$11,CATEGORICAL_BINS_STEP_1!$K$2:$K$11,,-1)</f>
        <v>1</v>
      </c>
      <c r="W67" s="1">
        <f>_xlfn.XLOOKUP(Table14[[#This Row],[TEAM]],CATEGORICAL_BINS_STEP_1!$L$14:$L$29,CATEGORICAL_BINS_STEP_1!$K$14:$K$29,,-1)</f>
        <v>1</v>
      </c>
      <c r="X67" s="1">
        <f>_xlfn.XLOOKUP(Table14[[#This Row],[PLAYING ROLE]],CATEGORICAL_BINS_STEP_1!$L$34:$L$37,CATEGORICAL_BINS_STEP_1!$K$34:$K$37,,-1)</f>
        <v>3</v>
      </c>
    </row>
    <row r="68" spans="1:24" x14ac:dyDescent="0.35">
      <c r="A68" s="4">
        <v>67</v>
      </c>
      <c r="B68" s="4">
        <v>2</v>
      </c>
      <c r="C68" s="1">
        <f>_xlfn.XLOOKUP(Table119[[#This Row],[T-RUNS]],NUMERICAL_BINS_STEP_1!$C$2:$C$5,NUMERICAL_BINS_STEP_1!$A$2:$A$5,,-1)</f>
        <v>3</v>
      </c>
      <c r="D68" s="1">
        <f>_xlfn.XLOOKUP(Table119[[#This Row],[T-WKTS]],NUMERICAL_BINS_STEP_1!$D$2:$D$5,NUMERICAL_BINS_STEP_1!$A$2:$A$5,,-1)</f>
        <v>0</v>
      </c>
      <c r="E68" s="1">
        <f>_xlfn.XLOOKUP(Table119[[#This Row],[ODI-RUNS-S]],NUMERICAL_BINS_STEP_1!$E$2:$E$5,NUMERICAL_BINS_STEP_1!$A$2:$A$5,,-1)</f>
        <v>3</v>
      </c>
      <c r="F68" s="1">
        <f>_xlfn.XLOOKUP(Table119[[#This Row],[ODI-SR-B]],NUMERICAL_BINS_STEP_1!$F$2:$F$5,NUMERICAL_BINS_STEP_1!$A$2:$A$5,,-1)</f>
        <v>2</v>
      </c>
      <c r="G68" s="1">
        <f>_xlfn.XLOOKUP(Table119[[#This Row],[ODI-WKTS]],NUMERICAL_BINS_STEP_1!$G$2:$G$5,NUMERICAL_BINS_STEP_1!$A$2:$A$5,,-1)</f>
        <v>0</v>
      </c>
      <c r="H68" s="1">
        <f>_xlfn.XLOOKUP(Table119[[#This Row],[ODI-SR-BL]],NUMERICAL_BINS_STEP_1!$H$2:$H$5,NUMERICAL_BINS_STEP_1!$A$2:$A$5,,-1)</f>
        <v>0</v>
      </c>
      <c r="I68" s="1">
        <f>_xlfn.XLOOKUP(Table119[[#This Row],[RUNS-S]],NUMERICAL_BINS_STEP_1!$I$2:$I$5,NUMERICAL_BINS_STEP_1!$A$2:$A$5,,-1)</f>
        <v>2</v>
      </c>
      <c r="J68" s="1">
        <f>_xlfn.XLOOKUP(Table119[[#This Row],[HS ]],NUMERICAL_BINS_STEP_1!$J$2:$J$5,NUMERICAL_BINS_STEP_1!$A$2:$A$5,,-1)</f>
        <v>2</v>
      </c>
      <c r="K68" s="1">
        <f>_xlfn.XLOOKUP(Table119[[#This Row],[AVE]],NUMERICAL_BINS_STEP_1!$K$2:$K$5,NUMERICAL_BINS_STEP_1!$A$2:$A$5,,-1)</f>
        <v>3</v>
      </c>
      <c r="L68" s="1">
        <f>_xlfn.XLOOKUP(Table119[[#This Row],[SR -B]],NUMERICAL_BINS_STEP_1!$L$2:$L$5,NUMERICAL_BINS_STEP_1!$A$2:$A$5,,-1)</f>
        <v>2</v>
      </c>
      <c r="M68" s="1">
        <f>_xlfn.XLOOKUP(Table119[[#This Row],[SIXERS]],NUMERICAL_BINS_STEP_1!$M$2:$M$5,NUMERICAL_BINS_STEP_1!$A$2:$A$5,,-1)</f>
        <v>2</v>
      </c>
      <c r="N68" s="1">
        <f>_xlfn.XLOOKUP(Table119[[#This Row],[RUNS-C]],NUMERICAL_BINS_STEP_1!$N$2:$N$5,NUMERICAL_BINS_STEP_1!$A$2:$A$5,,-1)</f>
        <v>0</v>
      </c>
      <c r="O68" s="1">
        <f>_xlfn.XLOOKUP(Table119[[#This Row],[WKTS]],NUMERICAL_BINS_STEP_1!$O$2:$O$5,NUMERICAL_BINS_STEP_1!$A$2:$A$5,,-1)</f>
        <v>0</v>
      </c>
      <c r="P68" s="1">
        <f>_xlfn.XLOOKUP(Table119[[#This Row],[AVE-BL]],NUMERICAL_BINS_STEP_1!$P$2:$P$5,NUMERICAL_BINS_STEP_1!$A$2:$A$5,,-1)</f>
        <v>0</v>
      </c>
      <c r="Q68" s="1">
        <f>_xlfn.XLOOKUP(Table119[[#This Row],[ECON]],NUMERICAL_BINS_STEP_1!$Q$2:$Q$5,NUMERICAL_BINS_STEP_1!$A$2:$A$5,,-1)</f>
        <v>0</v>
      </c>
      <c r="R68" s="1">
        <f>_xlfn.XLOOKUP(Table119[[#This Row],[SR-BL]],NUMERICAL_BINS_STEP_1!$R$2:$R$5,NUMERICAL_BINS_STEP_1!$A$2:$A$5,,-1)</f>
        <v>0</v>
      </c>
      <c r="S68" s="1">
        <f>_xlfn.XLOOKUP(Table119[[#This Row],[AUCTION YEAR]],NUMERICAL_BINS_STEP_1!$S$2:$S$5,NUMERICAL_BINS_STEP_1!$A$2:$A$5,,-1)</f>
        <v>0</v>
      </c>
      <c r="T68" s="1">
        <f>_xlfn.XLOOKUP(Table119[[#This Row],[BASE PRICE]],NUMERICAL_BINS_STEP_1!$T$2:$T$5,NUMERICAL_BINS_STEP_1!$A$2:$A$5,,-1)</f>
        <v>2</v>
      </c>
      <c r="U68" s="1">
        <f>_xlfn.XLOOKUP(Table119[[#This Row],[SOLD PRICE]],NUMERICAL_BINS_STEP_1!$U$2:$U$5,NUMERICAL_BINS_STEP_1!$A$2:$A$5,,-1)</f>
        <v>2</v>
      </c>
      <c r="V68" s="1">
        <f>_xlfn.XLOOKUP(Table14[[#This Row],[COUNTRY]],CATEGORICAL_BINS_STEP_1!$L$2:$L$11,CATEGORICAL_BINS_STEP_1!$K$2:$K$11,,-1)</f>
        <v>1</v>
      </c>
      <c r="W68" s="1">
        <f>_xlfn.XLOOKUP(Table14[[#This Row],[TEAM]],CATEGORICAL_BINS_STEP_1!$L$14:$L$29,CATEGORICAL_BINS_STEP_1!$K$14:$K$29,,-1)</f>
        <v>3</v>
      </c>
      <c r="X68" s="1">
        <f>_xlfn.XLOOKUP(Table14[[#This Row],[PLAYING ROLE]],CATEGORICAL_BINS_STEP_1!$L$34:$L$37,CATEGORICAL_BINS_STEP_1!$K$34:$K$37,,-1)</f>
        <v>3</v>
      </c>
    </row>
    <row r="69" spans="1:24" x14ac:dyDescent="0.35">
      <c r="A69" s="4">
        <v>68</v>
      </c>
      <c r="B69" s="4">
        <v>2</v>
      </c>
      <c r="C69" s="1">
        <f>_xlfn.XLOOKUP(Table119[[#This Row],[T-RUNS]],NUMERICAL_BINS_STEP_1!$C$2:$C$5,NUMERICAL_BINS_STEP_1!$A$2:$A$5,,-1)</f>
        <v>2</v>
      </c>
      <c r="D69" s="1">
        <f>_xlfn.XLOOKUP(Table119[[#This Row],[T-WKTS]],NUMERICAL_BINS_STEP_1!$D$2:$D$5,NUMERICAL_BINS_STEP_1!$A$2:$A$5,,-1)</f>
        <v>3</v>
      </c>
      <c r="E69" s="1">
        <f>_xlfn.XLOOKUP(Table119[[#This Row],[ODI-RUNS-S]],NUMERICAL_BINS_STEP_1!$E$2:$E$5,NUMERICAL_BINS_STEP_1!$A$2:$A$5,,-1)</f>
        <v>2</v>
      </c>
      <c r="F69" s="1">
        <f>_xlfn.XLOOKUP(Table119[[#This Row],[ODI-SR-B]],NUMERICAL_BINS_STEP_1!$F$2:$F$5,NUMERICAL_BINS_STEP_1!$A$2:$A$5,,-1)</f>
        <v>2</v>
      </c>
      <c r="G69" s="1">
        <f>_xlfn.XLOOKUP(Table119[[#This Row],[ODI-WKTS]],NUMERICAL_BINS_STEP_1!$G$2:$G$5,NUMERICAL_BINS_STEP_1!$A$2:$A$5,,-1)</f>
        <v>3</v>
      </c>
      <c r="H69" s="1">
        <f>_xlfn.XLOOKUP(Table119[[#This Row],[ODI-SR-BL]],NUMERICAL_BINS_STEP_1!$H$2:$H$5,NUMERICAL_BINS_STEP_1!$A$2:$A$5,,-1)</f>
        <v>0</v>
      </c>
      <c r="I69" s="1">
        <f>_xlfn.XLOOKUP(Table119[[#This Row],[RUNS-S]],NUMERICAL_BINS_STEP_1!$I$2:$I$5,NUMERICAL_BINS_STEP_1!$A$2:$A$5,,-1)</f>
        <v>2</v>
      </c>
      <c r="J69" s="1">
        <f>_xlfn.XLOOKUP(Table119[[#This Row],[HS ]],NUMERICAL_BINS_STEP_1!$J$2:$J$5,NUMERICAL_BINS_STEP_1!$A$2:$A$5,,-1)</f>
        <v>2</v>
      </c>
      <c r="K69" s="1">
        <f>_xlfn.XLOOKUP(Table119[[#This Row],[AVE]],NUMERICAL_BINS_STEP_1!$K$2:$K$5,NUMERICAL_BINS_STEP_1!$A$2:$A$5,,-1)</f>
        <v>3</v>
      </c>
      <c r="L69" s="1">
        <f>_xlfn.XLOOKUP(Table119[[#This Row],[SR -B]],NUMERICAL_BINS_STEP_1!$L$2:$L$5,NUMERICAL_BINS_STEP_1!$A$2:$A$5,,-1)</f>
        <v>2</v>
      </c>
      <c r="M69" s="1">
        <f>_xlfn.XLOOKUP(Table119[[#This Row],[SIXERS]],NUMERICAL_BINS_STEP_1!$M$2:$M$5,NUMERICAL_BINS_STEP_1!$A$2:$A$5,,-1)</f>
        <v>3</v>
      </c>
      <c r="N69" s="1">
        <f>_xlfn.XLOOKUP(Table119[[#This Row],[RUNS-C]],NUMERICAL_BINS_STEP_1!$N$2:$N$5,NUMERICAL_BINS_STEP_1!$A$2:$A$5,,-1)</f>
        <v>3</v>
      </c>
      <c r="O69" s="1">
        <f>_xlfn.XLOOKUP(Table119[[#This Row],[WKTS]],NUMERICAL_BINS_STEP_1!$O$2:$O$5,NUMERICAL_BINS_STEP_1!$A$2:$A$5,,-1)</f>
        <v>3</v>
      </c>
      <c r="P69" s="1">
        <f>_xlfn.XLOOKUP(Table119[[#This Row],[AVE-BL]],NUMERICAL_BINS_STEP_1!$P$2:$P$5,NUMERICAL_BINS_STEP_1!$A$2:$A$5,,-1)</f>
        <v>2</v>
      </c>
      <c r="Q69" s="1">
        <f>_xlfn.XLOOKUP(Table119[[#This Row],[ECON]],NUMERICAL_BINS_STEP_1!$Q$2:$Q$5,NUMERICAL_BINS_STEP_1!$A$2:$A$5,,-1)</f>
        <v>2</v>
      </c>
      <c r="R69" s="1">
        <f>_xlfn.XLOOKUP(Table119[[#This Row],[SR-BL]],NUMERICAL_BINS_STEP_1!$R$2:$R$5,NUMERICAL_BINS_STEP_1!$A$2:$A$5,,-1)</f>
        <v>2</v>
      </c>
      <c r="S69" s="1">
        <f>_xlfn.XLOOKUP(Table119[[#This Row],[AUCTION YEAR]],NUMERICAL_BINS_STEP_1!$S$2:$S$5,NUMERICAL_BINS_STEP_1!$A$2:$A$5,,-1)</f>
        <v>3</v>
      </c>
      <c r="T69" s="1">
        <f>_xlfn.XLOOKUP(Table119[[#This Row],[BASE PRICE]],NUMERICAL_BINS_STEP_1!$T$2:$T$5,NUMERICAL_BINS_STEP_1!$A$2:$A$5,,-1)</f>
        <v>2</v>
      </c>
      <c r="U69" s="1">
        <f>_xlfn.XLOOKUP(Table119[[#This Row],[SOLD PRICE]],NUMERICAL_BINS_STEP_1!$U$2:$U$5,NUMERICAL_BINS_STEP_1!$A$2:$A$5,,-1)</f>
        <v>0</v>
      </c>
      <c r="V69" s="1">
        <f>_xlfn.XLOOKUP(Table14[[#This Row],[COUNTRY]],CATEGORICAL_BINS_STEP_1!$L$2:$L$11,CATEGORICAL_BINS_STEP_1!$K$2:$K$11,,-1)</f>
        <v>2</v>
      </c>
      <c r="W69" s="1">
        <f>_xlfn.XLOOKUP(Table14[[#This Row],[TEAM]],CATEGORICAL_BINS_STEP_1!$L$14:$L$29,CATEGORICAL_BINS_STEP_1!$K$14:$K$29,,-1)</f>
        <v>1</v>
      </c>
      <c r="X69" s="1">
        <f>_xlfn.XLOOKUP(Table14[[#This Row],[PLAYING ROLE]],CATEGORICAL_BINS_STEP_1!$L$34:$L$37,CATEGORICAL_BINS_STEP_1!$K$34:$K$37,,-1)</f>
        <v>1</v>
      </c>
    </row>
    <row r="70" spans="1:24" x14ac:dyDescent="0.35">
      <c r="A70" s="4">
        <v>69</v>
      </c>
      <c r="B70" s="4">
        <v>2</v>
      </c>
      <c r="C70" s="1">
        <f>_xlfn.XLOOKUP(Table119[[#This Row],[T-RUNS]],NUMERICAL_BINS_STEP_1!$C$2:$C$5,NUMERICAL_BINS_STEP_1!$A$2:$A$5,,-1)</f>
        <v>3</v>
      </c>
      <c r="D70" s="1">
        <f>_xlfn.XLOOKUP(Table119[[#This Row],[T-WKTS]],NUMERICAL_BINS_STEP_1!$D$2:$D$5,NUMERICAL_BINS_STEP_1!$A$2:$A$5,,-1)</f>
        <v>2</v>
      </c>
      <c r="E70" s="1">
        <f>_xlfn.XLOOKUP(Table119[[#This Row],[ODI-RUNS-S]],NUMERICAL_BINS_STEP_1!$E$2:$E$5,NUMERICAL_BINS_STEP_1!$A$2:$A$5,,-1)</f>
        <v>3</v>
      </c>
      <c r="F70" s="1">
        <f>_xlfn.XLOOKUP(Table119[[#This Row],[ODI-SR-B]],NUMERICAL_BINS_STEP_1!$F$2:$F$5,NUMERICAL_BINS_STEP_1!$A$2:$A$5,,-1)</f>
        <v>1</v>
      </c>
      <c r="G70" s="1">
        <f>_xlfn.XLOOKUP(Table119[[#This Row],[ODI-WKTS]],NUMERICAL_BINS_STEP_1!$G$2:$G$5,NUMERICAL_BINS_STEP_1!$A$2:$A$5,,-1)</f>
        <v>0</v>
      </c>
      <c r="H70" s="1">
        <f>_xlfn.XLOOKUP(Table119[[#This Row],[ODI-SR-BL]],NUMERICAL_BINS_STEP_1!$H$2:$H$5,NUMERICAL_BINS_STEP_1!$A$2:$A$5,,-1)</f>
        <v>3</v>
      </c>
      <c r="I70" s="1">
        <f>_xlfn.XLOOKUP(Table119[[#This Row],[RUNS-S]],NUMERICAL_BINS_STEP_1!$I$2:$I$5,NUMERICAL_BINS_STEP_1!$A$2:$A$5,,-1)</f>
        <v>0</v>
      </c>
      <c r="J70" s="1">
        <f>_xlfn.XLOOKUP(Table119[[#This Row],[HS ]],NUMERICAL_BINS_STEP_1!$J$2:$J$5,NUMERICAL_BINS_STEP_1!$A$2:$A$5,,-1)</f>
        <v>1</v>
      </c>
      <c r="K70" s="1">
        <f>_xlfn.XLOOKUP(Table119[[#This Row],[AVE]],NUMERICAL_BINS_STEP_1!$K$2:$K$5,NUMERICAL_BINS_STEP_1!$A$2:$A$5,,-1)</f>
        <v>0</v>
      </c>
      <c r="L70" s="1">
        <f>_xlfn.XLOOKUP(Table119[[#This Row],[SR -B]],NUMERICAL_BINS_STEP_1!$L$2:$L$5,NUMERICAL_BINS_STEP_1!$A$2:$A$5,,-1)</f>
        <v>0</v>
      </c>
      <c r="M70" s="1">
        <f>_xlfn.XLOOKUP(Table119[[#This Row],[SIXERS]],NUMERICAL_BINS_STEP_1!$M$2:$M$5,NUMERICAL_BINS_STEP_1!$A$2:$A$5,,-1)</f>
        <v>0</v>
      </c>
      <c r="N70" s="1">
        <f>_xlfn.XLOOKUP(Table119[[#This Row],[RUNS-C]],NUMERICAL_BINS_STEP_1!$N$2:$N$5,NUMERICAL_BINS_STEP_1!$A$2:$A$5,,-1)</f>
        <v>0</v>
      </c>
      <c r="O70" s="1">
        <f>_xlfn.XLOOKUP(Table119[[#This Row],[WKTS]],NUMERICAL_BINS_STEP_1!$O$2:$O$5,NUMERICAL_BINS_STEP_1!$A$2:$A$5,,-1)</f>
        <v>0</v>
      </c>
      <c r="P70" s="1">
        <f>_xlfn.XLOOKUP(Table119[[#This Row],[AVE-BL]],NUMERICAL_BINS_STEP_1!$P$2:$P$5,NUMERICAL_BINS_STEP_1!$A$2:$A$5,,-1)</f>
        <v>0</v>
      </c>
      <c r="Q70" s="1">
        <f>_xlfn.XLOOKUP(Table119[[#This Row],[ECON]],NUMERICAL_BINS_STEP_1!$Q$2:$Q$5,NUMERICAL_BINS_STEP_1!$A$2:$A$5,,-1)</f>
        <v>0</v>
      </c>
      <c r="R70" s="1">
        <f>_xlfn.XLOOKUP(Table119[[#This Row],[SR-BL]],NUMERICAL_BINS_STEP_1!$R$2:$R$5,NUMERICAL_BINS_STEP_1!$A$2:$A$5,,-1)</f>
        <v>0</v>
      </c>
      <c r="S70" s="1">
        <f>_xlfn.XLOOKUP(Table119[[#This Row],[AUCTION YEAR]],NUMERICAL_BINS_STEP_1!$S$2:$S$5,NUMERICAL_BINS_STEP_1!$A$2:$A$5,,-1)</f>
        <v>0</v>
      </c>
      <c r="T70" s="1">
        <f>_xlfn.XLOOKUP(Table119[[#This Row],[BASE PRICE]],NUMERICAL_BINS_STEP_1!$T$2:$T$5,NUMERICAL_BINS_STEP_1!$A$2:$A$5,,-1)</f>
        <v>2</v>
      </c>
      <c r="U70" s="1">
        <f>_xlfn.XLOOKUP(Table119[[#This Row],[SOLD PRICE]],NUMERICAL_BINS_STEP_1!$U$2:$U$5,NUMERICAL_BINS_STEP_1!$A$2:$A$5,,-1)</f>
        <v>0</v>
      </c>
      <c r="V70" s="1">
        <f>_xlfn.XLOOKUP(Table14[[#This Row],[COUNTRY]],CATEGORICAL_BINS_STEP_1!$L$2:$L$11,CATEGORICAL_BINS_STEP_1!$K$2:$K$11,,-1)</f>
        <v>2</v>
      </c>
      <c r="W70" s="1">
        <f>_xlfn.XLOOKUP(Table14[[#This Row],[TEAM]],CATEGORICAL_BINS_STEP_1!$L$14:$L$29,CATEGORICAL_BINS_STEP_1!$K$14:$K$29,,-1)</f>
        <v>4</v>
      </c>
      <c r="X70" s="1">
        <f>_xlfn.XLOOKUP(Table14[[#This Row],[PLAYING ROLE]],CATEGORICAL_BINS_STEP_1!$L$34:$L$37,CATEGORICAL_BINS_STEP_1!$K$34:$K$37,,-1)</f>
        <v>3</v>
      </c>
    </row>
    <row r="71" spans="1:24" x14ac:dyDescent="0.35">
      <c r="A71" s="4">
        <v>70</v>
      </c>
      <c r="B71" s="4">
        <v>3</v>
      </c>
      <c r="C71" s="1">
        <f>_xlfn.XLOOKUP(Table119[[#This Row],[T-RUNS]],NUMERICAL_BINS_STEP_1!$C$2:$C$5,NUMERICAL_BINS_STEP_1!$A$2:$A$5,,-1)</f>
        <v>3</v>
      </c>
      <c r="D71" s="1">
        <f>_xlfn.XLOOKUP(Table119[[#This Row],[T-WKTS]],NUMERICAL_BINS_STEP_1!$D$2:$D$5,NUMERICAL_BINS_STEP_1!$A$2:$A$5,,-1)</f>
        <v>0</v>
      </c>
      <c r="E71" s="1">
        <f>_xlfn.XLOOKUP(Table119[[#This Row],[ODI-RUNS-S]],NUMERICAL_BINS_STEP_1!$E$2:$E$5,NUMERICAL_BINS_STEP_1!$A$2:$A$5,,-1)</f>
        <v>3</v>
      </c>
      <c r="F71" s="1">
        <f>_xlfn.XLOOKUP(Table119[[#This Row],[ODI-SR-B]],NUMERICAL_BINS_STEP_1!$F$2:$F$5,NUMERICAL_BINS_STEP_1!$A$2:$A$5,,-1)</f>
        <v>3</v>
      </c>
      <c r="G71" s="1">
        <f>_xlfn.XLOOKUP(Table119[[#This Row],[ODI-WKTS]],NUMERICAL_BINS_STEP_1!$G$2:$G$5,NUMERICAL_BINS_STEP_1!$A$2:$A$5,,-1)</f>
        <v>0</v>
      </c>
      <c r="H71" s="1">
        <f>_xlfn.XLOOKUP(Table119[[#This Row],[ODI-SR-BL]],NUMERICAL_BINS_STEP_1!$H$2:$H$5,NUMERICAL_BINS_STEP_1!$A$2:$A$5,,-1)</f>
        <v>0</v>
      </c>
      <c r="I71" s="1">
        <f>_xlfn.XLOOKUP(Table119[[#This Row],[RUNS-S]],NUMERICAL_BINS_STEP_1!$I$2:$I$5,NUMERICAL_BINS_STEP_1!$A$2:$A$5,,-1)</f>
        <v>3</v>
      </c>
      <c r="J71" s="1">
        <f>_xlfn.XLOOKUP(Table119[[#This Row],[HS ]],NUMERICAL_BINS_STEP_1!$J$2:$J$5,NUMERICAL_BINS_STEP_1!$A$2:$A$5,,-1)</f>
        <v>3</v>
      </c>
      <c r="K71" s="1">
        <f>_xlfn.XLOOKUP(Table119[[#This Row],[AVE]],NUMERICAL_BINS_STEP_1!$K$2:$K$5,NUMERICAL_BINS_STEP_1!$A$2:$A$5,,-1)</f>
        <v>3</v>
      </c>
      <c r="L71" s="1">
        <f>_xlfn.XLOOKUP(Table119[[#This Row],[SR -B]],NUMERICAL_BINS_STEP_1!$L$2:$L$5,NUMERICAL_BINS_STEP_1!$A$2:$A$5,,-1)</f>
        <v>2</v>
      </c>
      <c r="M71" s="1">
        <f>_xlfn.XLOOKUP(Table119[[#This Row],[SIXERS]],NUMERICAL_BINS_STEP_1!$M$2:$M$5,NUMERICAL_BINS_STEP_1!$A$2:$A$5,,-1)</f>
        <v>3</v>
      </c>
      <c r="N71" s="1">
        <f>_xlfn.XLOOKUP(Table119[[#This Row],[RUNS-C]],NUMERICAL_BINS_STEP_1!$N$2:$N$5,NUMERICAL_BINS_STEP_1!$A$2:$A$5,,-1)</f>
        <v>0</v>
      </c>
      <c r="O71" s="1">
        <f>_xlfn.XLOOKUP(Table119[[#This Row],[WKTS]],NUMERICAL_BINS_STEP_1!$O$2:$O$5,NUMERICAL_BINS_STEP_1!$A$2:$A$5,,-1)</f>
        <v>0</v>
      </c>
      <c r="P71" s="1">
        <f>_xlfn.XLOOKUP(Table119[[#This Row],[AVE-BL]],NUMERICAL_BINS_STEP_1!$P$2:$P$5,NUMERICAL_BINS_STEP_1!$A$2:$A$5,,-1)</f>
        <v>0</v>
      </c>
      <c r="Q71" s="1">
        <f>_xlfn.XLOOKUP(Table119[[#This Row],[ECON]],NUMERICAL_BINS_STEP_1!$Q$2:$Q$5,NUMERICAL_BINS_STEP_1!$A$2:$A$5,,-1)</f>
        <v>0</v>
      </c>
      <c r="R71" s="1">
        <f>_xlfn.XLOOKUP(Table119[[#This Row],[SR-BL]],NUMERICAL_BINS_STEP_1!$R$2:$R$5,NUMERICAL_BINS_STEP_1!$A$2:$A$5,,-1)</f>
        <v>0</v>
      </c>
      <c r="S71" s="1">
        <f>_xlfn.XLOOKUP(Table119[[#This Row],[AUCTION YEAR]],NUMERICAL_BINS_STEP_1!$S$2:$S$5,NUMERICAL_BINS_STEP_1!$A$2:$A$5,,-1)</f>
        <v>0</v>
      </c>
      <c r="T71" s="1">
        <f>_xlfn.XLOOKUP(Table119[[#This Row],[BASE PRICE]],NUMERICAL_BINS_STEP_1!$T$2:$T$5,NUMERICAL_BINS_STEP_1!$A$2:$A$5,,-1)</f>
        <v>2</v>
      </c>
      <c r="U71" s="1">
        <f>_xlfn.XLOOKUP(Table119[[#This Row],[SOLD PRICE]],NUMERICAL_BINS_STEP_1!$U$2:$U$5,NUMERICAL_BINS_STEP_1!$A$2:$A$5,,-1)</f>
        <v>1</v>
      </c>
      <c r="V71" s="1">
        <f>_xlfn.XLOOKUP(Table14[[#This Row],[COUNTRY]],CATEGORICAL_BINS_STEP_1!$L$2:$L$11,CATEGORICAL_BINS_STEP_1!$K$2:$K$11,,-1)</f>
        <v>3</v>
      </c>
      <c r="W71" s="1">
        <f>_xlfn.XLOOKUP(Table14[[#This Row],[TEAM]],CATEGORICAL_BINS_STEP_1!$L$14:$L$29,CATEGORICAL_BINS_STEP_1!$K$14:$K$29,,-1)</f>
        <v>2</v>
      </c>
      <c r="X71" s="1">
        <f>_xlfn.XLOOKUP(Table14[[#This Row],[PLAYING ROLE]],CATEGORICAL_BINS_STEP_1!$L$34:$L$37,CATEGORICAL_BINS_STEP_1!$K$34:$K$37,,-1)</f>
        <v>3</v>
      </c>
    </row>
    <row r="72" spans="1:24" x14ac:dyDescent="0.35">
      <c r="A72" s="4">
        <v>71</v>
      </c>
      <c r="B72" s="4">
        <v>3</v>
      </c>
      <c r="C72" s="1">
        <f>_xlfn.XLOOKUP(Table119[[#This Row],[T-RUNS]],NUMERICAL_BINS_STEP_1!$C$2:$C$5,NUMERICAL_BINS_STEP_1!$A$2:$A$5,,-1)</f>
        <v>3</v>
      </c>
      <c r="D72" s="1">
        <f>_xlfn.XLOOKUP(Table119[[#This Row],[T-WKTS]],NUMERICAL_BINS_STEP_1!$D$2:$D$5,NUMERICAL_BINS_STEP_1!$A$2:$A$5,,-1)</f>
        <v>2</v>
      </c>
      <c r="E72" s="1">
        <f>_xlfn.XLOOKUP(Table119[[#This Row],[ODI-RUNS-S]],NUMERICAL_BINS_STEP_1!$E$2:$E$5,NUMERICAL_BINS_STEP_1!$A$2:$A$5,,-1)</f>
        <v>3</v>
      </c>
      <c r="F72" s="1">
        <f>_xlfn.XLOOKUP(Table119[[#This Row],[ODI-SR-B]],NUMERICAL_BINS_STEP_1!$F$2:$F$5,NUMERICAL_BINS_STEP_1!$A$2:$A$5,,-1)</f>
        <v>1</v>
      </c>
      <c r="G72" s="1">
        <f>_xlfn.XLOOKUP(Table119[[#This Row],[ODI-WKTS]],NUMERICAL_BINS_STEP_1!$G$2:$G$5,NUMERICAL_BINS_STEP_1!$A$2:$A$5,,-1)</f>
        <v>2</v>
      </c>
      <c r="H72" s="1">
        <f>_xlfn.XLOOKUP(Table119[[#This Row],[ODI-SR-BL]],NUMERICAL_BINS_STEP_1!$H$2:$H$5,NUMERICAL_BINS_STEP_1!$A$2:$A$5,,-1)</f>
        <v>3</v>
      </c>
      <c r="I72" s="1">
        <f>_xlfn.XLOOKUP(Table119[[#This Row],[RUNS-S]],NUMERICAL_BINS_STEP_1!$I$2:$I$5,NUMERICAL_BINS_STEP_1!$A$2:$A$5,,-1)</f>
        <v>3</v>
      </c>
      <c r="J72" s="1">
        <f>_xlfn.XLOOKUP(Table119[[#This Row],[HS ]],NUMERICAL_BINS_STEP_1!$J$2:$J$5,NUMERICAL_BINS_STEP_1!$A$2:$A$5,,-1)</f>
        <v>3</v>
      </c>
      <c r="K72" s="1">
        <f>_xlfn.XLOOKUP(Table119[[#This Row],[AVE]],NUMERICAL_BINS_STEP_1!$K$2:$K$5,NUMERICAL_BINS_STEP_1!$A$2:$A$5,,-1)</f>
        <v>2</v>
      </c>
      <c r="L72" s="1">
        <f>_xlfn.XLOOKUP(Table119[[#This Row],[SR -B]],NUMERICAL_BINS_STEP_1!$L$2:$L$5,NUMERICAL_BINS_STEP_1!$A$2:$A$5,,-1)</f>
        <v>1</v>
      </c>
      <c r="M72" s="1">
        <f>_xlfn.XLOOKUP(Table119[[#This Row],[SIXERS]],NUMERICAL_BINS_STEP_1!$M$2:$M$5,NUMERICAL_BINS_STEP_1!$A$2:$A$5,,-1)</f>
        <v>3</v>
      </c>
      <c r="N72" s="1">
        <f>_xlfn.XLOOKUP(Table119[[#This Row],[RUNS-C]],NUMERICAL_BINS_STEP_1!$N$2:$N$5,NUMERICAL_BINS_STEP_1!$A$2:$A$5,,-1)</f>
        <v>2</v>
      </c>
      <c r="O72" s="1">
        <f>_xlfn.XLOOKUP(Table119[[#This Row],[WKTS]],NUMERICAL_BINS_STEP_1!$O$2:$O$5,NUMERICAL_BINS_STEP_1!$A$2:$A$5,,-1)</f>
        <v>2</v>
      </c>
      <c r="P72" s="1">
        <f>_xlfn.XLOOKUP(Table119[[#This Row],[AVE-BL]],NUMERICAL_BINS_STEP_1!$P$2:$P$5,NUMERICAL_BINS_STEP_1!$A$2:$A$5,,-1)</f>
        <v>3</v>
      </c>
      <c r="Q72" s="1">
        <f>_xlfn.XLOOKUP(Table119[[#This Row],[ECON]],NUMERICAL_BINS_STEP_1!$Q$2:$Q$5,NUMERICAL_BINS_STEP_1!$A$2:$A$5,,-1)</f>
        <v>2</v>
      </c>
      <c r="R72" s="1">
        <f>_xlfn.XLOOKUP(Table119[[#This Row],[SR-BL]],NUMERICAL_BINS_STEP_1!$R$2:$R$5,NUMERICAL_BINS_STEP_1!$A$2:$A$5,,-1)</f>
        <v>3</v>
      </c>
      <c r="S72" s="1">
        <f>_xlfn.XLOOKUP(Table119[[#This Row],[AUCTION YEAR]],NUMERICAL_BINS_STEP_1!$S$2:$S$5,NUMERICAL_BINS_STEP_1!$A$2:$A$5,,-1)</f>
        <v>3</v>
      </c>
      <c r="T72" s="1">
        <f>_xlfn.XLOOKUP(Table119[[#This Row],[BASE PRICE]],NUMERICAL_BINS_STEP_1!$T$2:$T$5,NUMERICAL_BINS_STEP_1!$A$2:$A$5,,-1)</f>
        <v>2</v>
      </c>
      <c r="U72" s="1">
        <f>_xlfn.XLOOKUP(Table119[[#This Row],[SOLD PRICE]],NUMERICAL_BINS_STEP_1!$U$2:$U$5,NUMERICAL_BINS_STEP_1!$A$2:$A$5,,-1)</f>
        <v>1</v>
      </c>
      <c r="V72" s="1">
        <f>_xlfn.XLOOKUP(Table14[[#This Row],[COUNTRY]],CATEGORICAL_BINS_STEP_1!$L$2:$L$11,CATEGORICAL_BINS_STEP_1!$K$2:$K$11,,-1)</f>
        <v>2</v>
      </c>
      <c r="W72" s="1">
        <f>_xlfn.XLOOKUP(Table14[[#This Row],[TEAM]],CATEGORICAL_BINS_STEP_1!$L$14:$L$29,CATEGORICAL_BINS_STEP_1!$K$14:$K$29,,-1)</f>
        <v>4</v>
      </c>
      <c r="X72" s="1">
        <f>_xlfn.XLOOKUP(Table14[[#This Row],[PLAYING ROLE]],CATEGORICAL_BINS_STEP_1!$L$34:$L$37,CATEGORICAL_BINS_STEP_1!$K$34:$K$37,,-1)</f>
        <v>3</v>
      </c>
    </row>
    <row r="73" spans="1:24" x14ac:dyDescent="0.35">
      <c r="A73" s="4">
        <v>72</v>
      </c>
      <c r="B73" s="4">
        <v>2</v>
      </c>
      <c r="C73" s="1">
        <f>_xlfn.XLOOKUP(Table119[[#This Row],[T-RUNS]],NUMERICAL_BINS_STEP_1!$C$2:$C$5,NUMERICAL_BINS_STEP_1!$A$2:$A$5,,-1)</f>
        <v>1</v>
      </c>
      <c r="D73" s="1">
        <f>_xlfn.XLOOKUP(Table119[[#This Row],[T-WKTS]],NUMERICAL_BINS_STEP_1!$D$2:$D$5,NUMERICAL_BINS_STEP_1!$A$2:$A$5,,-1)</f>
        <v>2</v>
      </c>
      <c r="E73" s="1">
        <f>_xlfn.XLOOKUP(Table119[[#This Row],[ODI-RUNS-S]],NUMERICAL_BINS_STEP_1!$E$2:$E$5,NUMERICAL_BINS_STEP_1!$A$2:$A$5,,-1)</f>
        <v>0</v>
      </c>
      <c r="F73" s="1">
        <f>_xlfn.XLOOKUP(Table119[[#This Row],[ODI-SR-B]],NUMERICAL_BINS_STEP_1!$F$2:$F$5,NUMERICAL_BINS_STEP_1!$A$2:$A$5,,-1)</f>
        <v>3</v>
      </c>
      <c r="G73" s="1">
        <f>_xlfn.XLOOKUP(Table119[[#This Row],[ODI-WKTS]],NUMERICAL_BINS_STEP_1!$G$2:$G$5,NUMERICAL_BINS_STEP_1!$A$2:$A$5,,-1)</f>
        <v>2</v>
      </c>
      <c r="H73" s="1">
        <f>_xlfn.XLOOKUP(Table119[[#This Row],[ODI-SR-BL]],NUMERICAL_BINS_STEP_1!$H$2:$H$5,NUMERICAL_BINS_STEP_1!$A$2:$A$5,,-1)</f>
        <v>0</v>
      </c>
      <c r="I73" s="1">
        <f>_xlfn.XLOOKUP(Table119[[#This Row],[RUNS-S]],NUMERICAL_BINS_STEP_1!$I$2:$I$5,NUMERICAL_BINS_STEP_1!$A$2:$A$5,,-1)</f>
        <v>1</v>
      </c>
      <c r="J73" s="1">
        <f>_xlfn.XLOOKUP(Table119[[#This Row],[HS ]],NUMERICAL_BINS_STEP_1!$J$2:$J$5,NUMERICAL_BINS_STEP_1!$A$2:$A$5,,-1)</f>
        <v>1</v>
      </c>
      <c r="K73" s="1">
        <f>_xlfn.XLOOKUP(Table119[[#This Row],[AVE]],NUMERICAL_BINS_STEP_1!$K$2:$K$5,NUMERICAL_BINS_STEP_1!$A$2:$A$5,,-1)</f>
        <v>1</v>
      </c>
      <c r="L73" s="1">
        <f>_xlfn.XLOOKUP(Table119[[#This Row],[SR -B]],NUMERICAL_BINS_STEP_1!$L$2:$L$5,NUMERICAL_BINS_STEP_1!$A$2:$A$5,,-1)</f>
        <v>1</v>
      </c>
      <c r="M73" s="1">
        <f>_xlfn.XLOOKUP(Table119[[#This Row],[SIXERS]],NUMERICAL_BINS_STEP_1!$M$2:$M$5,NUMERICAL_BINS_STEP_1!$A$2:$A$5,,-1)</f>
        <v>1</v>
      </c>
      <c r="N73" s="1">
        <f>_xlfn.XLOOKUP(Table119[[#This Row],[RUNS-C]],NUMERICAL_BINS_STEP_1!$N$2:$N$5,NUMERICAL_BINS_STEP_1!$A$2:$A$5,,-1)</f>
        <v>3</v>
      </c>
      <c r="O73" s="1">
        <f>_xlfn.XLOOKUP(Table119[[#This Row],[WKTS]],NUMERICAL_BINS_STEP_1!$O$2:$O$5,NUMERICAL_BINS_STEP_1!$A$2:$A$5,,-1)</f>
        <v>3</v>
      </c>
      <c r="P73" s="1">
        <f>_xlfn.XLOOKUP(Table119[[#This Row],[AVE-BL]],NUMERICAL_BINS_STEP_1!$P$2:$P$5,NUMERICAL_BINS_STEP_1!$A$2:$A$5,,-1)</f>
        <v>0</v>
      </c>
      <c r="Q73" s="1">
        <f>_xlfn.XLOOKUP(Table119[[#This Row],[ECON]],NUMERICAL_BINS_STEP_1!$Q$2:$Q$5,NUMERICAL_BINS_STEP_1!$A$2:$A$5,,-1)</f>
        <v>2</v>
      </c>
      <c r="R73" s="1">
        <f>_xlfn.XLOOKUP(Table119[[#This Row],[SR-BL]],NUMERICAL_BINS_STEP_1!$R$2:$R$5,NUMERICAL_BINS_STEP_1!$A$2:$A$5,,-1)</f>
        <v>0</v>
      </c>
      <c r="S73" s="1">
        <f>_xlfn.XLOOKUP(Table119[[#This Row],[AUCTION YEAR]],NUMERICAL_BINS_STEP_1!$S$2:$S$5,NUMERICAL_BINS_STEP_1!$A$2:$A$5,,-1)</f>
        <v>3</v>
      </c>
      <c r="T73" s="1">
        <f>_xlfn.XLOOKUP(Table119[[#This Row],[BASE PRICE]],NUMERICAL_BINS_STEP_1!$T$2:$T$5,NUMERICAL_BINS_STEP_1!$A$2:$A$5,,-1)</f>
        <v>2</v>
      </c>
      <c r="U73" s="1">
        <f>_xlfn.XLOOKUP(Table119[[#This Row],[SOLD PRICE]],NUMERICAL_BINS_STEP_1!$U$2:$U$5,NUMERICAL_BINS_STEP_1!$A$2:$A$5,,-1)</f>
        <v>1</v>
      </c>
      <c r="V73" s="1">
        <f>_xlfn.XLOOKUP(Table14[[#This Row],[COUNTRY]],CATEGORICAL_BINS_STEP_1!$L$2:$L$11,CATEGORICAL_BINS_STEP_1!$K$2:$K$11,,-1)</f>
        <v>1</v>
      </c>
      <c r="W73" s="1">
        <f>_xlfn.XLOOKUP(Table14[[#This Row],[TEAM]],CATEGORICAL_BINS_STEP_1!$L$14:$L$29,CATEGORICAL_BINS_STEP_1!$K$14:$K$29,,-1)</f>
        <v>2</v>
      </c>
      <c r="X73" s="1">
        <f>_xlfn.XLOOKUP(Table14[[#This Row],[PLAYING ROLE]],CATEGORICAL_BINS_STEP_1!$L$34:$L$37,CATEGORICAL_BINS_STEP_1!$K$34:$K$37,,-1)</f>
        <v>1</v>
      </c>
    </row>
    <row r="74" spans="1:24" x14ac:dyDescent="0.35">
      <c r="A74" s="4">
        <v>73</v>
      </c>
      <c r="B74" s="4">
        <v>2</v>
      </c>
      <c r="C74" s="1">
        <f>_xlfn.XLOOKUP(Table119[[#This Row],[T-RUNS]],NUMERICAL_BINS_STEP_1!$C$2:$C$5,NUMERICAL_BINS_STEP_1!$A$2:$A$5,,-1)</f>
        <v>1</v>
      </c>
      <c r="D74" s="1">
        <f>_xlfn.XLOOKUP(Table119[[#This Row],[T-WKTS]],NUMERICAL_BINS_STEP_1!$D$2:$D$5,NUMERICAL_BINS_STEP_1!$A$2:$A$5,,-1)</f>
        <v>0</v>
      </c>
      <c r="E74" s="1">
        <f>_xlfn.XLOOKUP(Table119[[#This Row],[ODI-RUNS-S]],NUMERICAL_BINS_STEP_1!$E$2:$E$5,NUMERICAL_BINS_STEP_1!$A$2:$A$5,,-1)</f>
        <v>1</v>
      </c>
      <c r="F74" s="1">
        <f>_xlfn.XLOOKUP(Table119[[#This Row],[ODI-SR-B]],NUMERICAL_BINS_STEP_1!$F$2:$F$5,NUMERICAL_BINS_STEP_1!$A$2:$A$5,,-1)</f>
        <v>3</v>
      </c>
      <c r="G74" s="1">
        <f>_xlfn.XLOOKUP(Table119[[#This Row],[ODI-WKTS]],NUMERICAL_BINS_STEP_1!$G$2:$G$5,NUMERICAL_BINS_STEP_1!$A$2:$A$5,,-1)</f>
        <v>0</v>
      </c>
      <c r="H74" s="1">
        <f>_xlfn.XLOOKUP(Table119[[#This Row],[ODI-SR-BL]],NUMERICAL_BINS_STEP_1!$H$2:$H$5,NUMERICAL_BINS_STEP_1!$A$2:$A$5,,-1)</f>
        <v>3</v>
      </c>
      <c r="I74" s="1">
        <f>_xlfn.XLOOKUP(Table119[[#This Row],[RUNS-S]],NUMERICAL_BINS_STEP_1!$I$2:$I$5,NUMERICAL_BINS_STEP_1!$A$2:$A$5,,-1)</f>
        <v>3</v>
      </c>
      <c r="J74" s="1">
        <f>_xlfn.XLOOKUP(Table119[[#This Row],[HS ]],NUMERICAL_BINS_STEP_1!$J$2:$J$5,NUMERICAL_BINS_STEP_1!$A$2:$A$5,,-1)</f>
        <v>2</v>
      </c>
      <c r="K74" s="1">
        <f>_xlfn.XLOOKUP(Table119[[#This Row],[AVE]],NUMERICAL_BINS_STEP_1!$K$2:$K$5,NUMERICAL_BINS_STEP_1!$A$2:$A$5,,-1)</f>
        <v>3</v>
      </c>
      <c r="L74" s="1">
        <f>_xlfn.XLOOKUP(Table119[[#This Row],[SR -B]],NUMERICAL_BINS_STEP_1!$L$2:$L$5,NUMERICAL_BINS_STEP_1!$A$2:$A$5,,-1)</f>
        <v>2</v>
      </c>
      <c r="M74" s="1">
        <f>_xlfn.XLOOKUP(Table119[[#This Row],[SIXERS]],NUMERICAL_BINS_STEP_1!$M$2:$M$5,NUMERICAL_BINS_STEP_1!$A$2:$A$5,,-1)</f>
        <v>2</v>
      </c>
      <c r="N74" s="1">
        <f>_xlfn.XLOOKUP(Table119[[#This Row],[RUNS-C]],NUMERICAL_BINS_STEP_1!$N$2:$N$5,NUMERICAL_BINS_STEP_1!$A$2:$A$5,,-1)</f>
        <v>2</v>
      </c>
      <c r="O74" s="1">
        <f>_xlfn.XLOOKUP(Table119[[#This Row],[WKTS]],NUMERICAL_BINS_STEP_1!$O$2:$O$5,NUMERICAL_BINS_STEP_1!$A$2:$A$5,,-1)</f>
        <v>2</v>
      </c>
      <c r="P74" s="1">
        <f>_xlfn.XLOOKUP(Table119[[#This Row],[AVE-BL]],NUMERICAL_BINS_STEP_1!$P$2:$P$5,NUMERICAL_BINS_STEP_1!$A$2:$A$5,,-1)</f>
        <v>0</v>
      </c>
      <c r="Q74" s="1">
        <f>_xlfn.XLOOKUP(Table119[[#This Row],[ECON]],NUMERICAL_BINS_STEP_1!$Q$2:$Q$5,NUMERICAL_BINS_STEP_1!$A$2:$A$5,,-1)</f>
        <v>2</v>
      </c>
      <c r="R74" s="1">
        <f>_xlfn.XLOOKUP(Table119[[#This Row],[SR-BL]],NUMERICAL_BINS_STEP_1!$R$2:$R$5,NUMERICAL_BINS_STEP_1!$A$2:$A$5,,-1)</f>
        <v>0</v>
      </c>
      <c r="S74" s="1">
        <f>_xlfn.XLOOKUP(Table119[[#This Row],[AUCTION YEAR]],NUMERICAL_BINS_STEP_1!$S$2:$S$5,NUMERICAL_BINS_STEP_1!$A$2:$A$5,,-1)</f>
        <v>3</v>
      </c>
      <c r="T74" s="1">
        <f>_xlfn.XLOOKUP(Table119[[#This Row],[BASE PRICE]],NUMERICAL_BINS_STEP_1!$T$2:$T$5,NUMERICAL_BINS_STEP_1!$A$2:$A$5,,-1)</f>
        <v>2</v>
      </c>
      <c r="U74" s="1">
        <f>_xlfn.XLOOKUP(Table119[[#This Row],[SOLD PRICE]],NUMERICAL_BINS_STEP_1!$U$2:$U$5,NUMERICAL_BINS_STEP_1!$A$2:$A$5,,-1)</f>
        <v>1</v>
      </c>
      <c r="V74" s="1">
        <f>_xlfn.XLOOKUP(Table14[[#This Row],[COUNTRY]],CATEGORICAL_BINS_STEP_1!$L$2:$L$11,CATEGORICAL_BINS_STEP_1!$K$2:$K$11,,-1)</f>
        <v>1</v>
      </c>
      <c r="W74" s="1">
        <f>_xlfn.XLOOKUP(Table14[[#This Row],[TEAM]],CATEGORICAL_BINS_STEP_1!$L$14:$L$29,CATEGORICAL_BINS_STEP_1!$K$14:$K$29,,-1)</f>
        <v>4</v>
      </c>
      <c r="X74" s="1">
        <f>_xlfn.XLOOKUP(Table14[[#This Row],[PLAYING ROLE]],CATEGORICAL_BINS_STEP_1!$L$34:$L$37,CATEGORICAL_BINS_STEP_1!$K$34:$K$37,,-1)</f>
        <v>3</v>
      </c>
    </row>
    <row r="75" spans="1:24" x14ac:dyDescent="0.35">
      <c r="A75" s="4">
        <v>74</v>
      </c>
      <c r="B75" s="4">
        <v>2</v>
      </c>
      <c r="C75" s="1">
        <f>_xlfn.XLOOKUP(Table119[[#This Row],[T-RUNS]],NUMERICAL_BINS_STEP_1!$C$2:$C$5,NUMERICAL_BINS_STEP_1!$A$2:$A$5,,-1)</f>
        <v>0</v>
      </c>
      <c r="D75" s="1">
        <f>_xlfn.XLOOKUP(Table119[[#This Row],[T-WKTS]],NUMERICAL_BINS_STEP_1!$D$2:$D$5,NUMERICAL_BINS_STEP_1!$A$2:$A$5,,-1)</f>
        <v>0</v>
      </c>
      <c r="E75" s="1">
        <f>_xlfn.XLOOKUP(Table119[[#This Row],[ODI-RUNS-S]],NUMERICAL_BINS_STEP_1!$E$2:$E$5,NUMERICAL_BINS_STEP_1!$A$2:$A$5,,-1)</f>
        <v>2</v>
      </c>
      <c r="F75" s="1">
        <f>_xlfn.XLOOKUP(Table119[[#This Row],[ODI-SR-B]],NUMERICAL_BINS_STEP_1!$F$2:$F$5,NUMERICAL_BINS_STEP_1!$A$2:$A$5,,-1)</f>
        <v>3</v>
      </c>
      <c r="G75" s="1">
        <f>_xlfn.XLOOKUP(Table119[[#This Row],[ODI-WKTS]],NUMERICAL_BINS_STEP_1!$G$2:$G$5,NUMERICAL_BINS_STEP_1!$A$2:$A$5,,-1)</f>
        <v>2</v>
      </c>
      <c r="H75" s="1">
        <f>_xlfn.XLOOKUP(Table119[[#This Row],[ODI-SR-BL]],NUMERICAL_BINS_STEP_1!$H$2:$H$5,NUMERICAL_BINS_STEP_1!$A$2:$A$5,,-1)</f>
        <v>3</v>
      </c>
      <c r="I75" s="1">
        <f>_xlfn.XLOOKUP(Table119[[#This Row],[RUNS-S]],NUMERICAL_BINS_STEP_1!$I$2:$I$5,NUMERICAL_BINS_STEP_1!$A$2:$A$5,,-1)</f>
        <v>2</v>
      </c>
      <c r="J75" s="1">
        <f>_xlfn.XLOOKUP(Table119[[#This Row],[HS ]],NUMERICAL_BINS_STEP_1!$J$2:$J$5,NUMERICAL_BINS_STEP_1!$A$2:$A$5,,-1)</f>
        <v>2</v>
      </c>
      <c r="K75" s="1">
        <f>_xlfn.XLOOKUP(Table119[[#This Row],[AVE]],NUMERICAL_BINS_STEP_1!$K$2:$K$5,NUMERICAL_BINS_STEP_1!$A$2:$A$5,,-1)</f>
        <v>2</v>
      </c>
      <c r="L75" s="1">
        <f>_xlfn.XLOOKUP(Table119[[#This Row],[SR -B]],NUMERICAL_BINS_STEP_1!$L$2:$L$5,NUMERICAL_BINS_STEP_1!$A$2:$A$5,,-1)</f>
        <v>3</v>
      </c>
      <c r="M75" s="1">
        <f>_xlfn.XLOOKUP(Table119[[#This Row],[SIXERS]],NUMERICAL_BINS_STEP_1!$M$2:$M$5,NUMERICAL_BINS_STEP_1!$A$2:$A$5,,-1)</f>
        <v>2</v>
      </c>
      <c r="N75" s="1">
        <f>_xlfn.XLOOKUP(Table119[[#This Row],[RUNS-C]],NUMERICAL_BINS_STEP_1!$N$2:$N$5,NUMERICAL_BINS_STEP_1!$A$2:$A$5,,-1)</f>
        <v>2</v>
      </c>
      <c r="O75" s="1">
        <f>_xlfn.XLOOKUP(Table119[[#This Row],[WKTS]],NUMERICAL_BINS_STEP_1!$O$2:$O$5,NUMERICAL_BINS_STEP_1!$A$2:$A$5,,-1)</f>
        <v>2</v>
      </c>
      <c r="P75" s="1">
        <f>_xlfn.XLOOKUP(Table119[[#This Row],[AVE-BL]],NUMERICAL_BINS_STEP_1!$P$2:$P$5,NUMERICAL_BINS_STEP_1!$A$2:$A$5,,-1)</f>
        <v>3</v>
      </c>
      <c r="Q75" s="1">
        <f>_xlfn.XLOOKUP(Table119[[#This Row],[ECON]],NUMERICAL_BINS_STEP_1!$Q$2:$Q$5,NUMERICAL_BINS_STEP_1!$A$2:$A$5,,-1)</f>
        <v>3</v>
      </c>
      <c r="R75" s="1">
        <f>_xlfn.XLOOKUP(Table119[[#This Row],[SR-BL]],NUMERICAL_BINS_STEP_1!$R$2:$R$5,NUMERICAL_BINS_STEP_1!$A$2:$A$5,,-1)</f>
        <v>2</v>
      </c>
      <c r="S75" s="1">
        <f>_xlfn.XLOOKUP(Table119[[#This Row],[AUCTION YEAR]],NUMERICAL_BINS_STEP_1!$S$2:$S$5,NUMERICAL_BINS_STEP_1!$A$2:$A$5,,-1)</f>
        <v>3</v>
      </c>
      <c r="T75" s="1">
        <f>_xlfn.XLOOKUP(Table119[[#This Row],[BASE PRICE]],NUMERICAL_BINS_STEP_1!$T$2:$T$5,NUMERICAL_BINS_STEP_1!$A$2:$A$5,,-1)</f>
        <v>2</v>
      </c>
      <c r="U75" s="1">
        <f>_xlfn.XLOOKUP(Table119[[#This Row],[SOLD PRICE]],NUMERICAL_BINS_STEP_1!$U$2:$U$5,NUMERICAL_BINS_STEP_1!$A$2:$A$5,,-1)</f>
        <v>1</v>
      </c>
      <c r="V75" s="1">
        <f>_xlfn.XLOOKUP(Table14[[#This Row],[COUNTRY]],CATEGORICAL_BINS_STEP_1!$L$2:$L$11,CATEGORICAL_BINS_STEP_1!$K$2:$K$11,,-1)</f>
        <v>2</v>
      </c>
      <c r="W75" s="1">
        <f>_xlfn.XLOOKUP(Table14[[#This Row],[TEAM]],CATEGORICAL_BINS_STEP_1!$L$14:$L$29,CATEGORICAL_BINS_STEP_1!$K$14:$K$29,,-1)</f>
        <v>1</v>
      </c>
      <c r="X75" s="1">
        <f>_xlfn.XLOOKUP(Table14[[#This Row],[PLAYING ROLE]],CATEGORICAL_BINS_STEP_1!$L$34:$L$37,CATEGORICAL_BINS_STEP_1!$K$34:$K$37,,-1)</f>
        <v>1</v>
      </c>
    </row>
    <row r="76" spans="1:24" x14ac:dyDescent="0.35">
      <c r="A76" s="4">
        <v>75</v>
      </c>
      <c r="B76" s="4">
        <v>2</v>
      </c>
      <c r="C76" s="1">
        <f>_xlfn.XLOOKUP(Table119[[#This Row],[T-RUNS]],NUMERICAL_BINS_STEP_1!$C$2:$C$5,NUMERICAL_BINS_STEP_1!$A$2:$A$5,,-1)</f>
        <v>2</v>
      </c>
      <c r="D76" s="1">
        <f>_xlfn.XLOOKUP(Table119[[#This Row],[T-WKTS]],NUMERICAL_BINS_STEP_1!$D$2:$D$5,NUMERICAL_BINS_STEP_1!$A$2:$A$5,,-1)</f>
        <v>0</v>
      </c>
      <c r="E76" s="1">
        <f>_xlfn.XLOOKUP(Table119[[#This Row],[ODI-RUNS-S]],NUMERICAL_BINS_STEP_1!$E$2:$E$5,NUMERICAL_BINS_STEP_1!$A$2:$A$5,,-1)</f>
        <v>2</v>
      </c>
      <c r="F76" s="1">
        <f>_xlfn.XLOOKUP(Table119[[#This Row],[ODI-SR-B]],NUMERICAL_BINS_STEP_1!$F$2:$F$5,NUMERICAL_BINS_STEP_1!$A$2:$A$5,,-1)</f>
        <v>1</v>
      </c>
      <c r="G76" s="1">
        <f>_xlfn.XLOOKUP(Table119[[#This Row],[ODI-WKTS]],NUMERICAL_BINS_STEP_1!$G$2:$G$5,NUMERICAL_BINS_STEP_1!$A$2:$A$5,,-1)</f>
        <v>0</v>
      </c>
      <c r="H76" s="1">
        <f>_xlfn.XLOOKUP(Table119[[#This Row],[ODI-SR-BL]],NUMERICAL_BINS_STEP_1!$H$2:$H$5,NUMERICAL_BINS_STEP_1!$A$2:$A$5,,-1)</f>
        <v>0</v>
      </c>
      <c r="I76" s="1">
        <f>_xlfn.XLOOKUP(Table119[[#This Row],[RUNS-S]],NUMERICAL_BINS_STEP_1!$I$2:$I$5,NUMERICAL_BINS_STEP_1!$A$2:$A$5,,-1)</f>
        <v>3</v>
      </c>
      <c r="J76" s="1">
        <f>_xlfn.XLOOKUP(Table119[[#This Row],[HS ]],NUMERICAL_BINS_STEP_1!$J$2:$J$5,NUMERICAL_BINS_STEP_1!$A$2:$A$5,,-1)</f>
        <v>2</v>
      </c>
      <c r="K76" s="1">
        <f>_xlfn.XLOOKUP(Table119[[#This Row],[AVE]],NUMERICAL_BINS_STEP_1!$K$2:$K$5,NUMERICAL_BINS_STEP_1!$A$2:$A$5,,-1)</f>
        <v>2</v>
      </c>
      <c r="L76" s="1">
        <f>_xlfn.XLOOKUP(Table119[[#This Row],[SR -B]],NUMERICAL_BINS_STEP_1!$L$2:$L$5,NUMERICAL_BINS_STEP_1!$A$2:$A$5,,-1)</f>
        <v>2</v>
      </c>
      <c r="M76" s="1">
        <f>_xlfn.XLOOKUP(Table119[[#This Row],[SIXERS]],NUMERICAL_BINS_STEP_1!$M$2:$M$5,NUMERICAL_BINS_STEP_1!$A$2:$A$5,,-1)</f>
        <v>2</v>
      </c>
      <c r="N76" s="1">
        <f>_xlfn.XLOOKUP(Table119[[#This Row],[RUNS-C]],NUMERICAL_BINS_STEP_1!$N$2:$N$5,NUMERICAL_BINS_STEP_1!$A$2:$A$5,,-1)</f>
        <v>0</v>
      </c>
      <c r="O76" s="1">
        <f>_xlfn.XLOOKUP(Table119[[#This Row],[WKTS]],NUMERICAL_BINS_STEP_1!$O$2:$O$5,NUMERICAL_BINS_STEP_1!$A$2:$A$5,,-1)</f>
        <v>0</v>
      </c>
      <c r="P76" s="1">
        <f>_xlfn.XLOOKUP(Table119[[#This Row],[AVE-BL]],NUMERICAL_BINS_STEP_1!$P$2:$P$5,NUMERICAL_BINS_STEP_1!$A$2:$A$5,,-1)</f>
        <v>0</v>
      </c>
      <c r="Q76" s="1">
        <f>_xlfn.XLOOKUP(Table119[[#This Row],[ECON]],NUMERICAL_BINS_STEP_1!$Q$2:$Q$5,NUMERICAL_BINS_STEP_1!$A$2:$A$5,,-1)</f>
        <v>0</v>
      </c>
      <c r="R76" s="1">
        <f>_xlfn.XLOOKUP(Table119[[#This Row],[SR-BL]],NUMERICAL_BINS_STEP_1!$R$2:$R$5,NUMERICAL_BINS_STEP_1!$A$2:$A$5,,-1)</f>
        <v>0</v>
      </c>
      <c r="S76" s="1">
        <f>_xlfn.XLOOKUP(Table119[[#This Row],[AUCTION YEAR]],NUMERICAL_BINS_STEP_1!$S$2:$S$5,NUMERICAL_BINS_STEP_1!$A$2:$A$5,,-1)</f>
        <v>0</v>
      </c>
      <c r="T76" s="1">
        <f>_xlfn.XLOOKUP(Table119[[#This Row],[BASE PRICE]],NUMERICAL_BINS_STEP_1!$T$2:$T$5,NUMERICAL_BINS_STEP_1!$A$2:$A$5,,-1)</f>
        <v>2</v>
      </c>
      <c r="U76" s="1">
        <f>_xlfn.XLOOKUP(Table119[[#This Row],[SOLD PRICE]],NUMERICAL_BINS_STEP_1!$U$2:$U$5,NUMERICAL_BINS_STEP_1!$A$2:$A$5,,-1)</f>
        <v>2</v>
      </c>
      <c r="V76" s="1">
        <f>_xlfn.XLOOKUP(Table14[[#This Row],[COUNTRY]],CATEGORICAL_BINS_STEP_1!$L$2:$L$11,CATEGORICAL_BINS_STEP_1!$K$2:$K$11,,-1)</f>
        <v>2</v>
      </c>
      <c r="W76" s="1">
        <f>_xlfn.XLOOKUP(Table14[[#This Row],[TEAM]],CATEGORICAL_BINS_STEP_1!$L$14:$L$29,CATEGORICAL_BINS_STEP_1!$K$14:$K$29,,-1)</f>
        <v>1</v>
      </c>
      <c r="X76" s="1">
        <f>_xlfn.XLOOKUP(Table14[[#This Row],[PLAYING ROLE]],CATEGORICAL_BINS_STEP_1!$L$34:$L$37,CATEGORICAL_BINS_STEP_1!$K$34:$K$37,,-1)</f>
        <v>3</v>
      </c>
    </row>
    <row r="77" spans="1:24" x14ac:dyDescent="0.35">
      <c r="A77" s="4">
        <v>76</v>
      </c>
      <c r="B77" s="4">
        <v>2</v>
      </c>
      <c r="C77" s="1">
        <f>_xlfn.XLOOKUP(Table119[[#This Row],[T-RUNS]],NUMERICAL_BINS_STEP_1!$C$2:$C$5,NUMERICAL_BINS_STEP_1!$A$2:$A$5,,-1)</f>
        <v>1</v>
      </c>
      <c r="D77" s="1">
        <f>_xlfn.XLOOKUP(Table119[[#This Row],[T-WKTS]],NUMERICAL_BINS_STEP_1!$D$2:$D$5,NUMERICAL_BINS_STEP_1!$A$2:$A$5,,-1)</f>
        <v>2</v>
      </c>
      <c r="E77" s="1">
        <f>_xlfn.XLOOKUP(Table119[[#This Row],[ODI-RUNS-S]],NUMERICAL_BINS_STEP_1!$E$2:$E$5,NUMERICAL_BINS_STEP_1!$A$2:$A$5,,-1)</f>
        <v>1</v>
      </c>
      <c r="F77" s="1">
        <f>_xlfn.XLOOKUP(Table119[[#This Row],[ODI-SR-B]],NUMERICAL_BINS_STEP_1!$F$2:$F$5,NUMERICAL_BINS_STEP_1!$A$2:$A$5,,-1)</f>
        <v>1</v>
      </c>
      <c r="G77" s="1">
        <f>_xlfn.XLOOKUP(Table119[[#This Row],[ODI-WKTS]],NUMERICAL_BINS_STEP_1!$G$2:$G$5,NUMERICAL_BINS_STEP_1!$A$2:$A$5,,-1)</f>
        <v>2</v>
      </c>
      <c r="H77" s="1">
        <f>_xlfn.XLOOKUP(Table119[[#This Row],[ODI-SR-BL]],NUMERICAL_BINS_STEP_1!$H$2:$H$5,NUMERICAL_BINS_STEP_1!$A$2:$A$5,,-1)</f>
        <v>3</v>
      </c>
      <c r="I77" s="1">
        <f>_xlfn.XLOOKUP(Table119[[#This Row],[RUNS-S]],NUMERICAL_BINS_STEP_1!$I$2:$I$5,NUMERICAL_BINS_STEP_1!$A$2:$A$5,,-1)</f>
        <v>1</v>
      </c>
      <c r="J77" s="1">
        <f>_xlfn.XLOOKUP(Table119[[#This Row],[HS ]],NUMERICAL_BINS_STEP_1!$J$2:$J$5,NUMERICAL_BINS_STEP_1!$A$2:$A$5,,-1)</f>
        <v>1</v>
      </c>
      <c r="K77" s="1">
        <f>_xlfn.XLOOKUP(Table119[[#This Row],[AVE]],NUMERICAL_BINS_STEP_1!$K$2:$K$5,NUMERICAL_BINS_STEP_1!$A$2:$A$5,,-1)</f>
        <v>1</v>
      </c>
      <c r="L77" s="1">
        <f>_xlfn.XLOOKUP(Table119[[#This Row],[SR -B]],NUMERICAL_BINS_STEP_1!$L$2:$L$5,NUMERICAL_BINS_STEP_1!$A$2:$A$5,,-1)</f>
        <v>1</v>
      </c>
      <c r="M77" s="1">
        <f>_xlfn.XLOOKUP(Table119[[#This Row],[SIXERS]],NUMERICAL_BINS_STEP_1!$M$2:$M$5,NUMERICAL_BINS_STEP_1!$A$2:$A$5,,-1)</f>
        <v>1</v>
      </c>
      <c r="N77" s="1">
        <f>_xlfn.XLOOKUP(Table119[[#This Row],[RUNS-C]],NUMERICAL_BINS_STEP_1!$N$2:$N$5,NUMERICAL_BINS_STEP_1!$A$2:$A$5,,-1)</f>
        <v>3</v>
      </c>
      <c r="O77" s="1">
        <f>_xlfn.XLOOKUP(Table119[[#This Row],[WKTS]],NUMERICAL_BINS_STEP_1!$O$2:$O$5,NUMERICAL_BINS_STEP_1!$A$2:$A$5,,-1)</f>
        <v>2</v>
      </c>
      <c r="P77" s="1">
        <f>_xlfn.XLOOKUP(Table119[[#This Row],[AVE-BL]],NUMERICAL_BINS_STEP_1!$P$2:$P$5,NUMERICAL_BINS_STEP_1!$A$2:$A$5,,-1)</f>
        <v>3</v>
      </c>
      <c r="Q77" s="1">
        <f>_xlfn.XLOOKUP(Table119[[#This Row],[ECON]],NUMERICAL_BINS_STEP_1!$Q$2:$Q$5,NUMERICAL_BINS_STEP_1!$A$2:$A$5,,-1)</f>
        <v>0</v>
      </c>
      <c r="R77" s="1">
        <f>_xlfn.XLOOKUP(Table119[[#This Row],[SR-BL]],NUMERICAL_BINS_STEP_1!$R$2:$R$5,NUMERICAL_BINS_STEP_1!$A$2:$A$5,,-1)</f>
        <v>3</v>
      </c>
      <c r="S77" s="1">
        <f>_xlfn.XLOOKUP(Table119[[#This Row],[AUCTION YEAR]],NUMERICAL_BINS_STEP_1!$S$2:$S$5,NUMERICAL_BINS_STEP_1!$A$2:$A$5,,-1)</f>
        <v>0</v>
      </c>
      <c r="T77" s="1">
        <f>_xlfn.XLOOKUP(Table119[[#This Row],[BASE PRICE]],NUMERICAL_BINS_STEP_1!$T$2:$T$5,NUMERICAL_BINS_STEP_1!$A$2:$A$5,,-1)</f>
        <v>2</v>
      </c>
      <c r="U77" s="1">
        <f>_xlfn.XLOOKUP(Table119[[#This Row],[SOLD PRICE]],NUMERICAL_BINS_STEP_1!$U$2:$U$5,NUMERICAL_BINS_STEP_1!$A$2:$A$5,,-1)</f>
        <v>1</v>
      </c>
      <c r="V77" s="1">
        <f>_xlfn.XLOOKUP(Table14[[#This Row],[COUNTRY]],CATEGORICAL_BINS_STEP_1!$L$2:$L$11,CATEGORICAL_BINS_STEP_1!$K$2:$K$11,,-1)</f>
        <v>1</v>
      </c>
      <c r="W77" s="1">
        <f>_xlfn.XLOOKUP(Table14[[#This Row],[TEAM]],CATEGORICAL_BINS_STEP_1!$L$14:$L$29,CATEGORICAL_BINS_STEP_1!$K$14:$K$29,,-1)</f>
        <v>4</v>
      </c>
      <c r="X77" s="1">
        <f>_xlfn.XLOOKUP(Table14[[#This Row],[PLAYING ROLE]],CATEGORICAL_BINS_STEP_1!$L$34:$L$37,CATEGORICAL_BINS_STEP_1!$K$34:$K$37,,-1)</f>
        <v>4</v>
      </c>
    </row>
    <row r="78" spans="1:24" x14ac:dyDescent="0.35">
      <c r="A78" s="4">
        <v>77</v>
      </c>
      <c r="B78" s="4">
        <v>1</v>
      </c>
      <c r="C78" s="1">
        <f>_xlfn.XLOOKUP(Table119[[#This Row],[T-RUNS]],NUMERICAL_BINS_STEP_1!$C$2:$C$5,NUMERICAL_BINS_STEP_1!$A$2:$A$5,,-1)</f>
        <v>3</v>
      </c>
      <c r="D78" s="1">
        <f>_xlfn.XLOOKUP(Table119[[#This Row],[T-WKTS]],NUMERICAL_BINS_STEP_1!$D$2:$D$5,NUMERICAL_BINS_STEP_1!$A$2:$A$5,,-1)</f>
        <v>2</v>
      </c>
      <c r="E78" s="1">
        <f>_xlfn.XLOOKUP(Table119[[#This Row],[ODI-RUNS-S]],NUMERICAL_BINS_STEP_1!$E$2:$E$5,NUMERICAL_BINS_STEP_1!$A$2:$A$5,,-1)</f>
        <v>2</v>
      </c>
      <c r="F78" s="1">
        <f>_xlfn.XLOOKUP(Table119[[#This Row],[ODI-SR-B]],NUMERICAL_BINS_STEP_1!$F$2:$F$5,NUMERICAL_BINS_STEP_1!$A$2:$A$5,,-1)</f>
        <v>1</v>
      </c>
      <c r="G78" s="1">
        <f>_xlfn.XLOOKUP(Table119[[#This Row],[ODI-WKTS]],NUMERICAL_BINS_STEP_1!$G$2:$G$5,NUMERICAL_BINS_STEP_1!$A$2:$A$5,,-1)</f>
        <v>0</v>
      </c>
      <c r="H78" s="1">
        <f>_xlfn.XLOOKUP(Table119[[#This Row],[ODI-SR-BL]],NUMERICAL_BINS_STEP_1!$H$2:$H$5,NUMERICAL_BINS_STEP_1!$A$2:$A$5,,-1)</f>
        <v>0</v>
      </c>
      <c r="I78" s="1">
        <f>_xlfn.XLOOKUP(Table119[[#This Row],[RUNS-S]],NUMERICAL_BINS_STEP_1!$I$2:$I$5,NUMERICAL_BINS_STEP_1!$A$2:$A$5,,-1)</f>
        <v>2</v>
      </c>
      <c r="J78" s="1">
        <f>_xlfn.XLOOKUP(Table119[[#This Row],[HS ]],NUMERICAL_BINS_STEP_1!$J$2:$J$5,NUMERICAL_BINS_STEP_1!$A$2:$A$5,,-1)</f>
        <v>3</v>
      </c>
      <c r="K78" s="1">
        <f>_xlfn.XLOOKUP(Table119[[#This Row],[AVE]],NUMERICAL_BINS_STEP_1!$K$2:$K$5,NUMERICAL_BINS_STEP_1!$A$2:$A$5,,-1)</f>
        <v>2</v>
      </c>
      <c r="L78" s="1">
        <f>_xlfn.XLOOKUP(Table119[[#This Row],[SR -B]],NUMERICAL_BINS_STEP_1!$L$2:$L$5,NUMERICAL_BINS_STEP_1!$A$2:$A$5,,-1)</f>
        <v>3</v>
      </c>
      <c r="M78" s="1">
        <f>_xlfn.XLOOKUP(Table119[[#This Row],[SIXERS]],NUMERICAL_BINS_STEP_1!$M$2:$M$5,NUMERICAL_BINS_STEP_1!$A$2:$A$5,,-1)</f>
        <v>2</v>
      </c>
      <c r="N78" s="1">
        <f>_xlfn.XLOOKUP(Table119[[#This Row],[RUNS-C]],NUMERICAL_BINS_STEP_1!$N$2:$N$5,NUMERICAL_BINS_STEP_1!$A$2:$A$5,,-1)</f>
        <v>0</v>
      </c>
      <c r="O78" s="1">
        <f>_xlfn.XLOOKUP(Table119[[#This Row],[WKTS]],NUMERICAL_BINS_STEP_1!$O$2:$O$5,NUMERICAL_BINS_STEP_1!$A$2:$A$5,,-1)</f>
        <v>0</v>
      </c>
      <c r="P78" s="1">
        <f>_xlfn.XLOOKUP(Table119[[#This Row],[AVE-BL]],NUMERICAL_BINS_STEP_1!$P$2:$P$5,NUMERICAL_BINS_STEP_1!$A$2:$A$5,,-1)</f>
        <v>0</v>
      </c>
      <c r="Q78" s="1">
        <f>_xlfn.XLOOKUP(Table119[[#This Row],[ECON]],NUMERICAL_BINS_STEP_1!$Q$2:$Q$5,NUMERICAL_BINS_STEP_1!$A$2:$A$5,,-1)</f>
        <v>0</v>
      </c>
      <c r="R78" s="1">
        <f>_xlfn.XLOOKUP(Table119[[#This Row],[SR-BL]],NUMERICAL_BINS_STEP_1!$R$2:$R$5,NUMERICAL_BINS_STEP_1!$A$2:$A$5,,-1)</f>
        <v>0</v>
      </c>
      <c r="S78" s="1">
        <f>_xlfn.XLOOKUP(Table119[[#This Row],[AUCTION YEAR]],NUMERICAL_BINS_STEP_1!$S$2:$S$5,NUMERICAL_BINS_STEP_1!$A$2:$A$5,,-1)</f>
        <v>0</v>
      </c>
      <c r="T78" s="1">
        <f>_xlfn.XLOOKUP(Table119[[#This Row],[BASE PRICE]],NUMERICAL_BINS_STEP_1!$T$2:$T$5,NUMERICAL_BINS_STEP_1!$A$2:$A$5,,-1)</f>
        <v>2</v>
      </c>
      <c r="U78" s="1">
        <f>_xlfn.XLOOKUP(Table119[[#This Row],[SOLD PRICE]],NUMERICAL_BINS_STEP_1!$U$2:$U$5,NUMERICAL_BINS_STEP_1!$A$2:$A$5,,-1)</f>
        <v>0</v>
      </c>
      <c r="V78" s="1">
        <f>_xlfn.XLOOKUP(Table14[[#This Row],[COUNTRY]],CATEGORICAL_BINS_STEP_1!$L$2:$L$11,CATEGORICAL_BINS_STEP_1!$K$2:$K$11,,-1)</f>
        <v>1</v>
      </c>
      <c r="W78" s="1">
        <f>_xlfn.XLOOKUP(Table14[[#This Row],[TEAM]],CATEGORICAL_BINS_STEP_1!$L$14:$L$29,CATEGORICAL_BINS_STEP_1!$K$14:$K$29,,-1)</f>
        <v>4</v>
      </c>
      <c r="X78" s="1">
        <f>_xlfn.XLOOKUP(Table14[[#This Row],[PLAYING ROLE]],CATEGORICAL_BINS_STEP_1!$L$34:$L$37,CATEGORICAL_BINS_STEP_1!$K$34:$K$37,,-1)</f>
        <v>3</v>
      </c>
    </row>
    <row r="79" spans="1:24" x14ac:dyDescent="0.35">
      <c r="A79" s="4">
        <v>78</v>
      </c>
      <c r="B79" s="4">
        <v>2</v>
      </c>
      <c r="C79" s="1">
        <f>_xlfn.XLOOKUP(Table119[[#This Row],[T-RUNS]],NUMERICAL_BINS_STEP_1!$C$2:$C$5,NUMERICAL_BINS_STEP_1!$A$2:$A$5,,-1)</f>
        <v>1</v>
      </c>
      <c r="D79" s="1">
        <f>_xlfn.XLOOKUP(Table119[[#This Row],[T-WKTS]],NUMERICAL_BINS_STEP_1!$D$2:$D$5,NUMERICAL_BINS_STEP_1!$A$2:$A$5,,-1)</f>
        <v>2</v>
      </c>
      <c r="E79" s="1">
        <f>_xlfn.XLOOKUP(Table119[[#This Row],[ODI-RUNS-S]],NUMERICAL_BINS_STEP_1!$E$2:$E$5,NUMERICAL_BINS_STEP_1!$A$2:$A$5,,-1)</f>
        <v>1</v>
      </c>
      <c r="F79" s="1">
        <f>_xlfn.XLOOKUP(Table119[[#This Row],[ODI-SR-B]],NUMERICAL_BINS_STEP_1!$F$2:$F$5,NUMERICAL_BINS_STEP_1!$A$2:$A$5,,-1)</f>
        <v>3</v>
      </c>
      <c r="G79" s="1">
        <f>_xlfn.XLOOKUP(Table119[[#This Row],[ODI-WKTS]],NUMERICAL_BINS_STEP_1!$G$2:$G$5,NUMERICAL_BINS_STEP_1!$A$2:$A$5,,-1)</f>
        <v>2</v>
      </c>
      <c r="H79" s="1">
        <f>_xlfn.XLOOKUP(Table119[[#This Row],[ODI-SR-BL]],NUMERICAL_BINS_STEP_1!$H$2:$H$5,NUMERICAL_BINS_STEP_1!$A$2:$A$5,,-1)</f>
        <v>2</v>
      </c>
      <c r="I79" s="1">
        <f>_xlfn.XLOOKUP(Table119[[#This Row],[RUNS-S]],NUMERICAL_BINS_STEP_1!$I$2:$I$5,NUMERICAL_BINS_STEP_1!$A$2:$A$5,,-1)</f>
        <v>2</v>
      </c>
      <c r="J79" s="1">
        <f>_xlfn.XLOOKUP(Table119[[#This Row],[HS ]],NUMERICAL_BINS_STEP_1!$J$2:$J$5,NUMERICAL_BINS_STEP_1!$A$2:$A$5,,-1)</f>
        <v>1</v>
      </c>
      <c r="K79" s="1">
        <f>_xlfn.XLOOKUP(Table119[[#This Row],[AVE]],NUMERICAL_BINS_STEP_1!$K$2:$K$5,NUMERICAL_BINS_STEP_1!$A$2:$A$5,,-1)</f>
        <v>1</v>
      </c>
      <c r="L79" s="1">
        <f>_xlfn.XLOOKUP(Table119[[#This Row],[SR -B]],NUMERICAL_BINS_STEP_1!$L$2:$L$5,NUMERICAL_BINS_STEP_1!$A$2:$A$5,,-1)</f>
        <v>1</v>
      </c>
      <c r="M79" s="1">
        <f>_xlfn.XLOOKUP(Table119[[#This Row],[SIXERS]],NUMERICAL_BINS_STEP_1!$M$2:$M$5,NUMERICAL_BINS_STEP_1!$A$2:$A$5,,-1)</f>
        <v>2</v>
      </c>
      <c r="N79" s="1">
        <f>_xlfn.XLOOKUP(Table119[[#This Row],[RUNS-C]],NUMERICAL_BINS_STEP_1!$N$2:$N$5,NUMERICAL_BINS_STEP_1!$A$2:$A$5,,-1)</f>
        <v>3</v>
      </c>
      <c r="O79" s="1">
        <f>_xlfn.XLOOKUP(Table119[[#This Row],[WKTS]],NUMERICAL_BINS_STEP_1!$O$2:$O$5,NUMERICAL_BINS_STEP_1!$A$2:$A$5,,-1)</f>
        <v>3</v>
      </c>
      <c r="P79" s="1">
        <f>_xlfn.XLOOKUP(Table119[[#This Row],[AVE-BL]],NUMERICAL_BINS_STEP_1!$P$2:$P$5,NUMERICAL_BINS_STEP_1!$A$2:$A$5,,-1)</f>
        <v>3</v>
      </c>
      <c r="Q79" s="1">
        <f>_xlfn.XLOOKUP(Table119[[#This Row],[ECON]],NUMERICAL_BINS_STEP_1!$Q$2:$Q$5,NUMERICAL_BINS_STEP_1!$A$2:$A$5,,-1)</f>
        <v>2</v>
      </c>
      <c r="R79" s="1">
        <f>_xlfn.XLOOKUP(Table119[[#This Row],[SR-BL]],NUMERICAL_BINS_STEP_1!$R$2:$R$5,NUMERICAL_BINS_STEP_1!$A$2:$A$5,,-1)</f>
        <v>3</v>
      </c>
      <c r="S79" s="1">
        <f>_xlfn.XLOOKUP(Table119[[#This Row],[AUCTION YEAR]],NUMERICAL_BINS_STEP_1!$S$2:$S$5,NUMERICAL_BINS_STEP_1!$A$2:$A$5,,-1)</f>
        <v>3</v>
      </c>
      <c r="T79" s="1">
        <f>_xlfn.XLOOKUP(Table119[[#This Row],[BASE PRICE]],NUMERICAL_BINS_STEP_1!$T$2:$T$5,NUMERICAL_BINS_STEP_1!$A$2:$A$5,,-1)</f>
        <v>2</v>
      </c>
      <c r="U79" s="1">
        <f>_xlfn.XLOOKUP(Table119[[#This Row],[SOLD PRICE]],NUMERICAL_BINS_STEP_1!$U$2:$U$5,NUMERICAL_BINS_STEP_1!$A$2:$A$5,,-1)</f>
        <v>3</v>
      </c>
      <c r="V79" s="1">
        <f>_xlfn.XLOOKUP(Table14[[#This Row],[COUNTRY]],CATEGORICAL_BINS_STEP_1!$L$2:$L$11,CATEGORICAL_BINS_STEP_1!$K$2:$K$11,,-1)</f>
        <v>2</v>
      </c>
      <c r="W79" s="1">
        <f>_xlfn.XLOOKUP(Table14[[#This Row],[TEAM]],CATEGORICAL_BINS_STEP_1!$L$14:$L$29,CATEGORICAL_BINS_STEP_1!$K$14:$K$29,,-1)</f>
        <v>2</v>
      </c>
      <c r="X79" s="1">
        <f>_xlfn.XLOOKUP(Table14[[#This Row],[PLAYING ROLE]],CATEGORICAL_BINS_STEP_1!$L$34:$L$37,CATEGORICAL_BINS_STEP_1!$K$34:$K$37,,-1)</f>
        <v>1</v>
      </c>
    </row>
    <row r="80" spans="1:24" x14ac:dyDescent="0.35">
      <c r="A80" s="4">
        <v>79</v>
      </c>
      <c r="B80" s="4">
        <v>2</v>
      </c>
      <c r="C80" s="1">
        <f>_xlfn.XLOOKUP(Table119[[#This Row],[T-RUNS]],NUMERICAL_BINS_STEP_1!$C$2:$C$5,NUMERICAL_BINS_STEP_1!$A$2:$A$5,,-1)</f>
        <v>1</v>
      </c>
      <c r="D80" s="1">
        <f>_xlfn.XLOOKUP(Table119[[#This Row],[T-WKTS]],NUMERICAL_BINS_STEP_1!$D$2:$D$5,NUMERICAL_BINS_STEP_1!$A$2:$A$5,,-1)</f>
        <v>3</v>
      </c>
      <c r="E80" s="1">
        <f>_xlfn.XLOOKUP(Table119[[#This Row],[ODI-RUNS-S]],NUMERICAL_BINS_STEP_1!$E$2:$E$5,NUMERICAL_BINS_STEP_1!$A$2:$A$5,,-1)</f>
        <v>1</v>
      </c>
      <c r="F80" s="1">
        <f>_xlfn.XLOOKUP(Table119[[#This Row],[ODI-SR-B]],NUMERICAL_BINS_STEP_1!$F$2:$F$5,NUMERICAL_BINS_STEP_1!$A$2:$A$5,,-1)</f>
        <v>1</v>
      </c>
      <c r="G80" s="1">
        <f>_xlfn.XLOOKUP(Table119[[#This Row],[ODI-WKTS]],NUMERICAL_BINS_STEP_1!$G$2:$G$5,NUMERICAL_BINS_STEP_1!$A$2:$A$5,,-1)</f>
        <v>3</v>
      </c>
      <c r="H80" s="1">
        <f>_xlfn.XLOOKUP(Table119[[#This Row],[ODI-SR-BL]],NUMERICAL_BINS_STEP_1!$H$2:$H$5,NUMERICAL_BINS_STEP_1!$A$2:$A$5,,-1)</f>
        <v>0</v>
      </c>
      <c r="I80" s="1">
        <f>_xlfn.XLOOKUP(Table119[[#This Row],[RUNS-S]],NUMERICAL_BINS_STEP_1!$I$2:$I$5,NUMERICAL_BINS_STEP_1!$A$2:$A$5,,-1)</f>
        <v>1</v>
      </c>
      <c r="J80" s="1">
        <f>_xlfn.XLOOKUP(Table119[[#This Row],[HS ]],NUMERICAL_BINS_STEP_1!$J$2:$J$5,NUMERICAL_BINS_STEP_1!$A$2:$A$5,,-1)</f>
        <v>1</v>
      </c>
      <c r="K80" s="1">
        <f>_xlfn.XLOOKUP(Table119[[#This Row],[AVE]],NUMERICAL_BINS_STEP_1!$K$2:$K$5,NUMERICAL_BINS_STEP_1!$A$2:$A$5,,-1)</f>
        <v>0</v>
      </c>
      <c r="L80" s="1">
        <f>_xlfn.XLOOKUP(Table119[[#This Row],[SR -B]],NUMERICAL_BINS_STEP_1!$L$2:$L$5,NUMERICAL_BINS_STEP_1!$A$2:$A$5,,-1)</f>
        <v>1</v>
      </c>
      <c r="M80" s="1">
        <f>_xlfn.XLOOKUP(Table119[[#This Row],[SIXERS]],NUMERICAL_BINS_STEP_1!$M$2:$M$5,NUMERICAL_BINS_STEP_1!$A$2:$A$5,,-1)</f>
        <v>1</v>
      </c>
      <c r="N80" s="1">
        <f>_xlfn.XLOOKUP(Table119[[#This Row],[RUNS-C]],NUMERICAL_BINS_STEP_1!$N$2:$N$5,NUMERICAL_BINS_STEP_1!$A$2:$A$5,,-1)</f>
        <v>3</v>
      </c>
      <c r="O80" s="1">
        <f>_xlfn.XLOOKUP(Table119[[#This Row],[WKTS]],NUMERICAL_BINS_STEP_1!$O$2:$O$5,NUMERICAL_BINS_STEP_1!$A$2:$A$5,,-1)</f>
        <v>3</v>
      </c>
      <c r="P80" s="1">
        <f>_xlfn.XLOOKUP(Table119[[#This Row],[AVE-BL]],NUMERICAL_BINS_STEP_1!$P$2:$P$5,NUMERICAL_BINS_STEP_1!$A$2:$A$5,,-1)</f>
        <v>0</v>
      </c>
      <c r="Q80" s="1">
        <f>_xlfn.XLOOKUP(Table119[[#This Row],[ECON]],NUMERICAL_BINS_STEP_1!$Q$2:$Q$5,NUMERICAL_BINS_STEP_1!$A$2:$A$5,,-1)</f>
        <v>0</v>
      </c>
      <c r="R80" s="1">
        <f>_xlfn.XLOOKUP(Table119[[#This Row],[SR-BL]],NUMERICAL_BINS_STEP_1!$R$2:$R$5,NUMERICAL_BINS_STEP_1!$A$2:$A$5,,-1)</f>
        <v>0</v>
      </c>
      <c r="S80" s="1">
        <f>_xlfn.XLOOKUP(Table119[[#This Row],[AUCTION YEAR]],NUMERICAL_BINS_STEP_1!$S$2:$S$5,NUMERICAL_BINS_STEP_1!$A$2:$A$5,,-1)</f>
        <v>0</v>
      </c>
      <c r="T80" s="1">
        <f>_xlfn.XLOOKUP(Table119[[#This Row],[BASE PRICE]],NUMERICAL_BINS_STEP_1!$T$2:$T$5,NUMERICAL_BINS_STEP_1!$A$2:$A$5,,-1)</f>
        <v>2</v>
      </c>
      <c r="U80" s="1">
        <f>_xlfn.XLOOKUP(Table119[[#This Row],[SOLD PRICE]],NUMERICAL_BINS_STEP_1!$U$2:$U$5,NUMERICAL_BINS_STEP_1!$A$2:$A$5,,-1)</f>
        <v>1</v>
      </c>
      <c r="V80" s="1">
        <f>_xlfn.XLOOKUP(Table14[[#This Row],[COUNTRY]],CATEGORICAL_BINS_STEP_1!$L$2:$L$11,CATEGORICAL_BINS_STEP_1!$K$2:$K$11,,-1)</f>
        <v>1</v>
      </c>
      <c r="W80" s="1">
        <f>_xlfn.XLOOKUP(Table14[[#This Row],[TEAM]],CATEGORICAL_BINS_STEP_1!$L$14:$L$29,CATEGORICAL_BINS_STEP_1!$K$14:$K$29,,-1)</f>
        <v>2</v>
      </c>
      <c r="X80" s="1">
        <f>_xlfn.XLOOKUP(Table14[[#This Row],[PLAYING ROLE]],CATEGORICAL_BINS_STEP_1!$L$34:$L$37,CATEGORICAL_BINS_STEP_1!$K$34:$K$37,,-1)</f>
        <v>3</v>
      </c>
    </row>
    <row r="81" spans="1:24" x14ac:dyDescent="0.35">
      <c r="A81" s="4">
        <v>80</v>
      </c>
      <c r="B81" s="4">
        <v>2</v>
      </c>
      <c r="C81" s="1">
        <f>_xlfn.XLOOKUP(Table119[[#This Row],[T-RUNS]],NUMERICAL_BINS_STEP_1!$C$2:$C$5,NUMERICAL_BINS_STEP_1!$A$2:$A$5,,-1)</f>
        <v>0</v>
      </c>
      <c r="D81" s="1">
        <f>_xlfn.XLOOKUP(Table119[[#This Row],[T-WKTS]],NUMERICAL_BINS_STEP_1!$D$2:$D$5,NUMERICAL_BINS_STEP_1!$A$2:$A$5,,-1)</f>
        <v>0</v>
      </c>
      <c r="E81" s="1">
        <f>_xlfn.XLOOKUP(Table119[[#This Row],[ODI-RUNS-S]],NUMERICAL_BINS_STEP_1!$E$2:$E$5,NUMERICAL_BINS_STEP_1!$A$2:$A$5,,-1)</f>
        <v>0</v>
      </c>
      <c r="F81" s="1">
        <f>_xlfn.XLOOKUP(Table119[[#This Row],[ODI-SR-B]],NUMERICAL_BINS_STEP_1!$F$2:$F$5,NUMERICAL_BINS_STEP_1!$A$2:$A$5,,-1)</f>
        <v>0</v>
      </c>
      <c r="G81" s="1">
        <f>_xlfn.XLOOKUP(Table119[[#This Row],[ODI-WKTS]],NUMERICAL_BINS_STEP_1!$G$2:$G$5,NUMERICAL_BINS_STEP_1!$A$2:$A$5,,-1)</f>
        <v>0</v>
      </c>
      <c r="H81" s="1">
        <f>_xlfn.XLOOKUP(Table119[[#This Row],[ODI-SR-BL]],NUMERICAL_BINS_STEP_1!$H$2:$H$5,NUMERICAL_BINS_STEP_1!$A$2:$A$5,,-1)</f>
        <v>2</v>
      </c>
      <c r="I81" s="1">
        <f>_xlfn.XLOOKUP(Table119[[#This Row],[RUNS-S]],NUMERICAL_BINS_STEP_1!$I$2:$I$5,NUMERICAL_BINS_STEP_1!$A$2:$A$5,,-1)</f>
        <v>0</v>
      </c>
      <c r="J81" s="1">
        <f>_xlfn.XLOOKUP(Table119[[#This Row],[HS ]],NUMERICAL_BINS_STEP_1!$J$2:$J$5,NUMERICAL_BINS_STEP_1!$A$2:$A$5,,-1)</f>
        <v>0</v>
      </c>
      <c r="K81" s="1">
        <f>_xlfn.XLOOKUP(Table119[[#This Row],[AVE]],NUMERICAL_BINS_STEP_1!$K$2:$K$5,NUMERICAL_BINS_STEP_1!$A$2:$A$5,,-1)</f>
        <v>0</v>
      </c>
      <c r="L81" s="1">
        <f>_xlfn.XLOOKUP(Table119[[#This Row],[SR -B]],NUMERICAL_BINS_STEP_1!$L$2:$L$5,NUMERICAL_BINS_STEP_1!$A$2:$A$5,,-1)</f>
        <v>0</v>
      </c>
      <c r="M81" s="1">
        <f>_xlfn.XLOOKUP(Table119[[#This Row],[SIXERS]],NUMERICAL_BINS_STEP_1!$M$2:$M$5,NUMERICAL_BINS_STEP_1!$A$2:$A$5,,-1)</f>
        <v>0</v>
      </c>
      <c r="N81" s="1">
        <f>_xlfn.XLOOKUP(Table119[[#This Row],[RUNS-C]],NUMERICAL_BINS_STEP_1!$N$2:$N$5,NUMERICAL_BINS_STEP_1!$A$2:$A$5,,-1)</f>
        <v>2</v>
      </c>
      <c r="O81" s="1">
        <f>_xlfn.XLOOKUP(Table119[[#This Row],[WKTS]],NUMERICAL_BINS_STEP_1!$O$2:$O$5,NUMERICAL_BINS_STEP_1!$A$2:$A$5,,-1)</f>
        <v>2</v>
      </c>
      <c r="P81" s="1">
        <f>_xlfn.XLOOKUP(Table119[[#This Row],[AVE-BL]],NUMERICAL_BINS_STEP_1!$P$2:$P$5,NUMERICAL_BINS_STEP_1!$A$2:$A$5,,-1)</f>
        <v>2</v>
      </c>
      <c r="Q81" s="1">
        <f>_xlfn.XLOOKUP(Table119[[#This Row],[ECON]],NUMERICAL_BINS_STEP_1!$Q$2:$Q$5,NUMERICAL_BINS_STEP_1!$A$2:$A$5,,-1)</f>
        <v>0</v>
      </c>
      <c r="R81" s="1">
        <f>_xlfn.XLOOKUP(Table119[[#This Row],[SR-BL]],NUMERICAL_BINS_STEP_1!$R$2:$R$5,NUMERICAL_BINS_STEP_1!$A$2:$A$5,,-1)</f>
        <v>2</v>
      </c>
      <c r="S81" s="1">
        <f>_xlfn.XLOOKUP(Table119[[#This Row],[AUCTION YEAR]],NUMERICAL_BINS_STEP_1!$S$2:$S$5,NUMERICAL_BINS_STEP_1!$A$2:$A$5,,-1)</f>
        <v>3</v>
      </c>
      <c r="T81" s="1">
        <f>_xlfn.XLOOKUP(Table119[[#This Row],[BASE PRICE]],NUMERICAL_BINS_STEP_1!$T$2:$T$5,NUMERICAL_BINS_STEP_1!$A$2:$A$5,,-1)</f>
        <v>2</v>
      </c>
      <c r="U81" s="1">
        <f>_xlfn.XLOOKUP(Table119[[#This Row],[SOLD PRICE]],NUMERICAL_BINS_STEP_1!$U$2:$U$5,NUMERICAL_BINS_STEP_1!$A$2:$A$5,,-1)</f>
        <v>2</v>
      </c>
      <c r="V81" s="1">
        <f>_xlfn.XLOOKUP(Table14[[#This Row],[COUNTRY]],CATEGORICAL_BINS_STEP_1!$L$2:$L$11,CATEGORICAL_BINS_STEP_1!$K$2:$K$11,,-1)</f>
        <v>1</v>
      </c>
      <c r="W81" s="1">
        <f>_xlfn.XLOOKUP(Table14[[#This Row],[TEAM]],CATEGORICAL_BINS_STEP_1!$L$14:$L$29,CATEGORICAL_BINS_STEP_1!$K$14:$K$29,,-1)</f>
        <v>4</v>
      </c>
      <c r="X81" s="1">
        <f>_xlfn.XLOOKUP(Table14[[#This Row],[PLAYING ROLE]],CATEGORICAL_BINS_STEP_1!$L$34:$L$37,CATEGORICAL_BINS_STEP_1!$K$34:$K$37,,-1)</f>
        <v>3</v>
      </c>
    </row>
    <row r="82" spans="1:24" x14ac:dyDescent="0.35">
      <c r="A82" s="4">
        <v>81</v>
      </c>
      <c r="B82" s="4">
        <v>2</v>
      </c>
      <c r="C82" s="1">
        <f>_xlfn.XLOOKUP(Table119[[#This Row],[T-RUNS]],NUMERICAL_BINS_STEP_1!$C$2:$C$5,NUMERICAL_BINS_STEP_1!$A$2:$A$5,,-1)</f>
        <v>1</v>
      </c>
      <c r="D82" s="1">
        <f>_xlfn.XLOOKUP(Table119[[#This Row],[T-WKTS]],NUMERICAL_BINS_STEP_1!$D$2:$D$5,NUMERICAL_BINS_STEP_1!$A$2:$A$5,,-1)</f>
        <v>2</v>
      </c>
      <c r="E82" s="1">
        <f>_xlfn.XLOOKUP(Table119[[#This Row],[ODI-RUNS-S]],NUMERICAL_BINS_STEP_1!$E$2:$E$5,NUMERICAL_BINS_STEP_1!$A$2:$A$5,,-1)</f>
        <v>1</v>
      </c>
      <c r="F82" s="1">
        <f>_xlfn.XLOOKUP(Table119[[#This Row],[ODI-SR-B]],NUMERICAL_BINS_STEP_1!$F$2:$F$5,NUMERICAL_BINS_STEP_1!$A$2:$A$5,,-1)</f>
        <v>0</v>
      </c>
      <c r="G82" s="1">
        <f>_xlfn.XLOOKUP(Table119[[#This Row],[ODI-WKTS]],NUMERICAL_BINS_STEP_1!$G$2:$G$5,NUMERICAL_BINS_STEP_1!$A$2:$A$5,,-1)</f>
        <v>3</v>
      </c>
      <c r="H82" s="1">
        <f>_xlfn.XLOOKUP(Table119[[#This Row],[ODI-SR-BL]],NUMERICAL_BINS_STEP_1!$H$2:$H$5,NUMERICAL_BINS_STEP_1!$A$2:$A$5,,-1)</f>
        <v>2</v>
      </c>
      <c r="I82" s="1">
        <f>_xlfn.XLOOKUP(Table119[[#This Row],[RUNS-S]],NUMERICAL_BINS_STEP_1!$I$2:$I$5,NUMERICAL_BINS_STEP_1!$A$2:$A$5,,-1)</f>
        <v>0</v>
      </c>
      <c r="J82" s="1">
        <f>_xlfn.XLOOKUP(Table119[[#This Row],[HS ]],NUMERICAL_BINS_STEP_1!$J$2:$J$5,NUMERICAL_BINS_STEP_1!$A$2:$A$5,,-1)</f>
        <v>1</v>
      </c>
      <c r="K82" s="1">
        <f>_xlfn.XLOOKUP(Table119[[#This Row],[AVE]],NUMERICAL_BINS_STEP_1!$K$2:$K$5,NUMERICAL_BINS_STEP_1!$A$2:$A$5,,-1)</f>
        <v>2</v>
      </c>
      <c r="L82" s="1">
        <f>_xlfn.XLOOKUP(Table119[[#This Row],[SR -B]],NUMERICAL_BINS_STEP_1!$L$2:$L$5,NUMERICAL_BINS_STEP_1!$A$2:$A$5,,-1)</f>
        <v>0</v>
      </c>
      <c r="M82" s="1">
        <f>_xlfn.XLOOKUP(Table119[[#This Row],[SIXERS]],NUMERICAL_BINS_STEP_1!$M$2:$M$5,NUMERICAL_BINS_STEP_1!$A$2:$A$5,,-1)</f>
        <v>1</v>
      </c>
      <c r="N82" s="1">
        <f>_xlfn.XLOOKUP(Table119[[#This Row],[RUNS-C]],NUMERICAL_BINS_STEP_1!$N$2:$N$5,NUMERICAL_BINS_STEP_1!$A$2:$A$5,,-1)</f>
        <v>3</v>
      </c>
      <c r="O82" s="1">
        <f>_xlfn.XLOOKUP(Table119[[#This Row],[WKTS]],NUMERICAL_BINS_STEP_1!$O$2:$O$5,NUMERICAL_BINS_STEP_1!$A$2:$A$5,,-1)</f>
        <v>3</v>
      </c>
      <c r="P82" s="1">
        <f>_xlfn.XLOOKUP(Table119[[#This Row],[AVE-BL]],NUMERICAL_BINS_STEP_1!$P$2:$P$5,NUMERICAL_BINS_STEP_1!$A$2:$A$5,,-1)</f>
        <v>2</v>
      </c>
      <c r="Q82" s="1">
        <f>_xlfn.XLOOKUP(Table119[[#This Row],[ECON]],NUMERICAL_BINS_STEP_1!$Q$2:$Q$5,NUMERICAL_BINS_STEP_1!$A$2:$A$5,,-1)</f>
        <v>2</v>
      </c>
      <c r="R82" s="1">
        <f>_xlfn.XLOOKUP(Table119[[#This Row],[SR-BL]],NUMERICAL_BINS_STEP_1!$R$2:$R$5,NUMERICAL_BINS_STEP_1!$A$2:$A$5,,-1)</f>
        <v>0</v>
      </c>
      <c r="S82" s="1">
        <f>_xlfn.XLOOKUP(Table119[[#This Row],[AUCTION YEAR]],NUMERICAL_BINS_STEP_1!$S$2:$S$5,NUMERICAL_BINS_STEP_1!$A$2:$A$5,,-1)</f>
        <v>3</v>
      </c>
      <c r="T82" s="1">
        <f>_xlfn.XLOOKUP(Table119[[#This Row],[BASE PRICE]],NUMERICAL_BINS_STEP_1!$T$2:$T$5,NUMERICAL_BINS_STEP_1!$A$2:$A$5,,-1)</f>
        <v>2</v>
      </c>
      <c r="U82" s="1">
        <f>_xlfn.XLOOKUP(Table119[[#This Row],[SOLD PRICE]],NUMERICAL_BINS_STEP_1!$U$2:$U$5,NUMERICAL_BINS_STEP_1!$A$2:$A$5,,-1)</f>
        <v>3</v>
      </c>
      <c r="V82" s="1">
        <f>_xlfn.XLOOKUP(Table14[[#This Row],[COUNTRY]],CATEGORICAL_BINS_STEP_1!$L$2:$L$11,CATEGORICAL_BINS_STEP_1!$K$2:$K$11,,-1)</f>
        <v>1</v>
      </c>
      <c r="W82" s="1">
        <f>_xlfn.XLOOKUP(Table14[[#This Row],[TEAM]],CATEGORICAL_BINS_STEP_1!$L$14:$L$29,CATEGORICAL_BINS_STEP_1!$K$14:$K$29,,-1)</f>
        <v>2</v>
      </c>
      <c r="X82" s="1">
        <f>_xlfn.XLOOKUP(Table14[[#This Row],[PLAYING ROLE]],CATEGORICAL_BINS_STEP_1!$L$34:$L$37,CATEGORICAL_BINS_STEP_1!$K$34:$K$37,,-1)</f>
        <v>4</v>
      </c>
    </row>
    <row r="83" spans="1:24" x14ac:dyDescent="0.35">
      <c r="A83" s="4">
        <v>82</v>
      </c>
      <c r="B83" s="4">
        <v>2</v>
      </c>
      <c r="C83" s="1">
        <f>_xlfn.XLOOKUP(Table119[[#This Row],[T-RUNS]],NUMERICAL_BINS_STEP_1!$C$2:$C$5,NUMERICAL_BINS_STEP_1!$A$2:$A$5,,-1)</f>
        <v>2</v>
      </c>
      <c r="D83" s="1">
        <f>_xlfn.XLOOKUP(Table119[[#This Row],[T-WKTS]],NUMERICAL_BINS_STEP_1!$D$2:$D$5,NUMERICAL_BINS_STEP_1!$A$2:$A$5,,-1)</f>
        <v>3</v>
      </c>
      <c r="E83" s="1">
        <f>_xlfn.XLOOKUP(Table119[[#This Row],[ODI-RUNS-S]],NUMERICAL_BINS_STEP_1!$E$2:$E$5,NUMERICAL_BINS_STEP_1!$A$2:$A$5,,-1)</f>
        <v>1</v>
      </c>
      <c r="F83" s="1">
        <f>_xlfn.XLOOKUP(Table119[[#This Row],[ODI-SR-B]],NUMERICAL_BINS_STEP_1!$F$2:$F$5,NUMERICAL_BINS_STEP_1!$A$2:$A$5,,-1)</f>
        <v>1</v>
      </c>
      <c r="G83" s="1">
        <f>_xlfn.XLOOKUP(Table119[[#This Row],[ODI-WKTS]],NUMERICAL_BINS_STEP_1!$G$2:$G$5,NUMERICAL_BINS_STEP_1!$A$2:$A$5,,-1)</f>
        <v>3</v>
      </c>
      <c r="H83" s="1">
        <f>_xlfn.XLOOKUP(Table119[[#This Row],[ODI-SR-BL]],NUMERICAL_BINS_STEP_1!$H$2:$H$5,NUMERICAL_BINS_STEP_1!$A$2:$A$5,,-1)</f>
        <v>0</v>
      </c>
      <c r="I83" s="1">
        <f>_xlfn.XLOOKUP(Table119[[#This Row],[RUNS-S]],NUMERICAL_BINS_STEP_1!$I$2:$I$5,NUMERICAL_BINS_STEP_1!$A$2:$A$5,,-1)</f>
        <v>0</v>
      </c>
      <c r="J83" s="1">
        <f>_xlfn.XLOOKUP(Table119[[#This Row],[HS ]],NUMERICAL_BINS_STEP_1!$J$2:$J$5,NUMERICAL_BINS_STEP_1!$A$2:$A$5,,-1)</f>
        <v>0</v>
      </c>
      <c r="K83" s="1">
        <f>_xlfn.XLOOKUP(Table119[[#This Row],[AVE]],NUMERICAL_BINS_STEP_1!$K$2:$K$5,NUMERICAL_BINS_STEP_1!$A$2:$A$5,,-1)</f>
        <v>1</v>
      </c>
      <c r="L83" s="1">
        <f>_xlfn.XLOOKUP(Table119[[#This Row],[SR -B]],NUMERICAL_BINS_STEP_1!$L$2:$L$5,NUMERICAL_BINS_STEP_1!$A$2:$A$5,,-1)</f>
        <v>0</v>
      </c>
      <c r="M83" s="1">
        <f>_xlfn.XLOOKUP(Table119[[#This Row],[SIXERS]],NUMERICAL_BINS_STEP_1!$M$2:$M$5,NUMERICAL_BINS_STEP_1!$A$2:$A$5,,-1)</f>
        <v>0</v>
      </c>
      <c r="N83" s="1">
        <f>_xlfn.XLOOKUP(Table119[[#This Row],[RUNS-C]],NUMERICAL_BINS_STEP_1!$N$2:$N$5,NUMERICAL_BINS_STEP_1!$A$2:$A$5,,-1)</f>
        <v>0</v>
      </c>
      <c r="O83" s="1">
        <f>_xlfn.XLOOKUP(Table119[[#This Row],[WKTS]],NUMERICAL_BINS_STEP_1!$O$2:$O$5,NUMERICAL_BINS_STEP_1!$A$2:$A$5,,-1)</f>
        <v>0</v>
      </c>
      <c r="P83" s="1">
        <f>_xlfn.XLOOKUP(Table119[[#This Row],[AVE-BL]],NUMERICAL_BINS_STEP_1!$P$2:$P$5,NUMERICAL_BINS_STEP_1!$A$2:$A$5,,-1)</f>
        <v>2</v>
      </c>
      <c r="Q83" s="1">
        <f>_xlfn.XLOOKUP(Table119[[#This Row],[ECON]],NUMERICAL_BINS_STEP_1!$Q$2:$Q$5,NUMERICAL_BINS_STEP_1!$A$2:$A$5,,-1)</f>
        <v>0</v>
      </c>
      <c r="R83" s="1">
        <f>_xlfn.XLOOKUP(Table119[[#This Row],[SR-BL]],NUMERICAL_BINS_STEP_1!$R$2:$R$5,NUMERICAL_BINS_STEP_1!$A$2:$A$5,,-1)</f>
        <v>3</v>
      </c>
      <c r="S83" s="1">
        <f>_xlfn.XLOOKUP(Table119[[#This Row],[AUCTION YEAR]],NUMERICAL_BINS_STEP_1!$S$2:$S$5,NUMERICAL_BINS_STEP_1!$A$2:$A$5,,-1)</f>
        <v>0</v>
      </c>
      <c r="T83" s="1">
        <f>_xlfn.XLOOKUP(Table119[[#This Row],[BASE PRICE]],NUMERICAL_BINS_STEP_1!$T$2:$T$5,NUMERICAL_BINS_STEP_1!$A$2:$A$5,,-1)</f>
        <v>2</v>
      </c>
      <c r="U83" s="1">
        <f>_xlfn.XLOOKUP(Table119[[#This Row],[SOLD PRICE]],NUMERICAL_BINS_STEP_1!$U$2:$U$5,NUMERICAL_BINS_STEP_1!$A$2:$A$5,,-1)</f>
        <v>0</v>
      </c>
      <c r="V83" s="1">
        <f>_xlfn.XLOOKUP(Table14[[#This Row],[COUNTRY]],CATEGORICAL_BINS_STEP_1!$L$2:$L$11,CATEGORICAL_BINS_STEP_1!$K$2:$K$11,,-1)</f>
        <v>1</v>
      </c>
      <c r="W83" s="1">
        <f>_xlfn.XLOOKUP(Table14[[#This Row],[TEAM]],CATEGORICAL_BINS_STEP_1!$L$14:$L$29,CATEGORICAL_BINS_STEP_1!$K$14:$K$29,,-1)</f>
        <v>4</v>
      </c>
      <c r="X83" s="1">
        <f>_xlfn.XLOOKUP(Table14[[#This Row],[PLAYING ROLE]],CATEGORICAL_BINS_STEP_1!$L$34:$L$37,CATEGORICAL_BINS_STEP_1!$K$34:$K$37,,-1)</f>
        <v>1</v>
      </c>
    </row>
    <row r="84" spans="1:24" x14ac:dyDescent="0.35">
      <c r="A84" s="4">
        <v>83</v>
      </c>
      <c r="B84" s="4">
        <v>2</v>
      </c>
      <c r="C84" s="1">
        <f>_xlfn.XLOOKUP(Table119[[#This Row],[T-RUNS]],NUMERICAL_BINS_STEP_1!$C$2:$C$5,NUMERICAL_BINS_STEP_1!$A$2:$A$5,,-1)</f>
        <v>1</v>
      </c>
      <c r="D84" s="1">
        <f>_xlfn.XLOOKUP(Table119[[#This Row],[T-WKTS]],NUMERICAL_BINS_STEP_1!$D$2:$D$5,NUMERICAL_BINS_STEP_1!$A$2:$A$5,,-1)</f>
        <v>3</v>
      </c>
      <c r="E84" s="1">
        <f>_xlfn.XLOOKUP(Table119[[#This Row],[ODI-RUNS-S]],NUMERICAL_BINS_STEP_1!$E$2:$E$5,NUMERICAL_BINS_STEP_1!$A$2:$A$5,,-1)</f>
        <v>0</v>
      </c>
      <c r="F84" s="1">
        <f>_xlfn.XLOOKUP(Table119[[#This Row],[ODI-SR-B]],NUMERICAL_BINS_STEP_1!$F$2:$F$5,NUMERICAL_BINS_STEP_1!$A$2:$A$5,,-1)</f>
        <v>0</v>
      </c>
      <c r="G84" s="1">
        <f>_xlfn.XLOOKUP(Table119[[#This Row],[ODI-WKTS]],NUMERICAL_BINS_STEP_1!$G$2:$G$5,NUMERICAL_BINS_STEP_1!$A$2:$A$5,,-1)</f>
        <v>2</v>
      </c>
      <c r="H84" s="1">
        <f>_xlfn.XLOOKUP(Table119[[#This Row],[ODI-SR-BL]],NUMERICAL_BINS_STEP_1!$H$2:$H$5,NUMERICAL_BINS_STEP_1!$A$2:$A$5,,-1)</f>
        <v>2</v>
      </c>
      <c r="I84" s="1">
        <f>_xlfn.XLOOKUP(Table119[[#This Row],[RUNS-S]],NUMERICAL_BINS_STEP_1!$I$2:$I$5,NUMERICAL_BINS_STEP_1!$A$2:$A$5,,-1)</f>
        <v>0</v>
      </c>
      <c r="J84" s="1">
        <f>_xlfn.XLOOKUP(Table119[[#This Row],[HS ]],NUMERICAL_BINS_STEP_1!$J$2:$J$5,NUMERICAL_BINS_STEP_1!$A$2:$A$5,,-1)</f>
        <v>0</v>
      </c>
      <c r="K84" s="1">
        <f>_xlfn.XLOOKUP(Table119[[#This Row],[AVE]],NUMERICAL_BINS_STEP_1!$K$2:$K$5,NUMERICAL_BINS_STEP_1!$A$2:$A$5,,-1)</f>
        <v>0</v>
      </c>
      <c r="L84" s="1">
        <f>_xlfn.XLOOKUP(Table119[[#This Row],[SR -B]],NUMERICAL_BINS_STEP_1!$L$2:$L$5,NUMERICAL_BINS_STEP_1!$A$2:$A$5,,-1)</f>
        <v>0</v>
      </c>
      <c r="M84" s="1">
        <f>_xlfn.XLOOKUP(Table119[[#This Row],[SIXERS]],NUMERICAL_BINS_STEP_1!$M$2:$M$5,NUMERICAL_BINS_STEP_1!$A$2:$A$5,,-1)</f>
        <v>0</v>
      </c>
      <c r="N84" s="1">
        <f>_xlfn.XLOOKUP(Table119[[#This Row],[RUNS-C]],NUMERICAL_BINS_STEP_1!$N$2:$N$5,NUMERICAL_BINS_STEP_1!$A$2:$A$5,,-1)</f>
        <v>3</v>
      </c>
      <c r="O84" s="1">
        <f>_xlfn.XLOOKUP(Table119[[#This Row],[WKTS]],NUMERICAL_BINS_STEP_1!$O$2:$O$5,NUMERICAL_BINS_STEP_1!$A$2:$A$5,,-1)</f>
        <v>3</v>
      </c>
      <c r="P84" s="1">
        <f>_xlfn.XLOOKUP(Table119[[#This Row],[AVE-BL]],NUMERICAL_BINS_STEP_1!$P$2:$P$5,NUMERICAL_BINS_STEP_1!$A$2:$A$5,,-1)</f>
        <v>0</v>
      </c>
      <c r="Q84" s="1">
        <f>_xlfn.XLOOKUP(Table119[[#This Row],[ECON]],NUMERICAL_BINS_STEP_1!$Q$2:$Q$5,NUMERICAL_BINS_STEP_1!$A$2:$A$5,,-1)</f>
        <v>0</v>
      </c>
      <c r="R84" s="1">
        <f>_xlfn.XLOOKUP(Table119[[#This Row],[SR-BL]],NUMERICAL_BINS_STEP_1!$R$2:$R$5,NUMERICAL_BINS_STEP_1!$A$2:$A$5,,-1)</f>
        <v>0</v>
      </c>
      <c r="S84" s="1">
        <f>_xlfn.XLOOKUP(Table119[[#This Row],[AUCTION YEAR]],NUMERICAL_BINS_STEP_1!$S$2:$S$5,NUMERICAL_BINS_STEP_1!$A$2:$A$5,,-1)</f>
        <v>3</v>
      </c>
      <c r="T84" s="1">
        <f>_xlfn.XLOOKUP(Table119[[#This Row],[BASE PRICE]],NUMERICAL_BINS_STEP_1!$T$2:$T$5,NUMERICAL_BINS_STEP_1!$A$2:$A$5,,-1)</f>
        <v>2</v>
      </c>
      <c r="U84" s="1">
        <f>_xlfn.XLOOKUP(Table119[[#This Row],[SOLD PRICE]],NUMERICAL_BINS_STEP_1!$U$2:$U$5,NUMERICAL_BINS_STEP_1!$A$2:$A$5,,-1)</f>
        <v>2</v>
      </c>
      <c r="V84" s="1">
        <f>_xlfn.XLOOKUP(Table14[[#This Row],[COUNTRY]],CATEGORICAL_BINS_STEP_1!$L$2:$L$11,CATEGORICAL_BINS_STEP_1!$K$2:$K$11,,-1)</f>
        <v>1</v>
      </c>
      <c r="W84" s="1">
        <f>_xlfn.XLOOKUP(Table14[[#This Row],[TEAM]],CATEGORICAL_BINS_STEP_1!$L$14:$L$29,CATEGORICAL_BINS_STEP_1!$K$14:$K$29,,-1)</f>
        <v>4</v>
      </c>
      <c r="X84" s="1">
        <f>_xlfn.XLOOKUP(Table14[[#This Row],[PLAYING ROLE]],CATEGORICAL_BINS_STEP_1!$L$34:$L$37,CATEGORICAL_BINS_STEP_1!$K$34:$K$37,,-1)</f>
        <v>1</v>
      </c>
    </row>
    <row r="85" spans="1:24" x14ac:dyDescent="0.35">
      <c r="A85" s="4">
        <v>84</v>
      </c>
      <c r="B85" s="4">
        <v>2</v>
      </c>
      <c r="C85" s="1">
        <f>_xlfn.XLOOKUP(Table119[[#This Row],[T-RUNS]],NUMERICAL_BINS_STEP_1!$C$2:$C$5,NUMERICAL_BINS_STEP_1!$A$2:$A$5,,-1)</f>
        <v>2</v>
      </c>
      <c r="D85" s="1">
        <f>_xlfn.XLOOKUP(Table119[[#This Row],[T-WKTS]],NUMERICAL_BINS_STEP_1!$D$2:$D$5,NUMERICAL_BINS_STEP_1!$A$2:$A$5,,-1)</f>
        <v>3</v>
      </c>
      <c r="E85" s="1">
        <f>_xlfn.XLOOKUP(Table119[[#This Row],[ODI-RUNS-S]],NUMERICAL_BINS_STEP_1!$E$2:$E$5,NUMERICAL_BINS_STEP_1!$A$2:$A$5,,-1)</f>
        <v>2</v>
      </c>
      <c r="F85" s="1">
        <f>_xlfn.XLOOKUP(Table119[[#This Row],[ODI-SR-B]],NUMERICAL_BINS_STEP_1!$F$2:$F$5,NUMERICAL_BINS_STEP_1!$A$2:$A$5,,-1)</f>
        <v>3</v>
      </c>
      <c r="G85" s="1">
        <f>_xlfn.XLOOKUP(Table119[[#This Row],[ODI-WKTS]],NUMERICAL_BINS_STEP_1!$G$2:$G$5,NUMERICAL_BINS_STEP_1!$A$2:$A$5,,-1)</f>
        <v>3</v>
      </c>
      <c r="H85" s="1">
        <f>_xlfn.XLOOKUP(Table119[[#This Row],[ODI-SR-BL]],NUMERICAL_BINS_STEP_1!$H$2:$H$5,NUMERICAL_BINS_STEP_1!$A$2:$A$5,,-1)</f>
        <v>2</v>
      </c>
      <c r="I85" s="1">
        <f>_xlfn.XLOOKUP(Table119[[#This Row],[RUNS-S]],NUMERICAL_BINS_STEP_1!$I$2:$I$5,NUMERICAL_BINS_STEP_1!$A$2:$A$5,,-1)</f>
        <v>1</v>
      </c>
      <c r="J85" s="1">
        <f>_xlfn.XLOOKUP(Table119[[#This Row],[HS ]],NUMERICAL_BINS_STEP_1!$J$2:$J$5,NUMERICAL_BINS_STEP_1!$A$2:$A$5,,-1)</f>
        <v>2</v>
      </c>
      <c r="K85" s="1">
        <f>_xlfn.XLOOKUP(Table119[[#This Row],[AVE]],NUMERICAL_BINS_STEP_1!$K$2:$K$5,NUMERICAL_BINS_STEP_1!$A$2:$A$5,,-1)</f>
        <v>1</v>
      </c>
      <c r="L85" s="1">
        <f>_xlfn.XLOOKUP(Table119[[#This Row],[SR -B]],NUMERICAL_BINS_STEP_1!$L$2:$L$5,NUMERICAL_BINS_STEP_1!$A$2:$A$5,,-1)</f>
        <v>0</v>
      </c>
      <c r="M85" s="1">
        <f>_xlfn.XLOOKUP(Table119[[#This Row],[SIXERS]],NUMERICAL_BINS_STEP_1!$M$2:$M$5,NUMERICAL_BINS_STEP_1!$A$2:$A$5,,-1)</f>
        <v>1</v>
      </c>
      <c r="N85" s="1">
        <f>_xlfn.XLOOKUP(Table119[[#This Row],[RUNS-C]],NUMERICAL_BINS_STEP_1!$N$2:$N$5,NUMERICAL_BINS_STEP_1!$A$2:$A$5,,-1)</f>
        <v>2</v>
      </c>
      <c r="O85" s="1">
        <f>_xlfn.XLOOKUP(Table119[[#This Row],[WKTS]],NUMERICAL_BINS_STEP_1!$O$2:$O$5,NUMERICAL_BINS_STEP_1!$A$2:$A$5,,-1)</f>
        <v>2</v>
      </c>
      <c r="P85" s="1">
        <f>_xlfn.XLOOKUP(Table119[[#This Row],[AVE-BL]],NUMERICAL_BINS_STEP_1!$P$2:$P$5,NUMERICAL_BINS_STEP_1!$A$2:$A$5,,-1)</f>
        <v>3</v>
      </c>
      <c r="Q85" s="1">
        <f>_xlfn.XLOOKUP(Table119[[#This Row],[ECON]],NUMERICAL_BINS_STEP_1!$Q$2:$Q$5,NUMERICAL_BINS_STEP_1!$A$2:$A$5,,-1)</f>
        <v>3</v>
      </c>
      <c r="R85" s="1">
        <f>_xlfn.XLOOKUP(Table119[[#This Row],[SR-BL]],NUMERICAL_BINS_STEP_1!$R$2:$R$5,NUMERICAL_BINS_STEP_1!$A$2:$A$5,,-1)</f>
        <v>2</v>
      </c>
      <c r="S85" s="1">
        <f>_xlfn.XLOOKUP(Table119[[#This Row],[AUCTION YEAR]],NUMERICAL_BINS_STEP_1!$S$2:$S$5,NUMERICAL_BINS_STEP_1!$A$2:$A$5,,-1)</f>
        <v>0</v>
      </c>
      <c r="T85" s="1">
        <f>_xlfn.XLOOKUP(Table119[[#This Row],[BASE PRICE]],NUMERICAL_BINS_STEP_1!$T$2:$T$5,NUMERICAL_BINS_STEP_1!$A$2:$A$5,,-1)</f>
        <v>2</v>
      </c>
      <c r="U85" s="1">
        <f>_xlfn.XLOOKUP(Table119[[#This Row],[SOLD PRICE]],NUMERICAL_BINS_STEP_1!$U$2:$U$5,NUMERICAL_BINS_STEP_1!$A$2:$A$5,,-1)</f>
        <v>2</v>
      </c>
      <c r="V85" s="1">
        <f>_xlfn.XLOOKUP(Table14[[#This Row],[COUNTRY]],CATEGORICAL_BINS_STEP_1!$L$2:$L$11,CATEGORICAL_BINS_STEP_1!$K$2:$K$11,,-1)</f>
        <v>1</v>
      </c>
      <c r="W85" s="1">
        <f>_xlfn.XLOOKUP(Table14[[#This Row],[TEAM]],CATEGORICAL_BINS_STEP_1!$L$14:$L$29,CATEGORICAL_BINS_STEP_1!$K$14:$K$29,,-1)</f>
        <v>2</v>
      </c>
      <c r="X85" s="1">
        <f>_xlfn.XLOOKUP(Table14[[#This Row],[PLAYING ROLE]],CATEGORICAL_BINS_STEP_1!$L$34:$L$37,CATEGORICAL_BINS_STEP_1!$K$34:$K$37,,-1)</f>
        <v>2</v>
      </c>
    </row>
    <row r="86" spans="1:24" x14ac:dyDescent="0.35">
      <c r="A86" s="4">
        <v>85</v>
      </c>
      <c r="B86" s="4">
        <v>3</v>
      </c>
      <c r="C86" s="1">
        <f>_xlfn.XLOOKUP(Table119[[#This Row],[T-RUNS]],NUMERICAL_BINS_STEP_1!$C$2:$C$5,NUMERICAL_BINS_STEP_1!$A$2:$A$5,,-1)</f>
        <v>2</v>
      </c>
      <c r="D86" s="1">
        <f>_xlfn.XLOOKUP(Table119[[#This Row],[T-WKTS]],NUMERICAL_BINS_STEP_1!$D$2:$D$5,NUMERICAL_BINS_STEP_1!$A$2:$A$5,,-1)</f>
        <v>3</v>
      </c>
      <c r="E86" s="1">
        <f>_xlfn.XLOOKUP(Table119[[#This Row],[ODI-RUNS-S]],NUMERICAL_BINS_STEP_1!$E$2:$E$5,NUMERICAL_BINS_STEP_1!$A$2:$A$5,,-1)</f>
        <v>2</v>
      </c>
      <c r="F86" s="1">
        <f>_xlfn.XLOOKUP(Table119[[#This Row],[ODI-SR-B]],NUMERICAL_BINS_STEP_1!$F$2:$F$5,NUMERICAL_BINS_STEP_1!$A$2:$A$5,,-1)</f>
        <v>2</v>
      </c>
      <c r="G86" s="1">
        <f>_xlfn.XLOOKUP(Table119[[#This Row],[ODI-WKTS]],NUMERICAL_BINS_STEP_1!$G$2:$G$5,NUMERICAL_BINS_STEP_1!$A$2:$A$5,,-1)</f>
        <v>3</v>
      </c>
      <c r="H86" s="1">
        <f>_xlfn.XLOOKUP(Table119[[#This Row],[ODI-SR-BL]],NUMERICAL_BINS_STEP_1!$H$2:$H$5,NUMERICAL_BINS_STEP_1!$A$2:$A$5,,-1)</f>
        <v>0</v>
      </c>
      <c r="I86" s="1">
        <f>_xlfn.XLOOKUP(Table119[[#This Row],[RUNS-S]],NUMERICAL_BINS_STEP_1!$I$2:$I$5,NUMERICAL_BINS_STEP_1!$A$2:$A$5,,-1)</f>
        <v>3</v>
      </c>
      <c r="J86" s="1">
        <f>_xlfn.XLOOKUP(Table119[[#This Row],[HS ]],NUMERICAL_BINS_STEP_1!$J$2:$J$5,NUMERICAL_BINS_STEP_1!$A$2:$A$5,,-1)</f>
        <v>2</v>
      </c>
      <c r="K86" s="1">
        <f>_xlfn.XLOOKUP(Table119[[#This Row],[AVE]],NUMERICAL_BINS_STEP_1!$K$2:$K$5,NUMERICAL_BINS_STEP_1!$A$2:$A$5,,-1)</f>
        <v>2</v>
      </c>
      <c r="L86" s="1">
        <f>_xlfn.XLOOKUP(Table119[[#This Row],[SR -B]],NUMERICAL_BINS_STEP_1!$L$2:$L$5,NUMERICAL_BINS_STEP_1!$A$2:$A$5,,-1)</f>
        <v>2</v>
      </c>
      <c r="M86" s="1">
        <f>_xlfn.XLOOKUP(Table119[[#This Row],[SIXERS]],NUMERICAL_BINS_STEP_1!$M$2:$M$5,NUMERICAL_BINS_STEP_1!$A$2:$A$5,,-1)</f>
        <v>3</v>
      </c>
      <c r="N86" s="1">
        <f>_xlfn.XLOOKUP(Table119[[#This Row],[RUNS-C]],NUMERICAL_BINS_STEP_1!$N$2:$N$5,NUMERICAL_BINS_STEP_1!$A$2:$A$5,,-1)</f>
        <v>3</v>
      </c>
      <c r="O86" s="1">
        <f>_xlfn.XLOOKUP(Table119[[#This Row],[WKTS]],NUMERICAL_BINS_STEP_1!$O$2:$O$5,NUMERICAL_BINS_STEP_1!$A$2:$A$5,,-1)</f>
        <v>3</v>
      </c>
      <c r="P86" s="1">
        <f>_xlfn.XLOOKUP(Table119[[#This Row],[AVE-BL]],NUMERICAL_BINS_STEP_1!$P$2:$P$5,NUMERICAL_BINS_STEP_1!$A$2:$A$5,,-1)</f>
        <v>2</v>
      </c>
      <c r="Q86" s="1">
        <f>_xlfn.XLOOKUP(Table119[[#This Row],[ECON]],NUMERICAL_BINS_STEP_1!$Q$2:$Q$5,NUMERICAL_BINS_STEP_1!$A$2:$A$5,,-1)</f>
        <v>2</v>
      </c>
      <c r="R86" s="1">
        <f>_xlfn.XLOOKUP(Table119[[#This Row],[SR-BL]],NUMERICAL_BINS_STEP_1!$R$2:$R$5,NUMERICAL_BINS_STEP_1!$A$2:$A$5,,-1)</f>
        <v>2</v>
      </c>
      <c r="S86" s="1">
        <f>_xlfn.XLOOKUP(Table119[[#This Row],[AUCTION YEAR]],NUMERICAL_BINS_STEP_1!$S$2:$S$5,NUMERICAL_BINS_STEP_1!$A$2:$A$5,,-1)</f>
        <v>0</v>
      </c>
      <c r="T86" s="1">
        <f>_xlfn.XLOOKUP(Table119[[#This Row],[BASE PRICE]],NUMERICAL_BINS_STEP_1!$T$2:$T$5,NUMERICAL_BINS_STEP_1!$A$2:$A$5,,-1)</f>
        <v>2</v>
      </c>
      <c r="U86" s="1">
        <f>_xlfn.XLOOKUP(Table119[[#This Row],[SOLD PRICE]],NUMERICAL_BINS_STEP_1!$U$2:$U$5,NUMERICAL_BINS_STEP_1!$A$2:$A$5,,-1)</f>
        <v>3</v>
      </c>
      <c r="V86" s="1">
        <f>_xlfn.XLOOKUP(Table14[[#This Row],[COUNTRY]],CATEGORICAL_BINS_STEP_1!$L$2:$L$11,CATEGORICAL_BINS_STEP_1!$K$2:$K$11,,-1)</f>
        <v>2</v>
      </c>
      <c r="W86" s="1">
        <f>_xlfn.XLOOKUP(Table14[[#This Row],[TEAM]],CATEGORICAL_BINS_STEP_1!$L$14:$L$29,CATEGORICAL_BINS_STEP_1!$K$14:$K$29,,-1)</f>
        <v>1</v>
      </c>
      <c r="X86" s="1">
        <f>_xlfn.XLOOKUP(Table14[[#This Row],[PLAYING ROLE]],CATEGORICAL_BINS_STEP_1!$L$34:$L$37,CATEGORICAL_BINS_STEP_1!$K$34:$K$37,,-1)</f>
        <v>1</v>
      </c>
    </row>
    <row r="87" spans="1:24" x14ac:dyDescent="0.35">
      <c r="A87" s="4">
        <v>86</v>
      </c>
      <c r="B87" s="4">
        <v>2</v>
      </c>
      <c r="C87" s="1">
        <f>_xlfn.XLOOKUP(Table119[[#This Row],[T-RUNS]],NUMERICAL_BINS_STEP_1!$C$2:$C$5,NUMERICAL_BINS_STEP_1!$A$2:$A$5,,-1)</f>
        <v>3</v>
      </c>
      <c r="D87" s="1">
        <f>_xlfn.XLOOKUP(Table119[[#This Row],[T-WKTS]],NUMERICAL_BINS_STEP_1!$D$2:$D$5,NUMERICAL_BINS_STEP_1!$A$2:$A$5,,-1)</f>
        <v>3</v>
      </c>
      <c r="E87" s="1">
        <f>_xlfn.XLOOKUP(Table119[[#This Row],[ODI-RUNS-S]],NUMERICAL_BINS_STEP_1!$E$2:$E$5,NUMERICAL_BINS_STEP_1!$A$2:$A$5,,-1)</f>
        <v>2</v>
      </c>
      <c r="F87" s="1">
        <f>_xlfn.XLOOKUP(Table119[[#This Row],[ODI-SR-B]],NUMERICAL_BINS_STEP_1!$F$2:$F$5,NUMERICAL_BINS_STEP_1!$A$2:$A$5,,-1)</f>
        <v>2</v>
      </c>
      <c r="G87" s="1">
        <f>_xlfn.XLOOKUP(Table119[[#This Row],[ODI-WKTS]],NUMERICAL_BINS_STEP_1!$G$2:$G$5,NUMERICAL_BINS_STEP_1!$A$2:$A$5,,-1)</f>
        <v>3</v>
      </c>
      <c r="H87" s="1">
        <f>_xlfn.XLOOKUP(Table119[[#This Row],[ODI-SR-BL]],NUMERICAL_BINS_STEP_1!$H$2:$H$5,NUMERICAL_BINS_STEP_1!$A$2:$A$5,,-1)</f>
        <v>2</v>
      </c>
      <c r="I87" s="1">
        <f>_xlfn.XLOOKUP(Table119[[#This Row],[RUNS-S]],NUMERICAL_BINS_STEP_1!$I$2:$I$5,NUMERICAL_BINS_STEP_1!$A$2:$A$5,,-1)</f>
        <v>1</v>
      </c>
      <c r="J87" s="1">
        <f>_xlfn.XLOOKUP(Table119[[#This Row],[HS ]],NUMERICAL_BINS_STEP_1!$J$2:$J$5,NUMERICAL_BINS_STEP_1!$A$2:$A$5,,-1)</f>
        <v>1</v>
      </c>
      <c r="K87" s="1">
        <f>_xlfn.XLOOKUP(Table119[[#This Row],[AVE]],NUMERICAL_BINS_STEP_1!$K$2:$K$5,NUMERICAL_BINS_STEP_1!$A$2:$A$5,,-1)</f>
        <v>1</v>
      </c>
      <c r="L87" s="1">
        <f>_xlfn.XLOOKUP(Table119[[#This Row],[SR -B]],NUMERICAL_BINS_STEP_1!$L$2:$L$5,NUMERICAL_BINS_STEP_1!$A$2:$A$5,,-1)</f>
        <v>3</v>
      </c>
      <c r="M87" s="1">
        <f>_xlfn.XLOOKUP(Table119[[#This Row],[SIXERS]],NUMERICAL_BINS_STEP_1!$M$2:$M$5,NUMERICAL_BINS_STEP_1!$A$2:$A$5,,-1)</f>
        <v>2</v>
      </c>
      <c r="N87" s="1">
        <f>_xlfn.XLOOKUP(Table119[[#This Row],[RUNS-C]],NUMERICAL_BINS_STEP_1!$N$2:$N$5,NUMERICAL_BINS_STEP_1!$A$2:$A$5,,-1)</f>
        <v>2</v>
      </c>
      <c r="O87" s="1">
        <f>_xlfn.XLOOKUP(Table119[[#This Row],[WKTS]],NUMERICAL_BINS_STEP_1!$O$2:$O$5,NUMERICAL_BINS_STEP_1!$A$2:$A$5,,-1)</f>
        <v>2</v>
      </c>
      <c r="P87" s="1">
        <f>_xlfn.XLOOKUP(Table119[[#This Row],[AVE-BL]],NUMERICAL_BINS_STEP_1!$P$2:$P$5,NUMERICAL_BINS_STEP_1!$A$2:$A$5,,-1)</f>
        <v>2</v>
      </c>
      <c r="Q87" s="1">
        <f>_xlfn.XLOOKUP(Table119[[#This Row],[ECON]],NUMERICAL_BINS_STEP_1!$Q$2:$Q$5,NUMERICAL_BINS_STEP_1!$A$2:$A$5,,-1)</f>
        <v>0</v>
      </c>
      <c r="R87" s="1">
        <f>_xlfn.XLOOKUP(Table119[[#This Row],[SR-BL]],NUMERICAL_BINS_STEP_1!$R$2:$R$5,NUMERICAL_BINS_STEP_1!$A$2:$A$5,,-1)</f>
        <v>2</v>
      </c>
      <c r="S87" s="1">
        <f>_xlfn.XLOOKUP(Table119[[#This Row],[AUCTION YEAR]],NUMERICAL_BINS_STEP_1!$S$2:$S$5,NUMERICAL_BINS_STEP_1!$A$2:$A$5,,-1)</f>
        <v>0</v>
      </c>
      <c r="T87" s="1">
        <f>_xlfn.XLOOKUP(Table119[[#This Row],[BASE PRICE]],NUMERICAL_BINS_STEP_1!$T$2:$T$5,NUMERICAL_BINS_STEP_1!$A$2:$A$5,,-1)</f>
        <v>2</v>
      </c>
      <c r="U87" s="1">
        <f>_xlfn.XLOOKUP(Table119[[#This Row],[SOLD PRICE]],NUMERICAL_BINS_STEP_1!$U$2:$U$5,NUMERICAL_BINS_STEP_1!$A$2:$A$5,,-1)</f>
        <v>2</v>
      </c>
      <c r="V87" s="1">
        <f>_xlfn.XLOOKUP(Table14[[#This Row],[COUNTRY]],CATEGORICAL_BINS_STEP_1!$L$2:$L$11,CATEGORICAL_BINS_STEP_1!$K$2:$K$11,,-1)</f>
        <v>2</v>
      </c>
      <c r="W87" s="1">
        <f>_xlfn.XLOOKUP(Table14[[#This Row],[TEAM]],CATEGORICAL_BINS_STEP_1!$L$14:$L$29,CATEGORICAL_BINS_STEP_1!$K$14:$K$29,,-1)</f>
        <v>4</v>
      </c>
      <c r="X87" s="1">
        <f>_xlfn.XLOOKUP(Table14[[#This Row],[PLAYING ROLE]],CATEGORICAL_BINS_STEP_1!$L$34:$L$37,CATEGORICAL_BINS_STEP_1!$K$34:$K$37,,-1)</f>
        <v>2</v>
      </c>
    </row>
    <row r="88" spans="1:24" x14ac:dyDescent="0.35">
      <c r="A88" s="4">
        <v>87</v>
      </c>
      <c r="B88" s="4">
        <v>3</v>
      </c>
      <c r="C88" s="1">
        <f>_xlfn.XLOOKUP(Table119[[#This Row],[T-RUNS]],NUMERICAL_BINS_STEP_1!$C$2:$C$5,NUMERICAL_BINS_STEP_1!$A$2:$A$5,,-1)</f>
        <v>1</v>
      </c>
      <c r="D88" s="1">
        <f>_xlfn.XLOOKUP(Table119[[#This Row],[T-WKTS]],NUMERICAL_BINS_STEP_1!$D$2:$D$5,NUMERICAL_BINS_STEP_1!$A$2:$A$5,,-1)</f>
        <v>2</v>
      </c>
      <c r="E88" s="1">
        <f>_xlfn.XLOOKUP(Table119[[#This Row],[ODI-RUNS-S]],NUMERICAL_BINS_STEP_1!$E$2:$E$5,NUMERICAL_BINS_STEP_1!$A$2:$A$5,,-1)</f>
        <v>1</v>
      </c>
      <c r="F88" s="1">
        <f>_xlfn.XLOOKUP(Table119[[#This Row],[ODI-SR-B]],NUMERICAL_BINS_STEP_1!$F$2:$F$5,NUMERICAL_BINS_STEP_1!$A$2:$A$5,,-1)</f>
        <v>0</v>
      </c>
      <c r="G88" s="1">
        <f>_xlfn.XLOOKUP(Table119[[#This Row],[ODI-WKTS]],NUMERICAL_BINS_STEP_1!$G$2:$G$5,NUMERICAL_BINS_STEP_1!$A$2:$A$5,,-1)</f>
        <v>2</v>
      </c>
      <c r="H88" s="1">
        <f>_xlfn.XLOOKUP(Table119[[#This Row],[ODI-SR-BL]],NUMERICAL_BINS_STEP_1!$H$2:$H$5,NUMERICAL_BINS_STEP_1!$A$2:$A$5,,-1)</f>
        <v>2</v>
      </c>
      <c r="I88" s="1">
        <f>_xlfn.XLOOKUP(Table119[[#This Row],[RUNS-S]],NUMERICAL_BINS_STEP_1!$I$2:$I$5,NUMERICAL_BINS_STEP_1!$A$2:$A$5,,-1)</f>
        <v>1</v>
      </c>
      <c r="J88" s="1">
        <f>_xlfn.XLOOKUP(Table119[[#This Row],[HS ]],NUMERICAL_BINS_STEP_1!$J$2:$J$5,NUMERICAL_BINS_STEP_1!$A$2:$A$5,,-1)</f>
        <v>0</v>
      </c>
      <c r="K88" s="1">
        <f>_xlfn.XLOOKUP(Table119[[#This Row],[AVE]],NUMERICAL_BINS_STEP_1!$K$2:$K$5,NUMERICAL_BINS_STEP_1!$A$2:$A$5,,-1)</f>
        <v>0</v>
      </c>
      <c r="L88" s="1">
        <f>_xlfn.XLOOKUP(Table119[[#This Row],[SR -B]],NUMERICAL_BINS_STEP_1!$L$2:$L$5,NUMERICAL_BINS_STEP_1!$A$2:$A$5,,-1)</f>
        <v>0</v>
      </c>
      <c r="M88" s="1">
        <f>_xlfn.XLOOKUP(Table119[[#This Row],[SIXERS]],NUMERICAL_BINS_STEP_1!$M$2:$M$5,NUMERICAL_BINS_STEP_1!$A$2:$A$5,,-1)</f>
        <v>1</v>
      </c>
      <c r="N88" s="1">
        <f>_xlfn.XLOOKUP(Table119[[#This Row],[RUNS-C]],NUMERICAL_BINS_STEP_1!$N$2:$N$5,NUMERICAL_BINS_STEP_1!$A$2:$A$5,,-1)</f>
        <v>3</v>
      </c>
      <c r="O88" s="1">
        <f>_xlfn.XLOOKUP(Table119[[#This Row],[WKTS]],NUMERICAL_BINS_STEP_1!$O$2:$O$5,NUMERICAL_BINS_STEP_1!$A$2:$A$5,,-1)</f>
        <v>3</v>
      </c>
      <c r="P88" s="1">
        <f>_xlfn.XLOOKUP(Table119[[#This Row],[AVE-BL]],NUMERICAL_BINS_STEP_1!$P$2:$P$5,NUMERICAL_BINS_STEP_1!$A$2:$A$5,,-1)</f>
        <v>2</v>
      </c>
      <c r="Q88" s="1">
        <f>_xlfn.XLOOKUP(Table119[[#This Row],[ECON]],NUMERICAL_BINS_STEP_1!$Q$2:$Q$5,NUMERICAL_BINS_STEP_1!$A$2:$A$5,,-1)</f>
        <v>2</v>
      </c>
      <c r="R88" s="1">
        <f>_xlfn.XLOOKUP(Table119[[#This Row],[SR-BL]],NUMERICAL_BINS_STEP_1!$R$2:$R$5,NUMERICAL_BINS_STEP_1!$A$2:$A$5,,-1)</f>
        <v>0</v>
      </c>
      <c r="S88" s="1">
        <f>_xlfn.XLOOKUP(Table119[[#This Row],[AUCTION YEAR]],NUMERICAL_BINS_STEP_1!$S$2:$S$5,NUMERICAL_BINS_STEP_1!$A$2:$A$5,,-1)</f>
        <v>0</v>
      </c>
      <c r="T88" s="1">
        <f>_xlfn.XLOOKUP(Table119[[#This Row],[BASE PRICE]],NUMERICAL_BINS_STEP_1!$T$2:$T$5,NUMERICAL_BINS_STEP_1!$A$2:$A$5,,-1)</f>
        <v>2</v>
      </c>
      <c r="U88" s="1">
        <f>_xlfn.XLOOKUP(Table119[[#This Row],[SOLD PRICE]],NUMERICAL_BINS_STEP_1!$U$2:$U$5,NUMERICAL_BINS_STEP_1!$A$2:$A$5,,-1)</f>
        <v>3</v>
      </c>
      <c r="V88" s="1">
        <f>_xlfn.XLOOKUP(Table14[[#This Row],[COUNTRY]],CATEGORICAL_BINS_STEP_1!$L$2:$L$11,CATEGORICAL_BINS_STEP_1!$K$2:$K$11,,-1)</f>
        <v>2</v>
      </c>
      <c r="W88" s="1">
        <f>_xlfn.XLOOKUP(Table14[[#This Row],[TEAM]],CATEGORICAL_BINS_STEP_1!$L$14:$L$29,CATEGORICAL_BINS_STEP_1!$K$14:$K$29,,-1)</f>
        <v>1</v>
      </c>
      <c r="X88" s="1">
        <f>_xlfn.XLOOKUP(Table14[[#This Row],[PLAYING ROLE]],CATEGORICAL_BINS_STEP_1!$L$34:$L$37,CATEGORICAL_BINS_STEP_1!$K$34:$K$37,,-1)</f>
        <v>2</v>
      </c>
    </row>
    <row r="89" spans="1:24" x14ac:dyDescent="0.35">
      <c r="A89" s="4">
        <v>88</v>
      </c>
      <c r="B89" s="4">
        <v>2</v>
      </c>
      <c r="C89" s="1">
        <f>_xlfn.XLOOKUP(Table119[[#This Row],[T-RUNS]],NUMERICAL_BINS_STEP_1!$C$2:$C$5,NUMERICAL_BINS_STEP_1!$A$2:$A$5,,-1)</f>
        <v>1</v>
      </c>
      <c r="D89" s="1">
        <f>_xlfn.XLOOKUP(Table119[[#This Row],[T-WKTS]],NUMERICAL_BINS_STEP_1!$D$2:$D$5,NUMERICAL_BINS_STEP_1!$A$2:$A$5,,-1)</f>
        <v>3</v>
      </c>
      <c r="E89" s="1">
        <f>_xlfn.XLOOKUP(Table119[[#This Row],[ODI-RUNS-S]],NUMERICAL_BINS_STEP_1!$E$2:$E$5,NUMERICAL_BINS_STEP_1!$A$2:$A$5,,-1)</f>
        <v>0</v>
      </c>
      <c r="F89" s="1">
        <f>_xlfn.XLOOKUP(Table119[[#This Row],[ODI-SR-B]],NUMERICAL_BINS_STEP_1!$F$2:$F$5,NUMERICAL_BINS_STEP_1!$A$2:$A$5,,-1)</f>
        <v>0</v>
      </c>
      <c r="G89" s="1">
        <f>_xlfn.XLOOKUP(Table119[[#This Row],[ODI-WKTS]],NUMERICAL_BINS_STEP_1!$G$2:$G$5,NUMERICAL_BINS_STEP_1!$A$2:$A$5,,-1)</f>
        <v>2</v>
      </c>
      <c r="H89" s="1">
        <f>_xlfn.XLOOKUP(Table119[[#This Row],[ODI-SR-BL]],NUMERICAL_BINS_STEP_1!$H$2:$H$5,NUMERICAL_BINS_STEP_1!$A$2:$A$5,,-1)</f>
        <v>0</v>
      </c>
      <c r="I89" s="1">
        <f>_xlfn.XLOOKUP(Table119[[#This Row],[RUNS-S]],NUMERICAL_BINS_STEP_1!$I$2:$I$5,NUMERICAL_BINS_STEP_1!$A$2:$A$5,,-1)</f>
        <v>0</v>
      </c>
      <c r="J89" s="1">
        <f>_xlfn.XLOOKUP(Table119[[#This Row],[HS ]],NUMERICAL_BINS_STEP_1!$J$2:$J$5,NUMERICAL_BINS_STEP_1!$A$2:$A$5,,-1)</f>
        <v>0</v>
      </c>
      <c r="K89" s="1">
        <f>_xlfn.XLOOKUP(Table119[[#This Row],[AVE]],NUMERICAL_BINS_STEP_1!$K$2:$K$5,NUMERICAL_BINS_STEP_1!$A$2:$A$5,,-1)</f>
        <v>1</v>
      </c>
      <c r="L89" s="1">
        <f>_xlfn.XLOOKUP(Table119[[#This Row],[SR -B]],NUMERICAL_BINS_STEP_1!$L$2:$L$5,NUMERICAL_BINS_STEP_1!$A$2:$A$5,,-1)</f>
        <v>0</v>
      </c>
      <c r="M89" s="1">
        <f>_xlfn.XLOOKUP(Table119[[#This Row],[SIXERS]],NUMERICAL_BINS_STEP_1!$M$2:$M$5,NUMERICAL_BINS_STEP_1!$A$2:$A$5,,-1)</f>
        <v>0</v>
      </c>
      <c r="N89" s="1">
        <f>_xlfn.XLOOKUP(Table119[[#This Row],[RUNS-C]],NUMERICAL_BINS_STEP_1!$N$2:$N$5,NUMERICAL_BINS_STEP_1!$A$2:$A$5,,-1)</f>
        <v>3</v>
      </c>
      <c r="O89" s="1">
        <f>_xlfn.XLOOKUP(Table119[[#This Row],[WKTS]],NUMERICAL_BINS_STEP_1!$O$2:$O$5,NUMERICAL_BINS_STEP_1!$A$2:$A$5,,-1)</f>
        <v>3</v>
      </c>
      <c r="P89" s="1">
        <f>_xlfn.XLOOKUP(Table119[[#This Row],[AVE-BL]],NUMERICAL_BINS_STEP_1!$P$2:$P$5,NUMERICAL_BINS_STEP_1!$A$2:$A$5,,-1)</f>
        <v>2</v>
      </c>
      <c r="Q89" s="1">
        <f>_xlfn.XLOOKUP(Table119[[#This Row],[ECON]],NUMERICAL_BINS_STEP_1!$Q$2:$Q$5,NUMERICAL_BINS_STEP_1!$A$2:$A$5,,-1)</f>
        <v>3</v>
      </c>
      <c r="R89" s="1">
        <f>_xlfn.XLOOKUP(Table119[[#This Row],[SR-BL]],NUMERICAL_BINS_STEP_1!$R$2:$R$5,NUMERICAL_BINS_STEP_1!$A$2:$A$5,,-1)</f>
        <v>2</v>
      </c>
      <c r="S89" s="1">
        <f>_xlfn.XLOOKUP(Table119[[#This Row],[AUCTION YEAR]],NUMERICAL_BINS_STEP_1!$S$2:$S$5,NUMERICAL_BINS_STEP_1!$A$2:$A$5,,-1)</f>
        <v>0</v>
      </c>
      <c r="T89" s="1">
        <f>_xlfn.XLOOKUP(Table119[[#This Row],[BASE PRICE]],NUMERICAL_BINS_STEP_1!$T$2:$T$5,NUMERICAL_BINS_STEP_1!$A$2:$A$5,,-1)</f>
        <v>2</v>
      </c>
      <c r="U89" s="1">
        <f>_xlfn.XLOOKUP(Table119[[#This Row],[SOLD PRICE]],NUMERICAL_BINS_STEP_1!$U$2:$U$5,NUMERICAL_BINS_STEP_1!$A$2:$A$5,,-1)</f>
        <v>2</v>
      </c>
      <c r="V89" s="1">
        <f>_xlfn.XLOOKUP(Table14[[#This Row],[COUNTRY]],CATEGORICAL_BINS_STEP_1!$L$2:$L$11,CATEGORICAL_BINS_STEP_1!$K$2:$K$11,,-1)</f>
        <v>1</v>
      </c>
      <c r="W89" s="1">
        <f>_xlfn.XLOOKUP(Table14[[#This Row],[TEAM]],CATEGORICAL_BINS_STEP_1!$L$14:$L$29,CATEGORICAL_BINS_STEP_1!$K$14:$K$29,,-1)</f>
        <v>4</v>
      </c>
      <c r="X89" s="1">
        <f>_xlfn.XLOOKUP(Table14[[#This Row],[PLAYING ROLE]],CATEGORICAL_BINS_STEP_1!$L$34:$L$37,CATEGORICAL_BINS_STEP_1!$K$34:$K$37,,-1)</f>
        <v>3</v>
      </c>
    </row>
    <row r="90" spans="1:24" x14ac:dyDescent="0.35">
      <c r="A90" s="4">
        <v>89</v>
      </c>
      <c r="B90" s="4">
        <v>1</v>
      </c>
      <c r="C90" s="1">
        <f>_xlfn.XLOOKUP(Table119[[#This Row],[T-RUNS]],NUMERICAL_BINS_STEP_1!$C$2:$C$5,NUMERICAL_BINS_STEP_1!$A$2:$A$5,,-1)</f>
        <v>0</v>
      </c>
      <c r="D90" s="1">
        <f>_xlfn.XLOOKUP(Table119[[#This Row],[T-WKTS]],NUMERICAL_BINS_STEP_1!$D$2:$D$5,NUMERICAL_BINS_STEP_1!$A$2:$A$5,,-1)</f>
        <v>0</v>
      </c>
      <c r="E90" s="1">
        <f>_xlfn.XLOOKUP(Table119[[#This Row],[ODI-RUNS-S]],NUMERICAL_BINS_STEP_1!$E$2:$E$5,NUMERICAL_BINS_STEP_1!$A$2:$A$5,,-1)</f>
        <v>1</v>
      </c>
      <c r="F90" s="1">
        <f>_xlfn.XLOOKUP(Table119[[#This Row],[ODI-SR-B]],NUMERICAL_BINS_STEP_1!$F$2:$F$5,NUMERICAL_BINS_STEP_1!$A$2:$A$5,,-1)</f>
        <v>3</v>
      </c>
      <c r="G90" s="1">
        <f>_xlfn.XLOOKUP(Table119[[#This Row],[ODI-WKTS]],NUMERICAL_BINS_STEP_1!$G$2:$G$5,NUMERICAL_BINS_STEP_1!$A$2:$A$5,,-1)</f>
        <v>0</v>
      </c>
      <c r="H90" s="1">
        <f>_xlfn.XLOOKUP(Table119[[#This Row],[ODI-SR-BL]],NUMERICAL_BINS_STEP_1!$H$2:$H$5,NUMERICAL_BINS_STEP_1!$A$2:$A$5,,-1)</f>
        <v>0</v>
      </c>
      <c r="I90" s="1">
        <f>_xlfn.XLOOKUP(Table119[[#This Row],[RUNS-S]],NUMERICAL_BINS_STEP_1!$I$2:$I$5,NUMERICAL_BINS_STEP_1!$A$2:$A$5,,-1)</f>
        <v>3</v>
      </c>
      <c r="J90" s="1">
        <f>_xlfn.XLOOKUP(Table119[[#This Row],[HS ]],NUMERICAL_BINS_STEP_1!$J$2:$J$5,NUMERICAL_BINS_STEP_1!$A$2:$A$5,,-1)</f>
        <v>2</v>
      </c>
      <c r="K90" s="1">
        <f>_xlfn.XLOOKUP(Table119[[#This Row],[AVE]],NUMERICAL_BINS_STEP_1!$K$2:$K$5,NUMERICAL_BINS_STEP_1!$A$2:$A$5,,-1)</f>
        <v>2</v>
      </c>
      <c r="L90" s="1">
        <f>_xlfn.XLOOKUP(Table119[[#This Row],[SR -B]],NUMERICAL_BINS_STEP_1!$L$2:$L$5,NUMERICAL_BINS_STEP_1!$A$2:$A$5,,-1)</f>
        <v>2</v>
      </c>
      <c r="M90" s="1">
        <f>_xlfn.XLOOKUP(Table119[[#This Row],[SIXERS]],NUMERICAL_BINS_STEP_1!$M$2:$M$5,NUMERICAL_BINS_STEP_1!$A$2:$A$5,,-1)</f>
        <v>3</v>
      </c>
      <c r="N90" s="1">
        <f>_xlfn.XLOOKUP(Table119[[#This Row],[RUNS-C]],NUMERICAL_BINS_STEP_1!$N$2:$N$5,NUMERICAL_BINS_STEP_1!$A$2:$A$5,,-1)</f>
        <v>0</v>
      </c>
      <c r="O90" s="1">
        <f>_xlfn.XLOOKUP(Table119[[#This Row],[WKTS]],NUMERICAL_BINS_STEP_1!$O$2:$O$5,NUMERICAL_BINS_STEP_1!$A$2:$A$5,,-1)</f>
        <v>0</v>
      </c>
      <c r="P90" s="1">
        <f>_xlfn.XLOOKUP(Table119[[#This Row],[AVE-BL]],NUMERICAL_BINS_STEP_1!$P$2:$P$5,NUMERICAL_BINS_STEP_1!$A$2:$A$5,,-1)</f>
        <v>0</v>
      </c>
      <c r="Q90" s="1">
        <f>_xlfn.XLOOKUP(Table119[[#This Row],[ECON]],NUMERICAL_BINS_STEP_1!$Q$2:$Q$5,NUMERICAL_BINS_STEP_1!$A$2:$A$5,,-1)</f>
        <v>0</v>
      </c>
      <c r="R90" s="1">
        <f>_xlfn.XLOOKUP(Table119[[#This Row],[SR-BL]],NUMERICAL_BINS_STEP_1!$R$2:$R$5,NUMERICAL_BINS_STEP_1!$A$2:$A$5,,-1)</f>
        <v>0</v>
      </c>
      <c r="S90" s="1">
        <f>_xlfn.XLOOKUP(Table119[[#This Row],[AUCTION YEAR]],NUMERICAL_BINS_STEP_1!$S$2:$S$5,NUMERICAL_BINS_STEP_1!$A$2:$A$5,,-1)</f>
        <v>0</v>
      </c>
      <c r="T90" s="1">
        <f>_xlfn.XLOOKUP(Table119[[#This Row],[BASE PRICE]],NUMERICAL_BINS_STEP_1!$T$2:$T$5,NUMERICAL_BINS_STEP_1!$A$2:$A$5,,-1)</f>
        <v>2</v>
      </c>
      <c r="U90" s="1">
        <f>_xlfn.XLOOKUP(Table119[[#This Row],[SOLD PRICE]],NUMERICAL_BINS_STEP_1!$U$2:$U$5,NUMERICAL_BINS_STEP_1!$A$2:$A$5,,-1)</f>
        <v>3</v>
      </c>
      <c r="V90" s="1">
        <f>_xlfn.XLOOKUP(Table14[[#This Row],[COUNTRY]],CATEGORICAL_BINS_STEP_1!$L$2:$L$11,CATEGORICAL_BINS_STEP_1!$K$2:$K$11,,-1)</f>
        <v>1</v>
      </c>
      <c r="W90" s="1">
        <f>_xlfn.XLOOKUP(Table14[[#This Row],[TEAM]],CATEGORICAL_BINS_STEP_1!$L$14:$L$29,CATEGORICAL_BINS_STEP_1!$K$14:$K$29,,-1)</f>
        <v>1</v>
      </c>
      <c r="X90" s="1">
        <f>_xlfn.XLOOKUP(Table14[[#This Row],[PLAYING ROLE]],CATEGORICAL_BINS_STEP_1!$L$34:$L$37,CATEGORICAL_BINS_STEP_1!$K$34:$K$37,,-1)</f>
        <v>2</v>
      </c>
    </row>
    <row r="91" spans="1:24" x14ac:dyDescent="0.35">
      <c r="A91" s="4">
        <v>90</v>
      </c>
      <c r="B91" s="4">
        <v>2</v>
      </c>
      <c r="C91" s="1">
        <f>_xlfn.XLOOKUP(Table119[[#This Row],[T-RUNS]],NUMERICAL_BINS_STEP_1!$C$2:$C$5,NUMERICAL_BINS_STEP_1!$A$2:$A$5,,-1)</f>
        <v>3</v>
      </c>
      <c r="D91" s="1">
        <f>_xlfn.XLOOKUP(Table119[[#This Row],[T-WKTS]],NUMERICAL_BINS_STEP_1!$D$2:$D$5,NUMERICAL_BINS_STEP_1!$A$2:$A$5,,-1)</f>
        <v>3</v>
      </c>
      <c r="E91" s="1">
        <f>_xlfn.XLOOKUP(Table119[[#This Row],[ODI-RUNS-S]],NUMERICAL_BINS_STEP_1!$E$2:$E$5,NUMERICAL_BINS_STEP_1!$A$2:$A$5,,-1)</f>
        <v>2</v>
      </c>
      <c r="F91" s="1">
        <f>_xlfn.XLOOKUP(Table119[[#This Row],[ODI-SR-B]],NUMERICAL_BINS_STEP_1!$F$2:$F$5,NUMERICAL_BINS_STEP_1!$A$2:$A$5,,-1)</f>
        <v>1</v>
      </c>
      <c r="G91" s="1">
        <f>_xlfn.XLOOKUP(Table119[[#This Row],[ODI-WKTS]],NUMERICAL_BINS_STEP_1!$G$2:$G$5,NUMERICAL_BINS_STEP_1!$A$2:$A$5,,-1)</f>
        <v>3</v>
      </c>
      <c r="H91" s="1">
        <f>_xlfn.XLOOKUP(Table119[[#This Row],[ODI-SR-BL]],NUMERICAL_BINS_STEP_1!$H$2:$H$5,NUMERICAL_BINS_STEP_1!$A$2:$A$5,,-1)</f>
        <v>2</v>
      </c>
      <c r="I91" s="1">
        <f>_xlfn.XLOOKUP(Table119[[#This Row],[RUNS-S]],NUMERICAL_BINS_STEP_1!$I$2:$I$5,NUMERICAL_BINS_STEP_1!$A$2:$A$5,,-1)</f>
        <v>1</v>
      </c>
      <c r="J91" s="1">
        <f>_xlfn.XLOOKUP(Table119[[#This Row],[HS ]],NUMERICAL_BINS_STEP_1!$J$2:$J$5,NUMERICAL_BINS_STEP_1!$A$2:$A$5,,-1)</f>
        <v>1</v>
      </c>
      <c r="K91" s="1">
        <f>_xlfn.XLOOKUP(Table119[[#This Row],[AVE]],NUMERICAL_BINS_STEP_1!$K$2:$K$5,NUMERICAL_BINS_STEP_1!$A$2:$A$5,,-1)</f>
        <v>1</v>
      </c>
      <c r="L91" s="1">
        <f>_xlfn.XLOOKUP(Table119[[#This Row],[SR -B]],NUMERICAL_BINS_STEP_1!$L$2:$L$5,NUMERICAL_BINS_STEP_1!$A$2:$A$5,,-1)</f>
        <v>1</v>
      </c>
      <c r="M91" s="1">
        <f>_xlfn.XLOOKUP(Table119[[#This Row],[SIXERS]],NUMERICAL_BINS_STEP_1!$M$2:$M$5,NUMERICAL_BINS_STEP_1!$A$2:$A$5,,-1)</f>
        <v>1</v>
      </c>
      <c r="N91" s="1">
        <f>_xlfn.XLOOKUP(Table119[[#This Row],[RUNS-C]],NUMERICAL_BINS_STEP_1!$N$2:$N$5,NUMERICAL_BINS_STEP_1!$A$2:$A$5,,-1)</f>
        <v>2</v>
      </c>
      <c r="O91" s="1">
        <f>_xlfn.XLOOKUP(Table119[[#This Row],[WKTS]],NUMERICAL_BINS_STEP_1!$O$2:$O$5,NUMERICAL_BINS_STEP_1!$A$2:$A$5,,-1)</f>
        <v>2</v>
      </c>
      <c r="P91" s="1">
        <f>_xlfn.XLOOKUP(Table119[[#This Row],[AVE-BL]],NUMERICAL_BINS_STEP_1!$P$2:$P$5,NUMERICAL_BINS_STEP_1!$A$2:$A$5,,-1)</f>
        <v>0</v>
      </c>
      <c r="Q91" s="1">
        <f>_xlfn.XLOOKUP(Table119[[#This Row],[ECON]],NUMERICAL_BINS_STEP_1!$Q$2:$Q$5,NUMERICAL_BINS_STEP_1!$A$2:$A$5,,-1)</f>
        <v>2</v>
      </c>
      <c r="R91" s="1">
        <f>_xlfn.XLOOKUP(Table119[[#This Row],[SR-BL]],NUMERICAL_BINS_STEP_1!$R$2:$R$5,NUMERICAL_BINS_STEP_1!$A$2:$A$5,,-1)</f>
        <v>0</v>
      </c>
      <c r="S91" s="1">
        <f>_xlfn.XLOOKUP(Table119[[#This Row],[AUCTION YEAR]],NUMERICAL_BINS_STEP_1!$S$2:$S$5,NUMERICAL_BINS_STEP_1!$A$2:$A$5,,-1)</f>
        <v>0</v>
      </c>
      <c r="T91" s="1">
        <f>_xlfn.XLOOKUP(Table119[[#This Row],[BASE PRICE]],NUMERICAL_BINS_STEP_1!$T$2:$T$5,NUMERICAL_BINS_STEP_1!$A$2:$A$5,,-1)</f>
        <v>2</v>
      </c>
      <c r="U91" s="1">
        <f>_xlfn.XLOOKUP(Table119[[#This Row],[SOLD PRICE]],NUMERICAL_BINS_STEP_1!$U$2:$U$5,NUMERICAL_BINS_STEP_1!$A$2:$A$5,,-1)</f>
        <v>0</v>
      </c>
      <c r="V91" s="1">
        <f>_xlfn.XLOOKUP(Table14[[#This Row],[COUNTRY]],CATEGORICAL_BINS_STEP_1!$L$2:$L$11,CATEGORICAL_BINS_STEP_1!$K$2:$K$11,,-1)</f>
        <v>2</v>
      </c>
      <c r="W91" s="1">
        <f>_xlfn.XLOOKUP(Table14[[#This Row],[TEAM]],CATEGORICAL_BINS_STEP_1!$L$14:$L$29,CATEGORICAL_BINS_STEP_1!$K$14:$K$29,,-1)</f>
        <v>2</v>
      </c>
      <c r="X91" s="1">
        <f>_xlfn.XLOOKUP(Table14[[#This Row],[PLAYING ROLE]],CATEGORICAL_BINS_STEP_1!$L$34:$L$37,CATEGORICAL_BINS_STEP_1!$K$34:$K$37,,-1)</f>
        <v>1</v>
      </c>
    </row>
    <row r="92" spans="1:24" x14ac:dyDescent="0.35">
      <c r="A92" s="4">
        <v>91</v>
      </c>
      <c r="B92" s="4">
        <v>2</v>
      </c>
      <c r="C92" s="1">
        <f>_xlfn.XLOOKUP(Table119[[#This Row],[T-RUNS]],NUMERICAL_BINS_STEP_1!$C$2:$C$5,NUMERICAL_BINS_STEP_1!$A$2:$A$5,,-1)</f>
        <v>1</v>
      </c>
      <c r="D92" s="1">
        <f>_xlfn.XLOOKUP(Table119[[#This Row],[T-WKTS]],NUMERICAL_BINS_STEP_1!$D$2:$D$5,NUMERICAL_BINS_STEP_1!$A$2:$A$5,,-1)</f>
        <v>0</v>
      </c>
      <c r="E92" s="1">
        <f>_xlfn.XLOOKUP(Table119[[#This Row],[ODI-RUNS-S]],NUMERICAL_BINS_STEP_1!$E$2:$E$5,NUMERICAL_BINS_STEP_1!$A$2:$A$5,,-1)</f>
        <v>2</v>
      </c>
      <c r="F92" s="1">
        <f>_xlfn.XLOOKUP(Table119[[#This Row],[ODI-SR-B]],NUMERICAL_BINS_STEP_1!$F$2:$F$5,NUMERICAL_BINS_STEP_1!$A$2:$A$5,,-1)</f>
        <v>2</v>
      </c>
      <c r="G92" s="1">
        <f>_xlfn.XLOOKUP(Table119[[#This Row],[ODI-WKTS]],NUMERICAL_BINS_STEP_1!$G$2:$G$5,NUMERICAL_BINS_STEP_1!$A$2:$A$5,,-1)</f>
        <v>0</v>
      </c>
      <c r="H92" s="1">
        <f>_xlfn.XLOOKUP(Table119[[#This Row],[ODI-SR-BL]],NUMERICAL_BINS_STEP_1!$H$2:$H$5,NUMERICAL_BINS_STEP_1!$A$2:$A$5,,-1)</f>
        <v>0</v>
      </c>
      <c r="I92" s="1">
        <f>_xlfn.XLOOKUP(Table119[[#This Row],[RUNS-S]],NUMERICAL_BINS_STEP_1!$I$2:$I$5,NUMERICAL_BINS_STEP_1!$A$2:$A$5,,-1)</f>
        <v>3</v>
      </c>
      <c r="J92" s="1">
        <f>_xlfn.XLOOKUP(Table119[[#This Row],[HS ]],NUMERICAL_BINS_STEP_1!$J$2:$J$5,NUMERICAL_BINS_STEP_1!$A$2:$A$5,,-1)</f>
        <v>3</v>
      </c>
      <c r="K92" s="1">
        <f>_xlfn.XLOOKUP(Table119[[#This Row],[AVE]],NUMERICAL_BINS_STEP_1!$K$2:$K$5,NUMERICAL_BINS_STEP_1!$A$2:$A$5,,-1)</f>
        <v>2</v>
      </c>
      <c r="L92" s="1">
        <f>_xlfn.XLOOKUP(Table119[[#This Row],[SR -B]],NUMERICAL_BINS_STEP_1!$L$2:$L$5,NUMERICAL_BINS_STEP_1!$A$2:$A$5,,-1)</f>
        <v>3</v>
      </c>
      <c r="M92" s="1">
        <f>_xlfn.XLOOKUP(Table119[[#This Row],[SIXERS]],NUMERICAL_BINS_STEP_1!$M$2:$M$5,NUMERICAL_BINS_STEP_1!$A$2:$A$5,,-1)</f>
        <v>3</v>
      </c>
      <c r="N92" s="1">
        <f>_xlfn.XLOOKUP(Table119[[#This Row],[RUNS-C]],NUMERICAL_BINS_STEP_1!$N$2:$N$5,NUMERICAL_BINS_STEP_1!$A$2:$A$5,,-1)</f>
        <v>0</v>
      </c>
      <c r="O92" s="1">
        <f>_xlfn.XLOOKUP(Table119[[#This Row],[WKTS]],NUMERICAL_BINS_STEP_1!$O$2:$O$5,NUMERICAL_BINS_STEP_1!$A$2:$A$5,,-1)</f>
        <v>0</v>
      </c>
      <c r="P92" s="1">
        <f>_xlfn.XLOOKUP(Table119[[#This Row],[AVE-BL]],NUMERICAL_BINS_STEP_1!$P$2:$P$5,NUMERICAL_BINS_STEP_1!$A$2:$A$5,,-1)</f>
        <v>0</v>
      </c>
      <c r="Q92" s="1">
        <f>_xlfn.XLOOKUP(Table119[[#This Row],[ECON]],NUMERICAL_BINS_STEP_1!$Q$2:$Q$5,NUMERICAL_BINS_STEP_1!$A$2:$A$5,,-1)</f>
        <v>0</v>
      </c>
      <c r="R92" s="1">
        <f>_xlfn.XLOOKUP(Table119[[#This Row],[SR-BL]],NUMERICAL_BINS_STEP_1!$R$2:$R$5,NUMERICAL_BINS_STEP_1!$A$2:$A$5,,-1)</f>
        <v>0</v>
      </c>
      <c r="S92" s="1">
        <f>_xlfn.XLOOKUP(Table119[[#This Row],[AUCTION YEAR]],NUMERICAL_BINS_STEP_1!$S$2:$S$5,NUMERICAL_BINS_STEP_1!$A$2:$A$5,,-1)</f>
        <v>3</v>
      </c>
      <c r="T92" s="1">
        <f>_xlfn.XLOOKUP(Table119[[#This Row],[BASE PRICE]],NUMERICAL_BINS_STEP_1!$T$2:$T$5,NUMERICAL_BINS_STEP_1!$A$2:$A$5,,-1)</f>
        <v>2</v>
      </c>
      <c r="U92" s="1">
        <f>_xlfn.XLOOKUP(Table119[[#This Row],[SOLD PRICE]],NUMERICAL_BINS_STEP_1!$U$2:$U$5,NUMERICAL_BINS_STEP_1!$A$2:$A$5,,-1)</f>
        <v>3</v>
      </c>
      <c r="V92" s="1">
        <f>_xlfn.XLOOKUP(Table14[[#This Row],[COUNTRY]],CATEGORICAL_BINS_STEP_1!$L$2:$L$11,CATEGORICAL_BINS_STEP_1!$K$2:$K$11,,-1)</f>
        <v>1</v>
      </c>
      <c r="W92" s="1">
        <f>_xlfn.XLOOKUP(Table14[[#This Row],[TEAM]],CATEGORICAL_BINS_STEP_1!$L$14:$L$29,CATEGORICAL_BINS_STEP_1!$K$14:$K$29,,-1)</f>
        <v>2</v>
      </c>
      <c r="X92" s="1">
        <f>_xlfn.XLOOKUP(Table14[[#This Row],[PLAYING ROLE]],CATEGORICAL_BINS_STEP_1!$L$34:$L$37,CATEGORICAL_BINS_STEP_1!$K$34:$K$37,,-1)</f>
        <v>4</v>
      </c>
    </row>
    <row r="93" spans="1:24" x14ac:dyDescent="0.35">
      <c r="A93" s="4">
        <v>92</v>
      </c>
      <c r="B93" s="4">
        <v>2</v>
      </c>
      <c r="C93" s="1">
        <f>_xlfn.XLOOKUP(Table119[[#This Row],[T-RUNS]],NUMERICAL_BINS_STEP_1!$C$2:$C$5,NUMERICAL_BINS_STEP_1!$A$2:$A$5,,-1)</f>
        <v>2</v>
      </c>
      <c r="D93" s="1">
        <f>_xlfn.XLOOKUP(Table119[[#This Row],[T-WKTS]],NUMERICAL_BINS_STEP_1!$D$2:$D$5,NUMERICAL_BINS_STEP_1!$A$2:$A$5,,-1)</f>
        <v>3</v>
      </c>
      <c r="E93" s="1">
        <f>_xlfn.XLOOKUP(Table119[[#This Row],[ODI-RUNS-S]],NUMERICAL_BINS_STEP_1!$E$2:$E$5,NUMERICAL_BINS_STEP_1!$A$2:$A$5,,-1)</f>
        <v>1</v>
      </c>
      <c r="F93" s="1">
        <f>_xlfn.XLOOKUP(Table119[[#This Row],[ODI-SR-B]],NUMERICAL_BINS_STEP_1!$F$2:$F$5,NUMERICAL_BINS_STEP_1!$A$2:$A$5,,-1)</f>
        <v>1</v>
      </c>
      <c r="G93" s="1">
        <f>_xlfn.XLOOKUP(Table119[[#This Row],[ODI-WKTS]],NUMERICAL_BINS_STEP_1!$G$2:$G$5,NUMERICAL_BINS_STEP_1!$A$2:$A$5,,-1)</f>
        <v>3</v>
      </c>
      <c r="H93" s="1">
        <f>_xlfn.XLOOKUP(Table119[[#This Row],[ODI-SR-BL]],NUMERICAL_BINS_STEP_1!$H$2:$H$5,NUMERICAL_BINS_STEP_1!$A$2:$A$5,,-1)</f>
        <v>0</v>
      </c>
      <c r="I93" s="1">
        <f>_xlfn.XLOOKUP(Table119[[#This Row],[RUNS-S]],NUMERICAL_BINS_STEP_1!$I$2:$I$5,NUMERICAL_BINS_STEP_1!$A$2:$A$5,,-1)</f>
        <v>1</v>
      </c>
      <c r="J93" s="1">
        <f>_xlfn.XLOOKUP(Table119[[#This Row],[HS ]],NUMERICAL_BINS_STEP_1!$J$2:$J$5,NUMERICAL_BINS_STEP_1!$A$2:$A$5,,-1)</f>
        <v>1</v>
      </c>
      <c r="K93" s="1">
        <f>_xlfn.XLOOKUP(Table119[[#This Row],[AVE]],NUMERICAL_BINS_STEP_1!$K$2:$K$5,NUMERICAL_BINS_STEP_1!$A$2:$A$5,,-1)</f>
        <v>1</v>
      </c>
      <c r="L93" s="1">
        <f>_xlfn.XLOOKUP(Table119[[#This Row],[SR -B]],NUMERICAL_BINS_STEP_1!$L$2:$L$5,NUMERICAL_BINS_STEP_1!$A$2:$A$5,,-1)</f>
        <v>0</v>
      </c>
      <c r="M93" s="1">
        <f>_xlfn.XLOOKUP(Table119[[#This Row],[SIXERS]],NUMERICAL_BINS_STEP_1!$M$2:$M$5,NUMERICAL_BINS_STEP_1!$A$2:$A$5,,-1)</f>
        <v>1</v>
      </c>
      <c r="N93" s="1">
        <f>_xlfn.XLOOKUP(Table119[[#This Row],[RUNS-C]],NUMERICAL_BINS_STEP_1!$N$2:$N$5,NUMERICAL_BINS_STEP_1!$A$2:$A$5,,-1)</f>
        <v>3</v>
      </c>
      <c r="O93" s="1">
        <f>_xlfn.XLOOKUP(Table119[[#This Row],[WKTS]],NUMERICAL_BINS_STEP_1!$O$2:$O$5,NUMERICAL_BINS_STEP_1!$A$2:$A$5,,-1)</f>
        <v>3</v>
      </c>
      <c r="P93" s="1">
        <f>_xlfn.XLOOKUP(Table119[[#This Row],[AVE-BL]],NUMERICAL_BINS_STEP_1!$P$2:$P$5,NUMERICAL_BINS_STEP_1!$A$2:$A$5,,-1)</f>
        <v>2</v>
      </c>
      <c r="Q93" s="1">
        <f>_xlfn.XLOOKUP(Table119[[#This Row],[ECON]],NUMERICAL_BINS_STEP_1!$Q$2:$Q$5,NUMERICAL_BINS_STEP_1!$A$2:$A$5,,-1)</f>
        <v>2</v>
      </c>
      <c r="R93" s="1">
        <f>_xlfn.XLOOKUP(Table119[[#This Row],[SR-BL]],NUMERICAL_BINS_STEP_1!$R$2:$R$5,NUMERICAL_BINS_STEP_1!$A$2:$A$5,,-1)</f>
        <v>2</v>
      </c>
      <c r="S93" s="1">
        <f>_xlfn.XLOOKUP(Table119[[#This Row],[AUCTION YEAR]],NUMERICAL_BINS_STEP_1!$S$2:$S$5,NUMERICAL_BINS_STEP_1!$A$2:$A$5,,-1)</f>
        <v>0</v>
      </c>
      <c r="T93" s="1">
        <f>_xlfn.XLOOKUP(Table119[[#This Row],[BASE PRICE]],NUMERICAL_BINS_STEP_1!$T$2:$T$5,NUMERICAL_BINS_STEP_1!$A$2:$A$5,,-1)</f>
        <v>2</v>
      </c>
      <c r="U93" s="1">
        <f>_xlfn.XLOOKUP(Table119[[#This Row],[SOLD PRICE]],NUMERICAL_BINS_STEP_1!$U$2:$U$5,NUMERICAL_BINS_STEP_1!$A$2:$A$5,,-1)</f>
        <v>2</v>
      </c>
      <c r="V93" s="1">
        <f>_xlfn.XLOOKUP(Table14[[#This Row],[COUNTRY]],CATEGORICAL_BINS_STEP_1!$L$2:$L$11,CATEGORICAL_BINS_STEP_1!$K$2:$K$11,,-1)</f>
        <v>3</v>
      </c>
      <c r="W93" s="1">
        <f>_xlfn.XLOOKUP(Table14[[#This Row],[TEAM]],CATEGORICAL_BINS_STEP_1!$L$14:$L$29,CATEGORICAL_BINS_STEP_1!$K$14:$K$29,,-1)</f>
        <v>4</v>
      </c>
      <c r="X93" s="1">
        <f>_xlfn.XLOOKUP(Table14[[#This Row],[PLAYING ROLE]],CATEGORICAL_BINS_STEP_1!$L$34:$L$37,CATEGORICAL_BINS_STEP_1!$K$34:$K$37,,-1)</f>
        <v>4</v>
      </c>
    </row>
    <row r="94" spans="1:24" x14ac:dyDescent="0.35">
      <c r="A94" s="4">
        <v>93</v>
      </c>
      <c r="B94" s="4">
        <v>2</v>
      </c>
      <c r="C94" s="1">
        <f>_xlfn.XLOOKUP(Table119[[#This Row],[T-RUNS]],NUMERICAL_BINS_STEP_1!$C$2:$C$5,NUMERICAL_BINS_STEP_1!$A$2:$A$5,,-1)</f>
        <v>3</v>
      </c>
      <c r="D94" s="1">
        <f>_xlfn.XLOOKUP(Table119[[#This Row],[T-WKTS]],NUMERICAL_BINS_STEP_1!$D$2:$D$5,NUMERICAL_BINS_STEP_1!$A$2:$A$5,,-1)</f>
        <v>0</v>
      </c>
      <c r="E94" s="1">
        <f>_xlfn.XLOOKUP(Table119[[#This Row],[ODI-RUNS-S]],NUMERICAL_BINS_STEP_1!$E$2:$E$5,NUMERICAL_BINS_STEP_1!$A$2:$A$5,,-1)</f>
        <v>3</v>
      </c>
      <c r="F94" s="1">
        <f>_xlfn.XLOOKUP(Table119[[#This Row],[ODI-SR-B]],NUMERICAL_BINS_STEP_1!$F$2:$F$5,NUMERICAL_BINS_STEP_1!$A$2:$A$5,,-1)</f>
        <v>2</v>
      </c>
      <c r="G94" s="1">
        <f>_xlfn.XLOOKUP(Table119[[#This Row],[ODI-WKTS]],NUMERICAL_BINS_STEP_1!$G$2:$G$5,NUMERICAL_BINS_STEP_1!$A$2:$A$5,,-1)</f>
        <v>0</v>
      </c>
      <c r="H94" s="1">
        <f>_xlfn.XLOOKUP(Table119[[#This Row],[ODI-SR-BL]],NUMERICAL_BINS_STEP_1!$H$2:$H$5,NUMERICAL_BINS_STEP_1!$A$2:$A$5,,-1)</f>
        <v>0</v>
      </c>
      <c r="I94" s="1">
        <f>_xlfn.XLOOKUP(Table119[[#This Row],[RUNS-S]],NUMERICAL_BINS_STEP_1!$I$2:$I$5,NUMERICAL_BINS_STEP_1!$A$2:$A$5,,-1)</f>
        <v>3</v>
      </c>
      <c r="J94" s="1">
        <f>_xlfn.XLOOKUP(Table119[[#This Row],[HS ]],NUMERICAL_BINS_STEP_1!$J$2:$J$5,NUMERICAL_BINS_STEP_1!$A$2:$A$5,,-1)</f>
        <v>3</v>
      </c>
      <c r="K94" s="1">
        <f>_xlfn.XLOOKUP(Table119[[#This Row],[AVE]],NUMERICAL_BINS_STEP_1!$K$2:$K$5,NUMERICAL_BINS_STEP_1!$A$2:$A$5,,-1)</f>
        <v>3</v>
      </c>
      <c r="L94" s="1">
        <f>_xlfn.XLOOKUP(Table119[[#This Row],[SR -B]],NUMERICAL_BINS_STEP_1!$L$2:$L$5,NUMERICAL_BINS_STEP_1!$A$2:$A$5,,-1)</f>
        <v>2</v>
      </c>
      <c r="M94" s="1">
        <f>_xlfn.XLOOKUP(Table119[[#This Row],[SIXERS]],NUMERICAL_BINS_STEP_1!$M$2:$M$5,NUMERICAL_BINS_STEP_1!$A$2:$A$5,,-1)</f>
        <v>3</v>
      </c>
      <c r="N94" s="1">
        <f>_xlfn.XLOOKUP(Table119[[#This Row],[RUNS-C]],NUMERICAL_BINS_STEP_1!$N$2:$N$5,NUMERICAL_BINS_STEP_1!$A$2:$A$5,,-1)</f>
        <v>0</v>
      </c>
      <c r="O94" s="1">
        <f>_xlfn.XLOOKUP(Table119[[#This Row],[WKTS]],NUMERICAL_BINS_STEP_1!$O$2:$O$5,NUMERICAL_BINS_STEP_1!$A$2:$A$5,,-1)</f>
        <v>0</v>
      </c>
      <c r="P94" s="1">
        <f>_xlfn.XLOOKUP(Table119[[#This Row],[AVE-BL]],NUMERICAL_BINS_STEP_1!$P$2:$P$5,NUMERICAL_BINS_STEP_1!$A$2:$A$5,,-1)</f>
        <v>0</v>
      </c>
      <c r="Q94" s="1">
        <f>_xlfn.XLOOKUP(Table119[[#This Row],[ECON]],NUMERICAL_BINS_STEP_1!$Q$2:$Q$5,NUMERICAL_BINS_STEP_1!$A$2:$A$5,,-1)</f>
        <v>0</v>
      </c>
      <c r="R94" s="1">
        <f>_xlfn.XLOOKUP(Table119[[#This Row],[SR-BL]],NUMERICAL_BINS_STEP_1!$R$2:$R$5,NUMERICAL_BINS_STEP_1!$A$2:$A$5,,-1)</f>
        <v>0</v>
      </c>
      <c r="S94" s="1">
        <f>_xlfn.XLOOKUP(Table119[[#This Row],[AUCTION YEAR]],NUMERICAL_BINS_STEP_1!$S$2:$S$5,NUMERICAL_BINS_STEP_1!$A$2:$A$5,,-1)</f>
        <v>0</v>
      </c>
      <c r="T94" s="1">
        <f>_xlfn.XLOOKUP(Table119[[#This Row],[BASE PRICE]],NUMERICAL_BINS_STEP_1!$T$2:$T$5,NUMERICAL_BINS_STEP_1!$A$2:$A$5,,-1)</f>
        <v>2</v>
      </c>
      <c r="U94" s="1">
        <f>_xlfn.XLOOKUP(Table119[[#This Row],[SOLD PRICE]],NUMERICAL_BINS_STEP_1!$U$2:$U$5,NUMERICAL_BINS_STEP_1!$A$2:$A$5,,-1)</f>
        <v>3</v>
      </c>
      <c r="V94" s="1">
        <f>_xlfn.XLOOKUP(Table14[[#This Row],[COUNTRY]],CATEGORICAL_BINS_STEP_1!$L$2:$L$11,CATEGORICAL_BINS_STEP_1!$K$2:$K$11,,-1)</f>
        <v>3</v>
      </c>
      <c r="W94" s="1">
        <f>_xlfn.XLOOKUP(Table14[[#This Row],[TEAM]],CATEGORICAL_BINS_STEP_1!$L$14:$L$29,CATEGORICAL_BINS_STEP_1!$K$14:$K$29,,-1)</f>
        <v>3</v>
      </c>
      <c r="X94" s="1">
        <f>_xlfn.XLOOKUP(Table14[[#This Row],[PLAYING ROLE]],CATEGORICAL_BINS_STEP_1!$L$34:$L$37,CATEGORICAL_BINS_STEP_1!$K$34:$K$37,,-1)</f>
        <v>2</v>
      </c>
    </row>
    <row r="95" spans="1:24" x14ac:dyDescent="0.35">
      <c r="A95" s="4">
        <v>94</v>
      </c>
      <c r="B95" s="4">
        <v>2</v>
      </c>
      <c r="C95" s="1">
        <f>_xlfn.XLOOKUP(Table119[[#This Row],[T-RUNS]],NUMERICAL_BINS_STEP_1!$C$2:$C$5,NUMERICAL_BINS_STEP_1!$A$2:$A$5,,-1)</f>
        <v>3</v>
      </c>
      <c r="D95" s="1">
        <f>_xlfn.XLOOKUP(Table119[[#This Row],[T-WKTS]],NUMERICAL_BINS_STEP_1!$D$2:$D$5,NUMERICAL_BINS_STEP_1!$A$2:$A$5,,-1)</f>
        <v>0</v>
      </c>
      <c r="E95" s="1">
        <f>_xlfn.XLOOKUP(Table119[[#This Row],[ODI-RUNS-S]],NUMERICAL_BINS_STEP_1!$E$2:$E$5,NUMERICAL_BINS_STEP_1!$A$2:$A$5,,-1)</f>
        <v>3</v>
      </c>
      <c r="F95" s="1">
        <f>_xlfn.XLOOKUP(Table119[[#This Row],[ODI-SR-B]],NUMERICAL_BINS_STEP_1!$F$2:$F$5,NUMERICAL_BINS_STEP_1!$A$2:$A$5,,-1)</f>
        <v>2</v>
      </c>
      <c r="G95" s="1">
        <f>_xlfn.XLOOKUP(Table119[[#This Row],[ODI-WKTS]],NUMERICAL_BINS_STEP_1!$G$2:$G$5,NUMERICAL_BINS_STEP_1!$A$2:$A$5,,-1)</f>
        <v>0</v>
      </c>
      <c r="H95" s="1">
        <f>_xlfn.XLOOKUP(Table119[[#This Row],[ODI-SR-BL]],NUMERICAL_BINS_STEP_1!$H$2:$H$5,NUMERICAL_BINS_STEP_1!$A$2:$A$5,,-1)</f>
        <v>0</v>
      </c>
      <c r="I95" s="1">
        <f>_xlfn.XLOOKUP(Table119[[#This Row],[RUNS-S]],NUMERICAL_BINS_STEP_1!$I$2:$I$5,NUMERICAL_BINS_STEP_1!$A$2:$A$5,,-1)</f>
        <v>3</v>
      </c>
      <c r="J95" s="1">
        <f>_xlfn.XLOOKUP(Table119[[#This Row],[HS ]],NUMERICAL_BINS_STEP_1!$J$2:$J$5,NUMERICAL_BINS_STEP_1!$A$2:$A$5,,-1)</f>
        <v>3</v>
      </c>
      <c r="K95" s="1">
        <f>_xlfn.XLOOKUP(Table119[[#This Row],[AVE]],NUMERICAL_BINS_STEP_1!$K$2:$K$5,NUMERICAL_BINS_STEP_1!$A$2:$A$5,,-1)</f>
        <v>3</v>
      </c>
      <c r="L95" s="1">
        <f>_xlfn.XLOOKUP(Table119[[#This Row],[SR -B]],NUMERICAL_BINS_STEP_1!$L$2:$L$5,NUMERICAL_BINS_STEP_1!$A$2:$A$5,,-1)</f>
        <v>3</v>
      </c>
      <c r="M95" s="1">
        <f>_xlfn.XLOOKUP(Table119[[#This Row],[SIXERS]],NUMERICAL_BINS_STEP_1!$M$2:$M$5,NUMERICAL_BINS_STEP_1!$A$2:$A$5,,-1)</f>
        <v>3</v>
      </c>
      <c r="N95" s="1">
        <f>_xlfn.XLOOKUP(Table119[[#This Row],[RUNS-C]],NUMERICAL_BINS_STEP_1!$N$2:$N$5,NUMERICAL_BINS_STEP_1!$A$2:$A$5,,-1)</f>
        <v>0</v>
      </c>
      <c r="O95" s="1">
        <f>_xlfn.XLOOKUP(Table119[[#This Row],[WKTS]],NUMERICAL_BINS_STEP_1!$O$2:$O$5,NUMERICAL_BINS_STEP_1!$A$2:$A$5,,-1)</f>
        <v>0</v>
      </c>
      <c r="P95" s="1">
        <f>_xlfn.XLOOKUP(Table119[[#This Row],[AVE-BL]],NUMERICAL_BINS_STEP_1!$P$2:$P$5,NUMERICAL_BINS_STEP_1!$A$2:$A$5,,-1)</f>
        <v>0</v>
      </c>
      <c r="Q95" s="1">
        <f>_xlfn.XLOOKUP(Table119[[#This Row],[ECON]],NUMERICAL_BINS_STEP_1!$Q$2:$Q$5,NUMERICAL_BINS_STEP_1!$A$2:$A$5,,-1)</f>
        <v>0</v>
      </c>
      <c r="R95" s="1">
        <f>_xlfn.XLOOKUP(Table119[[#This Row],[SR-BL]],NUMERICAL_BINS_STEP_1!$R$2:$R$5,NUMERICAL_BINS_STEP_1!$A$2:$A$5,,-1)</f>
        <v>0</v>
      </c>
      <c r="S95" s="1">
        <f>_xlfn.XLOOKUP(Table119[[#This Row],[AUCTION YEAR]],NUMERICAL_BINS_STEP_1!$S$2:$S$5,NUMERICAL_BINS_STEP_1!$A$2:$A$5,,-1)</f>
        <v>0</v>
      </c>
      <c r="T95" s="1">
        <f>_xlfn.XLOOKUP(Table119[[#This Row],[BASE PRICE]],NUMERICAL_BINS_STEP_1!$T$2:$T$5,NUMERICAL_BINS_STEP_1!$A$2:$A$5,,-1)</f>
        <v>3</v>
      </c>
      <c r="U95" s="1">
        <f>_xlfn.XLOOKUP(Table119[[#This Row],[SOLD PRICE]],NUMERICAL_BINS_STEP_1!$U$2:$U$5,NUMERICAL_BINS_STEP_1!$A$2:$A$5,,-1)</f>
        <v>1</v>
      </c>
      <c r="V95" s="1">
        <f>_xlfn.XLOOKUP(Table14[[#This Row],[COUNTRY]],CATEGORICAL_BINS_STEP_1!$L$2:$L$11,CATEGORICAL_BINS_STEP_1!$K$2:$K$11,,-1)</f>
        <v>1</v>
      </c>
      <c r="W95" s="1">
        <f>_xlfn.XLOOKUP(Table14[[#This Row],[TEAM]],CATEGORICAL_BINS_STEP_1!$L$14:$L$29,CATEGORICAL_BINS_STEP_1!$K$14:$K$29,,-1)</f>
        <v>3</v>
      </c>
      <c r="X95" s="1">
        <f>_xlfn.XLOOKUP(Table14[[#This Row],[PLAYING ROLE]],CATEGORICAL_BINS_STEP_1!$L$34:$L$37,CATEGORICAL_BINS_STEP_1!$K$34:$K$37,,-1)</f>
        <v>2</v>
      </c>
    </row>
    <row r="96" spans="1:24" x14ac:dyDescent="0.35">
      <c r="A96" s="4">
        <v>95</v>
      </c>
      <c r="B96" s="4">
        <v>2</v>
      </c>
      <c r="C96" s="1">
        <f>_xlfn.XLOOKUP(Table119[[#This Row],[T-RUNS]],NUMERICAL_BINS_STEP_1!$C$2:$C$5,NUMERICAL_BINS_STEP_1!$A$2:$A$5,,-1)</f>
        <v>3</v>
      </c>
      <c r="D96" s="1">
        <f>_xlfn.XLOOKUP(Table119[[#This Row],[T-WKTS]],NUMERICAL_BINS_STEP_1!$D$2:$D$5,NUMERICAL_BINS_STEP_1!$A$2:$A$5,,-1)</f>
        <v>3</v>
      </c>
      <c r="E96" s="1">
        <f>_xlfn.XLOOKUP(Table119[[#This Row],[ODI-RUNS-S]],NUMERICAL_BINS_STEP_1!$E$2:$E$5,NUMERICAL_BINS_STEP_1!$A$2:$A$5,,-1)</f>
        <v>3</v>
      </c>
      <c r="F96" s="1">
        <f>_xlfn.XLOOKUP(Table119[[#This Row],[ODI-SR-B]],NUMERICAL_BINS_STEP_1!$F$2:$F$5,NUMERICAL_BINS_STEP_1!$A$2:$A$5,,-1)</f>
        <v>1</v>
      </c>
      <c r="G96" s="1">
        <f>_xlfn.XLOOKUP(Table119[[#This Row],[ODI-WKTS]],NUMERICAL_BINS_STEP_1!$G$2:$G$5,NUMERICAL_BINS_STEP_1!$A$2:$A$5,,-1)</f>
        <v>3</v>
      </c>
      <c r="H96" s="1">
        <f>_xlfn.XLOOKUP(Table119[[#This Row],[ODI-SR-BL]],NUMERICAL_BINS_STEP_1!$H$2:$H$5,NUMERICAL_BINS_STEP_1!$A$2:$A$5,,-1)</f>
        <v>2</v>
      </c>
      <c r="I96" s="1">
        <f>_xlfn.XLOOKUP(Table119[[#This Row],[RUNS-S]],NUMERICAL_BINS_STEP_1!$I$2:$I$5,NUMERICAL_BINS_STEP_1!$A$2:$A$5,,-1)</f>
        <v>3</v>
      </c>
      <c r="J96" s="1">
        <f>_xlfn.XLOOKUP(Table119[[#This Row],[HS ]],NUMERICAL_BINS_STEP_1!$J$2:$J$5,NUMERICAL_BINS_STEP_1!$A$2:$A$5,,-1)</f>
        <v>3</v>
      </c>
      <c r="K96" s="1">
        <f>_xlfn.XLOOKUP(Table119[[#This Row],[AVE]],NUMERICAL_BINS_STEP_1!$K$2:$K$5,NUMERICAL_BINS_STEP_1!$A$2:$A$5,,-1)</f>
        <v>3</v>
      </c>
      <c r="L96" s="1">
        <f>_xlfn.XLOOKUP(Table119[[#This Row],[SR -B]],NUMERICAL_BINS_STEP_1!$L$2:$L$5,NUMERICAL_BINS_STEP_1!$A$2:$A$5,,-1)</f>
        <v>1</v>
      </c>
      <c r="M96" s="1">
        <f>_xlfn.XLOOKUP(Table119[[#This Row],[SIXERS]],NUMERICAL_BINS_STEP_1!$M$2:$M$5,NUMERICAL_BINS_STEP_1!$A$2:$A$5,,-1)</f>
        <v>3</v>
      </c>
      <c r="N96" s="1">
        <f>_xlfn.XLOOKUP(Table119[[#This Row],[RUNS-C]],NUMERICAL_BINS_STEP_1!$N$2:$N$5,NUMERICAL_BINS_STEP_1!$A$2:$A$5,,-1)</f>
        <v>3</v>
      </c>
      <c r="O96" s="1">
        <f>_xlfn.XLOOKUP(Table119[[#This Row],[WKTS]],NUMERICAL_BINS_STEP_1!$O$2:$O$5,NUMERICAL_BINS_STEP_1!$A$2:$A$5,,-1)</f>
        <v>3</v>
      </c>
      <c r="P96" s="1">
        <f>_xlfn.XLOOKUP(Table119[[#This Row],[AVE-BL]],NUMERICAL_BINS_STEP_1!$P$2:$P$5,NUMERICAL_BINS_STEP_1!$A$2:$A$5,,-1)</f>
        <v>3</v>
      </c>
      <c r="Q96" s="1">
        <f>_xlfn.XLOOKUP(Table119[[#This Row],[ECON]],NUMERICAL_BINS_STEP_1!$Q$2:$Q$5,NUMERICAL_BINS_STEP_1!$A$2:$A$5,,-1)</f>
        <v>2</v>
      </c>
      <c r="R96" s="1">
        <f>_xlfn.XLOOKUP(Table119[[#This Row],[SR-BL]],NUMERICAL_BINS_STEP_1!$R$2:$R$5,NUMERICAL_BINS_STEP_1!$A$2:$A$5,,-1)</f>
        <v>3</v>
      </c>
      <c r="S96" s="1">
        <f>_xlfn.XLOOKUP(Table119[[#This Row],[AUCTION YEAR]],NUMERICAL_BINS_STEP_1!$S$2:$S$5,NUMERICAL_BINS_STEP_1!$A$2:$A$5,,-1)</f>
        <v>0</v>
      </c>
      <c r="T96" s="1">
        <f>_xlfn.XLOOKUP(Table119[[#This Row],[BASE PRICE]],NUMERICAL_BINS_STEP_1!$T$2:$T$5,NUMERICAL_BINS_STEP_1!$A$2:$A$5,,-1)</f>
        <v>3</v>
      </c>
      <c r="U96" s="1">
        <f>_xlfn.XLOOKUP(Table119[[#This Row],[SOLD PRICE]],NUMERICAL_BINS_STEP_1!$U$2:$U$5,NUMERICAL_BINS_STEP_1!$A$2:$A$5,,-1)</f>
        <v>3</v>
      </c>
      <c r="V96" s="1">
        <f>_xlfn.XLOOKUP(Table14[[#This Row],[COUNTRY]],CATEGORICAL_BINS_STEP_1!$L$2:$L$11,CATEGORICAL_BINS_STEP_1!$K$2:$K$11,,-1)</f>
        <v>1</v>
      </c>
      <c r="W96" s="1">
        <f>_xlfn.XLOOKUP(Table14[[#This Row],[TEAM]],CATEGORICAL_BINS_STEP_1!$L$14:$L$29,CATEGORICAL_BINS_STEP_1!$K$14:$K$29,,-1)</f>
        <v>3</v>
      </c>
      <c r="X96" s="1">
        <f>_xlfn.XLOOKUP(Table14[[#This Row],[PLAYING ROLE]],CATEGORICAL_BINS_STEP_1!$L$34:$L$37,CATEGORICAL_BINS_STEP_1!$K$34:$K$37,,-1)</f>
        <v>1</v>
      </c>
    </row>
    <row r="97" spans="1:24" x14ac:dyDescent="0.35">
      <c r="A97" s="4">
        <v>96</v>
      </c>
      <c r="B97" s="4">
        <v>1</v>
      </c>
      <c r="C97" s="1">
        <f>_xlfn.XLOOKUP(Table119[[#This Row],[T-RUNS]],NUMERICAL_BINS_STEP_1!$C$2:$C$5,NUMERICAL_BINS_STEP_1!$A$2:$A$5,,-1)</f>
        <v>1</v>
      </c>
      <c r="D97" s="1">
        <f>_xlfn.XLOOKUP(Table119[[#This Row],[T-WKTS]],NUMERICAL_BINS_STEP_1!$D$2:$D$5,NUMERICAL_BINS_STEP_1!$A$2:$A$5,,-1)</f>
        <v>3</v>
      </c>
      <c r="E97" s="1">
        <f>_xlfn.XLOOKUP(Table119[[#This Row],[ODI-RUNS-S]],NUMERICAL_BINS_STEP_1!$E$2:$E$5,NUMERICAL_BINS_STEP_1!$A$2:$A$5,,-1)</f>
        <v>0</v>
      </c>
      <c r="F97" s="1">
        <f>_xlfn.XLOOKUP(Table119[[#This Row],[ODI-SR-B]],NUMERICAL_BINS_STEP_1!$F$2:$F$5,NUMERICAL_BINS_STEP_1!$A$2:$A$5,,-1)</f>
        <v>0</v>
      </c>
      <c r="G97" s="1">
        <f>_xlfn.XLOOKUP(Table119[[#This Row],[ODI-WKTS]],NUMERICAL_BINS_STEP_1!$G$2:$G$5,NUMERICAL_BINS_STEP_1!$A$2:$A$5,,-1)</f>
        <v>2</v>
      </c>
      <c r="H97" s="1">
        <f>_xlfn.XLOOKUP(Table119[[#This Row],[ODI-SR-BL]],NUMERICAL_BINS_STEP_1!$H$2:$H$5,NUMERICAL_BINS_STEP_1!$A$2:$A$5,,-1)</f>
        <v>2</v>
      </c>
      <c r="I97" s="1">
        <f>_xlfn.XLOOKUP(Table119[[#This Row],[RUNS-S]],NUMERICAL_BINS_STEP_1!$I$2:$I$5,NUMERICAL_BINS_STEP_1!$A$2:$A$5,,-1)</f>
        <v>0</v>
      </c>
      <c r="J97" s="1">
        <f>_xlfn.XLOOKUP(Table119[[#This Row],[HS ]],NUMERICAL_BINS_STEP_1!$J$2:$J$5,NUMERICAL_BINS_STEP_1!$A$2:$A$5,,-1)</f>
        <v>0</v>
      </c>
      <c r="K97" s="1">
        <f>_xlfn.XLOOKUP(Table119[[#This Row],[AVE]],NUMERICAL_BINS_STEP_1!$K$2:$K$5,NUMERICAL_BINS_STEP_1!$A$2:$A$5,,-1)</f>
        <v>0</v>
      </c>
      <c r="L97" s="1">
        <f>_xlfn.XLOOKUP(Table119[[#This Row],[SR -B]],NUMERICAL_BINS_STEP_1!$L$2:$L$5,NUMERICAL_BINS_STEP_1!$A$2:$A$5,,-1)</f>
        <v>0</v>
      </c>
      <c r="M97" s="1">
        <f>_xlfn.XLOOKUP(Table119[[#This Row],[SIXERS]],NUMERICAL_BINS_STEP_1!$M$2:$M$5,NUMERICAL_BINS_STEP_1!$A$2:$A$5,,-1)</f>
        <v>0</v>
      </c>
      <c r="N97" s="1">
        <f>_xlfn.XLOOKUP(Table119[[#This Row],[RUNS-C]],NUMERICAL_BINS_STEP_1!$N$2:$N$5,NUMERICAL_BINS_STEP_1!$A$2:$A$5,,-1)</f>
        <v>2</v>
      </c>
      <c r="O97" s="1">
        <f>_xlfn.XLOOKUP(Table119[[#This Row],[WKTS]],NUMERICAL_BINS_STEP_1!$O$2:$O$5,NUMERICAL_BINS_STEP_1!$A$2:$A$5,,-1)</f>
        <v>0</v>
      </c>
      <c r="P97" s="1">
        <f>_xlfn.XLOOKUP(Table119[[#This Row],[AVE-BL]],NUMERICAL_BINS_STEP_1!$P$2:$P$5,NUMERICAL_BINS_STEP_1!$A$2:$A$5,,-1)</f>
        <v>3</v>
      </c>
      <c r="Q97" s="1">
        <f>_xlfn.XLOOKUP(Table119[[#This Row],[ECON]],NUMERICAL_BINS_STEP_1!$Q$2:$Q$5,NUMERICAL_BINS_STEP_1!$A$2:$A$5,,-1)</f>
        <v>3</v>
      </c>
      <c r="R97" s="1">
        <f>_xlfn.XLOOKUP(Table119[[#This Row],[SR-BL]],NUMERICAL_BINS_STEP_1!$R$2:$R$5,NUMERICAL_BINS_STEP_1!$A$2:$A$5,,-1)</f>
        <v>2</v>
      </c>
      <c r="S97" s="1">
        <f>_xlfn.XLOOKUP(Table119[[#This Row],[AUCTION YEAR]],NUMERICAL_BINS_STEP_1!$S$2:$S$5,NUMERICAL_BINS_STEP_1!$A$2:$A$5,,-1)</f>
        <v>0</v>
      </c>
      <c r="T97" s="1">
        <f>_xlfn.XLOOKUP(Table119[[#This Row],[BASE PRICE]],NUMERICAL_BINS_STEP_1!$T$2:$T$5,NUMERICAL_BINS_STEP_1!$A$2:$A$5,,-1)</f>
        <v>3</v>
      </c>
      <c r="U97" s="1">
        <f>_xlfn.XLOOKUP(Table119[[#This Row],[SOLD PRICE]],NUMERICAL_BINS_STEP_1!$U$2:$U$5,NUMERICAL_BINS_STEP_1!$A$2:$A$5,,-1)</f>
        <v>2</v>
      </c>
      <c r="V97" s="1">
        <f>_xlfn.XLOOKUP(Table14[[#This Row],[COUNTRY]],CATEGORICAL_BINS_STEP_1!$L$2:$L$11,CATEGORICAL_BINS_STEP_1!$K$2:$K$11,,-1)</f>
        <v>1</v>
      </c>
      <c r="W97" s="1">
        <f>_xlfn.XLOOKUP(Table14[[#This Row],[TEAM]],CATEGORICAL_BINS_STEP_1!$L$14:$L$29,CATEGORICAL_BINS_STEP_1!$K$14:$K$29,,-1)</f>
        <v>2</v>
      </c>
      <c r="X97" s="1">
        <f>_xlfn.XLOOKUP(Table14[[#This Row],[PLAYING ROLE]],CATEGORICAL_BINS_STEP_1!$L$34:$L$37,CATEGORICAL_BINS_STEP_1!$K$34:$K$37,,-1)</f>
        <v>3</v>
      </c>
    </row>
    <row r="98" spans="1:24" x14ac:dyDescent="0.35">
      <c r="A98" s="4">
        <v>97</v>
      </c>
      <c r="B98" s="4">
        <v>2</v>
      </c>
      <c r="C98" s="1">
        <f>_xlfn.XLOOKUP(Table119[[#This Row],[T-RUNS]],NUMERICAL_BINS_STEP_1!$C$2:$C$5,NUMERICAL_BINS_STEP_1!$A$2:$A$5,,-1)</f>
        <v>1</v>
      </c>
      <c r="D98" s="1">
        <f>_xlfn.XLOOKUP(Table119[[#This Row],[T-WKTS]],NUMERICAL_BINS_STEP_1!$D$2:$D$5,NUMERICAL_BINS_STEP_1!$A$2:$A$5,,-1)</f>
        <v>0</v>
      </c>
      <c r="E98" s="1">
        <f>_xlfn.XLOOKUP(Table119[[#This Row],[ODI-RUNS-S]],NUMERICAL_BINS_STEP_1!$E$2:$E$5,NUMERICAL_BINS_STEP_1!$A$2:$A$5,,-1)</f>
        <v>1</v>
      </c>
      <c r="F98" s="1">
        <f>_xlfn.XLOOKUP(Table119[[#This Row],[ODI-SR-B]],NUMERICAL_BINS_STEP_1!$F$2:$F$5,NUMERICAL_BINS_STEP_1!$A$2:$A$5,,-1)</f>
        <v>3</v>
      </c>
      <c r="G98" s="1">
        <f>_xlfn.XLOOKUP(Table119[[#This Row],[ODI-WKTS]],NUMERICAL_BINS_STEP_1!$G$2:$G$5,NUMERICAL_BINS_STEP_1!$A$2:$A$5,,-1)</f>
        <v>2</v>
      </c>
      <c r="H98" s="1">
        <f>_xlfn.XLOOKUP(Table119[[#This Row],[ODI-SR-BL]],NUMERICAL_BINS_STEP_1!$H$2:$H$5,NUMERICAL_BINS_STEP_1!$A$2:$A$5,,-1)</f>
        <v>2</v>
      </c>
      <c r="I98" s="1">
        <f>_xlfn.XLOOKUP(Table119[[#This Row],[RUNS-S]],NUMERICAL_BINS_STEP_1!$I$2:$I$5,NUMERICAL_BINS_STEP_1!$A$2:$A$5,,-1)</f>
        <v>2</v>
      </c>
      <c r="J98" s="1">
        <f>_xlfn.XLOOKUP(Table119[[#This Row],[HS ]],NUMERICAL_BINS_STEP_1!$J$2:$J$5,NUMERICAL_BINS_STEP_1!$A$2:$A$5,,-1)</f>
        <v>2</v>
      </c>
      <c r="K98" s="1">
        <f>_xlfn.XLOOKUP(Table119[[#This Row],[AVE]],NUMERICAL_BINS_STEP_1!$K$2:$K$5,NUMERICAL_BINS_STEP_1!$A$2:$A$5,,-1)</f>
        <v>2</v>
      </c>
      <c r="L98" s="1">
        <f>_xlfn.XLOOKUP(Table119[[#This Row],[SR -B]],NUMERICAL_BINS_STEP_1!$L$2:$L$5,NUMERICAL_BINS_STEP_1!$A$2:$A$5,,-1)</f>
        <v>3</v>
      </c>
      <c r="M98" s="1">
        <f>_xlfn.XLOOKUP(Table119[[#This Row],[SIXERS]],NUMERICAL_BINS_STEP_1!$M$2:$M$5,NUMERICAL_BINS_STEP_1!$A$2:$A$5,,-1)</f>
        <v>3</v>
      </c>
      <c r="N98" s="1">
        <f>_xlfn.XLOOKUP(Table119[[#This Row],[RUNS-C]],NUMERICAL_BINS_STEP_1!$N$2:$N$5,NUMERICAL_BINS_STEP_1!$A$2:$A$5,,-1)</f>
        <v>3</v>
      </c>
      <c r="O98" s="1">
        <f>_xlfn.XLOOKUP(Table119[[#This Row],[WKTS]],NUMERICAL_BINS_STEP_1!$O$2:$O$5,NUMERICAL_BINS_STEP_1!$A$2:$A$5,,-1)</f>
        <v>3</v>
      </c>
      <c r="P98" s="1">
        <f>_xlfn.XLOOKUP(Table119[[#This Row],[AVE-BL]],NUMERICAL_BINS_STEP_1!$P$2:$P$5,NUMERICAL_BINS_STEP_1!$A$2:$A$5,,-1)</f>
        <v>2</v>
      </c>
      <c r="Q98" s="1">
        <f>_xlfn.XLOOKUP(Table119[[#This Row],[ECON]],NUMERICAL_BINS_STEP_1!$Q$2:$Q$5,NUMERICAL_BINS_STEP_1!$A$2:$A$5,,-1)</f>
        <v>3</v>
      </c>
      <c r="R98" s="1">
        <f>_xlfn.XLOOKUP(Table119[[#This Row],[SR-BL]],NUMERICAL_BINS_STEP_1!$R$2:$R$5,NUMERICAL_BINS_STEP_1!$A$2:$A$5,,-1)</f>
        <v>2</v>
      </c>
      <c r="S98" s="1">
        <f>_xlfn.XLOOKUP(Table119[[#This Row],[AUCTION YEAR]],NUMERICAL_BINS_STEP_1!$S$2:$S$5,NUMERICAL_BINS_STEP_1!$A$2:$A$5,,-1)</f>
        <v>0</v>
      </c>
      <c r="T98" s="1">
        <f>_xlfn.XLOOKUP(Table119[[#This Row],[BASE PRICE]],NUMERICAL_BINS_STEP_1!$T$2:$T$5,NUMERICAL_BINS_STEP_1!$A$2:$A$5,,-1)</f>
        <v>3</v>
      </c>
      <c r="U98" s="1">
        <f>_xlfn.XLOOKUP(Table119[[#This Row],[SOLD PRICE]],NUMERICAL_BINS_STEP_1!$U$2:$U$5,NUMERICAL_BINS_STEP_1!$A$2:$A$5,,-1)</f>
        <v>2</v>
      </c>
      <c r="V98" s="1">
        <f>_xlfn.XLOOKUP(Table14[[#This Row],[COUNTRY]],CATEGORICAL_BINS_STEP_1!$L$2:$L$11,CATEGORICAL_BINS_STEP_1!$K$2:$K$11,,-1)</f>
        <v>1</v>
      </c>
      <c r="W98" s="1">
        <f>_xlfn.XLOOKUP(Table14[[#This Row],[TEAM]],CATEGORICAL_BINS_STEP_1!$L$14:$L$29,CATEGORICAL_BINS_STEP_1!$K$14:$K$29,,-1)</f>
        <v>1</v>
      </c>
      <c r="X98" s="1">
        <f>_xlfn.XLOOKUP(Table14[[#This Row],[PLAYING ROLE]],CATEGORICAL_BINS_STEP_1!$L$34:$L$37,CATEGORICAL_BINS_STEP_1!$K$34:$K$37,,-1)</f>
        <v>1</v>
      </c>
    </row>
    <row r="99" spans="1:24" x14ac:dyDescent="0.35">
      <c r="A99" s="4">
        <v>98</v>
      </c>
      <c r="B99" s="4">
        <v>1</v>
      </c>
      <c r="C99" s="1">
        <f>_xlfn.XLOOKUP(Table119[[#This Row],[T-RUNS]],NUMERICAL_BINS_STEP_1!$C$2:$C$5,NUMERICAL_BINS_STEP_1!$A$2:$A$5,,-1)</f>
        <v>3</v>
      </c>
      <c r="D99" s="1">
        <f>_xlfn.XLOOKUP(Table119[[#This Row],[T-WKTS]],NUMERICAL_BINS_STEP_1!$D$2:$D$5,NUMERICAL_BINS_STEP_1!$A$2:$A$5,,-1)</f>
        <v>2</v>
      </c>
      <c r="E99" s="1">
        <f>_xlfn.XLOOKUP(Table119[[#This Row],[ODI-RUNS-S]],NUMERICAL_BINS_STEP_1!$E$2:$E$5,NUMERICAL_BINS_STEP_1!$A$2:$A$5,,-1)</f>
        <v>3</v>
      </c>
      <c r="F99" s="1">
        <f>_xlfn.XLOOKUP(Table119[[#This Row],[ODI-SR-B]],NUMERICAL_BINS_STEP_1!$F$2:$F$5,NUMERICAL_BINS_STEP_1!$A$2:$A$5,,-1)</f>
        <v>1</v>
      </c>
      <c r="G99" s="1">
        <f>_xlfn.XLOOKUP(Table119[[#This Row],[ODI-WKTS]],NUMERICAL_BINS_STEP_1!$G$2:$G$5,NUMERICAL_BINS_STEP_1!$A$2:$A$5,,-1)</f>
        <v>0</v>
      </c>
      <c r="H99" s="1">
        <f>_xlfn.XLOOKUP(Table119[[#This Row],[ODI-SR-BL]],NUMERICAL_BINS_STEP_1!$H$2:$H$5,NUMERICAL_BINS_STEP_1!$A$2:$A$5,,-1)</f>
        <v>0</v>
      </c>
      <c r="I99" s="1">
        <f>_xlfn.XLOOKUP(Table119[[#This Row],[RUNS-S]],NUMERICAL_BINS_STEP_1!$I$2:$I$5,NUMERICAL_BINS_STEP_1!$A$2:$A$5,,-1)</f>
        <v>1</v>
      </c>
      <c r="J99" s="1">
        <f>_xlfn.XLOOKUP(Table119[[#This Row],[HS ]],NUMERICAL_BINS_STEP_1!$J$2:$J$5,NUMERICAL_BINS_STEP_1!$A$2:$A$5,,-1)</f>
        <v>1</v>
      </c>
      <c r="K99" s="1">
        <f>_xlfn.XLOOKUP(Table119[[#This Row],[AVE]],NUMERICAL_BINS_STEP_1!$K$2:$K$5,NUMERICAL_BINS_STEP_1!$A$2:$A$5,,-1)</f>
        <v>1</v>
      </c>
      <c r="L99" s="1">
        <f>_xlfn.XLOOKUP(Table119[[#This Row],[SR -B]],NUMERICAL_BINS_STEP_1!$L$2:$L$5,NUMERICAL_BINS_STEP_1!$A$2:$A$5,,-1)</f>
        <v>0</v>
      </c>
      <c r="M99" s="1">
        <f>_xlfn.XLOOKUP(Table119[[#This Row],[SIXERS]],NUMERICAL_BINS_STEP_1!$M$2:$M$5,NUMERICAL_BINS_STEP_1!$A$2:$A$5,,-1)</f>
        <v>1</v>
      </c>
      <c r="N99" s="1">
        <f>_xlfn.XLOOKUP(Table119[[#This Row],[RUNS-C]],NUMERICAL_BINS_STEP_1!$N$2:$N$5,NUMERICAL_BINS_STEP_1!$A$2:$A$5,,-1)</f>
        <v>0</v>
      </c>
      <c r="O99" s="1">
        <f>_xlfn.XLOOKUP(Table119[[#This Row],[WKTS]],NUMERICAL_BINS_STEP_1!$O$2:$O$5,NUMERICAL_BINS_STEP_1!$A$2:$A$5,,-1)</f>
        <v>0</v>
      </c>
      <c r="P99" s="1">
        <f>_xlfn.XLOOKUP(Table119[[#This Row],[AVE-BL]],NUMERICAL_BINS_STEP_1!$P$2:$P$5,NUMERICAL_BINS_STEP_1!$A$2:$A$5,,-1)</f>
        <v>0</v>
      </c>
      <c r="Q99" s="1">
        <f>_xlfn.XLOOKUP(Table119[[#This Row],[ECON]],NUMERICAL_BINS_STEP_1!$Q$2:$Q$5,NUMERICAL_BINS_STEP_1!$A$2:$A$5,,-1)</f>
        <v>0</v>
      </c>
      <c r="R99" s="1">
        <f>_xlfn.XLOOKUP(Table119[[#This Row],[SR-BL]],NUMERICAL_BINS_STEP_1!$R$2:$R$5,NUMERICAL_BINS_STEP_1!$A$2:$A$5,,-1)</f>
        <v>0</v>
      </c>
      <c r="S99" s="1">
        <f>_xlfn.XLOOKUP(Table119[[#This Row],[AUCTION YEAR]],NUMERICAL_BINS_STEP_1!$S$2:$S$5,NUMERICAL_BINS_STEP_1!$A$2:$A$5,,-1)</f>
        <v>0</v>
      </c>
      <c r="T99" s="1">
        <f>_xlfn.XLOOKUP(Table119[[#This Row],[BASE PRICE]],NUMERICAL_BINS_STEP_1!$T$2:$T$5,NUMERICAL_BINS_STEP_1!$A$2:$A$5,,-1)</f>
        <v>3</v>
      </c>
      <c r="U99" s="1">
        <f>_xlfn.XLOOKUP(Table119[[#This Row],[SOLD PRICE]],NUMERICAL_BINS_STEP_1!$U$2:$U$5,NUMERICAL_BINS_STEP_1!$A$2:$A$5,,-1)</f>
        <v>1</v>
      </c>
      <c r="V99" s="1">
        <f>_xlfn.XLOOKUP(Table14[[#This Row],[COUNTRY]],CATEGORICAL_BINS_STEP_1!$L$2:$L$11,CATEGORICAL_BINS_STEP_1!$K$2:$K$11,,-1)</f>
        <v>1</v>
      </c>
      <c r="W99" s="1">
        <f>_xlfn.XLOOKUP(Table14[[#This Row],[TEAM]],CATEGORICAL_BINS_STEP_1!$L$14:$L$29,CATEGORICAL_BINS_STEP_1!$K$14:$K$29,,-1)</f>
        <v>4</v>
      </c>
      <c r="X99" s="1">
        <f>_xlfn.XLOOKUP(Table14[[#This Row],[PLAYING ROLE]],CATEGORICAL_BINS_STEP_1!$L$34:$L$37,CATEGORICAL_BINS_STEP_1!$K$34:$K$37,,-1)</f>
        <v>2</v>
      </c>
    </row>
    <row r="100" spans="1:24" x14ac:dyDescent="0.35">
      <c r="A100" s="4">
        <v>99</v>
      </c>
      <c r="B100" s="4">
        <v>3</v>
      </c>
      <c r="C100" s="1">
        <f>_xlfn.XLOOKUP(Table119[[#This Row],[T-RUNS]],NUMERICAL_BINS_STEP_1!$C$2:$C$5,NUMERICAL_BINS_STEP_1!$A$2:$A$5,,-1)</f>
        <v>2</v>
      </c>
      <c r="D100" s="1">
        <f>_xlfn.XLOOKUP(Table119[[#This Row],[T-WKTS]],NUMERICAL_BINS_STEP_1!$D$2:$D$5,NUMERICAL_BINS_STEP_1!$A$2:$A$5,,-1)</f>
        <v>3</v>
      </c>
      <c r="E100" s="1">
        <f>_xlfn.XLOOKUP(Table119[[#This Row],[ODI-RUNS-S]],NUMERICAL_BINS_STEP_1!$E$2:$E$5,NUMERICAL_BINS_STEP_1!$A$2:$A$5,,-1)</f>
        <v>3</v>
      </c>
      <c r="F100" s="1">
        <f>_xlfn.XLOOKUP(Table119[[#This Row],[ODI-SR-B]],NUMERICAL_BINS_STEP_1!$F$2:$F$5,NUMERICAL_BINS_STEP_1!$A$2:$A$5,,-1)</f>
        <v>3</v>
      </c>
      <c r="G100" s="1">
        <f>_xlfn.XLOOKUP(Table119[[#This Row],[ODI-WKTS]],NUMERICAL_BINS_STEP_1!$G$2:$G$5,NUMERICAL_BINS_STEP_1!$A$2:$A$5,,-1)</f>
        <v>3</v>
      </c>
      <c r="H100" s="1">
        <f>_xlfn.XLOOKUP(Table119[[#This Row],[ODI-SR-BL]],NUMERICAL_BINS_STEP_1!$H$2:$H$5,NUMERICAL_BINS_STEP_1!$A$2:$A$5,,-1)</f>
        <v>2</v>
      </c>
      <c r="I100" s="1">
        <f>_xlfn.XLOOKUP(Table119[[#This Row],[RUNS-S]],NUMERICAL_BINS_STEP_1!$I$2:$I$5,NUMERICAL_BINS_STEP_1!$A$2:$A$5,,-1)</f>
        <v>1</v>
      </c>
      <c r="J100" s="1">
        <f>_xlfn.XLOOKUP(Table119[[#This Row],[HS ]],NUMERICAL_BINS_STEP_1!$J$2:$J$5,NUMERICAL_BINS_STEP_1!$A$2:$A$5,,-1)</f>
        <v>1</v>
      </c>
      <c r="K100" s="1">
        <f>_xlfn.XLOOKUP(Table119[[#This Row],[AVE]],NUMERICAL_BINS_STEP_1!$K$2:$K$5,NUMERICAL_BINS_STEP_1!$A$2:$A$5,,-1)</f>
        <v>1</v>
      </c>
      <c r="L100" s="1">
        <f>_xlfn.XLOOKUP(Table119[[#This Row],[SR -B]],NUMERICAL_BINS_STEP_1!$L$2:$L$5,NUMERICAL_BINS_STEP_1!$A$2:$A$5,,-1)</f>
        <v>3</v>
      </c>
      <c r="M100" s="1">
        <f>_xlfn.XLOOKUP(Table119[[#This Row],[SIXERS]],NUMERICAL_BINS_STEP_1!$M$2:$M$5,NUMERICAL_BINS_STEP_1!$A$2:$A$5,,-1)</f>
        <v>2</v>
      </c>
      <c r="N100" s="1">
        <f>_xlfn.XLOOKUP(Table119[[#This Row],[RUNS-C]],NUMERICAL_BINS_STEP_1!$N$2:$N$5,NUMERICAL_BINS_STEP_1!$A$2:$A$5,,-1)</f>
        <v>0</v>
      </c>
      <c r="O100" s="1">
        <f>_xlfn.XLOOKUP(Table119[[#This Row],[WKTS]],NUMERICAL_BINS_STEP_1!$O$2:$O$5,NUMERICAL_BINS_STEP_1!$A$2:$A$5,,-1)</f>
        <v>2</v>
      </c>
      <c r="P100" s="1">
        <f>_xlfn.XLOOKUP(Table119[[#This Row],[AVE-BL]],NUMERICAL_BINS_STEP_1!$P$2:$P$5,NUMERICAL_BINS_STEP_1!$A$2:$A$5,,-1)</f>
        <v>2</v>
      </c>
      <c r="Q100" s="1">
        <f>_xlfn.XLOOKUP(Table119[[#This Row],[ECON]],NUMERICAL_BINS_STEP_1!$Q$2:$Q$5,NUMERICAL_BINS_STEP_1!$A$2:$A$5,,-1)</f>
        <v>2</v>
      </c>
      <c r="R100" s="1">
        <f>_xlfn.XLOOKUP(Table119[[#This Row],[SR-BL]],NUMERICAL_BINS_STEP_1!$R$2:$R$5,NUMERICAL_BINS_STEP_1!$A$2:$A$5,,-1)</f>
        <v>2</v>
      </c>
      <c r="S100" s="1">
        <f>_xlfn.XLOOKUP(Table119[[#This Row],[AUCTION YEAR]],NUMERICAL_BINS_STEP_1!$S$2:$S$5,NUMERICAL_BINS_STEP_1!$A$2:$A$5,,-1)</f>
        <v>0</v>
      </c>
      <c r="T100" s="1">
        <f>_xlfn.XLOOKUP(Table119[[#This Row],[BASE PRICE]],NUMERICAL_BINS_STEP_1!$T$2:$T$5,NUMERICAL_BINS_STEP_1!$A$2:$A$5,,-1)</f>
        <v>3</v>
      </c>
      <c r="U100" s="1">
        <f>_xlfn.XLOOKUP(Table119[[#This Row],[SOLD PRICE]],NUMERICAL_BINS_STEP_1!$U$2:$U$5,NUMERICAL_BINS_STEP_1!$A$2:$A$5,,-1)</f>
        <v>2</v>
      </c>
      <c r="V100" s="1">
        <f>_xlfn.XLOOKUP(Table14[[#This Row],[COUNTRY]],CATEGORICAL_BINS_STEP_1!$L$2:$L$11,CATEGORICAL_BINS_STEP_1!$K$2:$K$11,,-1)</f>
        <v>1</v>
      </c>
      <c r="W100" s="1">
        <f>_xlfn.XLOOKUP(Table14[[#This Row],[TEAM]],CATEGORICAL_BINS_STEP_1!$L$14:$L$29,CATEGORICAL_BINS_STEP_1!$K$14:$K$29,,-1)</f>
        <v>1</v>
      </c>
      <c r="X100" s="1">
        <f>_xlfn.XLOOKUP(Table14[[#This Row],[PLAYING ROLE]],CATEGORICAL_BINS_STEP_1!$L$34:$L$37,CATEGORICAL_BINS_STEP_1!$K$34:$K$37,,-1)</f>
        <v>3</v>
      </c>
    </row>
    <row r="101" spans="1:24" x14ac:dyDescent="0.35">
      <c r="A101" s="4">
        <v>100</v>
      </c>
      <c r="B101" s="4">
        <v>2</v>
      </c>
      <c r="C101" s="1">
        <f>_xlfn.XLOOKUP(Table119[[#This Row],[T-RUNS]],NUMERICAL_BINS_STEP_1!$C$2:$C$5,NUMERICAL_BINS_STEP_1!$A$2:$A$5,,-1)</f>
        <v>3</v>
      </c>
      <c r="D101" s="1">
        <f>_xlfn.XLOOKUP(Table119[[#This Row],[T-WKTS]],NUMERICAL_BINS_STEP_1!$D$2:$D$5,NUMERICAL_BINS_STEP_1!$A$2:$A$5,,-1)</f>
        <v>2</v>
      </c>
      <c r="E101" s="1">
        <f>_xlfn.XLOOKUP(Table119[[#This Row],[ODI-RUNS-S]],NUMERICAL_BINS_STEP_1!$E$2:$E$5,NUMERICAL_BINS_STEP_1!$A$2:$A$5,,-1)</f>
        <v>3</v>
      </c>
      <c r="F101" s="1">
        <f>_xlfn.XLOOKUP(Table119[[#This Row],[ODI-SR-B]],NUMERICAL_BINS_STEP_1!$F$2:$F$5,NUMERICAL_BINS_STEP_1!$A$2:$A$5,,-1)</f>
        <v>1</v>
      </c>
      <c r="G101" s="1">
        <f>_xlfn.XLOOKUP(Table119[[#This Row],[ODI-WKTS]],NUMERICAL_BINS_STEP_1!$G$2:$G$5,NUMERICAL_BINS_STEP_1!$A$2:$A$5,,-1)</f>
        <v>0</v>
      </c>
      <c r="H101" s="1">
        <f>_xlfn.XLOOKUP(Table119[[#This Row],[ODI-SR-BL]],NUMERICAL_BINS_STEP_1!$H$2:$H$5,NUMERICAL_BINS_STEP_1!$A$2:$A$5,,-1)</f>
        <v>3</v>
      </c>
      <c r="I101" s="1">
        <f>_xlfn.XLOOKUP(Table119[[#This Row],[RUNS-S]],NUMERICAL_BINS_STEP_1!$I$2:$I$5,NUMERICAL_BINS_STEP_1!$A$2:$A$5,,-1)</f>
        <v>0</v>
      </c>
      <c r="J101" s="1">
        <f>_xlfn.XLOOKUP(Table119[[#This Row],[HS ]],NUMERICAL_BINS_STEP_1!$J$2:$J$5,NUMERICAL_BINS_STEP_1!$A$2:$A$5,,-1)</f>
        <v>0</v>
      </c>
      <c r="K101" s="1">
        <f>_xlfn.XLOOKUP(Table119[[#This Row],[AVE]],NUMERICAL_BINS_STEP_1!$K$2:$K$5,NUMERICAL_BINS_STEP_1!$A$2:$A$5,,-1)</f>
        <v>0</v>
      </c>
      <c r="L101" s="1">
        <f>_xlfn.XLOOKUP(Table119[[#This Row],[SR -B]],NUMERICAL_BINS_STEP_1!$L$2:$L$5,NUMERICAL_BINS_STEP_1!$A$2:$A$5,,-1)</f>
        <v>0</v>
      </c>
      <c r="M101" s="1">
        <f>_xlfn.XLOOKUP(Table119[[#This Row],[SIXERS]],NUMERICAL_BINS_STEP_1!$M$2:$M$5,NUMERICAL_BINS_STEP_1!$A$2:$A$5,,-1)</f>
        <v>0</v>
      </c>
      <c r="N101" s="1">
        <f>_xlfn.XLOOKUP(Table119[[#This Row],[RUNS-C]],NUMERICAL_BINS_STEP_1!$N$2:$N$5,NUMERICAL_BINS_STEP_1!$A$2:$A$5,,-1)</f>
        <v>0</v>
      </c>
      <c r="O101" s="1">
        <f>_xlfn.XLOOKUP(Table119[[#This Row],[WKTS]],NUMERICAL_BINS_STEP_1!$O$2:$O$5,NUMERICAL_BINS_STEP_1!$A$2:$A$5,,-1)</f>
        <v>0</v>
      </c>
      <c r="P101" s="1">
        <f>_xlfn.XLOOKUP(Table119[[#This Row],[AVE-BL]],NUMERICAL_BINS_STEP_1!$P$2:$P$5,NUMERICAL_BINS_STEP_1!$A$2:$A$5,,-1)</f>
        <v>0</v>
      </c>
      <c r="Q101" s="1">
        <f>_xlfn.XLOOKUP(Table119[[#This Row],[ECON]],NUMERICAL_BINS_STEP_1!$Q$2:$Q$5,NUMERICAL_BINS_STEP_1!$A$2:$A$5,,-1)</f>
        <v>0</v>
      </c>
      <c r="R101" s="1">
        <f>_xlfn.XLOOKUP(Table119[[#This Row],[SR-BL]],NUMERICAL_BINS_STEP_1!$R$2:$R$5,NUMERICAL_BINS_STEP_1!$A$2:$A$5,,-1)</f>
        <v>0</v>
      </c>
      <c r="S101" s="1">
        <f>_xlfn.XLOOKUP(Table119[[#This Row],[AUCTION YEAR]],NUMERICAL_BINS_STEP_1!$S$2:$S$5,NUMERICAL_BINS_STEP_1!$A$2:$A$5,,-1)</f>
        <v>0</v>
      </c>
      <c r="T101" s="1">
        <f>_xlfn.XLOOKUP(Table119[[#This Row],[BASE PRICE]],NUMERICAL_BINS_STEP_1!$T$2:$T$5,NUMERICAL_BINS_STEP_1!$A$2:$A$5,,-1)</f>
        <v>3</v>
      </c>
      <c r="U101" s="1">
        <f>_xlfn.XLOOKUP(Table119[[#This Row],[SOLD PRICE]],NUMERICAL_BINS_STEP_1!$U$2:$U$5,NUMERICAL_BINS_STEP_1!$A$2:$A$5,,-1)</f>
        <v>1</v>
      </c>
      <c r="V101" s="1">
        <f>_xlfn.XLOOKUP(Table14[[#This Row],[COUNTRY]],CATEGORICAL_BINS_STEP_1!$L$2:$L$11,CATEGORICAL_BINS_STEP_1!$K$2:$K$11,,-1)</f>
        <v>1</v>
      </c>
      <c r="W101" s="1">
        <f>_xlfn.XLOOKUP(Table14[[#This Row],[TEAM]],CATEGORICAL_BINS_STEP_1!$L$14:$L$29,CATEGORICAL_BINS_STEP_1!$K$14:$K$29,,-1)</f>
        <v>3</v>
      </c>
      <c r="X101" s="1">
        <f>_xlfn.XLOOKUP(Table14[[#This Row],[PLAYING ROLE]],CATEGORICAL_BINS_STEP_1!$L$34:$L$37,CATEGORICAL_BINS_STEP_1!$K$34:$K$37,,-1)</f>
        <v>1</v>
      </c>
    </row>
    <row r="102" spans="1:24" x14ac:dyDescent="0.35">
      <c r="A102" s="4">
        <v>101</v>
      </c>
      <c r="B102" s="4">
        <v>2</v>
      </c>
      <c r="C102" s="1">
        <f>_xlfn.XLOOKUP(Table119[[#This Row],[T-RUNS]],NUMERICAL_BINS_STEP_1!$C$2:$C$5,NUMERICAL_BINS_STEP_1!$A$2:$A$5,,-1)</f>
        <v>3</v>
      </c>
      <c r="D102" s="1">
        <f>_xlfn.XLOOKUP(Table119[[#This Row],[T-WKTS]],NUMERICAL_BINS_STEP_1!$D$2:$D$5,NUMERICAL_BINS_STEP_1!$A$2:$A$5,,-1)</f>
        <v>3</v>
      </c>
      <c r="E102" s="1">
        <f>_xlfn.XLOOKUP(Table119[[#This Row],[ODI-RUNS-S]],NUMERICAL_BINS_STEP_1!$E$2:$E$5,NUMERICAL_BINS_STEP_1!$A$2:$A$5,,-1)</f>
        <v>3</v>
      </c>
      <c r="F102" s="1">
        <f>_xlfn.XLOOKUP(Table119[[#This Row],[ODI-SR-B]],NUMERICAL_BINS_STEP_1!$F$2:$F$5,NUMERICAL_BINS_STEP_1!$A$2:$A$5,,-1)</f>
        <v>2</v>
      </c>
      <c r="G102" s="1">
        <f>_xlfn.XLOOKUP(Table119[[#This Row],[ODI-WKTS]],NUMERICAL_BINS_STEP_1!$G$2:$G$5,NUMERICAL_BINS_STEP_1!$A$2:$A$5,,-1)</f>
        <v>3</v>
      </c>
      <c r="H102" s="1">
        <f>_xlfn.XLOOKUP(Table119[[#This Row],[ODI-SR-BL]],NUMERICAL_BINS_STEP_1!$H$2:$H$5,NUMERICAL_BINS_STEP_1!$A$2:$A$5,,-1)</f>
        <v>2</v>
      </c>
      <c r="I102" s="1">
        <f>_xlfn.XLOOKUP(Table119[[#This Row],[RUNS-S]],NUMERICAL_BINS_STEP_1!$I$2:$I$5,NUMERICAL_BINS_STEP_1!$A$2:$A$5,,-1)</f>
        <v>3</v>
      </c>
      <c r="J102" s="1">
        <f>_xlfn.XLOOKUP(Table119[[#This Row],[HS ]],NUMERICAL_BINS_STEP_1!$J$2:$J$5,NUMERICAL_BINS_STEP_1!$A$2:$A$5,,-1)</f>
        <v>3</v>
      </c>
      <c r="K102" s="1">
        <f>_xlfn.XLOOKUP(Table119[[#This Row],[AVE]],NUMERICAL_BINS_STEP_1!$K$2:$K$5,NUMERICAL_BINS_STEP_1!$A$2:$A$5,,-1)</f>
        <v>3</v>
      </c>
      <c r="L102" s="1">
        <f>_xlfn.XLOOKUP(Table119[[#This Row],[SR -B]],NUMERICAL_BINS_STEP_1!$L$2:$L$5,NUMERICAL_BINS_STEP_1!$A$2:$A$5,,-1)</f>
        <v>3</v>
      </c>
      <c r="M102" s="1">
        <f>_xlfn.XLOOKUP(Table119[[#This Row],[SIXERS]],NUMERICAL_BINS_STEP_1!$M$2:$M$5,NUMERICAL_BINS_STEP_1!$A$2:$A$5,,-1)</f>
        <v>3</v>
      </c>
      <c r="N102" s="1">
        <f>_xlfn.XLOOKUP(Table119[[#This Row],[RUNS-C]],NUMERICAL_BINS_STEP_1!$N$2:$N$5,NUMERICAL_BINS_STEP_1!$A$2:$A$5,,-1)</f>
        <v>2</v>
      </c>
      <c r="O102" s="1">
        <f>_xlfn.XLOOKUP(Table119[[#This Row],[WKTS]],NUMERICAL_BINS_STEP_1!$O$2:$O$5,NUMERICAL_BINS_STEP_1!$A$2:$A$5,,-1)</f>
        <v>2</v>
      </c>
      <c r="P102" s="1">
        <f>_xlfn.XLOOKUP(Table119[[#This Row],[AVE-BL]],NUMERICAL_BINS_STEP_1!$P$2:$P$5,NUMERICAL_BINS_STEP_1!$A$2:$A$5,,-1)</f>
        <v>3</v>
      </c>
      <c r="Q102" s="1">
        <f>_xlfn.XLOOKUP(Table119[[#This Row],[ECON]],NUMERICAL_BINS_STEP_1!$Q$2:$Q$5,NUMERICAL_BINS_STEP_1!$A$2:$A$5,,-1)</f>
        <v>2</v>
      </c>
      <c r="R102" s="1">
        <f>_xlfn.XLOOKUP(Table119[[#This Row],[SR-BL]],NUMERICAL_BINS_STEP_1!$R$2:$R$5,NUMERICAL_BINS_STEP_1!$A$2:$A$5,,-1)</f>
        <v>3</v>
      </c>
      <c r="S102" s="1">
        <f>_xlfn.XLOOKUP(Table119[[#This Row],[AUCTION YEAR]],NUMERICAL_BINS_STEP_1!$S$2:$S$5,NUMERICAL_BINS_STEP_1!$A$2:$A$5,,-1)</f>
        <v>0</v>
      </c>
      <c r="T102" s="1">
        <f>_xlfn.XLOOKUP(Table119[[#This Row],[BASE PRICE]],NUMERICAL_BINS_STEP_1!$T$2:$T$5,NUMERICAL_BINS_STEP_1!$A$2:$A$5,,-1)</f>
        <v>3</v>
      </c>
      <c r="U102" s="1">
        <f>_xlfn.XLOOKUP(Table119[[#This Row],[SOLD PRICE]],NUMERICAL_BINS_STEP_1!$U$2:$U$5,NUMERICAL_BINS_STEP_1!$A$2:$A$5,,-1)</f>
        <v>3</v>
      </c>
      <c r="V102" s="1">
        <f>_xlfn.XLOOKUP(Table14[[#This Row],[COUNTRY]],CATEGORICAL_BINS_STEP_1!$L$2:$L$11,CATEGORICAL_BINS_STEP_1!$K$2:$K$11,,-1)</f>
        <v>3</v>
      </c>
      <c r="W102" s="1">
        <f>_xlfn.XLOOKUP(Table14[[#This Row],[TEAM]],CATEGORICAL_BINS_STEP_1!$L$14:$L$29,CATEGORICAL_BINS_STEP_1!$K$14:$K$29,,-1)</f>
        <v>3</v>
      </c>
      <c r="X102" s="1">
        <f>_xlfn.XLOOKUP(Table14[[#This Row],[PLAYING ROLE]],CATEGORICAL_BINS_STEP_1!$L$34:$L$37,CATEGORICAL_BINS_STEP_1!$K$34:$K$37,,-1)</f>
        <v>2</v>
      </c>
    </row>
    <row r="103" spans="1:24" x14ac:dyDescent="0.35">
      <c r="A103" s="4">
        <v>102</v>
      </c>
      <c r="B103" s="4">
        <v>2</v>
      </c>
      <c r="C103" s="1">
        <f>_xlfn.XLOOKUP(Table119[[#This Row],[T-RUNS]],NUMERICAL_BINS_STEP_1!$C$2:$C$5,NUMERICAL_BINS_STEP_1!$A$2:$A$5,,-1)</f>
        <v>3</v>
      </c>
      <c r="D103" s="1">
        <f>_xlfn.XLOOKUP(Table119[[#This Row],[T-WKTS]],NUMERICAL_BINS_STEP_1!$D$2:$D$5,NUMERICAL_BINS_STEP_1!$A$2:$A$5,,-1)</f>
        <v>0</v>
      </c>
      <c r="E103" s="1">
        <f>_xlfn.XLOOKUP(Table119[[#This Row],[ODI-RUNS-S]],NUMERICAL_BINS_STEP_1!$E$2:$E$5,NUMERICAL_BINS_STEP_1!$A$2:$A$5,,-1)</f>
        <v>3</v>
      </c>
      <c r="F103" s="1">
        <f>_xlfn.XLOOKUP(Table119[[#This Row],[ODI-SR-B]],NUMERICAL_BINS_STEP_1!$F$2:$F$5,NUMERICAL_BINS_STEP_1!$A$2:$A$5,,-1)</f>
        <v>2</v>
      </c>
      <c r="G103" s="1">
        <f>_xlfn.XLOOKUP(Table119[[#This Row],[ODI-WKTS]],NUMERICAL_BINS_STEP_1!$G$2:$G$5,NUMERICAL_BINS_STEP_1!$A$2:$A$5,,-1)</f>
        <v>0</v>
      </c>
      <c r="H103" s="1">
        <f>_xlfn.XLOOKUP(Table119[[#This Row],[ODI-SR-BL]],NUMERICAL_BINS_STEP_1!$H$2:$H$5,NUMERICAL_BINS_STEP_1!$A$2:$A$5,,-1)</f>
        <v>0</v>
      </c>
      <c r="I103" s="1">
        <f>_xlfn.XLOOKUP(Table119[[#This Row],[RUNS-S]],NUMERICAL_BINS_STEP_1!$I$2:$I$5,NUMERICAL_BINS_STEP_1!$A$2:$A$5,,-1)</f>
        <v>2</v>
      </c>
      <c r="J103" s="1">
        <f>_xlfn.XLOOKUP(Table119[[#This Row],[HS ]],NUMERICAL_BINS_STEP_1!$J$2:$J$5,NUMERICAL_BINS_STEP_1!$A$2:$A$5,,-1)</f>
        <v>2</v>
      </c>
      <c r="K103" s="1">
        <f>_xlfn.XLOOKUP(Table119[[#This Row],[AVE]],NUMERICAL_BINS_STEP_1!$K$2:$K$5,NUMERICAL_BINS_STEP_1!$A$2:$A$5,,-1)</f>
        <v>2</v>
      </c>
      <c r="L103" s="1">
        <f>_xlfn.XLOOKUP(Table119[[#This Row],[SR -B]],NUMERICAL_BINS_STEP_1!$L$2:$L$5,NUMERICAL_BINS_STEP_1!$A$2:$A$5,,-1)</f>
        <v>1</v>
      </c>
      <c r="M103" s="1">
        <f>_xlfn.XLOOKUP(Table119[[#This Row],[SIXERS]],NUMERICAL_BINS_STEP_1!$M$2:$M$5,NUMERICAL_BINS_STEP_1!$A$2:$A$5,,-1)</f>
        <v>3</v>
      </c>
      <c r="N103" s="1">
        <f>_xlfn.XLOOKUP(Table119[[#This Row],[RUNS-C]],NUMERICAL_BINS_STEP_1!$N$2:$N$5,NUMERICAL_BINS_STEP_1!$A$2:$A$5,,-1)</f>
        <v>0</v>
      </c>
      <c r="O103" s="1">
        <f>_xlfn.XLOOKUP(Table119[[#This Row],[WKTS]],NUMERICAL_BINS_STEP_1!$O$2:$O$5,NUMERICAL_BINS_STEP_1!$A$2:$A$5,,-1)</f>
        <v>0</v>
      </c>
      <c r="P103" s="1">
        <f>_xlfn.XLOOKUP(Table119[[#This Row],[AVE-BL]],NUMERICAL_BINS_STEP_1!$P$2:$P$5,NUMERICAL_BINS_STEP_1!$A$2:$A$5,,-1)</f>
        <v>0</v>
      </c>
      <c r="Q103" s="1">
        <f>_xlfn.XLOOKUP(Table119[[#This Row],[ECON]],NUMERICAL_BINS_STEP_1!$Q$2:$Q$5,NUMERICAL_BINS_STEP_1!$A$2:$A$5,,-1)</f>
        <v>0</v>
      </c>
      <c r="R103" s="1">
        <f>_xlfn.XLOOKUP(Table119[[#This Row],[SR-BL]],NUMERICAL_BINS_STEP_1!$R$2:$R$5,NUMERICAL_BINS_STEP_1!$A$2:$A$5,,-1)</f>
        <v>0</v>
      </c>
      <c r="S103" s="1">
        <f>_xlfn.XLOOKUP(Table119[[#This Row],[AUCTION YEAR]],NUMERICAL_BINS_STEP_1!$S$2:$S$5,NUMERICAL_BINS_STEP_1!$A$2:$A$5,,-1)</f>
        <v>0</v>
      </c>
      <c r="T103" s="1">
        <f>_xlfn.XLOOKUP(Table119[[#This Row],[BASE PRICE]],NUMERICAL_BINS_STEP_1!$T$2:$T$5,NUMERICAL_BINS_STEP_1!$A$2:$A$5,,-1)</f>
        <v>3</v>
      </c>
      <c r="U103" s="1">
        <f>_xlfn.XLOOKUP(Table119[[#This Row],[SOLD PRICE]],NUMERICAL_BINS_STEP_1!$U$2:$U$5,NUMERICAL_BINS_STEP_1!$A$2:$A$5,,-1)</f>
        <v>2</v>
      </c>
      <c r="V103" s="1">
        <f>_xlfn.XLOOKUP(Table14[[#This Row],[COUNTRY]],CATEGORICAL_BINS_STEP_1!$L$2:$L$11,CATEGORICAL_BINS_STEP_1!$K$2:$K$11,,-1)</f>
        <v>1</v>
      </c>
      <c r="W103" s="1">
        <f>_xlfn.XLOOKUP(Table14[[#This Row],[TEAM]],CATEGORICAL_BINS_STEP_1!$L$14:$L$29,CATEGORICAL_BINS_STEP_1!$K$14:$K$29,,-1)</f>
        <v>4</v>
      </c>
      <c r="X103" s="1">
        <f>_xlfn.XLOOKUP(Table14[[#This Row],[PLAYING ROLE]],CATEGORICAL_BINS_STEP_1!$L$34:$L$37,CATEGORICAL_BINS_STEP_1!$K$34:$K$37,,-1)</f>
        <v>3</v>
      </c>
    </row>
    <row r="104" spans="1:24" x14ac:dyDescent="0.35">
      <c r="A104" s="4">
        <v>103</v>
      </c>
      <c r="B104" s="4">
        <v>2</v>
      </c>
      <c r="C104" s="1">
        <f>_xlfn.XLOOKUP(Table119[[#This Row],[T-RUNS]],NUMERICAL_BINS_STEP_1!$C$2:$C$5,NUMERICAL_BINS_STEP_1!$A$2:$A$5,,-1)</f>
        <v>2</v>
      </c>
      <c r="D104" s="1">
        <f>_xlfn.XLOOKUP(Table119[[#This Row],[T-WKTS]],NUMERICAL_BINS_STEP_1!$D$2:$D$5,NUMERICAL_BINS_STEP_1!$A$2:$A$5,,-1)</f>
        <v>3</v>
      </c>
      <c r="E104" s="1">
        <f>_xlfn.XLOOKUP(Table119[[#This Row],[ODI-RUNS-S]],NUMERICAL_BINS_STEP_1!$E$2:$E$5,NUMERICAL_BINS_STEP_1!$A$2:$A$5,,-1)</f>
        <v>2</v>
      </c>
      <c r="F104" s="1">
        <f>_xlfn.XLOOKUP(Table119[[#This Row],[ODI-SR-B]],NUMERICAL_BINS_STEP_1!$F$2:$F$5,NUMERICAL_BINS_STEP_1!$A$2:$A$5,,-1)</f>
        <v>2</v>
      </c>
      <c r="G104" s="1">
        <f>_xlfn.XLOOKUP(Table119[[#This Row],[ODI-WKTS]],NUMERICAL_BINS_STEP_1!$G$2:$G$5,NUMERICAL_BINS_STEP_1!$A$2:$A$5,,-1)</f>
        <v>3</v>
      </c>
      <c r="H104" s="1">
        <f>_xlfn.XLOOKUP(Table119[[#This Row],[ODI-SR-BL]],NUMERICAL_BINS_STEP_1!$H$2:$H$5,NUMERICAL_BINS_STEP_1!$A$2:$A$5,,-1)</f>
        <v>3</v>
      </c>
      <c r="I104" s="1">
        <f>_xlfn.XLOOKUP(Table119[[#This Row],[RUNS-S]],NUMERICAL_BINS_STEP_1!$I$2:$I$5,NUMERICAL_BINS_STEP_1!$A$2:$A$5,,-1)</f>
        <v>2</v>
      </c>
      <c r="J104" s="1">
        <f>_xlfn.XLOOKUP(Table119[[#This Row],[HS ]],NUMERICAL_BINS_STEP_1!$J$2:$J$5,NUMERICAL_BINS_STEP_1!$A$2:$A$5,,-1)</f>
        <v>2</v>
      </c>
      <c r="K104" s="1">
        <f>_xlfn.XLOOKUP(Table119[[#This Row],[AVE]],NUMERICAL_BINS_STEP_1!$K$2:$K$5,NUMERICAL_BINS_STEP_1!$A$2:$A$5,,-1)</f>
        <v>1</v>
      </c>
      <c r="L104" s="1">
        <f>_xlfn.XLOOKUP(Table119[[#This Row],[SR -B]],NUMERICAL_BINS_STEP_1!$L$2:$L$5,NUMERICAL_BINS_STEP_1!$A$2:$A$5,,-1)</f>
        <v>3</v>
      </c>
      <c r="M104" s="1">
        <f>_xlfn.XLOOKUP(Table119[[#This Row],[SIXERS]],NUMERICAL_BINS_STEP_1!$M$2:$M$5,NUMERICAL_BINS_STEP_1!$A$2:$A$5,,-1)</f>
        <v>2</v>
      </c>
      <c r="N104" s="1">
        <f>_xlfn.XLOOKUP(Table119[[#This Row],[RUNS-C]],NUMERICAL_BINS_STEP_1!$N$2:$N$5,NUMERICAL_BINS_STEP_1!$A$2:$A$5,,-1)</f>
        <v>3</v>
      </c>
      <c r="O104" s="1">
        <f>_xlfn.XLOOKUP(Table119[[#This Row],[WKTS]],NUMERICAL_BINS_STEP_1!$O$2:$O$5,NUMERICAL_BINS_STEP_1!$A$2:$A$5,,-1)</f>
        <v>3</v>
      </c>
      <c r="P104" s="1">
        <f>_xlfn.XLOOKUP(Table119[[#This Row],[AVE-BL]],NUMERICAL_BINS_STEP_1!$P$2:$P$5,NUMERICAL_BINS_STEP_1!$A$2:$A$5,,-1)</f>
        <v>2</v>
      </c>
      <c r="Q104" s="1">
        <f>_xlfn.XLOOKUP(Table119[[#This Row],[ECON]],NUMERICAL_BINS_STEP_1!$Q$2:$Q$5,NUMERICAL_BINS_STEP_1!$A$2:$A$5,,-1)</f>
        <v>0</v>
      </c>
      <c r="R104" s="1">
        <f>_xlfn.XLOOKUP(Table119[[#This Row],[SR-BL]],NUMERICAL_BINS_STEP_1!$R$2:$R$5,NUMERICAL_BINS_STEP_1!$A$2:$A$5,,-1)</f>
        <v>2</v>
      </c>
      <c r="S104" s="1">
        <f>_xlfn.XLOOKUP(Table119[[#This Row],[AUCTION YEAR]],NUMERICAL_BINS_STEP_1!$S$2:$S$5,NUMERICAL_BINS_STEP_1!$A$2:$A$5,,-1)</f>
        <v>0</v>
      </c>
      <c r="T104" s="1">
        <f>_xlfn.XLOOKUP(Table119[[#This Row],[BASE PRICE]],NUMERICAL_BINS_STEP_1!$T$2:$T$5,NUMERICAL_BINS_STEP_1!$A$2:$A$5,,-1)</f>
        <v>3</v>
      </c>
      <c r="U104" s="1">
        <f>_xlfn.XLOOKUP(Table119[[#This Row],[SOLD PRICE]],NUMERICAL_BINS_STEP_1!$U$2:$U$5,NUMERICAL_BINS_STEP_1!$A$2:$A$5,,-1)</f>
        <v>3</v>
      </c>
      <c r="V104" s="1">
        <f>_xlfn.XLOOKUP(Table14[[#This Row],[COUNTRY]],CATEGORICAL_BINS_STEP_1!$L$2:$L$11,CATEGORICAL_BINS_STEP_1!$K$2:$K$11,,-1)</f>
        <v>3</v>
      </c>
      <c r="W104" s="1">
        <f>_xlfn.XLOOKUP(Table14[[#This Row],[TEAM]],CATEGORICAL_BINS_STEP_1!$L$14:$L$29,CATEGORICAL_BINS_STEP_1!$K$14:$K$29,,-1)</f>
        <v>4</v>
      </c>
      <c r="X104" s="1">
        <f>_xlfn.XLOOKUP(Table14[[#This Row],[PLAYING ROLE]],CATEGORICAL_BINS_STEP_1!$L$34:$L$37,CATEGORICAL_BINS_STEP_1!$K$34:$K$37,,-1)</f>
        <v>1</v>
      </c>
    </row>
    <row r="105" spans="1:24" x14ac:dyDescent="0.35">
      <c r="A105" s="4">
        <v>104</v>
      </c>
      <c r="B105" s="4">
        <v>2</v>
      </c>
      <c r="C105" s="1">
        <f>_xlfn.XLOOKUP(Table119[[#This Row],[T-RUNS]],NUMERICAL_BINS_STEP_1!$C$2:$C$5,NUMERICAL_BINS_STEP_1!$A$2:$A$5,,-1)</f>
        <v>3</v>
      </c>
      <c r="D105" s="1">
        <f>_xlfn.XLOOKUP(Table119[[#This Row],[T-WKTS]],NUMERICAL_BINS_STEP_1!$D$2:$D$5,NUMERICAL_BINS_STEP_1!$A$2:$A$5,,-1)</f>
        <v>2</v>
      </c>
      <c r="E105" s="1">
        <f>_xlfn.XLOOKUP(Table119[[#This Row],[ODI-RUNS-S]],NUMERICAL_BINS_STEP_1!$E$2:$E$5,NUMERICAL_BINS_STEP_1!$A$2:$A$5,,-1)</f>
        <v>3</v>
      </c>
      <c r="F105" s="1">
        <f>_xlfn.XLOOKUP(Table119[[#This Row],[ODI-SR-B]],NUMERICAL_BINS_STEP_1!$F$2:$F$5,NUMERICAL_BINS_STEP_1!$A$2:$A$5,,-1)</f>
        <v>3</v>
      </c>
      <c r="G105" s="1">
        <f>_xlfn.XLOOKUP(Table119[[#This Row],[ODI-WKTS]],NUMERICAL_BINS_STEP_1!$G$2:$G$5,NUMERICAL_BINS_STEP_1!$A$2:$A$5,,-1)</f>
        <v>0</v>
      </c>
      <c r="H105" s="1">
        <f>_xlfn.XLOOKUP(Table119[[#This Row],[ODI-SR-BL]],NUMERICAL_BINS_STEP_1!$H$2:$H$5,NUMERICAL_BINS_STEP_1!$A$2:$A$5,,-1)</f>
        <v>3</v>
      </c>
      <c r="I105" s="1">
        <f>_xlfn.XLOOKUP(Table119[[#This Row],[RUNS-S]],NUMERICAL_BINS_STEP_1!$I$2:$I$5,NUMERICAL_BINS_STEP_1!$A$2:$A$5,,-1)</f>
        <v>3</v>
      </c>
      <c r="J105" s="1">
        <f>_xlfn.XLOOKUP(Table119[[#This Row],[HS ]],NUMERICAL_BINS_STEP_1!$J$2:$J$5,NUMERICAL_BINS_STEP_1!$A$2:$A$5,,-1)</f>
        <v>3</v>
      </c>
      <c r="K105" s="1">
        <f>_xlfn.XLOOKUP(Table119[[#This Row],[AVE]],NUMERICAL_BINS_STEP_1!$K$2:$K$5,NUMERICAL_BINS_STEP_1!$A$2:$A$5,,-1)</f>
        <v>3</v>
      </c>
      <c r="L105" s="1">
        <f>_xlfn.XLOOKUP(Table119[[#This Row],[SR -B]],NUMERICAL_BINS_STEP_1!$L$2:$L$5,NUMERICAL_BINS_STEP_1!$A$2:$A$5,,-1)</f>
        <v>2</v>
      </c>
      <c r="M105" s="1">
        <f>_xlfn.XLOOKUP(Table119[[#This Row],[SIXERS]],NUMERICAL_BINS_STEP_1!$M$2:$M$5,NUMERICAL_BINS_STEP_1!$A$2:$A$5,,-1)</f>
        <v>2</v>
      </c>
      <c r="N105" s="1">
        <f>_xlfn.XLOOKUP(Table119[[#This Row],[RUNS-C]],NUMERICAL_BINS_STEP_1!$N$2:$N$5,NUMERICAL_BINS_STEP_1!$A$2:$A$5,,-1)</f>
        <v>0</v>
      </c>
      <c r="O105" s="1">
        <f>_xlfn.XLOOKUP(Table119[[#This Row],[WKTS]],NUMERICAL_BINS_STEP_1!$O$2:$O$5,NUMERICAL_BINS_STEP_1!$A$2:$A$5,,-1)</f>
        <v>0</v>
      </c>
      <c r="P105" s="1">
        <f>_xlfn.XLOOKUP(Table119[[#This Row],[AVE-BL]],NUMERICAL_BINS_STEP_1!$P$2:$P$5,NUMERICAL_BINS_STEP_1!$A$2:$A$5,,-1)</f>
        <v>0</v>
      </c>
      <c r="Q105" s="1">
        <f>_xlfn.XLOOKUP(Table119[[#This Row],[ECON]],NUMERICAL_BINS_STEP_1!$Q$2:$Q$5,NUMERICAL_BINS_STEP_1!$A$2:$A$5,,-1)</f>
        <v>0</v>
      </c>
      <c r="R105" s="1">
        <f>_xlfn.XLOOKUP(Table119[[#This Row],[SR-BL]],NUMERICAL_BINS_STEP_1!$R$2:$R$5,NUMERICAL_BINS_STEP_1!$A$2:$A$5,,-1)</f>
        <v>0</v>
      </c>
      <c r="S105" s="1">
        <f>_xlfn.XLOOKUP(Table119[[#This Row],[AUCTION YEAR]],NUMERICAL_BINS_STEP_1!$S$2:$S$5,NUMERICAL_BINS_STEP_1!$A$2:$A$5,,-1)</f>
        <v>0</v>
      </c>
      <c r="T105" s="1">
        <f>_xlfn.XLOOKUP(Table119[[#This Row],[BASE PRICE]],NUMERICAL_BINS_STEP_1!$T$2:$T$5,NUMERICAL_BINS_STEP_1!$A$2:$A$5,,-1)</f>
        <v>3</v>
      </c>
      <c r="U105" s="1">
        <f>_xlfn.XLOOKUP(Table119[[#This Row],[SOLD PRICE]],NUMERICAL_BINS_STEP_1!$U$2:$U$5,NUMERICAL_BINS_STEP_1!$A$2:$A$5,,-1)</f>
        <v>1</v>
      </c>
      <c r="V105" s="1">
        <f>_xlfn.XLOOKUP(Table14[[#This Row],[COUNTRY]],CATEGORICAL_BINS_STEP_1!$L$2:$L$11,CATEGORICAL_BINS_STEP_1!$K$2:$K$11,,-1)</f>
        <v>2</v>
      </c>
      <c r="W105" s="1">
        <f>_xlfn.XLOOKUP(Table14[[#This Row],[TEAM]],CATEGORICAL_BINS_STEP_1!$L$14:$L$29,CATEGORICAL_BINS_STEP_1!$K$14:$K$29,,-1)</f>
        <v>4</v>
      </c>
      <c r="X105" s="1">
        <f>_xlfn.XLOOKUP(Table14[[#This Row],[PLAYING ROLE]],CATEGORICAL_BINS_STEP_1!$L$34:$L$37,CATEGORICAL_BINS_STEP_1!$K$34:$K$37,,-1)</f>
        <v>2</v>
      </c>
    </row>
    <row r="106" spans="1:24" x14ac:dyDescent="0.35">
      <c r="A106" s="4">
        <v>105</v>
      </c>
      <c r="B106" s="4">
        <v>2</v>
      </c>
      <c r="C106" s="1">
        <f>_xlfn.XLOOKUP(Table119[[#This Row],[T-RUNS]],NUMERICAL_BINS_STEP_1!$C$2:$C$5,NUMERICAL_BINS_STEP_1!$A$2:$A$5,,-1)</f>
        <v>3</v>
      </c>
      <c r="D106" s="1">
        <f>_xlfn.XLOOKUP(Table119[[#This Row],[T-WKTS]],NUMERICAL_BINS_STEP_1!$D$2:$D$5,NUMERICAL_BINS_STEP_1!$A$2:$A$5,,-1)</f>
        <v>3</v>
      </c>
      <c r="E106" s="1">
        <f>_xlfn.XLOOKUP(Table119[[#This Row],[ODI-RUNS-S]],NUMERICAL_BINS_STEP_1!$E$2:$E$5,NUMERICAL_BINS_STEP_1!$A$2:$A$5,,-1)</f>
        <v>3</v>
      </c>
      <c r="F106" s="1">
        <f>_xlfn.XLOOKUP(Table119[[#This Row],[ODI-SR-B]],NUMERICAL_BINS_STEP_1!$F$2:$F$5,NUMERICAL_BINS_STEP_1!$A$2:$A$5,,-1)</f>
        <v>3</v>
      </c>
      <c r="G106" s="1">
        <f>_xlfn.XLOOKUP(Table119[[#This Row],[ODI-WKTS]],NUMERICAL_BINS_STEP_1!$G$2:$G$5,NUMERICAL_BINS_STEP_1!$A$2:$A$5,,-1)</f>
        <v>3</v>
      </c>
      <c r="H106" s="1">
        <f>_xlfn.XLOOKUP(Table119[[#This Row],[ODI-SR-BL]],NUMERICAL_BINS_STEP_1!$H$2:$H$5,NUMERICAL_BINS_STEP_1!$A$2:$A$5,,-1)</f>
        <v>3</v>
      </c>
      <c r="I106" s="1">
        <f>_xlfn.XLOOKUP(Table119[[#This Row],[RUNS-S]],NUMERICAL_BINS_STEP_1!$I$2:$I$5,NUMERICAL_BINS_STEP_1!$A$2:$A$5,,-1)</f>
        <v>2</v>
      </c>
      <c r="J106" s="1">
        <f>_xlfn.XLOOKUP(Table119[[#This Row],[HS ]],NUMERICAL_BINS_STEP_1!$J$2:$J$5,NUMERICAL_BINS_STEP_1!$A$2:$A$5,,-1)</f>
        <v>3</v>
      </c>
      <c r="K106" s="1">
        <f>_xlfn.XLOOKUP(Table119[[#This Row],[AVE]],NUMERICAL_BINS_STEP_1!$K$2:$K$5,NUMERICAL_BINS_STEP_1!$A$2:$A$5,,-1)</f>
        <v>2</v>
      </c>
      <c r="L106" s="1">
        <f>_xlfn.XLOOKUP(Table119[[#This Row],[SR -B]],NUMERICAL_BINS_STEP_1!$L$2:$L$5,NUMERICAL_BINS_STEP_1!$A$2:$A$5,,-1)</f>
        <v>3</v>
      </c>
      <c r="M106" s="1">
        <f>_xlfn.XLOOKUP(Table119[[#This Row],[SIXERS]],NUMERICAL_BINS_STEP_1!$M$2:$M$5,NUMERICAL_BINS_STEP_1!$A$2:$A$5,,-1)</f>
        <v>3</v>
      </c>
      <c r="N106" s="1">
        <f>_xlfn.XLOOKUP(Table119[[#This Row],[RUNS-C]],NUMERICAL_BINS_STEP_1!$N$2:$N$5,NUMERICAL_BINS_STEP_1!$A$2:$A$5,,-1)</f>
        <v>2</v>
      </c>
      <c r="O106" s="1">
        <f>_xlfn.XLOOKUP(Table119[[#This Row],[WKTS]],NUMERICAL_BINS_STEP_1!$O$2:$O$5,NUMERICAL_BINS_STEP_1!$A$2:$A$5,,-1)</f>
        <v>2</v>
      </c>
      <c r="P106" s="1">
        <f>_xlfn.XLOOKUP(Table119[[#This Row],[AVE-BL]],NUMERICAL_BINS_STEP_1!$P$2:$P$5,NUMERICAL_BINS_STEP_1!$A$2:$A$5,,-1)</f>
        <v>2</v>
      </c>
      <c r="Q106" s="1">
        <f>_xlfn.XLOOKUP(Table119[[#This Row],[ECON]],NUMERICAL_BINS_STEP_1!$Q$2:$Q$5,NUMERICAL_BINS_STEP_1!$A$2:$A$5,,-1)</f>
        <v>2</v>
      </c>
      <c r="R106" s="1">
        <f>_xlfn.XLOOKUP(Table119[[#This Row],[SR-BL]],NUMERICAL_BINS_STEP_1!$R$2:$R$5,NUMERICAL_BINS_STEP_1!$A$2:$A$5,,-1)</f>
        <v>2</v>
      </c>
      <c r="S106" s="1">
        <f>_xlfn.XLOOKUP(Table119[[#This Row],[AUCTION YEAR]],NUMERICAL_BINS_STEP_1!$S$2:$S$5,NUMERICAL_BINS_STEP_1!$A$2:$A$5,,-1)</f>
        <v>0</v>
      </c>
      <c r="T106" s="1">
        <f>_xlfn.XLOOKUP(Table119[[#This Row],[BASE PRICE]],NUMERICAL_BINS_STEP_1!$T$2:$T$5,NUMERICAL_BINS_STEP_1!$A$2:$A$5,,-1)</f>
        <v>3</v>
      </c>
      <c r="U106" s="1">
        <f>_xlfn.XLOOKUP(Table119[[#This Row],[SOLD PRICE]],NUMERICAL_BINS_STEP_1!$U$2:$U$5,NUMERICAL_BINS_STEP_1!$A$2:$A$5,,-1)</f>
        <v>3</v>
      </c>
      <c r="V106" s="1">
        <f>_xlfn.XLOOKUP(Table14[[#This Row],[COUNTRY]],CATEGORICAL_BINS_STEP_1!$L$2:$L$11,CATEGORICAL_BINS_STEP_1!$K$2:$K$11,,-1)</f>
        <v>1</v>
      </c>
      <c r="W106" s="1">
        <f>_xlfn.XLOOKUP(Table14[[#This Row],[TEAM]],CATEGORICAL_BINS_STEP_1!$L$14:$L$29,CATEGORICAL_BINS_STEP_1!$K$14:$K$29,,-1)</f>
        <v>3</v>
      </c>
      <c r="X106" s="1">
        <f>_xlfn.XLOOKUP(Table14[[#This Row],[PLAYING ROLE]],CATEGORICAL_BINS_STEP_1!$L$34:$L$37,CATEGORICAL_BINS_STEP_1!$K$34:$K$37,,-1)</f>
        <v>3</v>
      </c>
    </row>
    <row r="107" spans="1:24" x14ac:dyDescent="0.35">
      <c r="A107" s="4">
        <v>106</v>
      </c>
      <c r="B107" s="4">
        <v>2</v>
      </c>
      <c r="C107" s="1">
        <f>_xlfn.XLOOKUP(Table119[[#This Row],[T-RUNS]],NUMERICAL_BINS_STEP_1!$C$2:$C$5,NUMERICAL_BINS_STEP_1!$A$2:$A$5,,-1)</f>
        <v>3</v>
      </c>
      <c r="D107" s="1">
        <f>_xlfn.XLOOKUP(Table119[[#This Row],[T-WKTS]],NUMERICAL_BINS_STEP_1!$D$2:$D$5,NUMERICAL_BINS_STEP_1!$A$2:$A$5,,-1)</f>
        <v>0</v>
      </c>
      <c r="E107" s="1">
        <f>_xlfn.XLOOKUP(Table119[[#This Row],[ODI-RUNS-S]],NUMERICAL_BINS_STEP_1!$E$2:$E$5,NUMERICAL_BINS_STEP_1!$A$2:$A$5,,-1)</f>
        <v>3</v>
      </c>
      <c r="F107" s="1">
        <f>_xlfn.XLOOKUP(Table119[[#This Row],[ODI-SR-B]],NUMERICAL_BINS_STEP_1!$F$2:$F$5,NUMERICAL_BINS_STEP_1!$A$2:$A$5,,-1)</f>
        <v>1</v>
      </c>
      <c r="G107" s="1">
        <f>_xlfn.XLOOKUP(Table119[[#This Row],[ODI-WKTS]],NUMERICAL_BINS_STEP_1!$G$2:$G$5,NUMERICAL_BINS_STEP_1!$A$2:$A$5,,-1)</f>
        <v>0</v>
      </c>
      <c r="H107" s="1">
        <f>_xlfn.XLOOKUP(Table119[[#This Row],[ODI-SR-BL]],NUMERICAL_BINS_STEP_1!$H$2:$H$5,NUMERICAL_BINS_STEP_1!$A$2:$A$5,,-1)</f>
        <v>3</v>
      </c>
      <c r="I107" s="1">
        <f>_xlfn.XLOOKUP(Table119[[#This Row],[RUNS-S]],NUMERICAL_BINS_STEP_1!$I$2:$I$5,NUMERICAL_BINS_STEP_1!$A$2:$A$5,,-1)</f>
        <v>3</v>
      </c>
      <c r="J107" s="1">
        <f>_xlfn.XLOOKUP(Table119[[#This Row],[HS ]],NUMERICAL_BINS_STEP_1!$J$2:$J$5,NUMERICAL_BINS_STEP_1!$A$2:$A$5,,-1)</f>
        <v>3</v>
      </c>
      <c r="K107" s="1">
        <f>_xlfn.XLOOKUP(Table119[[#This Row],[AVE]],NUMERICAL_BINS_STEP_1!$K$2:$K$5,NUMERICAL_BINS_STEP_1!$A$2:$A$5,,-1)</f>
        <v>3</v>
      </c>
      <c r="L107" s="1">
        <f>_xlfn.XLOOKUP(Table119[[#This Row],[SR -B]],NUMERICAL_BINS_STEP_1!$L$2:$L$5,NUMERICAL_BINS_STEP_1!$A$2:$A$5,,-1)</f>
        <v>2</v>
      </c>
      <c r="M107" s="1">
        <f>_xlfn.XLOOKUP(Table119[[#This Row],[SIXERS]],NUMERICAL_BINS_STEP_1!$M$2:$M$5,NUMERICAL_BINS_STEP_1!$A$2:$A$5,,-1)</f>
        <v>3</v>
      </c>
      <c r="N107" s="1">
        <f>_xlfn.XLOOKUP(Table119[[#This Row],[RUNS-C]],NUMERICAL_BINS_STEP_1!$N$2:$N$5,NUMERICAL_BINS_STEP_1!$A$2:$A$5,,-1)</f>
        <v>0</v>
      </c>
      <c r="O107" s="1">
        <f>_xlfn.XLOOKUP(Table119[[#This Row],[WKTS]],NUMERICAL_BINS_STEP_1!$O$2:$O$5,NUMERICAL_BINS_STEP_1!$A$2:$A$5,,-1)</f>
        <v>0</v>
      </c>
      <c r="P107" s="1">
        <f>_xlfn.XLOOKUP(Table119[[#This Row],[AVE-BL]],NUMERICAL_BINS_STEP_1!$P$2:$P$5,NUMERICAL_BINS_STEP_1!$A$2:$A$5,,-1)</f>
        <v>0</v>
      </c>
      <c r="Q107" s="1">
        <f>_xlfn.XLOOKUP(Table119[[#This Row],[ECON]],NUMERICAL_BINS_STEP_1!$Q$2:$Q$5,NUMERICAL_BINS_STEP_1!$A$2:$A$5,,-1)</f>
        <v>0</v>
      </c>
      <c r="R107" s="1">
        <f>_xlfn.XLOOKUP(Table119[[#This Row],[SR-BL]],NUMERICAL_BINS_STEP_1!$R$2:$R$5,NUMERICAL_BINS_STEP_1!$A$2:$A$5,,-1)</f>
        <v>0</v>
      </c>
      <c r="S107" s="1">
        <f>_xlfn.XLOOKUP(Table119[[#This Row],[AUCTION YEAR]],NUMERICAL_BINS_STEP_1!$S$2:$S$5,NUMERICAL_BINS_STEP_1!$A$2:$A$5,,-1)</f>
        <v>0</v>
      </c>
      <c r="T107" s="1">
        <f>_xlfn.XLOOKUP(Table119[[#This Row],[BASE PRICE]],NUMERICAL_BINS_STEP_1!$T$2:$T$5,NUMERICAL_BINS_STEP_1!$A$2:$A$5,,-1)</f>
        <v>3</v>
      </c>
      <c r="U107" s="1">
        <f>_xlfn.XLOOKUP(Table119[[#This Row],[SOLD PRICE]],NUMERICAL_BINS_STEP_1!$U$2:$U$5,NUMERICAL_BINS_STEP_1!$A$2:$A$5,,-1)</f>
        <v>2</v>
      </c>
      <c r="V107" s="1">
        <f>_xlfn.XLOOKUP(Table14[[#This Row],[COUNTRY]],CATEGORICAL_BINS_STEP_1!$L$2:$L$11,CATEGORICAL_BINS_STEP_1!$K$2:$K$11,,-1)</f>
        <v>1</v>
      </c>
      <c r="W107" s="1">
        <f>_xlfn.XLOOKUP(Table14[[#This Row],[TEAM]],CATEGORICAL_BINS_STEP_1!$L$14:$L$29,CATEGORICAL_BINS_STEP_1!$K$14:$K$29,,-1)</f>
        <v>4</v>
      </c>
      <c r="X107" s="1">
        <f>_xlfn.XLOOKUP(Table14[[#This Row],[PLAYING ROLE]],CATEGORICAL_BINS_STEP_1!$L$34:$L$37,CATEGORICAL_BINS_STEP_1!$K$34:$K$37,,-1)</f>
        <v>3</v>
      </c>
    </row>
    <row r="108" spans="1:24" x14ac:dyDescent="0.35">
      <c r="A108" s="4">
        <v>107</v>
      </c>
      <c r="B108" s="4">
        <v>2</v>
      </c>
      <c r="C108" s="1">
        <f>_xlfn.XLOOKUP(Table119[[#This Row],[T-RUNS]],NUMERICAL_BINS_STEP_1!$C$2:$C$5,NUMERICAL_BINS_STEP_1!$A$2:$A$5,,-1)</f>
        <v>2</v>
      </c>
      <c r="D108" s="1">
        <f>_xlfn.XLOOKUP(Table119[[#This Row],[T-WKTS]],NUMERICAL_BINS_STEP_1!$D$2:$D$5,NUMERICAL_BINS_STEP_1!$A$2:$A$5,,-1)</f>
        <v>3</v>
      </c>
      <c r="E108" s="1">
        <f>_xlfn.XLOOKUP(Table119[[#This Row],[ODI-RUNS-S]],NUMERICAL_BINS_STEP_1!$E$2:$E$5,NUMERICAL_BINS_STEP_1!$A$2:$A$5,,-1)</f>
        <v>2</v>
      </c>
      <c r="F108" s="1">
        <f>_xlfn.XLOOKUP(Table119[[#This Row],[ODI-SR-B]],NUMERICAL_BINS_STEP_1!$F$2:$F$5,NUMERICAL_BINS_STEP_1!$A$2:$A$5,,-1)</f>
        <v>0</v>
      </c>
      <c r="G108" s="1">
        <f>_xlfn.XLOOKUP(Table119[[#This Row],[ODI-WKTS]],NUMERICAL_BINS_STEP_1!$G$2:$G$5,NUMERICAL_BINS_STEP_1!$A$2:$A$5,,-1)</f>
        <v>3</v>
      </c>
      <c r="H108" s="1">
        <f>_xlfn.XLOOKUP(Table119[[#This Row],[ODI-SR-BL]],NUMERICAL_BINS_STEP_1!$H$2:$H$5,NUMERICAL_BINS_STEP_1!$A$2:$A$5,,-1)</f>
        <v>2</v>
      </c>
      <c r="I108" s="1">
        <f>_xlfn.XLOOKUP(Table119[[#This Row],[RUNS-S]],NUMERICAL_BINS_STEP_1!$I$2:$I$5,NUMERICAL_BINS_STEP_1!$A$2:$A$5,,-1)</f>
        <v>0</v>
      </c>
      <c r="J108" s="1">
        <f>_xlfn.XLOOKUP(Table119[[#This Row],[HS ]],NUMERICAL_BINS_STEP_1!$J$2:$J$5,NUMERICAL_BINS_STEP_1!$A$2:$A$5,,-1)</f>
        <v>0</v>
      </c>
      <c r="K108" s="1">
        <f>_xlfn.XLOOKUP(Table119[[#This Row],[AVE]],NUMERICAL_BINS_STEP_1!$K$2:$K$5,NUMERICAL_BINS_STEP_1!$A$2:$A$5,,-1)</f>
        <v>1</v>
      </c>
      <c r="L108" s="1">
        <f>_xlfn.XLOOKUP(Table119[[#This Row],[SR -B]],NUMERICAL_BINS_STEP_1!$L$2:$L$5,NUMERICAL_BINS_STEP_1!$A$2:$A$5,,-1)</f>
        <v>0</v>
      </c>
      <c r="M108" s="1">
        <f>_xlfn.XLOOKUP(Table119[[#This Row],[SIXERS]],NUMERICAL_BINS_STEP_1!$M$2:$M$5,NUMERICAL_BINS_STEP_1!$A$2:$A$5,,-1)</f>
        <v>0</v>
      </c>
      <c r="N108" s="1">
        <f>_xlfn.XLOOKUP(Table119[[#This Row],[RUNS-C]],NUMERICAL_BINS_STEP_1!$N$2:$N$5,NUMERICAL_BINS_STEP_1!$A$2:$A$5,,-1)</f>
        <v>0</v>
      </c>
      <c r="O108" s="1">
        <f>_xlfn.XLOOKUP(Table119[[#This Row],[WKTS]],NUMERICAL_BINS_STEP_1!$O$2:$O$5,NUMERICAL_BINS_STEP_1!$A$2:$A$5,,-1)</f>
        <v>0</v>
      </c>
      <c r="P108" s="1">
        <f>_xlfn.XLOOKUP(Table119[[#This Row],[AVE-BL]],NUMERICAL_BINS_STEP_1!$P$2:$P$5,NUMERICAL_BINS_STEP_1!$A$2:$A$5,,-1)</f>
        <v>3</v>
      </c>
      <c r="Q108" s="1">
        <f>_xlfn.XLOOKUP(Table119[[#This Row],[ECON]],NUMERICAL_BINS_STEP_1!$Q$2:$Q$5,NUMERICAL_BINS_STEP_1!$A$2:$A$5,,-1)</f>
        <v>3</v>
      </c>
      <c r="R108" s="1">
        <f>_xlfn.XLOOKUP(Table119[[#This Row],[SR-BL]],NUMERICAL_BINS_STEP_1!$R$2:$R$5,NUMERICAL_BINS_STEP_1!$A$2:$A$5,,-1)</f>
        <v>3</v>
      </c>
      <c r="S108" s="1">
        <f>_xlfn.XLOOKUP(Table119[[#This Row],[AUCTION YEAR]],NUMERICAL_BINS_STEP_1!$S$2:$S$5,NUMERICAL_BINS_STEP_1!$A$2:$A$5,,-1)</f>
        <v>0</v>
      </c>
      <c r="T108" s="1">
        <f>_xlfn.XLOOKUP(Table119[[#This Row],[BASE PRICE]],NUMERICAL_BINS_STEP_1!$T$2:$T$5,NUMERICAL_BINS_STEP_1!$A$2:$A$5,,-1)</f>
        <v>3</v>
      </c>
      <c r="U108" s="1">
        <f>_xlfn.XLOOKUP(Table119[[#This Row],[SOLD PRICE]],NUMERICAL_BINS_STEP_1!$U$2:$U$5,NUMERICAL_BINS_STEP_1!$A$2:$A$5,,-1)</f>
        <v>2</v>
      </c>
      <c r="V108" s="1">
        <f>_xlfn.XLOOKUP(Table14[[#This Row],[COUNTRY]],CATEGORICAL_BINS_STEP_1!$L$2:$L$11,CATEGORICAL_BINS_STEP_1!$K$2:$K$11,,-1)</f>
        <v>2</v>
      </c>
      <c r="W108" s="1">
        <f>_xlfn.XLOOKUP(Table14[[#This Row],[TEAM]],CATEGORICAL_BINS_STEP_1!$L$14:$L$29,CATEGORICAL_BINS_STEP_1!$K$14:$K$29,,-1)</f>
        <v>2</v>
      </c>
      <c r="X108" s="1">
        <f>_xlfn.XLOOKUP(Table14[[#This Row],[PLAYING ROLE]],CATEGORICAL_BINS_STEP_1!$L$34:$L$37,CATEGORICAL_BINS_STEP_1!$K$34:$K$37,,-1)</f>
        <v>3</v>
      </c>
    </row>
    <row r="109" spans="1:24" x14ac:dyDescent="0.35">
      <c r="A109" s="4">
        <v>108</v>
      </c>
      <c r="B109" s="4">
        <v>3</v>
      </c>
      <c r="C109" s="1">
        <f>_xlfn.XLOOKUP(Table119[[#This Row],[T-RUNS]],NUMERICAL_BINS_STEP_1!$C$2:$C$5,NUMERICAL_BINS_STEP_1!$A$2:$A$5,,-1)</f>
        <v>2</v>
      </c>
      <c r="D109" s="1">
        <f>_xlfn.XLOOKUP(Table119[[#This Row],[T-WKTS]],NUMERICAL_BINS_STEP_1!$D$2:$D$5,NUMERICAL_BINS_STEP_1!$A$2:$A$5,,-1)</f>
        <v>3</v>
      </c>
      <c r="E109" s="1">
        <f>_xlfn.XLOOKUP(Table119[[#This Row],[ODI-RUNS-S]],NUMERICAL_BINS_STEP_1!$E$2:$E$5,NUMERICAL_BINS_STEP_1!$A$2:$A$5,,-1)</f>
        <v>1</v>
      </c>
      <c r="F109" s="1">
        <f>_xlfn.XLOOKUP(Table119[[#This Row],[ODI-SR-B]],NUMERICAL_BINS_STEP_1!$F$2:$F$5,NUMERICAL_BINS_STEP_1!$A$2:$A$5,,-1)</f>
        <v>1</v>
      </c>
      <c r="G109" s="1">
        <f>_xlfn.XLOOKUP(Table119[[#This Row],[ODI-WKTS]],NUMERICAL_BINS_STEP_1!$G$2:$G$5,NUMERICAL_BINS_STEP_1!$A$2:$A$5,,-1)</f>
        <v>3</v>
      </c>
      <c r="H109" s="1">
        <f>_xlfn.XLOOKUP(Table119[[#This Row],[ODI-SR-BL]],NUMERICAL_BINS_STEP_1!$H$2:$H$5,NUMERICAL_BINS_STEP_1!$A$2:$A$5,,-1)</f>
        <v>0</v>
      </c>
      <c r="I109" s="1">
        <f>_xlfn.XLOOKUP(Table119[[#This Row],[RUNS-S]],NUMERICAL_BINS_STEP_1!$I$2:$I$5,NUMERICAL_BINS_STEP_1!$A$2:$A$5,,-1)</f>
        <v>0</v>
      </c>
      <c r="J109" s="1">
        <f>_xlfn.XLOOKUP(Table119[[#This Row],[HS ]],NUMERICAL_BINS_STEP_1!$J$2:$J$5,NUMERICAL_BINS_STEP_1!$A$2:$A$5,,-1)</f>
        <v>0</v>
      </c>
      <c r="K109" s="1">
        <f>_xlfn.XLOOKUP(Table119[[#This Row],[AVE]],NUMERICAL_BINS_STEP_1!$K$2:$K$5,NUMERICAL_BINS_STEP_1!$A$2:$A$5,,-1)</f>
        <v>0</v>
      </c>
      <c r="L109" s="1">
        <f>_xlfn.XLOOKUP(Table119[[#This Row],[SR -B]],NUMERICAL_BINS_STEP_1!$L$2:$L$5,NUMERICAL_BINS_STEP_1!$A$2:$A$5,,-1)</f>
        <v>0</v>
      </c>
      <c r="M109" s="1">
        <f>_xlfn.XLOOKUP(Table119[[#This Row],[SIXERS]],NUMERICAL_BINS_STEP_1!$M$2:$M$5,NUMERICAL_BINS_STEP_1!$A$2:$A$5,,-1)</f>
        <v>0</v>
      </c>
      <c r="N109" s="1">
        <f>_xlfn.XLOOKUP(Table119[[#This Row],[RUNS-C]],NUMERICAL_BINS_STEP_1!$N$2:$N$5,NUMERICAL_BINS_STEP_1!$A$2:$A$5,,-1)</f>
        <v>3</v>
      </c>
      <c r="O109" s="1">
        <f>_xlfn.XLOOKUP(Table119[[#This Row],[WKTS]],NUMERICAL_BINS_STEP_1!$O$2:$O$5,NUMERICAL_BINS_STEP_1!$A$2:$A$5,,-1)</f>
        <v>3</v>
      </c>
      <c r="P109" s="1">
        <f>_xlfn.XLOOKUP(Table119[[#This Row],[AVE-BL]],NUMERICAL_BINS_STEP_1!$P$2:$P$5,NUMERICAL_BINS_STEP_1!$A$2:$A$5,,-1)</f>
        <v>0</v>
      </c>
      <c r="Q109" s="1">
        <f>_xlfn.XLOOKUP(Table119[[#This Row],[ECON]],NUMERICAL_BINS_STEP_1!$Q$2:$Q$5,NUMERICAL_BINS_STEP_1!$A$2:$A$5,,-1)</f>
        <v>0</v>
      </c>
      <c r="R109" s="1">
        <f>_xlfn.XLOOKUP(Table119[[#This Row],[SR-BL]],NUMERICAL_BINS_STEP_1!$R$2:$R$5,NUMERICAL_BINS_STEP_1!$A$2:$A$5,,-1)</f>
        <v>2</v>
      </c>
      <c r="S109" s="1">
        <f>_xlfn.XLOOKUP(Table119[[#This Row],[AUCTION YEAR]],NUMERICAL_BINS_STEP_1!$S$2:$S$5,NUMERICAL_BINS_STEP_1!$A$2:$A$5,,-1)</f>
        <v>0</v>
      </c>
      <c r="T109" s="1">
        <f>_xlfn.XLOOKUP(Table119[[#This Row],[BASE PRICE]],NUMERICAL_BINS_STEP_1!$T$2:$T$5,NUMERICAL_BINS_STEP_1!$A$2:$A$5,,-1)</f>
        <v>3</v>
      </c>
      <c r="U109" s="1">
        <f>_xlfn.XLOOKUP(Table119[[#This Row],[SOLD PRICE]],NUMERICAL_BINS_STEP_1!$U$2:$U$5,NUMERICAL_BINS_STEP_1!$A$2:$A$5,,-1)</f>
        <v>2</v>
      </c>
      <c r="V109" s="1">
        <f>_xlfn.XLOOKUP(Table14[[#This Row],[COUNTRY]],CATEGORICAL_BINS_STEP_1!$L$2:$L$11,CATEGORICAL_BINS_STEP_1!$K$2:$K$11,,-1)</f>
        <v>2</v>
      </c>
      <c r="W109" s="1">
        <f>_xlfn.XLOOKUP(Table14[[#This Row],[TEAM]],CATEGORICAL_BINS_STEP_1!$L$14:$L$29,CATEGORICAL_BINS_STEP_1!$K$14:$K$29,,-1)</f>
        <v>4</v>
      </c>
      <c r="X109" s="1">
        <f>_xlfn.XLOOKUP(Table14[[#This Row],[PLAYING ROLE]],CATEGORICAL_BINS_STEP_1!$L$34:$L$37,CATEGORICAL_BINS_STEP_1!$K$34:$K$37,,-1)</f>
        <v>1</v>
      </c>
    </row>
    <row r="110" spans="1:24" x14ac:dyDescent="0.35">
      <c r="A110" s="4">
        <v>109</v>
      </c>
      <c r="B110" s="4">
        <v>3</v>
      </c>
      <c r="C110" s="1">
        <f>_xlfn.XLOOKUP(Table119[[#This Row],[T-RUNS]],NUMERICAL_BINS_STEP_1!$C$2:$C$5,NUMERICAL_BINS_STEP_1!$A$2:$A$5,,-1)</f>
        <v>3</v>
      </c>
      <c r="D110" s="1">
        <f>_xlfn.XLOOKUP(Table119[[#This Row],[T-WKTS]],NUMERICAL_BINS_STEP_1!$D$2:$D$5,NUMERICAL_BINS_STEP_1!$A$2:$A$5,,-1)</f>
        <v>0</v>
      </c>
      <c r="E110" s="1">
        <f>_xlfn.XLOOKUP(Table119[[#This Row],[ODI-RUNS-S]],NUMERICAL_BINS_STEP_1!$E$2:$E$5,NUMERICAL_BINS_STEP_1!$A$2:$A$5,,-1)</f>
        <v>3</v>
      </c>
      <c r="F110" s="1">
        <f>_xlfn.XLOOKUP(Table119[[#This Row],[ODI-SR-B]],NUMERICAL_BINS_STEP_1!$F$2:$F$5,NUMERICAL_BINS_STEP_1!$A$2:$A$5,,-1)</f>
        <v>1</v>
      </c>
      <c r="G110" s="1">
        <f>_xlfn.XLOOKUP(Table119[[#This Row],[ODI-WKTS]],NUMERICAL_BINS_STEP_1!$G$2:$G$5,NUMERICAL_BINS_STEP_1!$A$2:$A$5,,-1)</f>
        <v>0</v>
      </c>
      <c r="H110" s="1">
        <f>_xlfn.XLOOKUP(Table119[[#This Row],[ODI-SR-BL]],NUMERICAL_BINS_STEP_1!$H$2:$H$5,NUMERICAL_BINS_STEP_1!$A$2:$A$5,,-1)</f>
        <v>0</v>
      </c>
      <c r="I110" s="1">
        <f>_xlfn.XLOOKUP(Table119[[#This Row],[RUNS-S]],NUMERICAL_BINS_STEP_1!$I$2:$I$5,NUMERICAL_BINS_STEP_1!$A$2:$A$5,,-1)</f>
        <v>3</v>
      </c>
      <c r="J110" s="1">
        <f>_xlfn.XLOOKUP(Table119[[#This Row],[HS ]],NUMERICAL_BINS_STEP_1!$J$2:$J$5,NUMERICAL_BINS_STEP_1!$A$2:$A$5,,-1)</f>
        <v>3</v>
      </c>
      <c r="K110" s="1">
        <f>_xlfn.XLOOKUP(Table119[[#This Row],[AVE]],NUMERICAL_BINS_STEP_1!$K$2:$K$5,NUMERICAL_BINS_STEP_1!$A$2:$A$5,,-1)</f>
        <v>3</v>
      </c>
      <c r="L110" s="1">
        <f>_xlfn.XLOOKUP(Table119[[#This Row],[SR -B]],NUMERICAL_BINS_STEP_1!$L$2:$L$5,NUMERICAL_BINS_STEP_1!$A$2:$A$5,,-1)</f>
        <v>2</v>
      </c>
      <c r="M110" s="1">
        <f>_xlfn.XLOOKUP(Table119[[#This Row],[SIXERS]],NUMERICAL_BINS_STEP_1!$M$2:$M$5,NUMERICAL_BINS_STEP_1!$A$2:$A$5,,-1)</f>
        <v>2</v>
      </c>
      <c r="N110" s="1">
        <f>_xlfn.XLOOKUP(Table119[[#This Row],[RUNS-C]],NUMERICAL_BINS_STEP_1!$N$2:$N$5,NUMERICAL_BINS_STEP_1!$A$2:$A$5,,-1)</f>
        <v>0</v>
      </c>
      <c r="O110" s="1">
        <f>_xlfn.XLOOKUP(Table119[[#This Row],[WKTS]],NUMERICAL_BINS_STEP_1!$O$2:$O$5,NUMERICAL_BINS_STEP_1!$A$2:$A$5,,-1)</f>
        <v>0</v>
      </c>
      <c r="P110" s="1">
        <f>_xlfn.XLOOKUP(Table119[[#This Row],[AVE-BL]],NUMERICAL_BINS_STEP_1!$P$2:$P$5,NUMERICAL_BINS_STEP_1!$A$2:$A$5,,-1)</f>
        <v>0</v>
      </c>
      <c r="Q110" s="1">
        <f>_xlfn.XLOOKUP(Table119[[#This Row],[ECON]],NUMERICAL_BINS_STEP_1!$Q$2:$Q$5,NUMERICAL_BINS_STEP_1!$A$2:$A$5,,-1)</f>
        <v>0</v>
      </c>
      <c r="R110" s="1">
        <f>_xlfn.XLOOKUP(Table119[[#This Row],[SR-BL]],NUMERICAL_BINS_STEP_1!$R$2:$R$5,NUMERICAL_BINS_STEP_1!$A$2:$A$5,,-1)</f>
        <v>0</v>
      </c>
      <c r="S110" s="1">
        <f>_xlfn.XLOOKUP(Table119[[#This Row],[AUCTION YEAR]],NUMERICAL_BINS_STEP_1!$S$2:$S$5,NUMERICAL_BINS_STEP_1!$A$2:$A$5,,-1)</f>
        <v>0</v>
      </c>
      <c r="T110" s="1">
        <f>_xlfn.XLOOKUP(Table119[[#This Row],[BASE PRICE]],NUMERICAL_BINS_STEP_1!$T$2:$T$5,NUMERICAL_BINS_STEP_1!$A$2:$A$5,,-1)</f>
        <v>3</v>
      </c>
      <c r="U110" s="1">
        <f>_xlfn.XLOOKUP(Table119[[#This Row],[SOLD PRICE]],NUMERICAL_BINS_STEP_1!$U$2:$U$5,NUMERICAL_BINS_STEP_1!$A$2:$A$5,,-1)</f>
        <v>3</v>
      </c>
      <c r="V110" s="1">
        <f>_xlfn.XLOOKUP(Table14[[#This Row],[COUNTRY]],CATEGORICAL_BINS_STEP_1!$L$2:$L$11,CATEGORICAL_BINS_STEP_1!$K$2:$K$11,,-1)</f>
        <v>2</v>
      </c>
      <c r="W110" s="1">
        <f>_xlfn.XLOOKUP(Table14[[#This Row],[TEAM]],CATEGORICAL_BINS_STEP_1!$L$14:$L$29,CATEGORICAL_BINS_STEP_1!$K$14:$K$29,,-1)</f>
        <v>4</v>
      </c>
      <c r="X110" s="1">
        <f>_xlfn.XLOOKUP(Table14[[#This Row],[PLAYING ROLE]],CATEGORICAL_BINS_STEP_1!$L$34:$L$37,CATEGORICAL_BINS_STEP_1!$K$34:$K$37,,-1)</f>
        <v>1</v>
      </c>
    </row>
    <row r="111" spans="1:24" x14ac:dyDescent="0.35">
      <c r="A111" s="4">
        <v>110</v>
      </c>
      <c r="B111" s="4">
        <v>2</v>
      </c>
      <c r="C111" s="1">
        <f>_xlfn.XLOOKUP(Table119[[#This Row],[T-RUNS]],NUMERICAL_BINS_STEP_1!$C$2:$C$5,NUMERICAL_BINS_STEP_1!$A$2:$A$5,,-1)</f>
        <v>2</v>
      </c>
      <c r="D111" s="1">
        <f>_xlfn.XLOOKUP(Table119[[#This Row],[T-WKTS]],NUMERICAL_BINS_STEP_1!$D$2:$D$5,NUMERICAL_BINS_STEP_1!$A$2:$A$5,,-1)</f>
        <v>3</v>
      </c>
      <c r="E111" s="1">
        <f>_xlfn.XLOOKUP(Table119[[#This Row],[ODI-RUNS-S]],NUMERICAL_BINS_STEP_1!$E$2:$E$5,NUMERICAL_BINS_STEP_1!$A$2:$A$5,,-1)</f>
        <v>1</v>
      </c>
      <c r="F111" s="1">
        <f>_xlfn.XLOOKUP(Table119[[#This Row],[ODI-SR-B]],NUMERICAL_BINS_STEP_1!$F$2:$F$5,NUMERICAL_BINS_STEP_1!$A$2:$A$5,,-1)</f>
        <v>1</v>
      </c>
      <c r="G111" s="1">
        <f>_xlfn.XLOOKUP(Table119[[#This Row],[ODI-WKTS]],NUMERICAL_BINS_STEP_1!$G$2:$G$5,NUMERICAL_BINS_STEP_1!$A$2:$A$5,,-1)</f>
        <v>3</v>
      </c>
      <c r="H111" s="1">
        <f>_xlfn.XLOOKUP(Table119[[#This Row],[ODI-SR-BL]],NUMERICAL_BINS_STEP_1!$H$2:$H$5,NUMERICAL_BINS_STEP_1!$A$2:$A$5,,-1)</f>
        <v>0</v>
      </c>
      <c r="I111" s="1">
        <f>_xlfn.XLOOKUP(Table119[[#This Row],[RUNS-S]],NUMERICAL_BINS_STEP_1!$I$2:$I$5,NUMERICAL_BINS_STEP_1!$A$2:$A$5,,-1)</f>
        <v>0</v>
      </c>
      <c r="J111" s="1">
        <f>_xlfn.XLOOKUP(Table119[[#This Row],[HS ]],NUMERICAL_BINS_STEP_1!$J$2:$J$5,NUMERICAL_BINS_STEP_1!$A$2:$A$5,,-1)</f>
        <v>0</v>
      </c>
      <c r="K111" s="1">
        <f>_xlfn.XLOOKUP(Table119[[#This Row],[AVE]],NUMERICAL_BINS_STEP_1!$K$2:$K$5,NUMERICAL_BINS_STEP_1!$A$2:$A$5,,-1)</f>
        <v>0</v>
      </c>
      <c r="L111" s="1">
        <f>_xlfn.XLOOKUP(Table119[[#This Row],[SR -B]],NUMERICAL_BINS_STEP_1!$L$2:$L$5,NUMERICAL_BINS_STEP_1!$A$2:$A$5,,-1)</f>
        <v>0</v>
      </c>
      <c r="M111" s="1">
        <f>_xlfn.XLOOKUP(Table119[[#This Row],[SIXERS]],NUMERICAL_BINS_STEP_1!$M$2:$M$5,NUMERICAL_BINS_STEP_1!$A$2:$A$5,,-1)</f>
        <v>0</v>
      </c>
      <c r="N111" s="1">
        <f>_xlfn.XLOOKUP(Table119[[#This Row],[RUNS-C]],NUMERICAL_BINS_STEP_1!$N$2:$N$5,NUMERICAL_BINS_STEP_1!$A$2:$A$5,,-1)</f>
        <v>0</v>
      </c>
      <c r="O111" s="1">
        <f>_xlfn.XLOOKUP(Table119[[#This Row],[WKTS]],NUMERICAL_BINS_STEP_1!$O$2:$O$5,NUMERICAL_BINS_STEP_1!$A$2:$A$5,,-1)</f>
        <v>0</v>
      </c>
      <c r="P111" s="1">
        <f>_xlfn.XLOOKUP(Table119[[#This Row],[AVE-BL]],NUMERICAL_BINS_STEP_1!$P$2:$P$5,NUMERICAL_BINS_STEP_1!$A$2:$A$5,,-1)</f>
        <v>0</v>
      </c>
      <c r="Q111" s="1">
        <f>_xlfn.XLOOKUP(Table119[[#This Row],[ECON]],NUMERICAL_BINS_STEP_1!$Q$2:$Q$5,NUMERICAL_BINS_STEP_1!$A$2:$A$5,,-1)</f>
        <v>2</v>
      </c>
      <c r="R111" s="1">
        <f>_xlfn.XLOOKUP(Table119[[#This Row],[SR-BL]],NUMERICAL_BINS_STEP_1!$R$2:$R$5,NUMERICAL_BINS_STEP_1!$A$2:$A$5,,-1)</f>
        <v>0</v>
      </c>
      <c r="S111" s="1">
        <f>_xlfn.XLOOKUP(Table119[[#This Row],[AUCTION YEAR]],NUMERICAL_BINS_STEP_1!$S$2:$S$5,NUMERICAL_BINS_STEP_1!$A$2:$A$5,,-1)</f>
        <v>0</v>
      </c>
      <c r="T111" s="1">
        <f>_xlfn.XLOOKUP(Table119[[#This Row],[BASE PRICE]],NUMERICAL_BINS_STEP_1!$T$2:$T$5,NUMERICAL_BINS_STEP_1!$A$2:$A$5,,-1)</f>
        <v>3</v>
      </c>
      <c r="U111" s="1">
        <f>_xlfn.XLOOKUP(Table119[[#This Row],[SOLD PRICE]],NUMERICAL_BINS_STEP_1!$U$2:$U$5,NUMERICAL_BINS_STEP_1!$A$2:$A$5,,-1)</f>
        <v>1</v>
      </c>
      <c r="V111" s="1">
        <f>_xlfn.XLOOKUP(Table14[[#This Row],[COUNTRY]],CATEGORICAL_BINS_STEP_1!$L$2:$L$11,CATEGORICAL_BINS_STEP_1!$K$2:$K$11,,-1)</f>
        <v>3</v>
      </c>
      <c r="W111" s="1">
        <f>_xlfn.XLOOKUP(Table14[[#This Row],[TEAM]],CATEGORICAL_BINS_STEP_1!$L$14:$L$29,CATEGORICAL_BINS_STEP_1!$K$14:$K$29,,-1)</f>
        <v>1</v>
      </c>
      <c r="X111" s="1">
        <f>_xlfn.XLOOKUP(Table14[[#This Row],[PLAYING ROLE]],CATEGORICAL_BINS_STEP_1!$L$34:$L$37,CATEGORICAL_BINS_STEP_1!$K$34:$K$37,,-1)</f>
        <v>4</v>
      </c>
    </row>
    <row r="112" spans="1:24" x14ac:dyDescent="0.35">
      <c r="A112" s="4">
        <v>111</v>
      </c>
      <c r="B112" s="4">
        <v>2</v>
      </c>
      <c r="C112" s="1">
        <f>_xlfn.XLOOKUP(Table119[[#This Row],[T-RUNS]],NUMERICAL_BINS_STEP_1!$C$2:$C$5,NUMERICAL_BINS_STEP_1!$A$2:$A$5,,-1)</f>
        <v>3</v>
      </c>
      <c r="D112" s="1">
        <f>_xlfn.XLOOKUP(Table119[[#This Row],[T-WKTS]],NUMERICAL_BINS_STEP_1!$D$2:$D$5,NUMERICAL_BINS_STEP_1!$A$2:$A$5,,-1)</f>
        <v>2</v>
      </c>
      <c r="E112" s="1">
        <f>_xlfn.XLOOKUP(Table119[[#This Row],[ODI-RUNS-S]],NUMERICAL_BINS_STEP_1!$E$2:$E$5,NUMERICAL_BINS_STEP_1!$A$2:$A$5,,-1)</f>
        <v>3</v>
      </c>
      <c r="F112" s="1">
        <f>_xlfn.XLOOKUP(Table119[[#This Row],[ODI-SR-B]],NUMERICAL_BINS_STEP_1!$F$2:$F$5,NUMERICAL_BINS_STEP_1!$A$2:$A$5,,-1)</f>
        <v>2</v>
      </c>
      <c r="G112" s="1">
        <f>_xlfn.XLOOKUP(Table119[[#This Row],[ODI-WKTS]],NUMERICAL_BINS_STEP_1!$G$2:$G$5,NUMERICAL_BINS_STEP_1!$A$2:$A$5,,-1)</f>
        <v>0</v>
      </c>
      <c r="H112" s="1">
        <f>_xlfn.XLOOKUP(Table119[[#This Row],[ODI-SR-BL]],NUMERICAL_BINS_STEP_1!$H$2:$H$5,NUMERICAL_BINS_STEP_1!$A$2:$A$5,,-1)</f>
        <v>3</v>
      </c>
      <c r="I112" s="1">
        <f>_xlfn.XLOOKUP(Table119[[#This Row],[RUNS-S]],NUMERICAL_BINS_STEP_1!$I$2:$I$5,NUMERICAL_BINS_STEP_1!$A$2:$A$5,,-1)</f>
        <v>2</v>
      </c>
      <c r="J112" s="1">
        <f>_xlfn.XLOOKUP(Table119[[#This Row],[HS ]],NUMERICAL_BINS_STEP_1!$J$2:$J$5,NUMERICAL_BINS_STEP_1!$A$2:$A$5,,-1)</f>
        <v>3</v>
      </c>
      <c r="K112" s="1">
        <f>_xlfn.XLOOKUP(Table119[[#This Row],[AVE]],NUMERICAL_BINS_STEP_1!$K$2:$K$5,NUMERICAL_BINS_STEP_1!$A$2:$A$5,,-1)</f>
        <v>3</v>
      </c>
      <c r="L112" s="1">
        <f>_xlfn.XLOOKUP(Table119[[#This Row],[SR -B]],NUMERICAL_BINS_STEP_1!$L$2:$L$5,NUMERICAL_BINS_STEP_1!$A$2:$A$5,,-1)</f>
        <v>1</v>
      </c>
      <c r="M112" s="1">
        <f>_xlfn.XLOOKUP(Table119[[#This Row],[SIXERS]],NUMERICAL_BINS_STEP_1!$M$2:$M$5,NUMERICAL_BINS_STEP_1!$A$2:$A$5,,-1)</f>
        <v>2</v>
      </c>
      <c r="N112" s="1">
        <f>_xlfn.XLOOKUP(Table119[[#This Row],[RUNS-C]],NUMERICAL_BINS_STEP_1!$N$2:$N$5,NUMERICAL_BINS_STEP_1!$A$2:$A$5,,-1)</f>
        <v>0</v>
      </c>
      <c r="O112" s="1">
        <f>_xlfn.XLOOKUP(Table119[[#This Row],[WKTS]],NUMERICAL_BINS_STEP_1!$O$2:$O$5,NUMERICAL_BINS_STEP_1!$A$2:$A$5,,-1)</f>
        <v>0</v>
      </c>
      <c r="P112" s="1">
        <f>_xlfn.XLOOKUP(Table119[[#This Row],[AVE-BL]],NUMERICAL_BINS_STEP_1!$P$2:$P$5,NUMERICAL_BINS_STEP_1!$A$2:$A$5,,-1)</f>
        <v>0</v>
      </c>
      <c r="Q112" s="1">
        <f>_xlfn.XLOOKUP(Table119[[#This Row],[ECON]],NUMERICAL_BINS_STEP_1!$Q$2:$Q$5,NUMERICAL_BINS_STEP_1!$A$2:$A$5,,-1)</f>
        <v>0</v>
      </c>
      <c r="R112" s="1">
        <f>_xlfn.XLOOKUP(Table119[[#This Row],[SR-BL]],NUMERICAL_BINS_STEP_1!$R$2:$R$5,NUMERICAL_BINS_STEP_1!$A$2:$A$5,,-1)</f>
        <v>0</v>
      </c>
      <c r="S112" s="1">
        <f>_xlfn.XLOOKUP(Table119[[#This Row],[AUCTION YEAR]],NUMERICAL_BINS_STEP_1!$S$2:$S$5,NUMERICAL_BINS_STEP_1!$A$2:$A$5,,-1)</f>
        <v>0</v>
      </c>
      <c r="T112" s="1">
        <f>_xlfn.XLOOKUP(Table119[[#This Row],[BASE PRICE]],NUMERICAL_BINS_STEP_1!$T$2:$T$5,NUMERICAL_BINS_STEP_1!$A$2:$A$5,,-1)</f>
        <v>3</v>
      </c>
      <c r="U112" s="1">
        <f>_xlfn.XLOOKUP(Table119[[#This Row],[SOLD PRICE]],NUMERICAL_BINS_STEP_1!$U$2:$U$5,NUMERICAL_BINS_STEP_1!$A$2:$A$5,,-1)</f>
        <v>1</v>
      </c>
      <c r="V112" s="1">
        <f>_xlfn.XLOOKUP(Table14[[#This Row],[COUNTRY]],CATEGORICAL_BINS_STEP_1!$L$2:$L$11,CATEGORICAL_BINS_STEP_1!$K$2:$K$11,,-1)</f>
        <v>2</v>
      </c>
      <c r="W112" s="1">
        <f>_xlfn.XLOOKUP(Table14[[#This Row],[TEAM]],CATEGORICAL_BINS_STEP_1!$L$14:$L$29,CATEGORICAL_BINS_STEP_1!$K$14:$K$29,,-1)</f>
        <v>2</v>
      </c>
      <c r="X112" s="1">
        <f>_xlfn.XLOOKUP(Table14[[#This Row],[PLAYING ROLE]],CATEGORICAL_BINS_STEP_1!$L$34:$L$37,CATEGORICAL_BINS_STEP_1!$K$34:$K$37,,-1)</f>
        <v>2</v>
      </c>
    </row>
    <row r="113" spans="1:24" x14ac:dyDescent="0.35">
      <c r="A113" s="4">
        <v>112</v>
      </c>
      <c r="B113" s="4">
        <v>3</v>
      </c>
      <c r="C113" s="1">
        <f>_xlfn.XLOOKUP(Table119[[#This Row],[T-RUNS]],NUMERICAL_BINS_STEP_1!$C$2:$C$5,NUMERICAL_BINS_STEP_1!$A$2:$A$5,,-1)</f>
        <v>2</v>
      </c>
      <c r="D113" s="1">
        <f>_xlfn.XLOOKUP(Table119[[#This Row],[T-WKTS]],NUMERICAL_BINS_STEP_1!$D$2:$D$5,NUMERICAL_BINS_STEP_1!$A$2:$A$5,,-1)</f>
        <v>2</v>
      </c>
      <c r="E113" s="1">
        <f>_xlfn.XLOOKUP(Table119[[#This Row],[ODI-RUNS-S]],NUMERICAL_BINS_STEP_1!$E$2:$E$5,NUMERICAL_BINS_STEP_1!$A$2:$A$5,,-1)</f>
        <v>3</v>
      </c>
      <c r="F113" s="1">
        <f>_xlfn.XLOOKUP(Table119[[#This Row],[ODI-SR-B]],NUMERICAL_BINS_STEP_1!$F$2:$F$5,NUMERICAL_BINS_STEP_1!$A$2:$A$5,,-1)</f>
        <v>3</v>
      </c>
      <c r="G113" s="1">
        <f>_xlfn.XLOOKUP(Table119[[#This Row],[ODI-WKTS]],NUMERICAL_BINS_STEP_1!$G$2:$G$5,NUMERICAL_BINS_STEP_1!$A$2:$A$5,,-1)</f>
        <v>3</v>
      </c>
      <c r="H113" s="1">
        <f>_xlfn.XLOOKUP(Table119[[#This Row],[ODI-SR-BL]],NUMERICAL_BINS_STEP_1!$H$2:$H$5,NUMERICAL_BINS_STEP_1!$A$2:$A$5,,-1)</f>
        <v>2</v>
      </c>
      <c r="I113" s="1">
        <f>_xlfn.XLOOKUP(Table119[[#This Row],[RUNS-S]],NUMERICAL_BINS_STEP_1!$I$2:$I$5,NUMERICAL_BINS_STEP_1!$A$2:$A$5,,-1)</f>
        <v>3</v>
      </c>
      <c r="J113" s="1">
        <f>_xlfn.XLOOKUP(Table119[[#This Row],[HS ]],NUMERICAL_BINS_STEP_1!$J$2:$J$5,NUMERICAL_BINS_STEP_1!$A$2:$A$5,,-1)</f>
        <v>3</v>
      </c>
      <c r="K113" s="1">
        <f>_xlfn.XLOOKUP(Table119[[#This Row],[AVE]],NUMERICAL_BINS_STEP_1!$K$2:$K$5,NUMERICAL_BINS_STEP_1!$A$2:$A$5,,-1)</f>
        <v>3</v>
      </c>
      <c r="L113" s="1">
        <f>_xlfn.XLOOKUP(Table119[[#This Row],[SR -B]],NUMERICAL_BINS_STEP_1!$L$2:$L$5,NUMERICAL_BINS_STEP_1!$A$2:$A$5,,-1)</f>
        <v>3</v>
      </c>
      <c r="M113" s="1">
        <f>_xlfn.XLOOKUP(Table119[[#This Row],[SIXERS]],NUMERICAL_BINS_STEP_1!$M$2:$M$5,NUMERICAL_BINS_STEP_1!$A$2:$A$5,,-1)</f>
        <v>3</v>
      </c>
      <c r="N113" s="1">
        <f>_xlfn.XLOOKUP(Table119[[#This Row],[RUNS-C]],NUMERICAL_BINS_STEP_1!$N$2:$N$5,NUMERICAL_BINS_STEP_1!$A$2:$A$5,,-1)</f>
        <v>2</v>
      </c>
      <c r="O113" s="1">
        <f>_xlfn.XLOOKUP(Table119[[#This Row],[WKTS]],NUMERICAL_BINS_STEP_1!$O$2:$O$5,NUMERICAL_BINS_STEP_1!$A$2:$A$5,,-1)</f>
        <v>2</v>
      </c>
      <c r="P113" s="1">
        <f>_xlfn.XLOOKUP(Table119[[#This Row],[AVE-BL]],NUMERICAL_BINS_STEP_1!$P$2:$P$5,NUMERICAL_BINS_STEP_1!$A$2:$A$5,,-1)</f>
        <v>2</v>
      </c>
      <c r="Q113" s="1">
        <f>_xlfn.XLOOKUP(Table119[[#This Row],[ECON]],NUMERICAL_BINS_STEP_1!$Q$2:$Q$5,NUMERICAL_BINS_STEP_1!$A$2:$A$5,,-1)</f>
        <v>2</v>
      </c>
      <c r="R113" s="1">
        <f>_xlfn.XLOOKUP(Table119[[#This Row],[SR-BL]],NUMERICAL_BINS_STEP_1!$R$2:$R$5,NUMERICAL_BINS_STEP_1!$A$2:$A$5,,-1)</f>
        <v>3</v>
      </c>
      <c r="S113" s="1">
        <f>_xlfn.XLOOKUP(Table119[[#This Row],[AUCTION YEAR]],NUMERICAL_BINS_STEP_1!$S$2:$S$5,NUMERICAL_BINS_STEP_1!$A$2:$A$5,,-1)</f>
        <v>0</v>
      </c>
      <c r="T113" s="1">
        <f>_xlfn.XLOOKUP(Table119[[#This Row],[BASE PRICE]],NUMERICAL_BINS_STEP_1!$T$2:$T$5,NUMERICAL_BINS_STEP_1!$A$2:$A$5,,-1)</f>
        <v>3</v>
      </c>
      <c r="U113" s="1">
        <f>_xlfn.XLOOKUP(Table119[[#This Row],[SOLD PRICE]],NUMERICAL_BINS_STEP_1!$U$2:$U$5,NUMERICAL_BINS_STEP_1!$A$2:$A$5,,-1)</f>
        <v>3</v>
      </c>
      <c r="V113" s="1">
        <f>_xlfn.XLOOKUP(Table14[[#This Row],[COUNTRY]],CATEGORICAL_BINS_STEP_1!$L$2:$L$11,CATEGORICAL_BINS_STEP_1!$K$2:$K$11,,-1)</f>
        <v>1</v>
      </c>
      <c r="W113" s="1">
        <f>_xlfn.XLOOKUP(Table14[[#This Row],[TEAM]],CATEGORICAL_BINS_STEP_1!$L$14:$L$29,CATEGORICAL_BINS_STEP_1!$K$14:$K$29,,-1)</f>
        <v>1</v>
      </c>
      <c r="X113" s="1">
        <f>_xlfn.XLOOKUP(Table14[[#This Row],[PLAYING ROLE]],CATEGORICAL_BINS_STEP_1!$L$34:$L$37,CATEGORICAL_BINS_STEP_1!$K$34:$K$37,,-1)</f>
        <v>2</v>
      </c>
    </row>
    <row r="114" spans="1:24" x14ac:dyDescent="0.35">
      <c r="A114" s="4">
        <v>113</v>
      </c>
      <c r="B114" s="4">
        <v>2</v>
      </c>
      <c r="C114" s="1">
        <f>_xlfn.XLOOKUP(Table119[[#This Row],[T-RUNS]],NUMERICAL_BINS_STEP_1!$C$2:$C$5,NUMERICAL_BINS_STEP_1!$A$2:$A$5,,-1)</f>
        <v>3</v>
      </c>
      <c r="D114" s="1">
        <f>_xlfn.XLOOKUP(Table119[[#This Row],[T-WKTS]],NUMERICAL_BINS_STEP_1!$D$2:$D$5,NUMERICAL_BINS_STEP_1!$A$2:$A$5,,-1)</f>
        <v>3</v>
      </c>
      <c r="E114" s="1">
        <f>_xlfn.XLOOKUP(Table119[[#This Row],[ODI-RUNS-S]],NUMERICAL_BINS_STEP_1!$E$2:$E$5,NUMERICAL_BINS_STEP_1!$A$2:$A$5,,-1)</f>
        <v>2</v>
      </c>
      <c r="F114" s="1">
        <f>_xlfn.XLOOKUP(Table119[[#This Row],[ODI-SR-B]],NUMERICAL_BINS_STEP_1!$F$2:$F$5,NUMERICAL_BINS_STEP_1!$A$2:$A$5,,-1)</f>
        <v>2</v>
      </c>
      <c r="G114" s="1">
        <f>_xlfn.XLOOKUP(Table119[[#This Row],[ODI-WKTS]],NUMERICAL_BINS_STEP_1!$G$2:$G$5,NUMERICAL_BINS_STEP_1!$A$2:$A$5,,-1)</f>
        <v>3</v>
      </c>
      <c r="H114" s="1">
        <f>_xlfn.XLOOKUP(Table119[[#This Row],[ODI-SR-BL]],NUMERICAL_BINS_STEP_1!$H$2:$H$5,NUMERICAL_BINS_STEP_1!$A$2:$A$5,,-1)</f>
        <v>3</v>
      </c>
      <c r="I114" s="1">
        <f>_xlfn.XLOOKUP(Table119[[#This Row],[RUNS-S]],NUMERICAL_BINS_STEP_1!$I$2:$I$5,NUMERICAL_BINS_STEP_1!$A$2:$A$5,,-1)</f>
        <v>1</v>
      </c>
      <c r="J114" s="1">
        <f>_xlfn.XLOOKUP(Table119[[#This Row],[HS ]],NUMERICAL_BINS_STEP_1!$J$2:$J$5,NUMERICAL_BINS_STEP_1!$A$2:$A$5,,-1)</f>
        <v>1</v>
      </c>
      <c r="K114" s="1">
        <f>_xlfn.XLOOKUP(Table119[[#This Row],[AVE]],NUMERICAL_BINS_STEP_1!$K$2:$K$5,NUMERICAL_BINS_STEP_1!$A$2:$A$5,,-1)</f>
        <v>1</v>
      </c>
      <c r="L114" s="1">
        <f>_xlfn.XLOOKUP(Table119[[#This Row],[SR -B]],NUMERICAL_BINS_STEP_1!$L$2:$L$5,NUMERICAL_BINS_STEP_1!$A$2:$A$5,,-1)</f>
        <v>1</v>
      </c>
      <c r="M114" s="1">
        <f>_xlfn.XLOOKUP(Table119[[#This Row],[SIXERS]],NUMERICAL_BINS_STEP_1!$M$2:$M$5,NUMERICAL_BINS_STEP_1!$A$2:$A$5,,-1)</f>
        <v>1</v>
      </c>
      <c r="N114" s="1">
        <f>_xlfn.XLOOKUP(Table119[[#This Row],[RUNS-C]],NUMERICAL_BINS_STEP_1!$N$2:$N$5,NUMERICAL_BINS_STEP_1!$A$2:$A$5,,-1)</f>
        <v>3</v>
      </c>
      <c r="O114" s="1">
        <f>_xlfn.XLOOKUP(Table119[[#This Row],[WKTS]],NUMERICAL_BINS_STEP_1!$O$2:$O$5,NUMERICAL_BINS_STEP_1!$A$2:$A$5,,-1)</f>
        <v>3</v>
      </c>
      <c r="P114" s="1">
        <f>_xlfn.XLOOKUP(Table119[[#This Row],[AVE-BL]],NUMERICAL_BINS_STEP_1!$P$2:$P$5,NUMERICAL_BINS_STEP_1!$A$2:$A$5,,-1)</f>
        <v>2</v>
      </c>
      <c r="Q114" s="1">
        <f>_xlfn.XLOOKUP(Table119[[#This Row],[ECON]],NUMERICAL_BINS_STEP_1!$Q$2:$Q$5,NUMERICAL_BINS_STEP_1!$A$2:$A$5,,-1)</f>
        <v>0</v>
      </c>
      <c r="R114" s="1">
        <f>_xlfn.XLOOKUP(Table119[[#This Row],[SR-BL]],NUMERICAL_BINS_STEP_1!$R$2:$R$5,NUMERICAL_BINS_STEP_1!$A$2:$A$5,,-1)</f>
        <v>3</v>
      </c>
      <c r="S114" s="1">
        <f>_xlfn.XLOOKUP(Table119[[#This Row],[AUCTION YEAR]],NUMERICAL_BINS_STEP_1!$S$2:$S$5,NUMERICAL_BINS_STEP_1!$A$2:$A$5,,-1)</f>
        <v>0</v>
      </c>
      <c r="T114" s="1">
        <f>_xlfn.XLOOKUP(Table119[[#This Row],[BASE PRICE]],NUMERICAL_BINS_STEP_1!$T$2:$T$5,NUMERICAL_BINS_STEP_1!$A$2:$A$5,,-1)</f>
        <v>3</v>
      </c>
      <c r="U114" s="1">
        <f>_xlfn.XLOOKUP(Table119[[#This Row],[SOLD PRICE]],NUMERICAL_BINS_STEP_1!$U$2:$U$5,NUMERICAL_BINS_STEP_1!$A$2:$A$5,,-1)</f>
        <v>2</v>
      </c>
      <c r="V114" s="1">
        <f>_xlfn.XLOOKUP(Table14[[#This Row],[COUNTRY]],CATEGORICAL_BINS_STEP_1!$L$2:$L$11,CATEGORICAL_BINS_STEP_1!$K$2:$K$11,,-1)</f>
        <v>1</v>
      </c>
      <c r="W114" s="1">
        <f>_xlfn.XLOOKUP(Table14[[#This Row],[TEAM]],CATEGORICAL_BINS_STEP_1!$L$14:$L$29,CATEGORICAL_BINS_STEP_1!$K$14:$K$29,,-1)</f>
        <v>4</v>
      </c>
      <c r="X114" s="1">
        <f>_xlfn.XLOOKUP(Table14[[#This Row],[PLAYING ROLE]],CATEGORICAL_BINS_STEP_1!$L$34:$L$37,CATEGORICAL_BINS_STEP_1!$K$34:$K$37,,-1)</f>
        <v>2</v>
      </c>
    </row>
    <row r="115" spans="1:24" x14ac:dyDescent="0.35">
      <c r="A115" s="4">
        <v>114</v>
      </c>
      <c r="B115" s="4">
        <v>1</v>
      </c>
      <c r="C115" s="1">
        <f>_xlfn.XLOOKUP(Table119[[#This Row],[T-RUNS]],NUMERICAL_BINS_STEP_1!$C$2:$C$5,NUMERICAL_BINS_STEP_1!$A$2:$A$5,,-1)</f>
        <v>2</v>
      </c>
      <c r="D115" s="1">
        <f>_xlfn.XLOOKUP(Table119[[#This Row],[T-WKTS]],NUMERICAL_BINS_STEP_1!$D$2:$D$5,NUMERICAL_BINS_STEP_1!$A$2:$A$5,,-1)</f>
        <v>2</v>
      </c>
      <c r="E115" s="1">
        <f>_xlfn.XLOOKUP(Table119[[#This Row],[ODI-RUNS-S]],NUMERICAL_BINS_STEP_1!$E$2:$E$5,NUMERICAL_BINS_STEP_1!$A$2:$A$5,,-1)</f>
        <v>2</v>
      </c>
      <c r="F115" s="1">
        <f>_xlfn.XLOOKUP(Table119[[#This Row],[ODI-SR-B]],NUMERICAL_BINS_STEP_1!$F$2:$F$5,NUMERICAL_BINS_STEP_1!$A$2:$A$5,,-1)</f>
        <v>2</v>
      </c>
      <c r="G115" s="1">
        <f>_xlfn.XLOOKUP(Table119[[#This Row],[ODI-WKTS]],NUMERICAL_BINS_STEP_1!$G$2:$G$5,NUMERICAL_BINS_STEP_1!$A$2:$A$5,,-1)</f>
        <v>2</v>
      </c>
      <c r="H115" s="1">
        <f>_xlfn.XLOOKUP(Table119[[#This Row],[ODI-SR-BL]],NUMERICAL_BINS_STEP_1!$H$2:$H$5,NUMERICAL_BINS_STEP_1!$A$2:$A$5,,-1)</f>
        <v>3</v>
      </c>
      <c r="I115" s="1">
        <f>_xlfn.XLOOKUP(Table119[[#This Row],[RUNS-S]],NUMERICAL_BINS_STEP_1!$I$2:$I$5,NUMERICAL_BINS_STEP_1!$A$2:$A$5,,-1)</f>
        <v>3</v>
      </c>
      <c r="J115" s="1">
        <f>_xlfn.XLOOKUP(Table119[[#This Row],[HS ]],NUMERICAL_BINS_STEP_1!$J$2:$J$5,NUMERICAL_BINS_STEP_1!$A$2:$A$5,,-1)</f>
        <v>3</v>
      </c>
      <c r="K115" s="1">
        <f>_xlfn.XLOOKUP(Table119[[#This Row],[AVE]],NUMERICAL_BINS_STEP_1!$K$2:$K$5,NUMERICAL_BINS_STEP_1!$A$2:$A$5,,-1)</f>
        <v>3</v>
      </c>
      <c r="L115" s="1">
        <f>_xlfn.XLOOKUP(Table119[[#This Row],[SR -B]],NUMERICAL_BINS_STEP_1!$L$2:$L$5,NUMERICAL_BINS_STEP_1!$A$2:$A$5,,-1)</f>
        <v>2</v>
      </c>
      <c r="M115" s="1">
        <f>_xlfn.XLOOKUP(Table119[[#This Row],[SIXERS]],NUMERICAL_BINS_STEP_1!$M$2:$M$5,NUMERICAL_BINS_STEP_1!$A$2:$A$5,,-1)</f>
        <v>3</v>
      </c>
      <c r="N115" s="1">
        <f>_xlfn.XLOOKUP(Table119[[#This Row],[RUNS-C]],NUMERICAL_BINS_STEP_1!$N$2:$N$5,NUMERICAL_BINS_STEP_1!$A$2:$A$5,,-1)</f>
        <v>2</v>
      </c>
      <c r="O115" s="1">
        <f>_xlfn.XLOOKUP(Table119[[#This Row],[WKTS]],NUMERICAL_BINS_STEP_1!$O$2:$O$5,NUMERICAL_BINS_STEP_1!$A$2:$A$5,,-1)</f>
        <v>2</v>
      </c>
      <c r="P115" s="1">
        <f>_xlfn.XLOOKUP(Table119[[#This Row],[AVE-BL]],NUMERICAL_BINS_STEP_1!$P$2:$P$5,NUMERICAL_BINS_STEP_1!$A$2:$A$5,,-1)</f>
        <v>3</v>
      </c>
      <c r="Q115" s="1">
        <f>_xlfn.XLOOKUP(Table119[[#This Row],[ECON]],NUMERICAL_BINS_STEP_1!$Q$2:$Q$5,NUMERICAL_BINS_STEP_1!$A$2:$A$5,,-1)</f>
        <v>0</v>
      </c>
      <c r="R115" s="1">
        <f>_xlfn.XLOOKUP(Table119[[#This Row],[SR-BL]],NUMERICAL_BINS_STEP_1!$R$2:$R$5,NUMERICAL_BINS_STEP_1!$A$2:$A$5,,-1)</f>
        <v>3</v>
      </c>
      <c r="S115" s="1">
        <f>_xlfn.XLOOKUP(Table119[[#This Row],[AUCTION YEAR]],NUMERICAL_BINS_STEP_1!$S$2:$S$5,NUMERICAL_BINS_STEP_1!$A$2:$A$5,,-1)</f>
        <v>1</v>
      </c>
      <c r="T115" s="1">
        <f>_xlfn.XLOOKUP(Table119[[#This Row],[BASE PRICE]],NUMERICAL_BINS_STEP_1!$T$2:$T$5,NUMERICAL_BINS_STEP_1!$A$2:$A$5,,-1)</f>
        <v>3</v>
      </c>
      <c r="U115" s="1">
        <f>_xlfn.XLOOKUP(Table119[[#This Row],[SOLD PRICE]],NUMERICAL_BINS_STEP_1!$U$2:$U$5,NUMERICAL_BINS_STEP_1!$A$2:$A$5,,-1)</f>
        <v>1</v>
      </c>
      <c r="V115" s="1">
        <f>_xlfn.XLOOKUP(Table14[[#This Row],[COUNTRY]],CATEGORICAL_BINS_STEP_1!$L$2:$L$11,CATEGORICAL_BINS_STEP_1!$K$2:$K$11,,-1)</f>
        <v>1</v>
      </c>
      <c r="W115" s="1">
        <f>_xlfn.XLOOKUP(Table14[[#This Row],[TEAM]],CATEGORICAL_BINS_STEP_1!$L$14:$L$29,CATEGORICAL_BINS_STEP_1!$K$14:$K$29,,-1)</f>
        <v>2</v>
      </c>
      <c r="X115" s="1">
        <f>_xlfn.XLOOKUP(Table14[[#This Row],[PLAYING ROLE]],CATEGORICAL_BINS_STEP_1!$L$34:$L$37,CATEGORICAL_BINS_STEP_1!$K$34:$K$37,,-1)</f>
        <v>2</v>
      </c>
    </row>
    <row r="116" spans="1:24" x14ac:dyDescent="0.35">
      <c r="A116" s="4">
        <v>115</v>
      </c>
      <c r="B116" s="4">
        <v>1</v>
      </c>
      <c r="C116" s="1">
        <f>_xlfn.XLOOKUP(Table119[[#This Row],[T-RUNS]],NUMERICAL_BINS_STEP_1!$C$2:$C$5,NUMERICAL_BINS_STEP_1!$A$2:$A$5,,-1)</f>
        <v>3</v>
      </c>
      <c r="D116" s="1">
        <f>_xlfn.XLOOKUP(Table119[[#This Row],[T-WKTS]],NUMERICAL_BINS_STEP_1!$D$2:$D$5,NUMERICAL_BINS_STEP_1!$A$2:$A$5,,-1)</f>
        <v>0</v>
      </c>
      <c r="E116" s="1">
        <f>_xlfn.XLOOKUP(Table119[[#This Row],[ODI-RUNS-S]],NUMERICAL_BINS_STEP_1!$E$2:$E$5,NUMERICAL_BINS_STEP_1!$A$2:$A$5,,-1)</f>
        <v>3</v>
      </c>
      <c r="F116" s="1">
        <f>_xlfn.XLOOKUP(Table119[[#This Row],[ODI-SR-B]],NUMERICAL_BINS_STEP_1!$F$2:$F$5,NUMERICAL_BINS_STEP_1!$A$2:$A$5,,-1)</f>
        <v>3</v>
      </c>
      <c r="G116" s="1">
        <f>_xlfn.XLOOKUP(Table119[[#This Row],[ODI-WKTS]],NUMERICAL_BINS_STEP_1!$G$2:$G$5,NUMERICAL_BINS_STEP_1!$A$2:$A$5,,-1)</f>
        <v>0</v>
      </c>
      <c r="H116" s="1">
        <f>_xlfn.XLOOKUP(Table119[[#This Row],[ODI-SR-BL]],NUMERICAL_BINS_STEP_1!$H$2:$H$5,NUMERICAL_BINS_STEP_1!$A$2:$A$5,,-1)</f>
        <v>0</v>
      </c>
      <c r="I116" s="1">
        <f>_xlfn.XLOOKUP(Table119[[#This Row],[RUNS-S]],NUMERICAL_BINS_STEP_1!$I$2:$I$5,NUMERICAL_BINS_STEP_1!$A$2:$A$5,,-1)</f>
        <v>3</v>
      </c>
      <c r="J116" s="1">
        <f>_xlfn.XLOOKUP(Table119[[#This Row],[HS ]],NUMERICAL_BINS_STEP_1!$J$2:$J$5,NUMERICAL_BINS_STEP_1!$A$2:$A$5,,-1)</f>
        <v>3</v>
      </c>
      <c r="K116" s="1">
        <f>_xlfn.XLOOKUP(Table119[[#This Row],[AVE]],NUMERICAL_BINS_STEP_1!$K$2:$K$5,NUMERICAL_BINS_STEP_1!$A$2:$A$5,,-1)</f>
        <v>2</v>
      </c>
      <c r="L116" s="1">
        <f>_xlfn.XLOOKUP(Table119[[#This Row],[SR -B]],NUMERICAL_BINS_STEP_1!$L$2:$L$5,NUMERICAL_BINS_STEP_1!$A$2:$A$5,,-1)</f>
        <v>3</v>
      </c>
      <c r="M116" s="1">
        <f>_xlfn.XLOOKUP(Table119[[#This Row],[SIXERS]],NUMERICAL_BINS_STEP_1!$M$2:$M$5,NUMERICAL_BINS_STEP_1!$A$2:$A$5,,-1)</f>
        <v>3</v>
      </c>
      <c r="N116" s="1">
        <f>_xlfn.XLOOKUP(Table119[[#This Row],[RUNS-C]],NUMERICAL_BINS_STEP_1!$N$2:$N$5,NUMERICAL_BINS_STEP_1!$A$2:$A$5,,-1)</f>
        <v>0</v>
      </c>
      <c r="O116" s="1">
        <f>_xlfn.XLOOKUP(Table119[[#This Row],[WKTS]],NUMERICAL_BINS_STEP_1!$O$2:$O$5,NUMERICAL_BINS_STEP_1!$A$2:$A$5,,-1)</f>
        <v>0</v>
      </c>
      <c r="P116" s="1">
        <f>_xlfn.XLOOKUP(Table119[[#This Row],[AVE-BL]],NUMERICAL_BINS_STEP_1!$P$2:$P$5,NUMERICAL_BINS_STEP_1!$A$2:$A$5,,-1)</f>
        <v>0</v>
      </c>
      <c r="Q116" s="1">
        <f>_xlfn.XLOOKUP(Table119[[#This Row],[ECON]],NUMERICAL_BINS_STEP_1!$Q$2:$Q$5,NUMERICAL_BINS_STEP_1!$A$2:$A$5,,-1)</f>
        <v>0</v>
      </c>
      <c r="R116" s="1">
        <f>_xlfn.XLOOKUP(Table119[[#This Row],[SR-BL]],NUMERICAL_BINS_STEP_1!$R$2:$R$5,NUMERICAL_BINS_STEP_1!$A$2:$A$5,,-1)</f>
        <v>0</v>
      </c>
      <c r="S116" s="1">
        <f>_xlfn.XLOOKUP(Table119[[#This Row],[AUCTION YEAR]],NUMERICAL_BINS_STEP_1!$S$2:$S$5,NUMERICAL_BINS_STEP_1!$A$2:$A$5,,-1)</f>
        <v>0</v>
      </c>
      <c r="T116" s="1">
        <f>_xlfn.XLOOKUP(Table119[[#This Row],[BASE PRICE]],NUMERICAL_BINS_STEP_1!$T$2:$T$5,NUMERICAL_BINS_STEP_1!$A$2:$A$5,,-1)</f>
        <v>3</v>
      </c>
      <c r="U116" s="1">
        <f>_xlfn.XLOOKUP(Table119[[#This Row],[SOLD PRICE]],NUMERICAL_BINS_STEP_1!$U$2:$U$5,NUMERICAL_BINS_STEP_1!$A$2:$A$5,,-1)</f>
        <v>3</v>
      </c>
      <c r="V116" s="1">
        <f>_xlfn.XLOOKUP(Table14[[#This Row],[COUNTRY]],CATEGORICAL_BINS_STEP_1!$L$2:$L$11,CATEGORICAL_BINS_STEP_1!$K$2:$K$11,,-1)</f>
        <v>1</v>
      </c>
      <c r="W116" s="1">
        <f>_xlfn.XLOOKUP(Table14[[#This Row],[TEAM]],CATEGORICAL_BINS_STEP_1!$L$14:$L$29,CATEGORICAL_BINS_STEP_1!$K$14:$K$29,,-1)</f>
        <v>1</v>
      </c>
      <c r="X116" s="1">
        <f>_xlfn.XLOOKUP(Table14[[#This Row],[PLAYING ROLE]],CATEGORICAL_BINS_STEP_1!$L$34:$L$37,CATEGORICAL_BINS_STEP_1!$K$34:$K$37,,-1)</f>
        <v>3</v>
      </c>
    </row>
    <row r="117" spans="1:24" x14ac:dyDescent="0.35">
      <c r="A117" s="4">
        <v>116</v>
      </c>
      <c r="B117" s="4">
        <v>2</v>
      </c>
      <c r="C117" s="1">
        <f>_xlfn.XLOOKUP(Table119[[#This Row],[T-RUNS]],NUMERICAL_BINS_STEP_1!$C$2:$C$5,NUMERICAL_BINS_STEP_1!$A$2:$A$5,,-1)</f>
        <v>2</v>
      </c>
      <c r="D117" s="1">
        <f>_xlfn.XLOOKUP(Table119[[#This Row],[T-WKTS]],NUMERICAL_BINS_STEP_1!$D$2:$D$5,NUMERICAL_BINS_STEP_1!$A$2:$A$5,,-1)</f>
        <v>3</v>
      </c>
      <c r="E117" s="1">
        <f>_xlfn.XLOOKUP(Table119[[#This Row],[ODI-RUNS-S]],NUMERICAL_BINS_STEP_1!$E$2:$E$5,NUMERICAL_BINS_STEP_1!$A$2:$A$5,,-1)</f>
        <v>2</v>
      </c>
      <c r="F117" s="1">
        <f>_xlfn.XLOOKUP(Table119[[#This Row],[ODI-SR-B]],NUMERICAL_BINS_STEP_1!$F$2:$F$5,NUMERICAL_BINS_STEP_1!$A$2:$A$5,,-1)</f>
        <v>2</v>
      </c>
      <c r="G117" s="1">
        <f>_xlfn.XLOOKUP(Table119[[#This Row],[ODI-WKTS]],NUMERICAL_BINS_STEP_1!$G$2:$G$5,NUMERICAL_BINS_STEP_1!$A$2:$A$5,,-1)</f>
        <v>3</v>
      </c>
      <c r="H117" s="1">
        <f>_xlfn.XLOOKUP(Table119[[#This Row],[ODI-SR-BL]],NUMERICAL_BINS_STEP_1!$H$2:$H$5,NUMERICAL_BINS_STEP_1!$A$2:$A$5,,-1)</f>
        <v>0</v>
      </c>
      <c r="I117" s="1">
        <f>_xlfn.XLOOKUP(Table119[[#This Row],[RUNS-S]],NUMERICAL_BINS_STEP_1!$I$2:$I$5,NUMERICAL_BINS_STEP_1!$A$2:$A$5,,-1)</f>
        <v>1</v>
      </c>
      <c r="J117" s="1">
        <f>_xlfn.XLOOKUP(Table119[[#This Row],[HS ]],NUMERICAL_BINS_STEP_1!$J$2:$J$5,NUMERICAL_BINS_STEP_1!$A$2:$A$5,,-1)</f>
        <v>1</v>
      </c>
      <c r="K117" s="1">
        <f>_xlfn.XLOOKUP(Table119[[#This Row],[AVE]],NUMERICAL_BINS_STEP_1!$K$2:$K$5,NUMERICAL_BINS_STEP_1!$A$2:$A$5,,-1)</f>
        <v>1</v>
      </c>
      <c r="L117" s="1">
        <f>_xlfn.XLOOKUP(Table119[[#This Row],[SR -B]],NUMERICAL_BINS_STEP_1!$L$2:$L$5,NUMERICAL_BINS_STEP_1!$A$2:$A$5,,-1)</f>
        <v>2</v>
      </c>
      <c r="M117" s="1">
        <f>_xlfn.XLOOKUP(Table119[[#This Row],[SIXERS]],NUMERICAL_BINS_STEP_1!$M$2:$M$5,NUMERICAL_BINS_STEP_1!$A$2:$A$5,,-1)</f>
        <v>2</v>
      </c>
      <c r="N117" s="1">
        <f>_xlfn.XLOOKUP(Table119[[#This Row],[RUNS-C]],NUMERICAL_BINS_STEP_1!$N$2:$N$5,NUMERICAL_BINS_STEP_1!$A$2:$A$5,,-1)</f>
        <v>3</v>
      </c>
      <c r="O117" s="1">
        <f>_xlfn.XLOOKUP(Table119[[#This Row],[WKTS]],NUMERICAL_BINS_STEP_1!$O$2:$O$5,NUMERICAL_BINS_STEP_1!$A$2:$A$5,,-1)</f>
        <v>2</v>
      </c>
      <c r="P117" s="1">
        <f>_xlfn.XLOOKUP(Table119[[#This Row],[AVE-BL]],NUMERICAL_BINS_STEP_1!$P$2:$P$5,NUMERICAL_BINS_STEP_1!$A$2:$A$5,,-1)</f>
        <v>3</v>
      </c>
      <c r="Q117" s="1">
        <f>_xlfn.XLOOKUP(Table119[[#This Row],[ECON]],NUMERICAL_BINS_STEP_1!$Q$2:$Q$5,NUMERICAL_BINS_STEP_1!$A$2:$A$5,,-1)</f>
        <v>2</v>
      </c>
      <c r="R117" s="1">
        <f>_xlfn.XLOOKUP(Table119[[#This Row],[SR-BL]],NUMERICAL_BINS_STEP_1!$R$2:$R$5,NUMERICAL_BINS_STEP_1!$A$2:$A$5,,-1)</f>
        <v>3</v>
      </c>
      <c r="S117" s="1">
        <f>_xlfn.XLOOKUP(Table119[[#This Row],[AUCTION YEAR]],NUMERICAL_BINS_STEP_1!$S$2:$S$5,NUMERICAL_BINS_STEP_1!$A$2:$A$5,,-1)</f>
        <v>0</v>
      </c>
      <c r="T117" s="1">
        <f>_xlfn.XLOOKUP(Table119[[#This Row],[BASE PRICE]],NUMERICAL_BINS_STEP_1!$T$2:$T$5,NUMERICAL_BINS_STEP_1!$A$2:$A$5,,-1)</f>
        <v>3</v>
      </c>
      <c r="U117" s="1">
        <f>_xlfn.XLOOKUP(Table119[[#This Row],[SOLD PRICE]],NUMERICAL_BINS_STEP_1!$U$2:$U$5,NUMERICAL_BINS_STEP_1!$A$2:$A$5,,-1)</f>
        <v>3</v>
      </c>
      <c r="V117" s="1">
        <f>_xlfn.XLOOKUP(Table14[[#This Row],[COUNTRY]],CATEGORICAL_BINS_STEP_1!$L$2:$L$11,CATEGORICAL_BINS_STEP_1!$K$2:$K$11,,-1)</f>
        <v>1</v>
      </c>
      <c r="W117" s="1">
        <f>_xlfn.XLOOKUP(Table14[[#This Row],[TEAM]],CATEGORICAL_BINS_STEP_1!$L$14:$L$29,CATEGORICAL_BINS_STEP_1!$K$14:$K$29,,-1)</f>
        <v>1</v>
      </c>
      <c r="X117" s="1">
        <f>_xlfn.XLOOKUP(Table14[[#This Row],[PLAYING ROLE]],CATEGORICAL_BINS_STEP_1!$L$34:$L$37,CATEGORICAL_BINS_STEP_1!$K$34:$K$37,,-1)</f>
        <v>3</v>
      </c>
    </row>
    <row r="118" spans="1:24" x14ac:dyDescent="0.35">
      <c r="A118" s="4">
        <v>117</v>
      </c>
      <c r="B118" s="4">
        <v>2</v>
      </c>
      <c r="C118" s="1">
        <f>_xlfn.XLOOKUP(Table119[[#This Row],[T-RUNS]],NUMERICAL_BINS_STEP_1!$C$2:$C$5,NUMERICAL_BINS_STEP_1!$A$2:$A$5,,-1)</f>
        <v>2</v>
      </c>
      <c r="D118" s="1">
        <f>_xlfn.XLOOKUP(Table119[[#This Row],[T-WKTS]],NUMERICAL_BINS_STEP_1!$D$2:$D$5,NUMERICAL_BINS_STEP_1!$A$2:$A$5,,-1)</f>
        <v>2</v>
      </c>
      <c r="E118" s="1">
        <f>_xlfn.XLOOKUP(Table119[[#This Row],[ODI-RUNS-S]],NUMERICAL_BINS_STEP_1!$E$2:$E$5,NUMERICAL_BINS_STEP_1!$A$2:$A$5,,-1)</f>
        <v>2</v>
      </c>
      <c r="F118" s="1">
        <f>_xlfn.XLOOKUP(Table119[[#This Row],[ODI-SR-B]],NUMERICAL_BINS_STEP_1!$F$2:$F$5,NUMERICAL_BINS_STEP_1!$A$2:$A$5,,-1)</f>
        <v>2</v>
      </c>
      <c r="G118" s="1">
        <f>_xlfn.XLOOKUP(Table119[[#This Row],[ODI-WKTS]],NUMERICAL_BINS_STEP_1!$G$2:$G$5,NUMERICAL_BINS_STEP_1!$A$2:$A$5,,-1)</f>
        <v>2</v>
      </c>
      <c r="H118" s="1">
        <f>_xlfn.XLOOKUP(Table119[[#This Row],[ODI-SR-BL]],NUMERICAL_BINS_STEP_1!$H$2:$H$5,NUMERICAL_BINS_STEP_1!$A$2:$A$5,,-1)</f>
        <v>2</v>
      </c>
      <c r="I118" s="1">
        <f>_xlfn.XLOOKUP(Table119[[#This Row],[RUNS-S]],NUMERICAL_BINS_STEP_1!$I$2:$I$5,NUMERICAL_BINS_STEP_1!$A$2:$A$5,,-1)</f>
        <v>2</v>
      </c>
      <c r="J118" s="1">
        <f>_xlfn.XLOOKUP(Table119[[#This Row],[HS ]],NUMERICAL_BINS_STEP_1!$J$2:$J$5,NUMERICAL_BINS_STEP_1!$A$2:$A$5,,-1)</f>
        <v>2</v>
      </c>
      <c r="K118" s="1">
        <f>_xlfn.XLOOKUP(Table119[[#This Row],[AVE]],NUMERICAL_BINS_STEP_1!$K$2:$K$5,NUMERICAL_BINS_STEP_1!$A$2:$A$5,,-1)</f>
        <v>2</v>
      </c>
      <c r="L118" s="1">
        <f>_xlfn.XLOOKUP(Table119[[#This Row],[SR -B]],NUMERICAL_BINS_STEP_1!$L$2:$L$5,NUMERICAL_BINS_STEP_1!$A$2:$A$5,,-1)</f>
        <v>2</v>
      </c>
      <c r="M118" s="1">
        <f>_xlfn.XLOOKUP(Table119[[#This Row],[SIXERS]],NUMERICAL_BINS_STEP_1!$M$2:$M$5,NUMERICAL_BINS_STEP_1!$A$2:$A$5,,-1)</f>
        <v>2</v>
      </c>
      <c r="N118" s="1">
        <f>_xlfn.XLOOKUP(Table119[[#This Row],[RUNS-C]],NUMERICAL_BINS_STEP_1!$N$2:$N$5,NUMERICAL_BINS_STEP_1!$A$2:$A$5,,-1)</f>
        <v>2</v>
      </c>
      <c r="O118" s="1">
        <f>_xlfn.XLOOKUP(Table119[[#This Row],[WKTS]],NUMERICAL_BINS_STEP_1!$O$2:$O$5,NUMERICAL_BINS_STEP_1!$A$2:$A$5,,-1)</f>
        <v>2</v>
      </c>
      <c r="P118" s="1">
        <f>_xlfn.XLOOKUP(Table119[[#This Row],[AVE-BL]],NUMERICAL_BINS_STEP_1!$P$2:$P$5,NUMERICAL_BINS_STEP_1!$A$2:$A$5,,-1)</f>
        <v>3</v>
      </c>
      <c r="Q118" s="1">
        <f>_xlfn.XLOOKUP(Table119[[#This Row],[ECON]],NUMERICAL_BINS_STEP_1!$Q$2:$Q$5,NUMERICAL_BINS_STEP_1!$A$2:$A$5,,-1)</f>
        <v>2</v>
      </c>
      <c r="R118" s="1">
        <f>_xlfn.XLOOKUP(Table119[[#This Row],[SR-BL]],NUMERICAL_BINS_STEP_1!$R$2:$R$5,NUMERICAL_BINS_STEP_1!$A$2:$A$5,,-1)</f>
        <v>3</v>
      </c>
      <c r="S118" s="1">
        <f>_xlfn.XLOOKUP(Table119[[#This Row],[AUCTION YEAR]],NUMERICAL_BINS_STEP_1!$S$2:$S$5,NUMERICAL_BINS_STEP_1!$A$2:$A$5,,-1)</f>
        <v>3</v>
      </c>
      <c r="T118" s="1">
        <f>_xlfn.XLOOKUP(Table119[[#This Row],[BASE PRICE]],NUMERICAL_BINS_STEP_1!$T$2:$T$5,NUMERICAL_BINS_STEP_1!$A$2:$A$5,,-1)</f>
        <v>3</v>
      </c>
      <c r="U118" s="1">
        <f>_xlfn.XLOOKUP(Table119[[#This Row],[SOLD PRICE]],NUMERICAL_BINS_STEP_1!$U$2:$U$5,NUMERICAL_BINS_STEP_1!$A$2:$A$5,,-1)</f>
        <v>3</v>
      </c>
      <c r="V118" s="1">
        <f>_xlfn.XLOOKUP(Table14[[#This Row],[COUNTRY]],CATEGORICAL_BINS_STEP_1!$L$2:$L$11,CATEGORICAL_BINS_STEP_1!$K$2:$K$11,,-1)</f>
        <v>1</v>
      </c>
      <c r="W118" s="1">
        <f>_xlfn.XLOOKUP(Table14[[#This Row],[TEAM]],CATEGORICAL_BINS_STEP_1!$L$14:$L$29,CATEGORICAL_BINS_STEP_1!$K$14:$K$29,,-1)</f>
        <v>2</v>
      </c>
      <c r="X118" s="1">
        <f>_xlfn.XLOOKUP(Table14[[#This Row],[PLAYING ROLE]],CATEGORICAL_BINS_STEP_1!$L$34:$L$37,CATEGORICAL_BINS_STEP_1!$K$34:$K$37,,-1)</f>
        <v>2</v>
      </c>
    </row>
    <row r="119" spans="1:24" x14ac:dyDescent="0.35">
      <c r="A119" s="4">
        <v>118</v>
      </c>
      <c r="B119" s="4">
        <v>3</v>
      </c>
      <c r="C119" s="1">
        <f>_xlfn.XLOOKUP(Table119[[#This Row],[T-RUNS]],NUMERICAL_BINS_STEP_1!$C$2:$C$5,NUMERICAL_BINS_STEP_1!$A$2:$A$5,,-1)</f>
        <v>2</v>
      </c>
      <c r="D119" s="1">
        <f>_xlfn.XLOOKUP(Table119[[#This Row],[T-WKTS]],NUMERICAL_BINS_STEP_1!$D$2:$D$5,NUMERICAL_BINS_STEP_1!$A$2:$A$5,,-1)</f>
        <v>2</v>
      </c>
      <c r="E119" s="1">
        <f>_xlfn.XLOOKUP(Table119[[#This Row],[ODI-RUNS-S]],NUMERICAL_BINS_STEP_1!$E$2:$E$5,NUMERICAL_BINS_STEP_1!$A$2:$A$5,,-1)</f>
        <v>3</v>
      </c>
      <c r="F119" s="1">
        <f>_xlfn.XLOOKUP(Table119[[#This Row],[ODI-SR-B]],NUMERICAL_BINS_STEP_1!$F$2:$F$5,NUMERICAL_BINS_STEP_1!$A$2:$A$5,,-1)</f>
        <v>2</v>
      </c>
      <c r="G119" s="1">
        <f>_xlfn.XLOOKUP(Table119[[#This Row],[ODI-WKTS]],NUMERICAL_BINS_STEP_1!$G$2:$G$5,NUMERICAL_BINS_STEP_1!$A$2:$A$5,,-1)</f>
        <v>3</v>
      </c>
      <c r="H119" s="1">
        <f>_xlfn.XLOOKUP(Table119[[#This Row],[ODI-SR-BL]],NUMERICAL_BINS_STEP_1!$H$2:$H$5,NUMERICAL_BINS_STEP_1!$A$2:$A$5,,-1)</f>
        <v>3</v>
      </c>
      <c r="I119" s="1">
        <f>_xlfn.XLOOKUP(Table119[[#This Row],[RUNS-S]],NUMERICAL_BINS_STEP_1!$I$2:$I$5,NUMERICAL_BINS_STEP_1!$A$2:$A$5,,-1)</f>
        <v>1</v>
      </c>
      <c r="J119" s="1">
        <f>_xlfn.XLOOKUP(Table119[[#This Row],[HS ]],NUMERICAL_BINS_STEP_1!$J$2:$J$5,NUMERICAL_BINS_STEP_1!$A$2:$A$5,,-1)</f>
        <v>1</v>
      </c>
      <c r="K119" s="1">
        <f>_xlfn.XLOOKUP(Table119[[#This Row],[AVE]],NUMERICAL_BINS_STEP_1!$K$2:$K$5,NUMERICAL_BINS_STEP_1!$A$2:$A$5,,-1)</f>
        <v>1</v>
      </c>
      <c r="L119" s="1">
        <f>_xlfn.XLOOKUP(Table119[[#This Row],[SR -B]],NUMERICAL_BINS_STEP_1!$L$2:$L$5,NUMERICAL_BINS_STEP_1!$A$2:$A$5,,-1)</f>
        <v>1</v>
      </c>
      <c r="M119" s="1">
        <f>_xlfn.XLOOKUP(Table119[[#This Row],[SIXERS]],NUMERICAL_BINS_STEP_1!$M$2:$M$5,NUMERICAL_BINS_STEP_1!$A$2:$A$5,,-1)</f>
        <v>0</v>
      </c>
      <c r="N119" s="1">
        <f>_xlfn.XLOOKUP(Table119[[#This Row],[RUNS-C]],NUMERICAL_BINS_STEP_1!$N$2:$N$5,NUMERICAL_BINS_STEP_1!$A$2:$A$5,,-1)</f>
        <v>0</v>
      </c>
      <c r="O119" s="1">
        <f>_xlfn.XLOOKUP(Table119[[#This Row],[WKTS]],NUMERICAL_BINS_STEP_1!$O$2:$O$5,NUMERICAL_BINS_STEP_1!$A$2:$A$5,,-1)</f>
        <v>0</v>
      </c>
      <c r="P119" s="1">
        <f>_xlfn.XLOOKUP(Table119[[#This Row],[AVE-BL]],NUMERICAL_BINS_STEP_1!$P$2:$P$5,NUMERICAL_BINS_STEP_1!$A$2:$A$5,,-1)</f>
        <v>3</v>
      </c>
      <c r="Q119" s="1">
        <f>_xlfn.XLOOKUP(Table119[[#This Row],[ECON]],NUMERICAL_BINS_STEP_1!$Q$2:$Q$5,NUMERICAL_BINS_STEP_1!$A$2:$A$5,,-1)</f>
        <v>3</v>
      </c>
      <c r="R119" s="1">
        <f>_xlfn.XLOOKUP(Table119[[#This Row],[SR-BL]],NUMERICAL_BINS_STEP_1!$R$2:$R$5,NUMERICAL_BINS_STEP_1!$A$2:$A$5,,-1)</f>
        <v>2</v>
      </c>
      <c r="S119" s="1">
        <f>_xlfn.XLOOKUP(Table119[[#This Row],[AUCTION YEAR]],NUMERICAL_BINS_STEP_1!$S$2:$S$5,NUMERICAL_BINS_STEP_1!$A$2:$A$5,,-1)</f>
        <v>0</v>
      </c>
      <c r="T119" s="1">
        <f>_xlfn.XLOOKUP(Table119[[#This Row],[BASE PRICE]],NUMERICAL_BINS_STEP_1!$T$2:$T$5,NUMERICAL_BINS_STEP_1!$A$2:$A$5,,-1)</f>
        <v>3</v>
      </c>
      <c r="U119" s="1">
        <f>_xlfn.XLOOKUP(Table119[[#This Row],[SOLD PRICE]],NUMERICAL_BINS_STEP_1!$U$2:$U$5,NUMERICAL_BINS_STEP_1!$A$2:$A$5,,-1)</f>
        <v>2</v>
      </c>
      <c r="V119" s="1">
        <f>_xlfn.XLOOKUP(Table14[[#This Row],[COUNTRY]],CATEGORICAL_BINS_STEP_1!$L$2:$L$11,CATEGORICAL_BINS_STEP_1!$K$2:$K$11,,-1)</f>
        <v>3</v>
      </c>
      <c r="W119" s="1">
        <f>_xlfn.XLOOKUP(Table14[[#This Row],[TEAM]],CATEGORICAL_BINS_STEP_1!$L$14:$L$29,CATEGORICAL_BINS_STEP_1!$K$14:$K$29,,-1)</f>
        <v>3</v>
      </c>
      <c r="X119" s="1">
        <f>_xlfn.XLOOKUP(Table14[[#This Row],[PLAYING ROLE]],CATEGORICAL_BINS_STEP_1!$L$34:$L$37,CATEGORICAL_BINS_STEP_1!$K$34:$K$37,,-1)</f>
        <v>3</v>
      </c>
    </row>
    <row r="120" spans="1:24" x14ac:dyDescent="0.35">
      <c r="A120" s="4">
        <v>119</v>
      </c>
      <c r="B120" s="4">
        <v>2</v>
      </c>
      <c r="C120" s="1">
        <f>_xlfn.XLOOKUP(Table119[[#This Row],[T-RUNS]],NUMERICAL_BINS_STEP_1!$C$2:$C$5,NUMERICAL_BINS_STEP_1!$A$2:$A$5,,-1)</f>
        <v>3</v>
      </c>
      <c r="D120" s="1">
        <f>_xlfn.XLOOKUP(Table119[[#This Row],[T-WKTS]],NUMERICAL_BINS_STEP_1!$D$2:$D$5,NUMERICAL_BINS_STEP_1!$A$2:$A$5,,-1)</f>
        <v>0</v>
      </c>
      <c r="E120" s="1">
        <f>_xlfn.XLOOKUP(Table119[[#This Row],[ODI-RUNS-S]],NUMERICAL_BINS_STEP_1!$E$2:$E$5,NUMERICAL_BINS_STEP_1!$A$2:$A$5,,-1)</f>
        <v>3</v>
      </c>
      <c r="F120" s="1">
        <f>_xlfn.XLOOKUP(Table119[[#This Row],[ODI-SR-B]],NUMERICAL_BINS_STEP_1!$F$2:$F$5,NUMERICAL_BINS_STEP_1!$A$2:$A$5,,-1)</f>
        <v>2</v>
      </c>
      <c r="G120" s="1">
        <f>_xlfn.XLOOKUP(Table119[[#This Row],[ODI-WKTS]],NUMERICAL_BINS_STEP_1!$G$2:$G$5,NUMERICAL_BINS_STEP_1!$A$2:$A$5,,-1)</f>
        <v>0</v>
      </c>
      <c r="H120" s="1">
        <f>_xlfn.XLOOKUP(Table119[[#This Row],[ODI-SR-BL]],NUMERICAL_BINS_STEP_1!$H$2:$H$5,NUMERICAL_BINS_STEP_1!$A$2:$A$5,,-1)</f>
        <v>3</v>
      </c>
      <c r="I120" s="1">
        <f>_xlfn.XLOOKUP(Table119[[#This Row],[RUNS-S]],NUMERICAL_BINS_STEP_1!$I$2:$I$5,NUMERICAL_BINS_STEP_1!$A$2:$A$5,,-1)</f>
        <v>1</v>
      </c>
      <c r="J120" s="1">
        <f>_xlfn.XLOOKUP(Table119[[#This Row],[HS ]],NUMERICAL_BINS_STEP_1!$J$2:$J$5,NUMERICAL_BINS_STEP_1!$A$2:$A$5,,-1)</f>
        <v>1</v>
      </c>
      <c r="K120" s="1">
        <f>_xlfn.XLOOKUP(Table119[[#This Row],[AVE]],NUMERICAL_BINS_STEP_1!$K$2:$K$5,NUMERICAL_BINS_STEP_1!$A$2:$A$5,,-1)</f>
        <v>0</v>
      </c>
      <c r="L120" s="1">
        <f>_xlfn.XLOOKUP(Table119[[#This Row],[SR -B]],NUMERICAL_BINS_STEP_1!$L$2:$L$5,NUMERICAL_BINS_STEP_1!$A$2:$A$5,,-1)</f>
        <v>0</v>
      </c>
      <c r="M120" s="1">
        <f>_xlfn.XLOOKUP(Table119[[#This Row],[SIXERS]],NUMERICAL_BINS_STEP_1!$M$2:$M$5,NUMERICAL_BINS_STEP_1!$A$2:$A$5,,-1)</f>
        <v>1</v>
      </c>
      <c r="N120" s="1">
        <f>_xlfn.XLOOKUP(Table119[[#This Row],[RUNS-C]],NUMERICAL_BINS_STEP_1!$N$2:$N$5,NUMERICAL_BINS_STEP_1!$A$2:$A$5,,-1)</f>
        <v>0</v>
      </c>
      <c r="O120" s="1">
        <f>_xlfn.XLOOKUP(Table119[[#This Row],[WKTS]],NUMERICAL_BINS_STEP_1!$O$2:$O$5,NUMERICAL_BINS_STEP_1!$A$2:$A$5,,-1)</f>
        <v>0</v>
      </c>
      <c r="P120" s="1">
        <f>_xlfn.XLOOKUP(Table119[[#This Row],[AVE-BL]],NUMERICAL_BINS_STEP_1!$P$2:$P$5,NUMERICAL_BINS_STEP_1!$A$2:$A$5,,-1)</f>
        <v>0</v>
      </c>
      <c r="Q120" s="1">
        <f>_xlfn.XLOOKUP(Table119[[#This Row],[ECON]],NUMERICAL_BINS_STEP_1!$Q$2:$Q$5,NUMERICAL_BINS_STEP_1!$A$2:$A$5,,-1)</f>
        <v>0</v>
      </c>
      <c r="R120" s="1">
        <f>_xlfn.XLOOKUP(Table119[[#This Row],[SR-BL]],NUMERICAL_BINS_STEP_1!$R$2:$R$5,NUMERICAL_BINS_STEP_1!$A$2:$A$5,,-1)</f>
        <v>0</v>
      </c>
      <c r="S120" s="1">
        <f>_xlfn.XLOOKUP(Table119[[#This Row],[AUCTION YEAR]],NUMERICAL_BINS_STEP_1!$S$2:$S$5,NUMERICAL_BINS_STEP_1!$A$2:$A$5,,-1)</f>
        <v>0</v>
      </c>
      <c r="T120" s="1">
        <f>_xlfn.XLOOKUP(Table119[[#This Row],[BASE PRICE]],NUMERICAL_BINS_STEP_1!$T$2:$T$5,NUMERICAL_BINS_STEP_1!$A$2:$A$5,,-1)</f>
        <v>3</v>
      </c>
      <c r="U120" s="1">
        <f>_xlfn.XLOOKUP(Table119[[#This Row],[SOLD PRICE]],NUMERICAL_BINS_STEP_1!$U$2:$U$5,NUMERICAL_BINS_STEP_1!$A$2:$A$5,,-1)</f>
        <v>1</v>
      </c>
      <c r="V120" s="1">
        <f>_xlfn.XLOOKUP(Table14[[#This Row],[COUNTRY]],CATEGORICAL_BINS_STEP_1!$L$2:$L$11,CATEGORICAL_BINS_STEP_1!$K$2:$K$11,,-1)</f>
        <v>2</v>
      </c>
      <c r="W120" s="1">
        <f>_xlfn.XLOOKUP(Table14[[#This Row],[TEAM]],CATEGORICAL_BINS_STEP_1!$L$14:$L$29,CATEGORICAL_BINS_STEP_1!$K$14:$K$29,,-1)</f>
        <v>2</v>
      </c>
      <c r="X120" s="1">
        <f>_xlfn.XLOOKUP(Table14[[#This Row],[PLAYING ROLE]],CATEGORICAL_BINS_STEP_1!$L$34:$L$37,CATEGORICAL_BINS_STEP_1!$K$34:$K$37,,-1)</f>
        <v>1</v>
      </c>
    </row>
    <row r="121" spans="1:24" x14ac:dyDescent="0.35">
      <c r="A121" s="4">
        <v>120</v>
      </c>
      <c r="B121" s="4">
        <v>2</v>
      </c>
      <c r="C121" s="1">
        <f>_xlfn.XLOOKUP(Table119[[#This Row],[T-RUNS]],NUMERICAL_BINS_STEP_1!$C$2:$C$5,NUMERICAL_BINS_STEP_1!$A$2:$A$5,,-1)</f>
        <v>3</v>
      </c>
      <c r="D121" s="1">
        <f>_xlfn.XLOOKUP(Table119[[#This Row],[T-WKTS]],NUMERICAL_BINS_STEP_1!$D$2:$D$5,NUMERICAL_BINS_STEP_1!$A$2:$A$5,,-1)</f>
        <v>0</v>
      </c>
      <c r="E121" s="1">
        <f>_xlfn.XLOOKUP(Table119[[#This Row],[ODI-RUNS-S]],NUMERICAL_BINS_STEP_1!$E$2:$E$5,NUMERICAL_BINS_STEP_1!$A$2:$A$5,,-1)</f>
        <v>3</v>
      </c>
      <c r="F121" s="1">
        <f>_xlfn.XLOOKUP(Table119[[#This Row],[ODI-SR-B]],NUMERICAL_BINS_STEP_1!$F$2:$F$5,NUMERICAL_BINS_STEP_1!$A$2:$A$5,,-1)</f>
        <v>1</v>
      </c>
      <c r="G121" s="1">
        <f>_xlfn.XLOOKUP(Table119[[#This Row],[ODI-WKTS]],NUMERICAL_BINS_STEP_1!$G$2:$G$5,NUMERICAL_BINS_STEP_1!$A$2:$A$5,,-1)</f>
        <v>0</v>
      </c>
      <c r="H121" s="1">
        <f>_xlfn.XLOOKUP(Table119[[#This Row],[ODI-SR-BL]],NUMERICAL_BINS_STEP_1!$H$2:$H$5,NUMERICAL_BINS_STEP_1!$A$2:$A$5,,-1)</f>
        <v>0</v>
      </c>
      <c r="I121" s="1">
        <f>_xlfn.XLOOKUP(Table119[[#This Row],[RUNS-S]],NUMERICAL_BINS_STEP_1!$I$2:$I$5,NUMERICAL_BINS_STEP_1!$A$2:$A$5,,-1)</f>
        <v>2</v>
      </c>
      <c r="J121" s="1">
        <f>_xlfn.XLOOKUP(Table119[[#This Row],[HS ]],NUMERICAL_BINS_STEP_1!$J$2:$J$5,NUMERICAL_BINS_STEP_1!$A$2:$A$5,,-1)</f>
        <v>2</v>
      </c>
      <c r="K121" s="1">
        <f>_xlfn.XLOOKUP(Table119[[#This Row],[AVE]],NUMERICAL_BINS_STEP_1!$K$2:$K$5,NUMERICAL_BINS_STEP_1!$A$2:$A$5,,-1)</f>
        <v>2</v>
      </c>
      <c r="L121" s="1">
        <f>_xlfn.XLOOKUP(Table119[[#This Row],[SR -B]],NUMERICAL_BINS_STEP_1!$L$2:$L$5,NUMERICAL_BINS_STEP_1!$A$2:$A$5,,-1)</f>
        <v>2</v>
      </c>
      <c r="M121" s="1">
        <f>_xlfn.XLOOKUP(Table119[[#This Row],[SIXERS]],NUMERICAL_BINS_STEP_1!$M$2:$M$5,NUMERICAL_BINS_STEP_1!$A$2:$A$5,,-1)</f>
        <v>1</v>
      </c>
      <c r="N121" s="1">
        <f>_xlfn.XLOOKUP(Table119[[#This Row],[RUNS-C]],NUMERICAL_BINS_STEP_1!$N$2:$N$5,NUMERICAL_BINS_STEP_1!$A$2:$A$5,,-1)</f>
        <v>0</v>
      </c>
      <c r="O121" s="1">
        <f>_xlfn.XLOOKUP(Table119[[#This Row],[WKTS]],NUMERICAL_BINS_STEP_1!$O$2:$O$5,NUMERICAL_BINS_STEP_1!$A$2:$A$5,,-1)</f>
        <v>0</v>
      </c>
      <c r="P121" s="1">
        <f>_xlfn.XLOOKUP(Table119[[#This Row],[AVE-BL]],NUMERICAL_BINS_STEP_1!$P$2:$P$5,NUMERICAL_BINS_STEP_1!$A$2:$A$5,,-1)</f>
        <v>0</v>
      </c>
      <c r="Q121" s="1">
        <f>_xlfn.XLOOKUP(Table119[[#This Row],[ECON]],NUMERICAL_BINS_STEP_1!$Q$2:$Q$5,NUMERICAL_BINS_STEP_1!$A$2:$A$5,,-1)</f>
        <v>0</v>
      </c>
      <c r="R121" s="1">
        <f>_xlfn.XLOOKUP(Table119[[#This Row],[SR-BL]],NUMERICAL_BINS_STEP_1!$R$2:$R$5,NUMERICAL_BINS_STEP_1!$A$2:$A$5,,-1)</f>
        <v>0</v>
      </c>
      <c r="S121" s="1">
        <f>_xlfn.XLOOKUP(Table119[[#This Row],[AUCTION YEAR]],NUMERICAL_BINS_STEP_1!$S$2:$S$5,NUMERICAL_BINS_STEP_1!$A$2:$A$5,,-1)</f>
        <v>0</v>
      </c>
      <c r="T121" s="1">
        <f>_xlfn.XLOOKUP(Table119[[#This Row],[BASE PRICE]],NUMERICAL_BINS_STEP_1!$T$2:$T$5,NUMERICAL_BINS_STEP_1!$A$2:$A$5,,-1)</f>
        <v>3</v>
      </c>
      <c r="U121" s="1">
        <f>_xlfn.XLOOKUP(Table119[[#This Row],[SOLD PRICE]],NUMERICAL_BINS_STEP_1!$U$2:$U$5,NUMERICAL_BINS_STEP_1!$A$2:$A$5,,-1)</f>
        <v>1</v>
      </c>
      <c r="V121" s="1">
        <f>_xlfn.XLOOKUP(Table14[[#This Row],[COUNTRY]],CATEGORICAL_BINS_STEP_1!$L$2:$L$11,CATEGORICAL_BINS_STEP_1!$K$2:$K$11,,-1)</f>
        <v>1</v>
      </c>
      <c r="W121" s="1">
        <f>_xlfn.XLOOKUP(Table14[[#This Row],[TEAM]],CATEGORICAL_BINS_STEP_1!$L$14:$L$29,CATEGORICAL_BINS_STEP_1!$K$14:$K$29,,-1)</f>
        <v>4</v>
      </c>
      <c r="X121" s="1">
        <f>_xlfn.XLOOKUP(Table14[[#This Row],[PLAYING ROLE]],CATEGORICAL_BINS_STEP_1!$L$34:$L$37,CATEGORICAL_BINS_STEP_1!$K$34:$K$37,,-1)</f>
        <v>2</v>
      </c>
    </row>
    <row r="122" spans="1:24" x14ac:dyDescent="0.35">
      <c r="A122" s="4">
        <v>121</v>
      </c>
      <c r="B122" s="4">
        <v>2</v>
      </c>
      <c r="C122" s="1">
        <f>_xlfn.XLOOKUP(Table119[[#This Row],[T-RUNS]],NUMERICAL_BINS_STEP_1!$C$2:$C$5,NUMERICAL_BINS_STEP_1!$A$2:$A$5,,-1)</f>
        <v>2</v>
      </c>
      <c r="D122" s="1">
        <f>_xlfn.XLOOKUP(Table119[[#This Row],[T-WKTS]],NUMERICAL_BINS_STEP_1!$D$2:$D$5,NUMERICAL_BINS_STEP_1!$A$2:$A$5,,-1)</f>
        <v>3</v>
      </c>
      <c r="E122" s="1">
        <f>_xlfn.XLOOKUP(Table119[[#This Row],[ODI-RUNS-S]],NUMERICAL_BINS_STEP_1!$E$2:$E$5,NUMERICAL_BINS_STEP_1!$A$2:$A$5,,-1)</f>
        <v>1</v>
      </c>
      <c r="F122" s="1">
        <f>_xlfn.XLOOKUP(Table119[[#This Row],[ODI-SR-B]],NUMERICAL_BINS_STEP_1!$F$2:$F$5,NUMERICAL_BINS_STEP_1!$A$2:$A$5,,-1)</f>
        <v>0</v>
      </c>
      <c r="G122" s="1">
        <f>_xlfn.XLOOKUP(Table119[[#This Row],[ODI-WKTS]],NUMERICAL_BINS_STEP_1!$G$2:$G$5,NUMERICAL_BINS_STEP_1!$A$2:$A$5,,-1)</f>
        <v>3</v>
      </c>
      <c r="H122" s="1">
        <f>_xlfn.XLOOKUP(Table119[[#This Row],[ODI-SR-BL]],NUMERICAL_BINS_STEP_1!$H$2:$H$5,NUMERICAL_BINS_STEP_1!$A$2:$A$5,,-1)</f>
        <v>0</v>
      </c>
      <c r="I122" s="1">
        <f>_xlfn.XLOOKUP(Table119[[#This Row],[RUNS-S]],NUMERICAL_BINS_STEP_1!$I$2:$I$5,NUMERICAL_BINS_STEP_1!$A$2:$A$5,,-1)</f>
        <v>0</v>
      </c>
      <c r="J122" s="1">
        <f>_xlfn.XLOOKUP(Table119[[#This Row],[HS ]],NUMERICAL_BINS_STEP_1!$J$2:$J$5,NUMERICAL_BINS_STEP_1!$A$2:$A$5,,-1)</f>
        <v>0</v>
      </c>
      <c r="K122" s="1">
        <f>_xlfn.XLOOKUP(Table119[[#This Row],[AVE]],NUMERICAL_BINS_STEP_1!$K$2:$K$5,NUMERICAL_BINS_STEP_1!$A$2:$A$5,,-1)</f>
        <v>0</v>
      </c>
      <c r="L122" s="1">
        <f>_xlfn.XLOOKUP(Table119[[#This Row],[SR -B]],NUMERICAL_BINS_STEP_1!$L$2:$L$5,NUMERICAL_BINS_STEP_1!$A$2:$A$5,,-1)</f>
        <v>0</v>
      </c>
      <c r="M122" s="1">
        <f>_xlfn.XLOOKUP(Table119[[#This Row],[SIXERS]],NUMERICAL_BINS_STEP_1!$M$2:$M$5,NUMERICAL_BINS_STEP_1!$A$2:$A$5,,-1)</f>
        <v>0</v>
      </c>
      <c r="N122" s="1">
        <f>_xlfn.XLOOKUP(Table119[[#This Row],[RUNS-C]],NUMERICAL_BINS_STEP_1!$N$2:$N$5,NUMERICAL_BINS_STEP_1!$A$2:$A$5,,-1)</f>
        <v>2</v>
      </c>
      <c r="O122" s="1">
        <f>_xlfn.XLOOKUP(Table119[[#This Row],[WKTS]],NUMERICAL_BINS_STEP_1!$O$2:$O$5,NUMERICAL_BINS_STEP_1!$A$2:$A$5,,-1)</f>
        <v>2</v>
      </c>
      <c r="P122" s="1">
        <f>_xlfn.XLOOKUP(Table119[[#This Row],[AVE-BL]],NUMERICAL_BINS_STEP_1!$P$2:$P$5,NUMERICAL_BINS_STEP_1!$A$2:$A$5,,-1)</f>
        <v>2</v>
      </c>
      <c r="Q122" s="1">
        <f>_xlfn.XLOOKUP(Table119[[#This Row],[ECON]],NUMERICAL_BINS_STEP_1!$Q$2:$Q$5,NUMERICAL_BINS_STEP_1!$A$2:$A$5,,-1)</f>
        <v>0</v>
      </c>
      <c r="R122" s="1">
        <f>_xlfn.XLOOKUP(Table119[[#This Row],[SR-BL]],NUMERICAL_BINS_STEP_1!$R$2:$R$5,NUMERICAL_BINS_STEP_1!$A$2:$A$5,,-1)</f>
        <v>3</v>
      </c>
      <c r="S122" s="1">
        <f>_xlfn.XLOOKUP(Table119[[#This Row],[AUCTION YEAR]],NUMERICAL_BINS_STEP_1!$S$2:$S$5,NUMERICAL_BINS_STEP_1!$A$2:$A$5,,-1)</f>
        <v>0</v>
      </c>
      <c r="T122" s="1">
        <f>_xlfn.XLOOKUP(Table119[[#This Row],[BASE PRICE]],NUMERICAL_BINS_STEP_1!$T$2:$T$5,NUMERICAL_BINS_STEP_1!$A$2:$A$5,,-1)</f>
        <v>3</v>
      </c>
      <c r="U122" s="1">
        <f>_xlfn.XLOOKUP(Table119[[#This Row],[SOLD PRICE]],NUMERICAL_BINS_STEP_1!$U$2:$U$5,NUMERICAL_BINS_STEP_1!$A$2:$A$5,,-1)</f>
        <v>1</v>
      </c>
      <c r="V122" s="1">
        <f>_xlfn.XLOOKUP(Table14[[#This Row],[COUNTRY]],CATEGORICAL_BINS_STEP_1!$L$2:$L$11,CATEGORICAL_BINS_STEP_1!$K$2:$K$11,,-1)</f>
        <v>2</v>
      </c>
      <c r="W122" s="1">
        <f>_xlfn.XLOOKUP(Table14[[#This Row],[TEAM]],CATEGORICAL_BINS_STEP_1!$L$14:$L$29,CATEGORICAL_BINS_STEP_1!$K$14:$K$29,,-1)</f>
        <v>4</v>
      </c>
      <c r="X122" s="1">
        <f>_xlfn.XLOOKUP(Table14[[#This Row],[PLAYING ROLE]],CATEGORICAL_BINS_STEP_1!$L$34:$L$37,CATEGORICAL_BINS_STEP_1!$K$34:$K$37,,-1)</f>
        <v>1</v>
      </c>
    </row>
    <row r="123" spans="1:24" x14ac:dyDescent="0.35">
      <c r="A123" s="4">
        <v>122</v>
      </c>
      <c r="B123" s="4">
        <v>2</v>
      </c>
      <c r="C123" s="1">
        <f>_xlfn.XLOOKUP(Table119[[#This Row],[T-RUNS]],NUMERICAL_BINS_STEP_1!$C$2:$C$5,NUMERICAL_BINS_STEP_1!$A$2:$A$5,,-1)</f>
        <v>3</v>
      </c>
      <c r="D123" s="1">
        <f>_xlfn.XLOOKUP(Table119[[#This Row],[T-WKTS]],NUMERICAL_BINS_STEP_1!$D$2:$D$5,NUMERICAL_BINS_STEP_1!$A$2:$A$5,,-1)</f>
        <v>0</v>
      </c>
      <c r="E123" s="1">
        <f>_xlfn.XLOOKUP(Table119[[#This Row],[ODI-RUNS-S]],NUMERICAL_BINS_STEP_1!$E$2:$E$5,NUMERICAL_BINS_STEP_1!$A$2:$A$5,,-1)</f>
        <v>3</v>
      </c>
      <c r="F123" s="1">
        <f>_xlfn.XLOOKUP(Table119[[#This Row],[ODI-SR-B]],NUMERICAL_BINS_STEP_1!$F$2:$F$5,NUMERICAL_BINS_STEP_1!$A$2:$A$5,,-1)</f>
        <v>3</v>
      </c>
      <c r="G123" s="1">
        <f>_xlfn.XLOOKUP(Table119[[#This Row],[ODI-WKTS]],NUMERICAL_BINS_STEP_1!$G$2:$G$5,NUMERICAL_BINS_STEP_1!$A$2:$A$5,,-1)</f>
        <v>0</v>
      </c>
      <c r="H123" s="1">
        <f>_xlfn.XLOOKUP(Table119[[#This Row],[ODI-SR-BL]],NUMERICAL_BINS_STEP_1!$H$2:$H$5,NUMERICAL_BINS_STEP_1!$A$2:$A$5,,-1)</f>
        <v>0</v>
      </c>
      <c r="I123" s="1">
        <f>_xlfn.XLOOKUP(Table119[[#This Row],[RUNS-S]],NUMERICAL_BINS_STEP_1!$I$2:$I$5,NUMERICAL_BINS_STEP_1!$A$2:$A$5,,-1)</f>
        <v>3</v>
      </c>
      <c r="J123" s="1">
        <f>_xlfn.XLOOKUP(Table119[[#This Row],[HS ]],NUMERICAL_BINS_STEP_1!$J$2:$J$5,NUMERICAL_BINS_STEP_1!$A$2:$A$5,,-1)</f>
        <v>2</v>
      </c>
      <c r="K123" s="1">
        <f>_xlfn.XLOOKUP(Table119[[#This Row],[AVE]],NUMERICAL_BINS_STEP_1!$K$2:$K$5,NUMERICAL_BINS_STEP_1!$A$2:$A$5,,-1)</f>
        <v>3</v>
      </c>
      <c r="L123" s="1">
        <f>_xlfn.XLOOKUP(Table119[[#This Row],[SR -B]],NUMERICAL_BINS_STEP_1!$L$2:$L$5,NUMERICAL_BINS_STEP_1!$A$2:$A$5,,-1)</f>
        <v>3</v>
      </c>
      <c r="M123" s="1">
        <f>_xlfn.XLOOKUP(Table119[[#This Row],[SIXERS]],NUMERICAL_BINS_STEP_1!$M$2:$M$5,NUMERICAL_BINS_STEP_1!$A$2:$A$5,,-1)</f>
        <v>3</v>
      </c>
      <c r="N123" s="1">
        <f>_xlfn.XLOOKUP(Table119[[#This Row],[RUNS-C]],NUMERICAL_BINS_STEP_1!$N$2:$N$5,NUMERICAL_BINS_STEP_1!$A$2:$A$5,,-1)</f>
        <v>0</v>
      </c>
      <c r="O123" s="1">
        <f>_xlfn.XLOOKUP(Table119[[#This Row],[WKTS]],NUMERICAL_BINS_STEP_1!$O$2:$O$5,NUMERICAL_BINS_STEP_1!$A$2:$A$5,,-1)</f>
        <v>0</v>
      </c>
      <c r="P123" s="1">
        <f>_xlfn.XLOOKUP(Table119[[#This Row],[AVE-BL]],NUMERICAL_BINS_STEP_1!$P$2:$P$5,NUMERICAL_BINS_STEP_1!$A$2:$A$5,,-1)</f>
        <v>0</v>
      </c>
      <c r="Q123" s="1">
        <f>_xlfn.XLOOKUP(Table119[[#This Row],[ECON]],NUMERICAL_BINS_STEP_1!$Q$2:$Q$5,NUMERICAL_BINS_STEP_1!$A$2:$A$5,,-1)</f>
        <v>0</v>
      </c>
      <c r="R123" s="1">
        <f>_xlfn.XLOOKUP(Table119[[#This Row],[SR-BL]],NUMERICAL_BINS_STEP_1!$R$2:$R$5,NUMERICAL_BINS_STEP_1!$A$2:$A$5,,-1)</f>
        <v>0</v>
      </c>
      <c r="S123" s="1">
        <f>_xlfn.XLOOKUP(Table119[[#This Row],[AUCTION YEAR]],NUMERICAL_BINS_STEP_1!$S$2:$S$5,NUMERICAL_BINS_STEP_1!$A$2:$A$5,,-1)</f>
        <v>0</v>
      </c>
      <c r="T123" s="1">
        <f>_xlfn.XLOOKUP(Table119[[#This Row],[BASE PRICE]],NUMERICAL_BINS_STEP_1!$T$2:$T$5,NUMERICAL_BINS_STEP_1!$A$2:$A$5,,-1)</f>
        <v>3</v>
      </c>
      <c r="U123" s="1">
        <f>_xlfn.XLOOKUP(Table119[[#This Row],[SOLD PRICE]],NUMERICAL_BINS_STEP_1!$U$2:$U$5,NUMERICAL_BINS_STEP_1!$A$2:$A$5,,-1)</f>
        <v>3</v>
      </c>
      <c r="V123" s="1">
        <f>_xlfn.XLOOKUP(Table14[[#This Row],[COUNTRY]],CATEGORICAL_BINS_STEP_1!$L$2:$L$11,CATEGORICAL_BINS_STEP_1!$K$2:$K$11,,-1)</f>
        <v>1</v>
      </c>
      <c r="W123" s="1">
        <f>_xlfn.XLOOKUP(Table14[[#This Row],[TEAM]],CATEGORICAL_BINS_STEP_1!$L$14:$L$29,CATEGORICAL_BINS_STEP_1!$K$14:$K$29,,-1)</f>
        <v>2</v>
      </c>
      <c r="X123" s="1">
        <f>_xlfn.XLOOKUP(Table14[[#This Row],[PLAYING ROLE]],CATEGORICAL_BINS_STEP_1!$L$34:$L$37,CATEGORICAL_BINS_STEP_1!$K$34:$K$37,,-1)</f>
        <v>3</v>
      </c>
    </row>
    <row r="124" spans="1:24" x14ac:dyDescent="0.35">
      <c r="A124" s="4">
        <v>123</v>
      </c>
      <c r="B124" s="4">
        <v>3</v>
      </c>
      <c r="C124" s="1">
        <f>_xlfn.XLOOKUP(Table119[[#This Row],[T-RUNS]],NUMERICAL_BINS_STEP_1!$C$2:$C$5,NUMERICAL_BINS_STEP_1!$A$2:$A$5,,-1)</f>
        <v>3</v>
      </c>
      <c r="D124" s="1">
        <f>_xlfn.XLOOKUP(Table119[[#This Row],[T-WKTS]],NUMERICAL_BINS_STEP_1!$D$2:$D$5,NUMERICAL_BINS_STEP_1!$A$2:$A$5,,-1)</f>
        <v>0</v>
      </c>
      <c r="E124" s="1">
        <f>_xlfn.XLOOKUP(Table119[[#This Row],[ODI-RUNS-S]],NUMERICAL_BINS_STEP_1!$E$2:$E$5,NUMERICAL_BINS_STEP_1!$A$2:$A$5,,-1)</f>
        <v>3</v>
      </c>
      <c r="F124" s="1">
        <f>_xlfn.XLOOKUP(Table119[[#This Row],[ODI-SR-B]],NUMERICAL_BINS_STEP_1!$F$2:$F$5,NUMERICAL_BINS_STEP_1!$A$2:$A$5,,-1)</f>
        <v>1</v>
      </c>
      <c r="G124" s="1">
        <f>_xlfn.XLOOKUP(Table119[[#This Row],[ODI-WKTS]],NUMERICAL_BINS_STEP_1!$G$2:$G$5,NUMERICAL_BINS_STEP_1!$A$2:$A$5,,-1)</f>
        <v>0</v>
      </c>
      <c r="H124" s="1">
        <f>_xlfn.XLOOKUP(Table119[[#This Row],[ODI-SR-BL]],NUMERICAL_BINS_STEP_1!$H$2:$H$5,NUMERICAL_BINS_STEP_1!$A$2:$A$5,,-1)</f>
        <v>3</v>
      </c>
      <c r="I124" s="1">
        <f>_xlfn.XLOOKUP(Table119[[#This Row],[RUNS-S]],NUMERICAL_BINS_STEP_1!$I$2:$I$5,NUMERICAL_BINS_STEP_1!$A$2:$A$5,,-1)</f>
        <v>3</v>
      </c>
      <c r="J124" s="1">
        <f>_xlfn.XLOOKUP(Table119[[#This Row],[HS ]],NUMERICAL_BINS_STEP_1!$J$2:$J$5,NUMERICAL_BINS_STEP_1!$A$2:$A$5,,-1)</f>
        <v>3</v>
      </c>
      <c r="K124" s="1">
        <f>_xlfn.XLOOKUP(Table119[[#This Row],[AVE]],NUMERICAL_BINS_STEP_1!$K$2:$K$5,NUMERICAL_BINS_STEP_1!$A$2:$A$5,,-1)</f>
        <v>3</v>
      </c>
      <c r="L124" s="1">
        <f>_xlfn.XLOOKUP(Table119[[#This Row],[SR -B]],NUMERICAL_BINS_STEP_1!$L$2:$L$5,NUMERICAL_BINS_STEP_1!$A$2:$A$5,,-1)</f>
        <v>1</v>
      </c>
      <c r="M124" s="1">
        <f>_xlfn.XLOOKUP(Table119[[#This Row],[SIXERS]],NUMERICAL_BINS_STEP_1!$M$2:$M$5,NUMERICAL_BINS_STEP_1!$A$2:$A$5,,-1)</f>
        <v>2</v>
      </c>
      <c r="N124" s="1">
        <f>_xlfn.XLOOKUP(Table119[[#This Row],[RUNS-C]],NUMERICAL_BINS_STEP_1!$N$2:$N$5,NUMERICAL_BINS_STEP_1!$A$2:$A$5,,-1)</f>
        <v>0</v>
      </c>
      <c r="O124" s="1">
        <f>_xlfn.XLOOKUP(Table119[[#This Row],[WKTS]],NUMERICAL_BINS_STEP_1!$O$2:$O$5,NUMERICAL_BINS_STEP_1!$A$2:$A$5,,-1)</f>
        <v>0</v>
      </c>
      <c r="P124" s="1">
        <f>_xlfn.XLOOKUP(Table119[[#This Row],[AVE-BL]],NUMERICAL_BINS_STEP_1!$P$2:$P$5,NUMERICAL_BINS_STEP_1!$A$2:$A$5,,-1)</f>
        <v>0</v>
      </c>
      <c r="Q124" s="1">
        <f>_xlfn.XLOOKUP(Table119[[#This Row],[ECON]],NUMERICAL_BINS_STEP_1!$Q$2:$Q$5,NUMERICAL_BINS_STEP_1!$A$2:$A$5,,-1)</f>
        <v>0</v>
      </c>
      <c r="R124" s="1">
        <f>_xlfn.XLOOKUP(Table119[[#This Row],[SR-BL]],NUMERICAL_BINS_STEP_1!$R$2:$R$5,NUMERICAL_BINS_STEP_1!$A$2:$A$5,,-1)</f>
        <v>0</v>
      </c>
      <c r="S124" s="1">
        <f>_xlfn.XLOOKUP(Table119[[#This Row],[AUCTION YEAR]],NUMERICAL_BINS_STEP_1!$S$2:$S$5,NUMERICAL_BINS_STEP_1!$A$2:$A$5,,-1)</f>
        <v>3</v>
      </c>
      <c r="T124" s="1">
        <f>_xlfn.XLOOKUP(Table119[[#This Row],[BASE PRICE]],NUMERICAL_BINS_STEP_1!$T$2:$T$5,NUMERICAL_BINS_STEP_1!$A$2:$A$5,,-1)</f>
        <v>3</v>
      </c>
      <c r="U124" s="1">
        <f>_xlfn.XLOOKUP(Table119[[#This Row],[SOLD PRICE]],NUMERICAL_BINS_STEP_1!$U$2:$U$5,NUMERICAL_BINS_STEP_1!$A$2:$A$5,,-1)</f>
        <v>2</v>
      </c>
      <c r="V124" s="1">
        <f>_xlfn.XLOOKUP(Table14[[#This Row],[COUNTRY]],CATEGORICAL_BINS_STEP_1!$L$2:$L$11,CATEGORICAL_BINS_STEP_1!$K$2:$K$11,,-1)</f>
        <v>2</v>
      </c>
      <c r="W124" s="1">
        <f>_xlfn.XLOOKUP(Table14[[#This Row],[TEAM]],CATEGORICAL_BINS_STEP_1!$L$14:$L$29,CATEGORICAL_BINS_STEP_1!$K$14:$K$29,,-1)</f>
        <v>3</v>
      </c>
      <c r="X124" s="1">
        <f>_xlfn.XLOOKUP(Table14[[#This Row],[PLAYING ROLE]],CATEGORICAL_BINS_STEP_1!$L$34:$L$37,CATEGORICAL_BINS_STEP_1!$K$34:$K$37,,-1)</f>
        <v>3</v>
      </c>
    </row>
    <row r="125" spans="1:24" x14ac:dyDescent="0.35">
      <c r="A125" s="4">
        <v>124</v>
      </c>
      <c r="B125" s="4">
        <v>1</v>
      </c>
      <c r="C125" s="1">
        <f>_xlfn.XLOOKUP(Table119[[#This Row],[T-RUNS]],NUMERICAL_BINS_STEP_1!$C$2:$C$5,NUMERICAL_BINS_STEP_1!$A$2:$A$5,,-1)</f>
        <v>3</v>
      </c>
      <c r="D125" s="1">
        <f>_xlfn.XLOOKUP(Table119[[#This Row],[T-WKTS]],NUMERICAL_BINS_STEP_1!$D$2:$D$5,NUMERICAL_BINS_STEP_1!$A$2:$A$5,,-1)</f>
        <v>2</v>
      </c>
      <c r="E125" s="1">
        <f>_xlfn.XLOOKUP(Table119[[#This Row],[ODI-RUNS-S]],NUMERICAL_BINS_STEP_1!$E$2:$E$5,NUMERICAL_BINS_STEP_1!$A$2:$A$5,,-1)</f>
        <v>3</v>
      </c>
      <c r="F125" s="1">
        <f>_xlfn.XLOOKUP(Table119[[#This Row],[ODI-SR-B]],NUMERICAL_BINS_STEP_1!$F$2:$F$5,NUMERICAL_BINS_STEP_1!$A$2:$A$5,,-1)</f>
        <v>3</v>
      </c>
      <c r="G125" s="1">
        <f>_xlfn.XLOOKUP(Table119[[#This Row],[ODI-WKTS]],NUMERICAL_BINS_STEP_1!$G$2:$G$5,NUMERICAL_BINS_STEP_1!$A$2:$A$5,,-1)</f>
        <v>2</v>
      </c>
      <c r="H125" s="1">
        <f>_xlfn.XLOOKUP(Table119[[#This Row],[ODI-SR-BL]],NUMERICAL_BINS_STEP_1!$H$2:$H$5,NUMERICAL_BINS_STEP_1!$A$2:$A$5,,-1)</f>
        <v>3</v>
      </c>
      <c r="I125" s="1">
        <f>_xlfn.XLOOKUP(Table119[[#This Row],[RUNS-S]],NUMERICAL_BINS_STEP_1!$I$2:$I$5,NUMERICAL_BINS_STEP_1!$A$2:$A$5,,-1)</f>
        <v>3</v>
      </c>
      <c r="J125" s="1">
        <f>_xlfn.XLOOKUP(Table119[[#This Row],[HS ]],NUMERICAL_BINS_STEP_1!$J$2:$J$5,NUMERICAL_BINS_STEP_1!$A$2:$A$5,,-1)</f>
        <v>3</v>
      </c>
      <c r="K125" s="1">
        <f>_xlfn.XLOOKUP(Table119[[#This Row],[AVE]],NUMERICAL_BINS_STEP_1!$K$2:$K$5,NUMERICAL_BINS_STEP_1!$A$2:$A$5,,-1)</f>
        <v>3</v>
      </c>
      <c r="L125" s="1">
        <f>_xlfn.XLOOKUP(Table119[[#This Row],[SR -B]],NUMERICAL_BINS_STEP_1!$L$2:$L$5,NUMERICAL_BINS_STEP_1!$A$2:$A$5,,-1)</f>
        <v>3</v>
      </c>
      <c r="M125" s="1">
        <f>_xlfn.XLOOKUP(Table119[[#This Row],[SIXERS]],NUMERICAL_BINS_STEP_1!$M$2:$M$5,NUMERICAL_BINS_STEP_1!$A$2:$A$5,,-1)</f>
        <v>3</v>
      </c>
      <c r="N125" s="1">
        <f>_xlfn.XLOOKUP(Table119[[#This Row],[RUNS-C]],NUMERICAL_BINS_STEP_1!$N$2:$N$5,NUMERICAL_BINS_STEP_1!$A$2:$A$5,,-1)</f>
        <v>0</v>
      </c>
      <c r="O125" s="1">
        <f>_xlfn.XLOOKUP(Table119[[#This Row],[WKTS]],NUMERICAL_BINS_STEP_1!$O$2:$O$5,NUMERICAL_BINS_STEP_1!$A$2:$A$5,,-1)</f>
        <v>0</v>
      </c>
      <c r="P125" s="1">
        <f>_xlfn.XLOOKUP(Table119[[#This Row],[AVE-BL]],NUMERICAL_BINS_STEP_1!$P$2:$P$5,NUMERICAL_BINS_STEP_1!$A$2:$A$5,,-1)</f>
        <v>3</v>
      </c>
      <c r="Q125" s="1">
        <f>_xlfn.XLOOKUP(Table119[[#This Row],[ECON]],NUMERICAL_BINS_STEP_1!$Q$2:$Q$5,NUMERICAL_BINS_STEP_1!$A$2:$A$5,,-1)</f>
        <v>3</v>
      </c>
      <c r="R125" s="1">
        <f>_xlfn.XLOOKUP(Table119[[#This Row],[SR-BL]],NUMERICAL_BINS_STEP_1!$R$2:$R$5,NUMERICAL_BINS_STEP_1!$A$2:$A$5,,-1)</f>
        <v>2</v>
      </c>
      <c r="S125" s="1">
        <f>_xlfn.XLOOKUP(Table119[[#This Row],[AUCTION YEAR]],NUMERICAL_BINS_STEP_1!$S$2:$S$5,NUMERICAL_BINS_STEP_1!$A$2:$A$5,,-1)</f>
        <v>3</v>
      </c>
      <c r="T125" s="1">
        <f>_xlfn.XLOOKUP(Table119[[#This Row],[BASE PRICE]],NUMERICAL_BINS_STEP_1!$T$2:$T$5,NUMERICAL_BINS_STEP_1!$A$2:$A$5,,-1)</f>
        <v>3</v>
      </c>
      <c r="U125" s="1">
        <f>_xlfn.XLOOKUP(Table119[[#This Row],[SOLD PRICE]],NUMERICAL_BINS_STEP_1!$U$2:$U$5,NUMERICAL_BINS_STEP_1!$A$2:$A$5,,-1)</f>
        <v>3</v>
      </c>
      <c r="V125" s="1">
        <f>_xlfn.XLOOKUP(Table14[[#This Row],[COUNTRY]],CATEGORICAL_BINS_STEP_1!$L$2:$L$11,CATEGORICAL_BINS_STEP_1!$K$2:$K$11,,-1)</f>
        <v>2</v>
      </c>
      <c r="W125" s="1">
        <f>_xlfn.XLOOKUP(Table14[[#This Row],[TEAM]],CATEGORICAL_BINS_STEP_1!$L$14:$L$29,CATEGORICAL_BINS_STEP_1!$K$14:$K$29,,-1)</f>
        <v>3</v>
      </c>
      <c r="X125" s="1">
        <f>_xlfn.XLOOKUP(Table14[[#This Row],[PLAYING ROLE]],CATEGORICAL_BINS_STEP_1!$L$34:$L$37,CATEGORICAL_BINS_STEP_1!$K$34:$K$37,,-1)</f>
        <v>2</v>
      </c>
    </row>
    <row r="126" spans="1:24" x14ac:dyDescent="0.35">
      <c r="A126" s="4">
        <v>125</v>
      </c>
      <c r="B126" s="4">
        <v>2</v>
      </c>
      <c r="C126" s="1">
        <f>_xlfn.XLOOKUP(Table119[[#This Row],[T-RUNS]],NUMERICAL_BINS_STEP_1!$C$2:$C$5,NUMERICAL_BINS_STEP_1!$A$2:$A$5,,-1)</f>
        <v>2</v>
      </c>
      <c r="D126" s="1">
        <f>_xlfn.XLOOKUP(Table119[[#This Row],[T-WKTS]],NUMERICAL_BINS_STEP_1!$D$2:$D$5,NUMERICAL_BINS_STEP_1!$A$2:$A$5,,-1)</f>
        <v>0</v>
      </c>
      <c r="E126" s="1">
        <f>_xlfn.XLOOKUP(Table119[[#This Row],[ODI-RUNS-S]],NUMERICAL_BINS_STEP_1!$E$2:$E$5,NUMERICAL_BINS_STEP_1!$A$2:$A$5,,-1)</f>
        <v>2</v>
      </c>
      <c r="F126" s="1">
        <f>_xlfn.XLOOKUP(Table119[[#This Row],[ODI-SR-B]],NUMERICAL_BINS_STEP_1!$F$2:$F$5,NUMERICAL_BINS_STEP_1!$A$2:$A$5,,-1)</f>
        <v>2</v>
      </c>
      <c r="G126" s="1">
        <f>_xlfn.XLOOKUP(Table119[[#This Row],[ODI-WKTS]],NUMERICAL_BINS_STEP_1!$G$2:$G$5,NUMERICAL_BINS_STEP_1!$A$2:$A$5,,-1)</f>
        <v>0</v>
      </c>
      <c r="H126" s="1">
        <f>_xlfn.XLOOKUP(Table119[[#This Row],[ODI-SR-BL]],NUMERICAL_BINS_STEP_1!$H$2:$H$5,NUMERICAL_BINS_STEP_1!$A$2:$A$5,,-1)</f>
        <v>0</v>
      </c>
      <c r="I126" s="1">
        <f>_xlfn.XLOOKUP(Table119[[#This Row],[RUNS-S]],NUMERICAL_BINS_STEP_1!$I$2:$I$5,NUMERICAL_BINS_STEP_1!$A$2:$A$5,,-1)</f>
        <v>2</v>
      </c>
      <c r="J126" s="1">
        <f>_xlfn.XLOOKUP(Table119[[#This Row],[HS ]],NUMERICAL_BINS_STEP_1!$J$2:$J$5,NUMERICAL_BINS_STEP_1!$A$2:$A$5,,-1)</f>
        <v>3</v>
      </c>
      <c r="K126" s="1">
        <f>_xlfn.XLOOKUP(Table119[[#This Row],[AVE]],NUMERICAL_BINS_STEP_1!$K$2:$K$5,NUMERICAL_BINS_STEP_1!$A$2:$A$5,,-1)</f>
        <v>3</v>
      </c>
      <c r="L126" s="1">
        <f>_xlfn.XLOOKUP(Table119[[#This Row],[SR -B]],NUMERICAL_BINS_STEP_1!$L$2:$L$5,NUMERICAL_BINS_STEP_1!$A$2:$A$5,,-1)</f>
        <v>3</v>
      </c>
      <c r="M126" s="1">
        <f>_xlfn.XLOOKUP(Table119[[#This Row],[SIXERS]],NUMERICAL_BINS_STEP_1!$M$2:$M$5,NUMERICAL_BINS_STEP_1!$A$2:$A$5,,-1)</f>
        <v>3</v>
      </c>
      <c r="N126" s="1">
        <f>_xlfn.XLOOKUP(Table119[[#This Row],[RUNS-C]],NUMERICAL_BINS_STEP_1!$N$2:$N$5,NUMERICAL_BINS_STEP_1!$A$2:$A$5,,-1)</f>
        <v>0</v>
      </c>
      <c r="O126" s="1">
        <f>_xlfn.XLOOKUP(Table119[[#This Row],[WKTS]],NUMERICAL_BINS_STEP_1!$O$2:$O$5,NUMERICAL_BINS_STEP_1!$A$2:$A$5,,-1)</f>
        <v>0</v>
      </c>
      <c r="P126" s="1">
        <f>_xlfn.XLOOKUP(Table119[[#This Row],[AVE-BL]],NUMERICAL_BINS_STEP_1!$P$2:$P$5,NUMERICAL_BINS_STEP_1!$A$2:$A$5,,-1)</f>
        <v>0</v>
      </c>
      <c r="Q126" s="1">
        <f>_xlfn.XLOOKUP(Table119[[#This Row],[ECON]],NUMERICAL_BINS_STEP_1!$Q$2:$Q$5,NUMERICAL_BINS_STEP_1!$A$2:$A$5,,-1)</f>
        <v>3</v>
      </c>
      <c r="R126" s="1">
        <f>_xlfn.XLOOKUP(Table119[[#This Row],[SR-BL]],NUMERICAL_BINS_STEP_1!$R$2:$R$5,NUMERICAL_BINS_STEP_1!$A$2:$A$5,,-1)</f>
        <v>0</v>
      </c>
      <c r="S126" s="1">
        <f>_xlfn.XLOOKUP(Table119[[#This Row],[AUCTION YEAR]],NUMERICAL_BINS_STEP_1!$S$2:$S$5,NUMERICAL_BINS_STEP_1!$A$2:$A$5,,-1)</f>
        <v>0</v>
      </c>
      <c r="T126" s="1">
        <f>_xlfn.XLOOKUP(Table119[[#This Row],[BASE PRICE]],NUMERICAL_BINS_STEP_1!$T$2:$T$5,NUMERICAL_BINS_STEP_1!$A$2:$A$5,,-1)</f>
        <v>3</v>
      </c>
      <c r="U126" s="1">
        <f>_xlfn.XLOOKUP(Table119[[#This Row],[SOLD PRICE]],NUMERICAL_BINS_STEP_1!$U$2:$U$5,NUMERICAL_BINS_STEP_1!$A$2:$A$5,,-1)</f>
        <v>3</v>
      </c>
      <c r="V126" s="1">
        <f>_xlfn.XLOOKUP(Table14[[#This Row],[COUNTRY]],CATEGORICAL_BINS_STEP_1!$L$2:$L$11,CATEGORICAL_BINS_STEP_1!$K$2:$K$11,,-1)</f>
        <v>2</v>
      </c>
      <c r="W126" s="1">
        <f>_xlfn.XLOOKUP(Table14[[#This Row],[TEAM]],CATEGORICAL_BINS_STEP_1!$L$14:$L$29,CATEGORICAL_BINS_STEP_1!$K$14:$K$29,,-1)</f>
        <v>2</v>
      </c>
      <c r="X126" s="1">
        <f>_xlfn.XLOOKUP(Table14[[#This Row],[PLAYING ROLE]],CATEGORICAL_BINS_STEP_1!$L$34:$L$37,CATEGORICAL_BINS_STEP_1!$K$34:$K$37,,-1)</f>
        <v>2</v>
      </c>
    </row>
    <row r="127" spans="1:24" x14ac:dyDescent="0.35">
      <c r="A127" s="4">
        <v>126</v>
      </c>
      <c r="B127" s="4">
        <v>2</v>
      </c>
      <c r="C127" s="1">
        <f>_xlfn.XLOOKUP(Table119[[#This Row],[T-RUNS]],NUMERICAL_BINS_STEP_1!$C$2:$C$5,NUMERICAL_BINS_STEP_1!$A$2:$A$5,,-1)</f>
        <v>3</v>
      </c>
      <c r="D127" s="1">
        <f>_xlfn.XLOOKUP(Table119[[#This Row],[T-WKTS]],NUMERICAL_BINS_STEP_1!$D$2:$D$5,NUMERICAL_BINS_STEP_1!$A$2:$A$5,,-1)</f>
        <v>2</v>
      </c>
      <c r="E127" s="1">
        <f>_xlfn.XLOOKUP(Table119[[#This Row],[ODI-RUNS-S]],NUMERICAL_BINS_STEP_1!$E$2:$E$5,NUMERICAL_BINS_STEP_1!$A$2:$A$5,,-1)</f>
        <v>3</v>
      </c>
      <c r="F127" s="1">
        <f>_xlfn.XLOOKUP(Table119[[#This Row],[ODI-SR-B]],NUMERICAL_BINS_STEP_1!$F$2:$F$5,NUMERICAL_BINS_STEP_1!$A$2:$A$5,,-1)</f>
        <v>2</v>
      </c>
      <c r="G127" s="1">
        <f>_xlfn.XLOOKUP(Table119[[#This Row],[ODI-WKTS]],NUMERICAL_BINS_STEP_1!$G$2:$G$5,NUMERICAL_BINS_STEP_1!$A$2:$A$5,,-1)</f>
        <v>3</v>
      </c>
      <c r="H127" s="1">
        <f>_xlfn.XLOOKUP(Table119[[#This Row],[ODI-SR-BL]],NUMERICAL_BINS_STEP_1!$H$2:$H$5,NUMERICAL_BINS_STEP_1!$A$2:$A$5,,-1)</f>
        <v>3</v>
      </c>
      <c r="I127" s="1">
        <f>_xlfn.XLOOKUP(Table119[[#This Row],[RUNS-S]],NUMERICAL_BINS_STEP_1!$I$2:$I$5,NUMERICAL_BINS_STEP_1!$A$2:$A$5,,-1)</f>
        <v>3</v>
      </c>
      <c r="J127" s="1">
        <f>_xlfn.XLOOKUP(Table119[[#This Row],[HS ]],NUMERICAL_BINS_STEP_1!$J$2:$J$5,NUMERICAL_BINS_STEP_1!$A$2:$A$5,,-1)</f>
        <v>3</v>
      </c>
      <c r="K127" s="1">
        <f>_xlfn.XLOOKUP(Table119[[#This Row],[AVE]],NUMERICAL_BINS_STEP_1!$K$2:$K$5,NUMERICAL_BINS_STEP_1!$A$2:$A$5,,-1)</f>
        <v>3</v>
      </c>
      <c r="L127" s="1">
        <f>_xlfn.XLOOKUP(Table119[[#This Row],[SR -B]],NUMERICAL_BINS_STEP_1!$L$2:$L$5,NUMERICAL_BINS_STEP_1!$A$2:$A$5,,-1)</f>
        <v>2</v>
      </c>
      <c r="M127" s="1">
        <f>_xlfn.XLOOKUP(Table119[[#This Row],[SIXERS]],NUMERICAL_BINS_STEP_1!$M$2:$M$5,NUMERICAL_BINS_STEP_1!$A$2:$A$5,,-1)</f>
        <v>2</v>
      </c>
      <c r="N127" s="1">
        <f>_xlfn.XLOOKUP(Table119[[#This Row],[RUNS-C]],NUMERICAL_BINS_STEP_1!$N$2:$N$5,NUMERICAL_BINS_STEP_1!$A$2:$A$5,,-1)</f>
        <v>0</v>
      </c>
      <c r="O127" s="1">
        <f>_xlfn.XLOOKUP(Table119[[#This Row],[WKTS]],NUMERICAL_BINS_STEP_1!$O$2:$O$5,NUMERICAL_BINS_STEP_1!$A$2:$A$5,,-1)</f>
        <v>0</v>
      </c>
      <c r="P127" s="1">
        <f>_xlfn.XLOOKUP(Table119[[#This Row],[AVE-BL]],NUMERICAL_BINS_STEP_1!$P$2:$P$5,NUMERICAL_BINS_STEP_1!$A$2:$A$5,,-1)</f>
        <v>0</v>
      </c>
      <c r="Q127" s="1">
        <f>_xlfn.XLOOKUP(Table119[[#This Row],[ECON]],NUMERICAL_BINS_STEP_1!$Q$2:$Q$5,NUMERICAL_BINS_STEP_1!$A$2:$A$5,,-1)</f>
        <v>3</v>
      </c>
      <c r="R127" s="1">
        <f>_xlfn.XLOOKUP(Table119[[#This Row],[SR-BL]],NUMERICAL_BINS_STEP_1!$R$2:$R$5,NUMERICAL_BINS_STEP_1!$A$2:$A$5,,-1)</f>
        <v>0</v>
      </c>
      <c r="S127" s="1">
        <f>_xlfn.XLOOKUP(Table119[[#This Row],[AUCTION YEAR]],NUMERICAL_BINS_STEP_1!$S$2:$S$5,NUMERICAL_BINS_STEP_1!$A$2:$A$5,,-1)</f>
        <v>3</v>
      </c>
      <c r="T127" s="1">
        <f>_xlfn.XLOOKUP(Table119[[#This Row],[BASE PRICE]],NUMERICAL_BINS_STEP_1!$T$2:$T$5,NUMERICAL_BINS_STEP_1!$A$2:$A$5,,-1)</f>
        <v>3</v>
      </c>
      <c r="U127" s="1">
        <f>_xlfn.XLOOKUP(Table119[[#This Row],[SOLD PRICE]],NUMERICAL_BINS_STEP_1!$U$2:$U$5,NUMERICAL_BINS_STEP_1!$A$2:$A$5,,-1)</f>
        <v>3</v>
      </c>
      <c r="V127" s="1">
        <f>_xlfn.XLOOKUP(Table14[[#This Row],[COUNTRY]],CATEGORICAL_BINS_STEP_1!$L$2:$L$11,CATEGORICAL_BINS_STEP_1!$K$2:$K$11,,-1)</f>
        <v>1</v>
      </c>
      <c r="W127" s="1">
        <f>_xlfn.XLOOKUP(Table14[[#This Row],[TEAM]],CATEGORICAL_BINS_STEP_1!$L$14:$L$29,CATEGORICAL_BINS_STEP_1!$K$14:$K$29,,-1)</f>
        <v>3</v>
      </c>
      <c r="X127" s="1">
        <f>_xlfn.XLOOKUP(Table14[[#This Row],[PLAYING ROLE]],CATEGORICAL_BINS_STEP_1!$L$34:$L$37,CATEGORICAL_BINS_STEP_1!$K$34:$K$37,,-1)</f>
        <v>2</v>
      </c>
    </row>
    <row r="128" spans="1:24" x14ac:dyDescent="0.35">
      <c r="A128" s="4">
        <v>127</v>
      </c>
      <c r="B128" s="4">
        <v>2</v>
      </c>
      <c r="C128" s="1">
        <f>_xlfn.XLOOKUP(Table119[[#This Row],[T-RUNS]],NUMERICAL_BINS_STEP_1!$C$2:$C$5,NUMERICAL_BINS_STEP_1!$A$2:$A$5,,-1)</f>
        <v>2</v>
      </c>
      <c r="D128" s="1">
        <f>_xlfn.XLOOKUP(Table119[[#This Row],[T-WKTS]],NUMERICAL_BINS_STEP_1!$D$2:$D$5,NUMERICAL_BINS_STEP_1!$A$2:$A$5,,-1)</f>
        <v>2</v>
      </c>
      <c r="E128" s="1">
        <f>_xlfn.XLOOKUP(Table119[[#This Row],[ODI-RUNS-S]],NUMERICAL_BINS_STEP_1!$E$2:$E$5,NUMERICAL_BINS_STEP_1!$A$2:$A$5,,-1)</f>
        <v>3</v>
      </c>
      <c r="F128" s="1">
        <f>_xlfn.XLOOKUP(Table119[[#This Row],[ODI-SR-B]],NUMERICAL_BINS_STEP_1!$F$2:$F$5,NUMERICAL_BINS_STEP_1!$A$2:$A$5,,-1)</f>
        <v>3</v>
      </c>
      <c r="G128" s="1">
        <f>_xlfn.XLOOKUP(Table119[[#This Row],[ODI-WKTS]],NUMERICAL_BINS_STEP_1!$G$2:$G$5,NUMERICAL_BINS_STEP_1!$A$2:$A$5,,-1)</f>
        <v>3</v>
      </c>
      <c r="H128" s="1">
        <f>_xlfn.XLOOKUP(Table119[[#This Row],[ODI-SR-BL]],NUMERICAL_BINS_STEP_1!$H$2:$H$5,NUMERICAL_BINS_STEP_1!$A$2:$A$5,,-1)</f>
        <v>2</v>
      </c>
      <c r="I128" s="1">
        <f>_xlfn.XLOOKUP(Table119[[#This Row],[RUNS-S]],NUMERICAL_BINS_STEP_1!$I$2:$I$5,NUMERICAL_BINS_STEP_1!$A$2:$A$5,,-1)</f>
        <v>3</v>
      </c>
      <c r="J128" s="1">
        <f>_xlfn.XLOOKUP(Table119[[#This Row],[HS ]],NUMERICAL_BINS_STEP_1!$J$2:$J$5,NUMERICAL_BINS_STEP_1!$A$2:$A$5,,-1)</f>
        <v>2</v>
      </c>
      <c r="K128" s="1">
        <f>_xlfn.XLOOKUP(Table119[[#This Row],[AVE]],NUMERICAL_BINS_STEP_1!$K$2:$K$5,NUMERICAL_BINS_STEP_1!$A$2:$A$5,,-1)</f>
        <v>2</v>
      </c>
      <c r="L128" s="1">
        <f>_xlfn.XLOOKUP(Table119[[#This Row],[SR -B]],NUMERICAL_BINS_STEP_1!$L$2:$L$5,NUMERICAL_BINS_STEP_1!$A$2:$A$5,,-1)</f>
        <v>3</v>
      </c>
      <c r="M128" s="1">
        <f>_xlfn.XLOOKUP(Table119[[#This Row],[SIXERS]],NUMERICAL_BINS_STEP_1!$M$2:$M$5,NUMERICAL_BINS_STEP_1!$A$2:$A$5,,-1)</f>
        <v>3</v>
      </c>
      <c r="N128" s="1">
        <f>_xlfn.XLOOKUP(Table119[[#This Row],[RUNS-C]],NUMERICAL_BINS_STEP_1!$N$2:$N$5,NUMERICAL_BINS_STEP_1!$A$2:$A$5,,-1)</f>
        <v>2</v>
      </c>
      <c r="O128" s="1">
        <f>_xlfn.XLOOKUP(Table119[[#This Row],[WKTS]],NUMERICAL_BINS_STEP_1!$O$2:$O$5,NUMERICAL_BINS_STEP_1!$A$2:$A$5,,-1)</f>
        <v>2</v>
      </c>
      <c r="P128" s="1">
        <f>_xlfn.XLOOKUP(Table119[[#This Row],[AVE-BL]],NUMERICAL_BINS_STEP_1!$P$2:$P$5,NUMERICAL_BINS_STEP_1!$A$2:$A$5,,-1)</f>
        <v>0</v>
      </c>
      <c r="Q128" s="1">
        <f>_xlfn.XLOOKUP(Table119[[#This Row],[ECON]],NUMERICAL_BINS_STEP_1!$Q$2:$Q$5,NUMERICAL_BINS_STEP_1!$A$2:$A$5,,-1)</f>
        <v>0</v>
      </c>
      <c r="R128" s="1">
        <f>_xlfn.XLOOKUP(Table119[[#This Row],[SR-BL]],NUMERICAL_BINS_STEP_1!$R$2:$R$5,NUMERICAL_BINS_STEP_1!$A$2:$A$5,,-1)</f>
        <v>2</v>
      </c>
      <c r="S128" s="1">
        <f>_xlfn.XLOOKUP(Table119[[#This Row],[AUCTION YEAR]],NUMERICAL_BINS_STEP_1!$S$2:$S$5,NUMERICAL_BINS_STEP_1!$A$2:$A$5,,-1)</f>
        <v>3</v>
      </c>
      <c r="T128" s="1">
        <f>_xlfn.XLOOKUP(Table119[[#This Row],[BASE PRICE]],NUMERICAL_BINS_STEP_1!$T$2:$T$5,NUMERICAL_BINS_STEP_1!$A$2:$A$5,,-1)</f>
        <v>3</v>
      </c>
      <c r="U128" s="1">
        <f>_xlfn.XLOOKUP(Table119[[#This Row],[SOLD PRICE]],NUMERICAL_BINS_STEP_1!$U$2:$U$5,NUMERICAL_BINS_STEP_1!$A$2:$A$5,,-1)</f>
        <v>3</v>
      </c>
      <c r="V128" s="1">
        <f>_xlfn.XLOOKUP(Table14[[#This Row],[COUNTRY]],CATEGORICAL_BINS_STEP_1!$L$2:$L$11,CATEGORICAL_BINS_STEP_1!$K$2:$K$11,,-1)</f>
        <v>1</v>
      </c>
      <c r="W128" s="1">
        <f>_xlfn.XLOOKUP(Table14[[#This Row],[TEAM]],CATEGORICAL_BINS_STEP_1!$L$14:$L$29,CATEGORICAL_BINS_STEP_1!$K$14:$K$29,,-1)</f>
        <v>3</v>
      </c>
      <c r="X128" s="1">
        <f>_xlfn.XLOOKUP(Table14[[#This Row],[PLAYING ROLE]],CATEGORICAL_BINS_STEP_1!$L$34:$L$37,CATEGORICAL_BINS_STEP_1!$K$34:$K$37,,-1)</f>
        <v>2</v>
      </c>
    </row>
    <row r="129" spans="1:24" x14ac:dyDescent="0.35">
      <c r="A129" s="4">
        <v>128</v>
      </c>
      <c r="B129" s="4">
        <v>2</v>
      </c>
      <c r="C129" s="1">
        <f>_xlfn.XLOOKUP(Table119[[#This Row],[T-RUNS]],NUMERICAL_BINS_STEP_1!$C$2:$C$5,NUMERICAL_BINS_STEP_1!$A$2:$A$5,,-1)</f>
        <v>3</v>
      </c>
      <c r="D129" s="1">
        <f>_xlfn.XLOOKUP(Table119[[#This Row],[T-WKTS]],NUMERICAL_BINS_STEP_1!$D$2:$D$5,NUMERICAL_BINS_STEP_1!$A$2:$A$5,,-1)</f>
        <v>3</v>
      </c>
      <c r="E129" s="1">
        <f>_xlfn.XLOOKUP(Table119[[#This Row],[ODI-RUNS-S]],NUMERICAL_BINS_STEP_1!$E$2:$E$5,NUMERICAL_BINS_STEP_1!$A$2:$A$5,,-1)</f>
        <v>2</v>
      </c>
      <c r="F129" s="1">
        <f>_xlfn.XLOOKUP(Table119[[#This Row],[ODI-SR-B]],NUMERICAL_BINS_STEP_1!$F$2:$F$5,NUMERICAL_BINS_STEP_1!$A$2:$A$5,,-1)</f>
        <v>1</v>
      </c>
      <c r="G129" s="1">
        <f>_xlfn.XLOOKUP(Table119[[#This Row],[ODI-WKTS]],NUMERICAL_BINS_STEP_1!$G$2:$G$5,NUMERICAL_BINS_STEP_1!$A$2:$A$5,,-1)</f>
        <v>3</v>
      </c>
      <c r="H129" s="1">
        <f>_xlfn.XLOOKUP(Table119[[#This Row],[ODI-SR-BL]],NUMERICAL_BINS_STEP_1!$H$2:$H$5,NUMERICAL_BINS_STEP_1!$A$2:$A$5,,-1)</f>
        <v>0</v>
      </c>
      <c r="I129" s="1">
        <f>_xlfn.XLOOKUP(Table119[[#This Row],[RUNS-S]],NUMERICAL_BINS_STEP_1!$I$2:$I$5,NUMERICAL_BINS_STEP_1!$A$2:$A$5,,-1)</f>
        <v>2</v>
      </c>
      <c r="J129" s="1">
        <f>_xlfn.XLOOKUP(Table119[[#This Row],[HS ]],NUMERICAL_BINS_STEP_1!$J$2:$J$5,NUMERICAL_BINS_STEP_1!$A$2:$A$5,,-1)</f>
        <v>1</v>
      </c>
      <c r="K129" s="1">
        <f>_xlfn.XLOOKUP(Table119[[#This Row],[AVE]],NUMERICAL_BINS_STEP_1!$K$2:$K$5,NUMERICAL_BINS_STEP_1!$A$2:$A$5,,-1)</f>
        <v>1</v>
      </c>
      <c r="L129" s="1">
        <f>_xlfn.XLOOKUP(Table119[[#This Row],[SR -B]],NUMERICAL_BINS_STEP_1!$L$2:$L$5,NUMERICAL_BINS_STEP_1!$A$2:$A$5,,-1)</f>
        <v>0</v>
      </c>
      <c r="M129" s="1">
        <f>_xlfn.XLOOKUP(Table119[[#This Row],[SIXERS]],NUMERICAL_BINS_STEP_1!$M$2:$M$5,NUMERICAL_BINS_STEP_1!$A$2:$A$5,,-1)</f>
        <v>2</v>
      </c>
      <c r="N129" s="1">
        <f>_xlfn.XLOOKUP(Table119[[#This Row],[RUNS-C]],NUMERICAL_BINS_STEP_1!$N$2:$N$5,NUMERICAL_BINS_STEP_1!$A$2:$A$5,,-1)</f>
        <v>3</v>
      </c>
      <c r="O129" s="1">
        <f>_xlfn.XLOOKUP(Table119[[#This Row],[WKTS]],NUMERICAL_BINS_STEP_1!$O$2:$O$5,NUMERICAL_BINS_STEP_1!$A$2:$A$5,,-1)</f>
        <v>3</v>
      </c>
      <c r="P129" s="1">
        <f>_xlfn.XLOOKUP(Table119[[#This Row],[AVE-BL]],NUMERICAL_BINS_STEP_1!$P$2:$P$5,NUMERICAL_BINS_STEP_1!$A$2:$A$5,,-1)</f>
        <v>2</v>
      </c>
      <c r="Q129" s="1">
        <f>_xlfn.XLOOKUP(Table119[[#This Row],[ECON]],NUMERICAL_BINS_STEP_1!$Q$2:$Q$5,NUMERICAL_BINS_STEP_1!$A$2:$A$5,,-1)</f>
        <v>0</v>
      </c>
      <c r="R129" s="1">
        <f>_xlfn.XLOOKUP(Table119[[#This Row],[SR-BL]],NUMERICAL_BINS_STEP_1!$R$2:$R$5,NUMERICAL_BINS_STEP_1!$A$2:$A$5,,-1)</f>
        <v>2</v>
      </c>
      <c r="S129" s="1">
        <f>_xlfn.XLOOKUP(Table119[[#This Row],[AUCTION YEAR]],NUMERICAL_BINS_STEP_1!$S$2:$S$5,NUMERICAL_BINS_STEP_1!$A$2:$A$5,,-1)</f>
        <v>0</v>
      </c>
      <c r="T129" s="1">
        <f>_xlfn.XLOOKUP(Table119[[#This Row],[BASE PRICE]],NUMERICAL_BINS_STEP_1!$T$2:$T$5,NUMERICAL_BINS_STEP_1!$A$2:$A$5,,-1)</f>
        <v>3</v>
      </c>
      <c r="U129" s="1">
        <f>_xlfn.XLOOKUP(Table119[[#This Row],[SOLD PRICE]],NUMERICAL_BINS_STEP_1!$U$2:$U$5,NUMERICAL_BINS_STEP_1!$A$2:$A$5,,-1)</f>
        <v>2</v>
      </c>
      <c r="V129" s="1">
        <f>_xlfn.XLOOKUP(Table14[[#This Row],[COUNTRY]],CATEGORICAL_BINS_STEP_1!$L$2:$L$11,CATEGORICAL_BINS_STEP_1!$K$2:$K$11,,-1)</f>
        <v>1</v>
      </c>
      <c r="W129" s="1">
        <f>_xlfn.XLOOKUP(Table14[[#This Row],[TEAM]],CATEGORICAL_BINS_STEP_1!$L$14:$L$29,CATEGORICAL_BINS_STEP_1!$K$14:$K$29,,-1)</f>
        <v>4</v>
      </c>
      <c r="X129" s="1">
        <f>_xlfn.XLOOKUP(Table14[[#This Row],[PLAYING ROLE]],CATEGORICAL_BINS_STEP_1!$L$34:$L$37,CATEGORICAL_BINS_STEP_1!$K$34:$K$37,,-1)</f>
        <v>2</v>
      </c>
    </row>
    <row r="130" spans="1:24" x14ac:dyDescent="0.35">
      <c r="A130" s="4">
        <v>129</v>
      </c>
      <c r="B130" s="4">
        <v>2</v>
      </c>
      <c r="C130" s="1">
        <f>_xlfn.XLOOKUP(Table119[[#This Row],[T-RUNS]],NUMERICAL_BINS_STEP_1!$C$2:$C$5,NUMERICAL_BINS_STEP_1!$A$2:$A$5,,-1)</f>
        <v>3</v>
      </c>
      <c r="D130" s="1">
        <f>_xlfn.XLOOKUP(Table119[[#This Row],[T-WKTS]],NUMERICAL_BINS_STEP_1!$D$2:$D$5,NUMERICAL_BINS_STEP_1!$A$2:$A$5,,-1)</f>
        <v>3</v>
      </c>
      <c r="E130" s="1">
        <f>_xlfn.XLOOKUP(Table119[[#This Row],[ODI-RUNS-S]],NUMERICAL_BINS_STEP_1!$E$2:$E$5,NUMERICAL_BINS_STEP_1!$A$2:$A$5,,-1)</f>
        <v>2</v>
      </c>
      <c r="F130" s="1">
        <f>_xlfn.XLOOKUP(Table119[[#This Row],[ODI-SR-B]],NUMERICAL_BINS_STEP_1!$F$2:$F$5,NUMERICAL_BINS_STEP_1!$A$2:$A$5,,-1)</f>
        <v>3</v>
      </c>
      <c r="G130" s="1">
        <f>_xlfn.XLOOKUP(Table119[[#This Row],[ODI-WKTS]],NUMERICAL_BINS_STEP_1!$G$2:$G$5,NUMERICAL_BINS_STEP_1!$A$2:$A$5,,-1)</f>
        <v>3</v>
      </c>
      <c r="H130" s="1">
        <f>_xlfn.XLOOKUP(Table119[[#This Row],[ODI-SR-BL]],NUMERICAL_BINS_STEP_1!$H$2:$H$5,NUMERICAL_BINS_STEP_1!$A$2:$A$5,,-1)</f>
        <v>0</v>
      </c>
      <c r="I130" s="1">
        <f>_xlfn.XLOOKUP(Table119[[#This Row],[RUNS-S]],NUMERICAL_BINS_STEP_1!$I$2:$I$5,NUMERICAL_BINS_STEP_1!$A$2:$A$5,,-1)</f>
        <v>1</v>
      </c>
      <c r="J130" s="1">
        <f>_xlfn.XLOOKUP(Table119[[#This Row],[HS ]],NUMERICAL_BINS_STEP_1!$J$2:$J$5,NUMERICAL_BINS_STEP_1!$A$2:$A$5,,-1)</f>
        <v>1</v>
      </c>
      <c r="K130" s="1">
        <f>_xlfn.XLOOKUP(Table119[[#This Row],[AVE]],NUMERICAL_BINS_STEP_1!$K$2:$K$5,NUMERICAL_BINS_STEP_1!$A$2:$A$5,,-1)</f>
        <v>3</v>
      </c>
      <c r="L130" s="1">
        <f>_xlfn.XLOOKUP(Table119[[#This Row],[SR -B]],NUMERICAL_BINS_STEP_1!$L$2:$L$5,NUMERICAL_BINS_STEP_1!$A$2:$A$5,,-1)</f>
        <v>1</v>
      </c>
      <c r="M130" s="1">
        <f>_xlfn.XLOOKUP(Table119[[#This Row],[SIXERS]],NUMERICAL_BINS_STEP_1!$M$2:$M$5,NUMERICAL_BINS_STEP_1!$A$2:$A$5,,-1)</f>
        <v>1</v>
      </c>
      <c r="N130" s="1">
        <f>_xlfn.XLOOKUP(Table119[[#This Row],[RUNS-C]],NUMERICAL_BINS_STEP_1!$N$2:$N$5,NUMERICAL_BINS_STEP_1!$A$2:$A$5,,-1)</f>
        <v>0</v>
      </c>
      <c r="O130" s="1">
        <f>_xlfn.XLOOKUP(Table119[[#This Row],[WKTS]],NUMERICAL_BINS_STEP_1!$O$2:$O$5,NUMERICAL_BINS_STEP_1!$A$2:$A$5,,-1)</f>
        <v>0</v>
      </c>
      <c r="P130" s="1">
        <f>_xlfn.XLOOKUP(Table119[[#This Row],[AVE-BL]],NUMERICAL_BINS_STEP_1!$P$2:$P$5,NUMERICAL_BINS_STEP_1!$A$2:$A$5,,-1)</f>
        <v>3</v>
      </c>
      <c r="Q130" s="1">
        <f>_xlfn.XLOOKUP(Table119[[#This Row],[ECON]],NUMERICAL_BINS_STEP_1!$Q$2:$Q$5,NUMERICAL_BINS_STEP_1!$A$2:$A$5,,-1)</f>
        <v>3</v>
      </c>
      <c r="R130" s="1">
        <f>_xlfn.XLOOKUP(Table119[[#This Row],[SR-BL]],NUMERICAL_BINS_STEP_1!$R$2:$R$5,NUMERICAL_BINS_STEP_1!$A$2:$A$5,,-1)</f>
        <v>3</v>
      </c>
      <c r="S130" s="1">
        <f>_xlfn.XLOOKUP(Table119[[#This Row],[AUCTION YEAR]],NUMERICAL_BINS_STEP_1!$S$2:$S$5,NUMERICAL_BINS_STEP_1!$A$2:$A$5,,-1)</f>
        <v>1</v>
      </c>
      <c r="T130" s="1">
        <f>_xlfn.XLOOKUP(Table119[[#This Row],[BASE PRICE]],NUMERICAL_BINS_STEP_1!$T$2:$T$5,NUMERICAL_BINS_STEP_1!$A$2:$A$5,,-1)</f>
        <v>3</v>
      </c>
      <c r="U130" s="1">
        <f>_xlfn.XLOOKUP(Table119[[#This Row],[SOLD PRICE]],NUMERICAL_BINS_STEP_1!$U$2:$U$5,NUMERICAL_BINS_STEP_1!$A$2:$A$5,,-1)</f>
        <v>3</v>
      </c>
      <c r="V130" s="1">
        <f>_xlfn.XLOOKUP(Table14[[#This Row],[COUNTRY]],CATEGORICAL_BINS_STEP_1!$L$2:$L$11,CATEGORICAL_BINS_STEP_1!$K$2:$K$11,,-1)</f>
        <v>1</v>
      </c>
      <c r="W130" s="1">
        <f>_xlfn.XLOOKUP(Table14[[#This Row],[TEAM]],CATEGORICAL_BINS_STEP_1!$L$14:$L$29,CATEGORICAL_BINS_STEP_1!$K$14:$K$29,,-1)</f>
        <v>2</v>
      </c>
      <c r="X130" s="1">
        <f>_xlfn.XLOOKUP(Table14[[#This Row],[PLAYING ROLE]],CATEGORICAL_BINS_STEP_1!$L$34:$L$37,CATEGORICAL_BINS_STEP_1!$K$34:$K$37,,-1)</f>
        <v>3</v>
      </c>
    </row>
    <row r="131" spans="1:24" x14ac:dyDescent="0.35">
      <c r="A131" s="4">
        <v>130</v>
      </c>
      <c r="B131" s="4">
        <v>2</v>
      </c>
      <c r="C131" s="1">
        <f>_xlfn.XLOOKUP(Table119[[#This Row],[T-RUNS]],NUMERICAL_BINS_STEP_1!$C$2:$C$5,NUMERICAL_BINS_STEP_1!$A$2:$A$5,,-1)</f>
        <v>3</v>
      </c>
      <c r="D131" s="1">
        <f>_xlfn.XLOOKUP(Table119[[#This Row],[T-WKTS]],NUMERICAL_BINS_STEP_1!$D$2:$D$5,NUMERICAL_BINS_STEP_1!$A$2:$A$5,,-1)</f>
        <v>0</v>
      </c>
      <c r="E131" s="1">
        <f>_xlfn.XLOOKUP(Table119[[#This Row],[ODI-RUNS-S]],NUMERICAL_BINS_STEP_1!$E$2:$E$5,NUMERICAL_BINS_STEP_1!$A$2:$A$5,,-1)</f>
        <v>3</v>
      </c>
      <c r="F131" s="1">
        <f>_xlfn.XLOOKUP(Table119[[#This Row],[ODI-SR-B]],NUMERICAL_BINS_STEP_1!$F$2:$F$5,NUMERICAL_BINS_STEP_1!$A$2:$A$5,,-1)</f>
        <v>2</v>
      </c>
      <c r="G131" s="1">
        <f>_xlfn.XLOOKUP(Table119[[#This Row],[ODI-WKTS]],NUMERICAL_BINS_STEP_1!$G$2:$G$5,NUMERICAL_BINS_STEP_1!$A$2:$A$5,,-1)</f>
        <v>0</v>
      </c>
      <c r="H131" s="1">
        <f>_xlfn.XLOOKUP(Table119[[#This Row],[ODI-SR-BL]],NUMERICAL_BINS_STEP_1!$H$2:$H$5,NUMERICAL_BINS_STEP_1!$A$2:$A$5,,-1)</f>
        <v>3</v>
      </c>
      <c r="I131" s="1">
        <f>_xlfn.XLOOKUP(Table119[[#This Row],[RUNS-S]],NUMERICAL_BINS_STEP_1!$I$2:$I$5,NUMERICAL_BINS_STEP_1!$A$2:$A$5,,-1)</f>
        <v>2</v>
      </c>
      <c r="J131" s="1">
        <f>_xlfn.XLOOKUP(Table119[[#This Row],[HS ]],NUMERICAL_BINS_STEP_1!$J$2:$J$5,NUMERICAL_BINS_STEP_1!$A$2:$A$5,,-1)</f>
        <v>3</v>
      </c>
      <c r="K131" s="1">
        <f>_xlfn.XLOOKUP(Table119[[#This Row],[AVE]],NUMERICAL_BINS_STEP_1!$K$2:$K$5,NUMERICAL_BINS_STEP_1!$A$2:$A$5,,-1)</f>
        <v>3</v>
      </c>
      <c r="L131" s="1">
        <f>_xlfn.XLOOKUP(Table119[[#This Row],[SR -B]],NUMERICAL_BINS_STEP_1!$L$2:$L$5,NUMERICAL_BINS_STEP_1!$A$2:$A$5,,-1)</f>
        <v>3</v>
      </c>
      <c r="M131" s="1">
        <f>_xlfn.XLOOKUP(Table119[[#This Row],[SIXERS]],NUMERICAL_BINS_STEP_1!$M$2:$M$5,NUMERICAL_BINS_STEP_1!$A$2:$A$5,,-1)</f>
        <v>3</v>
      </c>
      <c r="N131" s="1">
        <f>_xlfn.XLOOKUP(Table119[[#This Row],[RUNS-C]],NUMERICAL_BINS_STEP_1!$N$2:$N$5,NUMERICAL_BINS_STEP_1!$A$2:$A$5,,-1)</f>
        <v>0</v>
      </c>
      <c r="O131" s="1">
        <f>_xlfn.XLOOKUP(Table119[[#This Row],[WKTS]],NUMERICAL_BINS_STEP_1!$O$2:$O$5,NUMERICAL_BINS_STEP_1!$A$2:$A$5,,-1)</f>
        <v>0</v>
      </c>
      <c r="P131" s="1">
        <f>_xlfn.XLOOKUP(Table119[[#This Row],[AVE-BL]],NUMERICAL_BINS_STEP_1!$P$2:$P$5,NUMERICAL_BINS_STEP_1!$A$2:$A$5,,-1)</f>
        <v>2</v>
      </c>
      <c r="Q131" s="1">
        <f>_xlfn.XLOOKUP(Table119[[#This Row],[ECON]],NUMERICAL_BINS_STEP_1!$Q$2:$Q$5,NUMERICAL_BINS_STEP_1!$A$2:$A$5,,-1)</f>
        <v>2</v>
      </c>
      <c r="R131" s="1">
        <f>_xlfn.XLOOKUP(Table119[[#This Row],[SR-BL]],NUMERICAL_BINS_STEP_1!$R$2:$R$5,NUMERICAL_BINS_STEP_1!$A$2:$A$5,,-1)</f>
        <v>2</v>
      </c>
      <c r="S131" s="1">
        <f>_xlfn.XLOOKUP(Table119[[#This Row],[AUCTION YEAR]],NUMERICAL_BINS_STEP_1!$S$2:$S$5,NUMERICAL_BINS_STEP_1!$A$2:$A$5,,-1)</f>
        <v>1</v>
      </c>
      <c r="T131" s="1">
        <f>_xlfn.XLOOKUP(Table119[[#This Row],[BASE PRICE]],NUMERICAL_BINS_STEP_1!$T$2:$T$5,NUMERICAL_BINS_STEP_1!$A$2:$A$5,,-1)</f>
        <v>3</v>
      </c>
      <c r="U131" s="1">
        <f>_xlfn.XLOOKUP(Table119[[#This Row],[SOLD PRICE]],NUMERICAL_BINS_STEP_1!$U$2:$U$5,NUMERICAL_BINS_STEP_1!$A$2:$A$5,,-1)</f>
        <v>3</v>
      </c>
      <c r="V131" s="1">
        <f>_xlfn.XLOOKUP(Table14[[#This Row],[COUNTRY]],CATEGORICAL_BINS_STEP_1!$L$2:$L$11,CATEGORICAL_BINS_STEP_1!$K$2:$K$11,,-1)</f>
        <v>3</v>
      </c>
      <c r="W131" s="1">
        <f>_xlfn.XLOOKUP(Table14[[#This Row],[TEAM]],CATEGORICAL_BINS_STEP_1!$L$14:$L$29,CATEGORICAL_BINS_STEP_1!$K$14:$K$29,,-1)</f>
        <v>3</v>
      </c>
      <c r="X131" s="1">
        <f>_xlfn.XLOOKUP(Table14[[#This Row],[PLAYING ROLE]],CATEGORICAL_BINS_STEP_1!$L$34:$L$37,CATEGORICAL_BINS_STEP_1!$K$34:$K$37,,-1)</f>
        <v>3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6802-EF48-44F5-B2FA-2099DC232C61}">
  <dimension ref="A1:M131"/>
  <sheetViews>
    <sheetView workbookViewId="0">
      <selection activeCell="K2" sqref="K2:M4"/>
    </sheetView>
  </sheetViews>
  <sheetFormatPr defaultRowHeight="14.5" x14ac:dyDescent="0.35"/>
  <cols>
    <col min="4" max="4" width="15.08984375" customWidth="1"/>
    <col min="5" max="5" width="9.90625" customWidth="1"/>
    <col min="6" max="6" width="12.08984375" customWidth="1"/>
    <col min="8" max="8" width="8.7265625" style="1"/>
    <col min="9" max="9" width="20.453125" style="1" customWidth="1"/>
    <col min="11" max="11" width="10.81640625" customWidth="1"/>
    <col min="12" max="12" width="11.54296875" customWidth="1"/>
    <col min="13" max="13" width="14.08984375" customWidth="1"/>
  </cols>
  <sheetData>
    <row r="1" spans="1:13" ht="27" thickBot="1" x14ac:dyDescent="0.4">
      <c r="A1" s="82" t="s">
        <v>251</v>
      </c>
      <c r="B1" s="24" t="s">
        <v>180</v>
      </c>
      <c r="H1" s="82" t="s">
        <v>251</v>
      </c>
      <c r="I1" s="1" t="s">
        <v>270</v>
      </c>
    </row>
    <row r="2" spans="1:13" x14ac:dyDescent="0.35">
      <c r="A2" s="64">
        <f>_xlfn.XLOOKUP(Table14[[#This Row],[COUNTRY]],CATEGORICAL_BINS_STEP_1!$L$2:$L$11,CATEGORICAL_BINS_STEP_1!$K$2:$K$11,,-1)</f>
        <v>2</v>
      </c>
      <c r="B2" s="64">
        <f>_xlfn.XLOOKUP(Table119[[#This Row],[SOLD PRICE]],NUMERICAL_BINS_STEP_1!$U$2:$U$5,NUMERICAL_BINS_STEP_1!$A$2:$A$5,,-1)</f>
        <v>0</v>
      </c>
      <c r="D2" s="36"/>
      <c r="E2" s="36" t="s">
        <v>251</v>
      </c>
      <c r="F2" s="36" t="s">
        <v>180</v>
      </c>
      <c r="H2" s="64">
        <f>_xlfn.XLOOKUP(Table14[[#This Row],[COUNTRY]],CATEGORICAL_BINS_STEP_1!$L$2:$L$11,CATEGORICAL_BINS_STEP_1!$K$2:$K$11,,-1)</f>
        <v>2</v>
      </c>
      <c r="I2" s="1">
        <f>IF(Table119[[#This Row],[SOLD PRICE]]&gt;=1000000,1,0)</f>
        <v>0</v>
      </c>
      <c r="K2" s="36"/>
      <c r="L2" s="36" t="s">
        <v>251</v>
      </c>
      <c r="M2" s="36" t="s">
        <v>270</v>
      </c>
    </row>
    <row r="3" spans="1:13" x14ac:dyDescent="0.35">
      <c r="A3" s="64">
        <f>_xlfn.XLOOKUP(Table14[[#This Row],[COUNTRY]],CATEGORICAL_BINS_STEP_1!$L$2:$L$11,CATEGORICAL_BINS_STEP_1!$K$2:$K$11,,-1)</f>
        <v>3</v>
      </c>
      <c r="B3" s="64">
        <f>_xlfn.XLOOKUP(Table119[[#This Row],[SOLD PRICE]],NUMERICAL_BINS_STEP_1!$U$2:$U$5,NUMERICAL_BINS_STEP_1!$A$2:$A$5,,-1)</f>
        <v>0</v>
      </c>
      <c r="D3" s="34" t="s">
        <v>251</v>
      </c>
      <c r="E3" s="34">
        <v>1</v>
      </c>
      <c r="F3" s="34"/>
      <c r="H3" s="64">
        <f>_xlfn.XLOOKUP(Table14[[#This Row],[COUNTRY]],CATEGORICAL_BINS_STEP_1!$L$2:$L$11,CATEGORICAL_BINS_STEP_1!$K$2:$K$11,,-1)</f>
        <v>3</v>
      </c>
      <c r="I3" s="1">
        <f>IF(Table119[[#This Row],[SOLD PRICE]]&gt;=1000000,1,0)</f>
        <v>0</v>
      </c>
      <c r="K3" s="34" t="s">
        <v>251</v>
      </c>
      <c r="L3" s="34">
        <v>1</v>
      </c>
      <c r="M3" s="34"/>
    </row>
    <row r="4" spans="1:13" ht="15" thickBot="1" x14ac:dyDescent="0.4">
      <c r="A4" s="64">
        <f>_xlfn.XLOOKUP(Table14[[#This Row],[COUNTRY]],CATEGORICAL_BINS_STEP_1!$L$2:$L$11,CATEGORICAL_BINS_STEP_1!$K$2:$K$11,,-1)</f>
        <v>1</v>
      </c>
      <c r="B4" s="64">
        <f>_xlfn.XLOOKUP(Table119[[#This Row],[SOLD PRICE]],NUMERICAL_BINS_STEP_1!$U$2:$U$5,NUMERICAL_BINS_STEP_1!$A$2:$A$5,,-1)</f>
        <v>0</v>
      </c>
      <c r="D4" s="35" t="s">
        <v>180</v>
      </c>
      <c r="E4" s="35">
        <v>-5.6562756077072278E-2</v>
      </c>
      <c r="F4" s="35">
        <v>1</v>
      </c>
      <c r="H4" s="64">
        <f>_xlfn.XLOOKUP(Table14[[#This Row],[COUNTRY]],CATEGORICAL_BINS_STEP_1!$L$2:$L$11,CATEGORICAL_BINS_STEP_1!$K$2:$K$11,,-1)</f>
        <v>1</v>
      </c>
      <c r="I4" s="1">
        <f>IF(Table119[[#This Row],[SOLD PRICE]]&gt;=1000000,1,0)</f>
        <v>0</v>
      </c>
      <c r="K4" s="35" t="s">
        <v>270</v>
      </c>
      <c r="L4" s="35">
        <v>-6.0773712546276441E-2</v>
      </c>
      <c r="M4" s="35">
        <v>1</v>
      </c>
    </row>
    <row r="5" spans="1:13" x14ac:dyDescent="0.35">
      <c r="A5" s="64">
        <f>_xlfn.XLOOKUP(Table14[[#This Row],[COUNTRY]],CATEGORICAL_BINS_STEP_1!$L$2:$L$11,CATEGORICAL_BINS_STEP_1!$K$2:$K$11,,-1)</f>
        <v>1</v>
      </c>
      <c r="B5" s="64">
        <f>_xlfn.XLOOKUP(Table119[[#This Row],[SOLD PRICE]],NUMERICAL_BINS_STEP_1!$U$2:$U$5,NUMERICAL_BINS_STEP_1!$A$2:$A$5,,-1)</f>
        <v>0</v>
      </c>
      <c r="H5" s="64">
        <f>_xlfn.XLOOKUP(Table14[[#This Row],[COUNTRY]],CATEGORICAL_BINS_STEP_1!$L$2:$L$11,CATEGORICAL_BINS_STEP_1!$K$2:$K$11,,-1)</f>
        <v>1</v>
      </c>
      <c r="I5" s="1">
        <f>IF(Table119[[#This Row],[SOLD PRICE]]&gt;=1000000,1,0)</f>
        <v>0</v>
      </c>
    </row>
    <row r="6" spans="1:13" x14ac:dyDescent="0.35">
      <c r="A6" s="64">
        <f>_xlfn.XLOOKUP(Table14[[#This Row],[COUNTRY]],CATEGORICAL_BINS_STEP_1!$L$2:$L$11,CATEGORICAL_BINS_STEP_1!$K$2:$K$11,,-1)</f>
        <v>1</v>
      </c>
      <c r="B6" s="64">
        <f>_xlfn.XLOOKUP(Table119[[#This Row],[SOLD PRICE]],NUMERICAL_BINS_STEP_1!$U$2:$U$5,NUMERICAL_BINS_STEP_1!$A$2:$A$5,,-1)</f>
        <v>0</v>
      </c>
      <c r="H6" s="64">
        <f>_xlfn.XLOOKUP(Table14[[#This Row],[COUNTRY]],CATEGORICAL_BINS_STEP_1!$L$2:$L$11,CATEGORICAL_BINS_STEP_1!$K$2:$K$11,,-1)</f>
        <v>1</v>
      </c>
      <c r="I6" s="1">
        <f>IF(Table119[[#This Row],[SOLD PRICE]]&gt;=1000000,1,0)</f>
        <v>0</v>
      </c>
    </row>
    <row r="7" spans="1:13" x14ac:dyDescent="0.35">
      <c r="A7" s="64">
        <f>_xlfn.XLOOKUP(Table14[[#This Row],[COUNTRY]],CATEGORICAL_BINS_STEP_1!$L$2:$L$11,CATEGORICAL_BINS_STEP_1!$K$2:$K$11,,-1)</f>
        <v>2</v>
      </c>
      <c r="B7" s="64">
        <f>_xlfn.XLOOKUP(Table119[[#This Row],[SOLD PRICE]],NUMERICAL_BINS_STEP_1!$U$2:$U$5,NUMERICAL_BINS_STEP_1!$A$2:$A$5,,-1)</f>
        <v>0</v>
      </c>
      <c r="H7" s="64">
        <f>_xlfn.XLOOKUP(Table14[[#This Row],[COUNTRY]],CATEGORICAL_BINS_STEP_1!$L$2:$L$11,CATEGORICAL_BINS_STEP_1!$K$2:$K$11,,-1)</f>
        <v>2</v>
      </c>
      <c r="I7" s="1">
        <f>IF(Table119[[#This Row],[SOLD PRICE]]&gt;=1000000,1,0)</f>
        <v>0</v>
      </c>
    </row>
    <row r="8" spans="1:13" x14ac:dyDescent="0.35">
      <c r="A8" s="64">
        <f>_xlfn.XLOOKUP(Table14[[#This Row],[COUNTRY]],CATEGORICAL_BINS_STEP_1!$L$2:$L$11,CATEGORICAL_BINS_STEP_1!$K$2:$K$11,,-1)</f>
        <v>1</v>
      </c>
      <c r="B8" s="64">
        <f>_xlfn.XLOOKUP(Table119[[#This Row],[SOLD PRICE]],NUMERICAL_BINS_STEP_1!$U$2:$U$5,NUMERICAL_BINS_STEP_1!$A$2:$A$5,,-1)</f>
        <v>1</v>
      </c>
      <c r="H8" s="64">
        <f>_xlfn.XLOOKUP(Table14[[#This Row],[COUNTRY]],CATEGORICAL_BINS_STEP_1!$L$2:$L$11,CATEGORICAL_BINS_STEP_1!$K$2:$K$11,,-1)</f>
        <v>1</v>
      </c>
      <c r="I8" s="1">
        <f>IF(Table119[[#This Row],[SOLD PRICE]]&gt;=1000000,1,0)</f>
        <v>0</v>
      </c>
    </row>
    <row r="9" spans="1:13" x14ac:dyDescent="0.35">
      <c r="A9" s="64">
        <f>_xlfn.XLOOKUP(Table14[[#This Row],[COUNTRY]],CATEGORICAL_BINS_STEP_1!$L$2:$L$11,CATEGORICAL_BINS_STEP_1!$K$2:$K$11,,-1)</f>
        <v>2</v>
      </c>
      <c r="B9" s="64">
        <f>_xlfn.XLOOKUP(Table119[[#This Row],[SOLD PRICE]],NUMERICAL_BINS_STEP_1!$U$2:$U$5,NUMERICAL_BINS_STEP_1!$A$2:$A$5,,-1)</f>
        <v>0</v>
      </c>
      <c r="H9" s="64">
        <f>_xlfn.XLOOKUP(Table14[[#This Row],[COUNTRY]],CATEGORICAL_BINS_STEP_1!$L$2:$L$11,CATEGORICAL_BINS_STEP_1!$K$2:$K$11,,-1)</f>
        <v>2</v>
      </c>
      <c r="I9" s="1">
        <f>IF(Table119[[#This Row],[SOLD PRICE]]&gt;=1000000,1,0)</f>
        <v>0</v>
      </c>
    </row>
    <row r="10" spans="1:13" x14ac:dyDescent="0.35">
      <c r="A10" s="64">
        <f>_xlfn.XLOOKUP(Table14[[#This Row],[COUNTRY]],CATEGORICAL_BINS_STEP_1!$L$2:$L$11,CATEGORICAL_BINS_STEP_1!$K$2:$K$11,,-1)</f>
        <v>2</v>
      </c>
      <c r="B10" s="64">
        <f>_xlfn.XLOOKUP(Table119[[#This Row],[SOLD PRICE]],NUMERICAL_BINS_STEP_1!$U$2:$U$5,NUMERICAL_BINS_STEP_1!$A$2:$A$5,,-1)</f>
        <v>0</v>
      </c>
      <c r="H10" s="64">
        <f>_xlfn.XLOOKUP(Table14[[#This Row],[COUNTRY]],CATEGORICAL_BINS_STEP_1!$L$2:$L$11,CATEGORICAL_BINS_STEP_1!$K$2:$K$11,,-1)</f>
        <v>2</v>
      </c>
      <c r="I10" s="1">
        <f>IF(Table119[[#This Row],[SOLD PRICE]]&gt;=1000000,1,0)</f>
        <v>0</v>
      </c>
    </row>
    <row r="11" spans="1:13" x14ac:dyDescent="0.35">
      <c r="A11" s="64">
        <f>_xlfn.XLOOKUP(Table14[[#This Row],[COUNTRY]],CATEGORICAL_BINS_STEP_1!$L$2:$L$11,CATEGORICAL_BINS_STEP_1!$K$2:$K$11,,-1)</f>
        <v>2</v>
      </c>
      <c r="B11" s="64">
        <f>_xlfn.XLOOKUP(Table119[[#This Row],[SOLD PRICE]],NUMERICAL_BINS_STEP_1!$U$2:$U$5,NUMERICAL_BINS_STEP_1!$A$2:$A$5,,-1)</f>
        <v>3</v>
      </c>
      <c r="H11" s="64">
        <f>_xlfn.XLOOKUP(Table14[[#This Row],[COUNTRY]],CATEGORICAL_BINS_STEP_1!$L$2:$L$11,CATEGORICAL_BINS_STEP_1!$K$2:$K$11,,-1)</f>
        <v>2</v>
      </c>
      <c r="I11" s="1">
        <f>IF(Table119[[#This Row],[SOLD PRICE]]&gt;=1000000,1,0)</f>
        <v>0</v>
      </c>
    </row>
    <row r="12" spans="1:13" x14ac:dyDescent="0.35">
      <c r="A12" s="64">
        <f>_xlfn.XLOOKUP(Table14[[#This Row],[COUNTRY]],CATEGORICAL_BINS_STEP_1!$L$2:$L$11,CATEGORICAL_BINS_STEP_1!$K$2:$K$11,,-1)</f>
        <v>3</v>
      </c>
      <c r="B12" s="64">
        <f>_xlfn.XLOOKUP(Table119[[#This Row],[SOLD PRICE]],NUMERICAL_BINS_STEP_1!$U$2:$U$5,NUMERICAL_BINS_STEP_1!$A$2:$A$5,,-1)</f>
        <v>0</v>
      </c>
      <c r="H12" s="64">
        <f>_xlfn.XLOOKUP(Table14[[#This Row],[COUNTRY]],CATEGORICAL_BINS_STEP_1!$L$2:$L$11,CATEGORICAL_BINS_STEP_1!$K$2:$K$11,,-1)</f>
        <v>3</v>
      </c>
      <c r="I12" s="1">
        <f>IF(Table119[[#This Row],[SOLD PRICE]]&gt;=1000000,1,0)</f>
        <v>0</v>
      </c>
    </row>
    <row r="13" spans="1:13" x14ac:dyDescent="0.35">
      <c r="A13" s="64">
        <f>_xlfn.XLOOKUP(Table14[[#This Row],[COUNTRY]],CATEGORICAL_BINS_STEP_1!$L$2:$L$11,CATEGORICAL_BINS_STEP_1!$K$2:$K$11,,-1)</f>
        <v>3</v>
      </c>
      <c r="B13" s="64">
        <f>_xlfn.XLOOKUP(Table119[[#This Row],[SOLD PRICE]],NUMERICAL_BINS_STEP_1!$U$2:$U$5,NUMERICAL_BINS_STEP_1!$A$2:$A$5,,-1)</f>
        <v>1</v>
      </c>
      <c r="H13" s="64">
        <f>_xlfn.XLOOKUP(Table14[[#This Row],[COUNTRY]],CATEGORICAL_BINS_STEP_1!$L$2:$L$11,CATEGORICAL_BINS_STEP_1!$K$2:$K$11,,-1)</f>
        <v>3</v>
      </c>
      <c r="I13" s="1">
        <f>IF(Table119[[#This Row],[SOLD PRICE]]&gt;=1000000,1,0)</f>
        <v>0</v>
      </c>
    </row>
    <row r="14" spans="1:13" x14ac:dyDescent="0.35">
      <c r="A14" s="64">
        <f>_xlfn.XLOOKUP(Table14[[#This Row],[COUNTRY]],CATEGORICAL_BINS_STEP_1!$L$2:$L$11,CATEGORICAL_BINS_STEP_1!$K$2:$K$11,,-1)</f>
        <v>1</v>
      </c>
      <c r="B14" s="64">
        <f>_xlfn.XLOOKUP(Table119[[#This Row],[SOLD PRICE]],NUMERICAL_BINS_STEP_1!$U$2:$U$5,NUMERICAL_BINS_STEP_1!$A$2:$A$5,,-1)</f>
        <v>0</v>
      </c>
      <c r="H14" s="64">
        <f>_xlfn.XLOOKUP(Table14[[#This Row],[COUNTRY]],CATEGORICAL_BINS_STEP_1!$L$2:$L$11,CATEGORICAL_BINS_STEP_1!$K$2:$K$11,,-1)</f>
        <v>1</v>
      </c>
      <c r="I14" s="1">
        <f>IF(Table119[[#This Row],[SOLD PRICE]]&gt;=1000000,1,0)</f>
        <v>0</v>
      </c>
    </row>
    <row r="15" spans="1:13" x14ac:dyDescent="0.35">
      <c r="A15" s="64">
        <f>_xlfn.XLOOKUP(Table14[[#This Row],[COUNTRY]],CATEGORICAL_BINS_STEP_1!$L$2:$L$11,CATEGORICAL_BINS_STEP_1!$K$2:$K$11,,-1)</f>
        <v>2</v>
      </c>
      <c r="B15" s="64">
        <f>_xlfn.XLOOKUP(Table119[[#This Row],[SOLD PRICE]],NUMERICAL_BINS_STEP_1!$U$2:$U$5,NUMERICAL_BINS_STEP_1!$A$2:$A$5,,-1)</f>
        <v>3</v>
      </c>
      <c r="H15" s="64">
        <f>_xlfn.XLOOKUP(Table14[[#This Row],[COUNTRY]],CATEGORICAL_BINS_STEP_1!$L$2:$L$11,CATEGORICAL_BINS_STEP_1!$K$2:$K$11,,-1)</f>
        <v>2</v>
      </c>
      <c r="I15" s="1">
        <f>IF(Table119[[#This Row],[SOLD PRICE]]&gt;=1000000,1,0)</f>
        <v>0</v>
      </c>
    </row>
    <row r="16" spans="1:13" x14ac:dyDescent="0.35">
      <c r="A16" s="64">
        <f>_xlfn.XLOOKUP(Table14[[#This Row],[COUNTRY]],CATEGORICAL_BINS_STEP_1!$L$2:$L$11,CATEGORICAL_BINS_STEP_1!$K$2:$K$11,,-1)</f>
        <v>1</v>
      </c>
      <c r="B16" s="64">
        <f>_xlfn.XLOOKUP(Table119[[#This Row],[SOLD PRICE]],NUMERICAL_BINS_STEP_1!$U$2:$U$5,NUMERICAL_BINS_STEP_1!$A$2:$A$5,,-1)</f>
        <v>3</v>
      </c>
      <c r="H16" s="64">
        <f>_xlfn.XLOOKUP(Table14[[#This Row],[COUNTRY]],CATEGORICAL_BINS_STEP_1!$L$2:$L$11,CATEGORICAL_BINS_STEP_1!$K$2:$K$11,,-1)</f>
        <v>1</v>
      </c>
      <c r="I16" s="1">
        <f>IF(Table119[[#This Row],[SOLD PRICE]]&gt;=1000000,1,0)</f>
        <v>0</v>
      </c>
    </row>
    <row r="17" spans="1:9" x14ac:dyDescent="0.35">
      <c r="A17" s="64">
        <f>_xlfn.XLOOKUP(Table14[[#This Row],[COUNTRY]],CATEGORICAL_BINS_STEP_1!$L$2:$L$11,CATEGORICAL_BINS_STEP_1!$K$2:$K$11,,-1)</f>
        <v>1</v>
      </c>
      <c r="B17" s="64">
        <f>_xlfn.XLOOKUP(Table119[[#This Row],[SOLD PRICE]],NUMERICAL_BINS_STEP_1!$U$2:$U$5,NUMERICAL_BINS_STEP_1!$A$2:$A$5,,-1)</f>
        <v>3</v>
      </c>
      <c r="H17" s="64">
        <f>_xlfn.XLOOKUP(Table14[[#This Row],[COUNTRY]],CATEGORICAL_BINS_STEP_1!$L$2:$L$11,CATEGORICAL_BINS_STEP_1!$K$2:$K$11,,-1)</f>
        <v>1</v>
      </c>
      <c r="I17" s="1">
        <f>IF(Table119[[#This Row],[SOLD PRICE]]&gt;=1000000,1,0)</f>
        <v>0</v>
      </c>
    </row>
    <row r="18" spans="1:9" x14ac:dyDescent="0.35">
      <c r="A18" s="64">
        <f>_xlfn.XLOOKUP(Table14[[#This Row],[COUNTRY]],CATEGORICAL_BINS_STEP_1!$L$2:$L$11,CATEGORICAL_BINS_STEP_1!$K$2:$K$11,,-1)</f>
        <v>3</v>
      </c>
      <c r="B18" s="64">
        <f>_xlfn.XLOOKUP(Table119[[#This Row],[SOLD PRICE]],NUMERICAL_BINS_STEP_1!$U$2:$U$5,NUMERICAL_BINS_STEP_1!$A$2:$A$5,,-1)</f>
        <v>2</v>
      </c>
      <c r="H18" s="64">
        <f>_xlfn.XLOOKUP(Table14[[#This Row],[COUNTRY]],CATEGORICAL_BINS_STEP_1!$L$2:$L$11,CATEGORICAL_BINS_STEP_1!$K$2:$K$11,,-1)</f>
        <v>3</v>
      </c>
      <c r="I18" s="1">
        <f>IF(Table119[[#This Row],[SOLD PRICE]]&gt;=1000000,1,0)</f>
        <v>0</v>
      </c>
    </row>
    <row r="19" spans="1:9" x14ac:dyDescent="0.35">
      <c r="A19" s="64">
        <f>_xlfn.XLOOKUP(Table14[[#This Row],[COUNTRY]],CATEGORICAL_BINS_STEP_1!$L$2:$L$11,CATEGORICAL_BINS_STEP_1!$K$2:$K$11,,-1)</f>
        <v>1</v>
      </c>
      <c r="B19" s="64">
        <f>_xlfn.XLOOKUP(Table119[[#This Row],[SOLD PRICE]],NUMERICAL_BINS_STEP_1!$U$2:$U$5,NUMERICAL_BINS_STEP_1!$A$2:$A$5,,-1)</f>
        <v>1</v>
      </c>
      <c r="H19" s="64">
        <f>_xlfn.XLOOKUP(Table14[[#This Row],[COUNTRY]],CATEGORICAL_BINS_STEP_1!$L$2:$L$11,CATEGORICAL_BINS_STEP_1!$K$2:$K$11,,-1)</f>
        <v>1</v>
      </c>
      <c r="I19" s="1">
        <f>IF(Table119[[#This Row],[SOLD PRICE]]&gt;=1000000,1,0)</f>
        <v>0</v>
      </c>
    </row>
    <row r="20" spans="1:9" x14ac:dyDescent="0.35">
      <c r="A20" s="64">
        <f>_xlfn.XLOOKUP(Table14[[#This Row],[COUNTRY]],CATEGORICAL_BINS_STEP_1!$L$2:$L$11,CATEGORICAL_BINS_STEP_1!$K$2:$K$11,,-1)</f>
        <v>1</v>
      </c>
      <c r="B20" s="64">
        <f>_xlfn.XLOOKUP(Table119[[#This Row],[SOLD PRICE]],NUMERICAL_BINS_STEP_1!$U$2:$U$5,NUMERICAL_BINS_STEP_1!$A$2:$A$5,,-1)</f>
        <v>1</v>
      </c>
      <c r="H20" s="64">
        <f>_xlfn.XLOOKUP(Table14[[#This Row],[COUNTRY]],CATEGORICAL_BINS_STEP_1!$L$2:$L$11,CATEGORICAL_BINS_STEP_1!$K$2:$K$11,,-1)</f>
        <v>1</v>
      </c>
      <c r="I20" s="1">
        <f>IF(Table119[[#This Row],[SOLD PRICE]]&gt;=1000000,1,0)</f>
        <v>0</v>
      </c>
    </row>
    <row r="21" spans="1:9" x14ac:dyDescent="0.35">
      <c r="A21" s="64">
        <f>_xlfn.XLOOKUP(Table14[[#This Row],[COUNTRY]],CATEGORICAL_BINS_STEP_1!$L$2:$L$11,CATEGORICAL_BINS_STEP_1!$K$2:$K$11,,-1)</f>
        <v>2</v>
      </c>
      <c r="B21" s="64">
        <f>_xlfn.XLOOKUP(Table119[[#This Row],[SOLD PRICE]],NUMERICAL_BINS_STEP_1!$U$2:$U$5,NUMERICAL_BINS_STEP_1!$A$2:$A$5,,-1)</f>
        <v>2</v>
      </c>
      <c r="H21" s="64">
        <f>_xlfn.XLOOKUP(Table14[[#This Row],[COUNTRY]],CATEGORICAL_BINS_STEP_1!$L$2:$L$11,CATEGORICAL_BINS_STEP_1!$K$2:$K$11,,-1)</f>
        <v>2</v>
      </c>
      <c r="I21" s="1">
        <f>IF(Table119[[#This Row],[SOLD PRICE]]&gt;=1000000,1,0)</f>
        <v>0</v>
      </c>
    </row>
    <row r="22" spans="1:9" x14ac:dyDescent="0.35">
      <c r="A22" s="64">
        <f>_xlfn.XLOOKUP(Table14[[#This Row],[COUNTRY]],CATEGORICAL_BINS_STEP_1!$L$2:$L$11,CATEGORICAL_BINS_STEP_1!$K$2:$K$11,,-1)</f>
        <v>3</v>
      </c>
      <c r="B22" s="64">
        <f>_xlfn.XLOOKUP(Table119[[#This Row],[SOLD PRICE]],NUMERICAL_BINS_STEP_1!$U$2:$U$5,NUMERICAL_BINS_STEP_1!$A$2:$A$5,,-1)</f>
        <v>2</v>
      </c>
      <c r="H22" s="64">
        <f>_xlfn.XLOOKUP(Table14[[#This Row],[COUNTRY]],CATEGORICAL_BINS_STEP_1!$L$2:$L$11,CATEGORICAL_BINS_STEP_1!$K$2:$K$11,,-1)</f>
        <v>3</v>
      </c>
      <c r="I22" s="1">
        <f>IF(Table119[[#This Row],[SOLD PRICE]]&gt;=1000000,1,0)</f>
        <v>0</v>
      </c>
    </row>
    <row r="23" spans="1:9" x14ac:dyDescent="0.35">
      <c r="A23" s="64">
        <f>_xlfn.XLOOKUP(Table14[[#This Row],[COUNTRY]],CATEGORICAL_BINS_STEP_1!$L$2:$L$11,CATEGORICAL_BINS_STEP_1!$K$2:$K$11,,-1)</f>
        <v>3</v>
      </c>
      <c r="B23" s="64">
        <f>_xlfn.XLOOKUP(Table119[[#This Row],[SOLD PRICE]],NUMERICAL_BINS_STEP_1!$U$2:$U$5,NUMERICAL_BINS_STEP_1!$A$2:$A$5,,-1)</f>
        <v>3</v>
      </c>
      <c r="H23" s="64">
        <f>_xlfn.XLOOKUP(Table14[[#This Row],[COUNTRY]],CATEGORICAL_BINS_STEP_1!$L$2:$L$11,CATEGORICAL_BINS_STEP_1!$K$2:$K$11,,-1)</f>
        <v>3</v>
      </c>
      <c r="I23" s="1">
        <f>IF(Table119[[#This Row],[SOLD PRICE]]&gt;=1000000,1,0)</f>
        <v>0</v>
      </c>
    </row>
    <row r="24" spans="1:9" x14ac:dyDescent="0.35">
      <c r="A24" s="64">
        <f>_xlfn.XLOOKUP(Table14[[#This Row],[COUNTRY]],CATEGORICAL_BINS_STEP_1!$L$2:$L$11,CATEGORICAL_BINS_STEP_1!$K$2:$K$11,,-1)</f>
        <v>2</v>
      </c>
      <c r="B24" s="64">
        <f>_xlfn.XLOOKUP(Table119[[#This Row],[SOLD PRICE]],NUMERICAL_BINS_STEP_1!$U$2:$U$5,NUMERICAL_BINS_STEP_1!$A$2:$A$5,,-1)</f>
        <v>0</v>
      </c>
      <c r="H24" s="64">
        <f>_xlfn.XLOOKUP(Table14[[#This Row],[COUNTRY]],CATEGORICAL_BINS_STEP_1!$L$2:$L$11,CATEGORICAL_BINS_STEP_1!$K$2:$K$11,,-1)</f>
        <v>2</v>
      </c>
      <c r="I24" s="1">
        <f>IF(Table119[[#This Row],[SOLD PRICE]]&gt;=1000000,1,0)</f>
        <v>0</v>
      </c>
    </row>
    <row r="25" spans="1:9" x14ac:dyDescent="0.35">
      <c r="A25" s="64">
        <f>_xlfn.XLOOKUP(Table14[[#This Row],[COUNTRY]],CATEGORICAL_BINS_STEP_1!$L$2:$L$11,CATEGORICAL_BINS_STEP_1!$K$2:$K$11,,-1)</f>
        <v>1</v>
      </c>
      <c r="B25" s="64">
        <f>_xlfn.XLOOKUP(Table119[[#This Row],[SOLD PRICE]],NUMERICAL_BINS_STEP_1!$U$2:$U$5,NUMERICAL_BINS_STEP_1!$A$2:$A$5,,-1)</f>
        <v>0</v>
      </c>
      <c r="H25" s="64">
        <f>_xlfn.XLOOKUP(Table14[[#This Row],[COUNTRY]],CATEGORICAL_BINS_STEP_1!$L$2:$L$11,CATEGORICAL_BINS_STEP_1!$K$2:$K$11,,-1)</f>
        <v>1</v>
      </c>
      <c r="I25" s="1">
        <f>IF(Table119[[#This Row],[SOLD PRICE]]&gt;=1000000,1,0)</f>
        <v>0</v>
      </c>
    </row>
    <row r="26" spans="1:9" x14ac:dyDescent="0.35">
      <c r="A26" s="64">
        <f>_xlfn.XLOOKUP(Table14[[#This Row],[COUNTRY]],CATEGORICAL_BINS_STEP_1!$L$2:$L$11,CATEGORICAL_BINS_STEP_1!$K$2:$K$11,,-1)</f>
        <v>1</v>
      </c>
      <c r="B26" s="64">
        <f>_xlfn.XLOOKUP(Table119[[#This Row],[SOLD PRICE]],NUMERICAL_BINS_STEP_1!$U$2:$U$5,NUMERICAL_BINS_STEP_1!$A$2:$A$5,,-1)</f>
        <v>0</v>
      </c>
      <c r="H26" s="64">
        <f>_xlfn.XLOOKUP(Table14[[#This Row],[COUNTRY]],CATEGORICAL_BINS_STEP_1!$L$2:$L$11,CATEGORICAL_BINS_STEP_1!$K$2:$K$11,,-1)</f>
        <v>1</v>
      </c>
      <c r="I26" s="1">
        <f>IF(Table119[[#This Row],[SOLD PRICE]]&gt;=1000000,1,0)</f>
        <v>0</v>
      </c>
    </row>
    <row r="27" spans="1:9" x14ac:dyDescent="0.35">
      <c r="A27" s="64">
        <f>_xlfn.XLOOKUP(Table14[[#This Row],[COUNTRY]],CATEGORICAL_BINS_STEP_1!$L$2:$L$11,CATEGORICAL_BINS_STEP_1!$K$2:$K$11,,-1)</f>
        <v>1</v>
      </c>
      <c r="B27" s="64">
        <f>_xlfn.XLOOKUP(Table119[[#This Row],[SOLD PRICE]],NUMERICAL_BINS_STEP_1!$U$2:$U$5,NUMERICAL_BINS_STEP_1!$A$2:$A$5,,-1)</f>
        <v>1</v>
      </c>
      <c r="H27" s="64">
        <f>_xlfn.XLOOKUP(Table14[[#This Row],[COUNTRY]],CATEGORICAL_BINS_STEP_1!$L$2:$L$11,CATEGORICAL_BINS_STEP_1!$K$2:$K$11,,-1)</f>
        <v>1</v>
      </c>
      <c r="I27" s="1">
        <f>IF(Table119[[#This Row],[SOLD PRICE]]&gt;=1000000,1,0)</f>
        <v>0</v>
      </c>
    </row>
    <row r="28" spans="1:9" x14ac:dyDescent="0.35">
      <c r="A28" s="64">
        <f>_xlfn.XLOOKUP(Table14[[#This Row],[COUNTRY]],CATEGORICAL_BINS_STEP_1!$L$2:$L$11,CATEGORICAL_BINS_STEP_1!$K$2:$K$11,,-1)</f>
        <v>3</v>
      </c>
      <c r="B28" s="64">
        <f>_xlfn.XLOOKUP(Table119[[#This Row],[SOLD PRICE]],NUMERICAL_BINS_STEP_1!$U$2:$U$5,NUMERICAL_BINS_STEP_1!$A$2:$A$5,,-1)</f>
        <v>1</v>
      </c>
      <c r="H28" s="64">
        <f>_xlfn.XLOOKUP(Table14[[#This Row],[COUNTRY]],CATEGORICAL_BINS_STEP_1!$L$2:$L$11,CATEGORICAL_BINS_STEP_1!$K$2:$K$11,,-1)</f>
        <v>3</v>
      </c>
      <c r="I28" s="1">
        <f>IF(Table119[[#This Row],[SOLD PRICE]]&gt;=1000000,1,0)</f>
        <v>0</v>
      </c>
    </row>
    <row r="29" spans="1:9" x14ac:dyDescent="0.35">
      <c r="A29" s="64">
        <f>_xlfn.XLOOKUP(Table14[[#This Row],[COUNTRY]],CATEGORICAL_BINS_STEP_1!$L$2:$L$11,CATEGORICAL_BINS_STEP_1!$K$2:$K$11,,-1)</f>
        <v>2</v>
      </c>
      <c r="B29" s="64">
        <f>_xlfn.XLOOKUP(Table119[[#This Row],[SOLD PRICE]],NUMERICAL_BINS_STEP_1!$U$2:$U$5,NUMERICAL_BINS_STEP_1!$A$2:$A$5,,-1)</f>
        <v>2</v>
      </c>
      <c r="H29" s="64">
        <f>_xlfn.XLOOKUP(Table14[[#This Row],[COUNTRY]],CATEGORICAL_BINS_STEP_1!$L$2:$L$11,CATEGORICAL_BINS_STEP_1!$K$2:$K$11,,-1)</f>
        <v>2</v>
      </c>
      <c r="I29" s="1">
        <f>IF(Table119[[#This Row],[SOLD PRICE]]&gt;=1000000,1,0)</f>
        <v>0</v>
      </c>
    </row>
    <row r="30" spans="1:9" x14ac:dyDescent="0.35">
      <c r="A30" s="64">
        <f>_xlfn.XLOOKUP(Table14[[#This Row],[COUNTRY]],CATEGORICAL_BINS_STEP_1!$L$2:$L$11,CATEGORICAL_BINS_STEP_1!$K$2:$K$11,,-1)</f>
        <v>2</v>
      </c>
      <c r="B30" s="64">
        <f>_xlfn.XLOOKUP(Table119[[#This Row],[SOLD PRICE]],NUMERICAL_BINS_STEP_1!$U$2:$U$5,NUMERICAL_BINS_STEP_1!$A$2:$A$5,,-1)</f>
        <v>1</v>
      </c>
      <c r="H30" s="64">
        <f>_xlfn.XLOOKUP(Table14[[#This Row],[COUNTRY]],CATEGORICAL_BINS_STEP_1!$L$2:$L$11,CATEGORICAL_BINS_STEP_1!$K$2:$K$11,,-1)</f>
        <v>2</v>
      </c>
      <c r="I30" s="1">
        <f>IF(Table119[[#This Row],[SOLD PRICE]]&gt;=1000000,1,0)</f>
        <v>0</v>
      </c>
    </row>
    <row r="31" spans="1:9" x14ac:dyDescent="0.35">
      <c r="A31" s="64">
        <f>_xlfn.XLOOKUP(Table14[[#This Row],[COUNTRY]],CATEGORICAL_BINS_STEP_1!$L$2:$L$11,CATEGORICAL_BINS_STEP_1!$K$2:$K$11,,-1)</f>
        <v>1</v>
      </c>
      <c r="B31" s="64">
        <f>_xlfn.XLOOKUP(Table119[[#This Row],[SOLD PRICE]],NUMERICAL_BINS_STEP_1!$U$2:$U$5,NUMERICAL_BINS_STEP_1!$A$2:$A$5,,-1)</f>
        <v>1</v>
      </c>
      <c r="H31" s="64">
        <f>_xlfn.XLOOKUP(Table14[[#This Row],[COUNTRY]],CATEGORICAL_BINS_STEP_1!$L$2:$L$11,CATEGORICAL_BINS_STEP_1!$K$2:$K$11,,-1)</f>
        <v>1</v>
      </c>
      <c r="I31" s="1">
        <f>IF(Table119[[#This Row],[SOLD PRICE]]&gt;=1000000,1,0)</f>
        <v>0</v>
      </c>
    </row>
    <row r="32" spans="1:9" x14ac:dyDescent="0.35">
      <c r="A32" s="64">
        <f>_xlfn.XLOOKUP(Table14[[#This Row],[COUNTRY]],CATEGORICAL_BINS_STEP_1!$L$2:$L$11,CATEGORICAL_BINS_STEP_1!$K$2:$K$11,,-1)</f>
        <v>1</v>
      </c>
      <c r="B32" s="64">
        <f>_xlfn.XLOOKUP(Table119[[#This Row],[SOLD PRICE]],NUMERICAL_BINS_STEP_1!$U$2:$U$5,NUMERICAL_BINS_STEP_1!$A$2:$A$5,,-1)</f>
        <v>2</v>
      </c>
      <c r="H32" s="64">
        <f>_xlfn.XLOOKUP(Table14[[#This Row],[COUNTRY]],CATEGORICAL_BINS_STEP_1!$L$2:$L$11,CATEGORICAL_BINS_STEP_1!$K$2:$K$11,,-1)</f>
        <v>1</v>
      </c>
      <c r="I32" s="1">
        <f>IF(Table119[[#This Row],[SOLD PRICE]]&gt;=1000000,1,0)</f>
        <v>0</v>
      </c>
    </row>
    <row r="33" spans="1:9" x14ac:dyDescent="0.35">
      <c r="A33" s="64">
        <f>_xlfn.XLOOKUP(Table14[[#This Row],[COUNTRY]],CATEGORICAL_BINS_STEP_1!$L$2:$L$11,CATEGORICAL_BINS_STEP_1!$K$2:$K$11,,-1)</f>
        <v>2</v>
      </c>
      <c r="B33" s="64">
        <f>_xlfn.XLOOKUP(Table119[[#This Row],[SOLD PRICE]],NUMERICAL_BINS_STEP_1!$U$2:$U$5,NUMERICAL_BINS_STEP_1!$A$2:$A$5,,-1)</f>
        <v>0</v>
      </c>
      <c r="H33" s="64">
        <f>_xlfn.XLOOKUP(Table14[[#This Row],[COUNTRY]],CATEGORICAL_BINS_STEP_1!$L$2:$L$11,CATEGORICAL_BINS_STEP_1!$K$2:$K$11,,-1)</f>
        <v>2</v>
      </c>
      <c r="I33" s="1">
        <f>IF(Table119[[#This Row],[SOLD PRICE]]&gt;=1000000,1,0)</f>
        <v>0</v>
      </c>
    </row>
    <row r="34" spans="1:9" x14ac:dyDescent="0.35">
      <c r="A34" s="64">
        <f>_xlfn.XLOOKUP(Table14[[#This Row],[COUNTRY]],CATEGORICAL_BINS_STEP_1!$L$2:$L$11,CATEGORICAL_BINS_STEP_1!$K$2:$K$11,,-1)</f>
        <v>2</v>
      </c>
      <c r="B34" s="64">
        <f>_xlfn.XLOOKUP(Table119[[#This Row],[SOLD PRICE]],NUMERICAL_BINS_STEP_1!$U$2:$U$5,NUMERICAL_BINS_STEP_1!$A$2:$A$5,,-1)</f>
        <v>0</v>
      </c>
      <c r="H34" s="64">
        <f>_xlfn.XLOOKUP(Table14[[#This Row],[COUNTRY]],CATEGORICAL_BINS_STEP_1!$L$2:$L$11,CATEGORICAL_BINS_STEP_1!$K$2:$K$11,,-1)</f>
        <v>2</v>
      </c>
      <c r="I34" s="1">
        <f>IF(Table119[[#This Row],[SOLD PRICE]]&gt;=1000000,1,0)</f>
        <v>0</v>
      </c>
    </row>
    <row r="35" spans="1:9" x14ac:dyDescent="0.35">
      <c r="A35" s="64">
        <f>_xlfn.XLOOKUP(Table14[[#This Row],[COUNTRY]],CATEGORICAL_BINS_STEP_1!$L$2:$L$11,CATEGORICAL_BINS_STEP_1!$K$2:$K$11,,-1)</f>
        <v>2</v>
      </c>
      <c r="B35" s="64">
        <f>_xlfn.XLOOKUP(Table119[[#This Row],[SOLD PRICE]],NUMERICAL_BINS_STEP_1!$U$2:$U$5,NUMERICAL_BINS_STEP_1!$A$2:$A$5,,-1)</f>
        <v>1</v>
      </c>
      <c r="H35" s="64">
        <f>_xlfn.XLOOKUP(Table14[[#This Row],[COUNTRY]],CATEGORICAL_BINS_STEP_1!$L$2:$L$11,CATEGORICAL_BINS_STEP_1!$K$2:$K$11,,-1)</f>
        <v>2</v>
      </c>
      <c r="I35" s="1">
        <f>IF(Table119[[#This Row],[SOLD PRICE]]&gt;=1000000,1,0)</f>
        <v>0</v>
      </c>
    </row>
    <row r="36" spans="1:9" x14ac:dyDescent="0.35">
      <c r="A36" s="64">
        <f>_xlfn.XLOOKUP(Table14[[#This Row],[COUNTRY]],CATEGORICAL_BINS_STEP_1!$L$2:$L$11,CATEGORICAL_BINS_STEP_1!$K$2:$K$11,,-1)</f>
        <v>2</v>
      </c>
      <c r="B36" s="64">
        <f>_xlfn.XLOOKUP(Table119[[#This Row],[SOLD PRICE]],NUMERICAL_BINS_STEP_1!$U$2:$U$5,NUMERICAL_BINS_STEP_1!$A$2:$A$5,,-1)</f>
        <v>0</v>
      </c>
      <c r="H36" s="64">
        <f>_xlfn.XLOOKUP(Table14[[#This Row],[COUNTRY]],CATEGORICAL_BINS_STEP_1!$L$2:$L$11,CATEGORICAL_BINS_STEP_1!$K$2:$K$11,,-1)</f>
        <v>2</v>
      </c>
      <c r="I36" s="1">
        <f>IF(Table119[[#This Row],[SOLD PRICE]]&gt;=1000000,1,0)</f>
        <v>0</v>
      </c>
    </row>
    <row r="37" spans="1:9" x14ac:dyDescent="0.35">
      <c r="A37" s="64">
        <f>_xlfn.XLOOKUP(Table14[[#This Row],[COUNTRY]],CATEGORICAL_BINS_STEP_1!$L$2:$L$11,CATEGORICAL_BINS_STEP_1!$K$2:$K$11,,-1)</f>
        <v>2</v>
      </c>
      <c r="B37" s="64">
        <f>_xlfn.XLOOKUP(Table119[[#This Row],[SOLD PRICE]],NUMERICAL_BINS_STEP_1!$U$2:$U$5,NUMERICAL_BINS_STEP_1!$A$2:$A$5,,-1)</f>
        <v>0</v>
      </c>
      <c r="H37" s="64">
        <f>_xlfn.XLOOKUP(Table14[[#This Row],[COUNTRY]],CATEGORICAL_BINS_STEP_1!$L$2:$L$11,CATEGORICAL_BINS_STEP_1!$K$2:$K$11,,-1)</f>
        <v>2</v>
      </c>
      <c r="I37" s="1">
        <f>IF(Table119[[#This Row],[SOLD PRICE]]&gt;=1000000,1,0)</f>
        <v>0</v>
      </c>
    </row>
    <row r="38" spans="1:9" x14ac:dyDescent="0.35">
      <c r="A38" s="64">
        <f>_xlfn.XLOOKUP(Table14[[#This Row],[COUNTRY]],CATEGORICAL_BINS_STEP_1!$L$2:$L$11,CATEGORICAL_BINS_STEP_1!$K$2:$K$11,,-1)</f>
        <v>2</v>
      </c>
      <c r="B38" s="64">
        <f>_xlfn.XLOOKUP(Table119[[#This Row],[SOLD PRICE]],NUMERICAL_BINS_STEP_1!$U$2:$U$5,NUMERICAL_BINS_STEP_1!$A$2:$A$5,,-1)</f>
        <v>0</v>
      </c>
      <c r="H38" s="64">
        <f>_xlfn.XLOOKUP(Table14[[#This Row],[COUNTRY]],CATEGORICAL_BINS_STEP_1!$L$2:$L$11,CATEGORICAL_BINS_STEP_1!$K$2:$K$11,,-1)</f>
        <v>2</v>
      </c>
      <c r="I38" s="1">
        <f>IF(Table119[[#This Row],[SOLD PRICE]]&gt;=1000000,1,0)</f>
        <v>0</v>
      </c>
    </row>
    <row r="39" spans="1:9" x14ac:dyDescent="0.35">
      <c r="A39" s="64">
        <f>_xlfn.XLOOKUP(Table14[[#This Row],[COUNTRY]],CATEGORICAL_BINS_STEP_1!$L$2:$L$11,CATEGORICAL_BINS_STEP_1!$K$2:$K$11,,-1)</f>
        <v>2</v>
      </c>
      <c r="B39" s="64">
        <f>_xlfn.XLOOKUP(Table119[[#This Row],[SOLD PRICE]],NUMERICAL_BINS_STEP_1!$U$2:$U$5,NUMERICAL_BINS_STEP_1!$A$2:$A$5,,-1)</f>
        <v>2</v>
      </c>
      <c r="H39" s="64">
        <f>_xlfn.XLOOKUP(Table14[[#This Row],[COUNTRY]],CATEGORICAL_BINS_STEP_1!$L$2:$L$11,CATEGORICAL_BINS_STEP_1!$K$2:$K$11,,-1)</f>
        <v>2</v>
      </c>
      <c r="I39" s="1">
        <f>IF(Table119[[#This Row],[SOLD PRICE]]&gt;=1000000,1,0)</f>
        <v>0</v>
      </c>
    </row>
    <row r="40" spans="1:9" x14ac:dyDescent="0.35">
      <c r="A40" s="64">
        <f>_xlfn.XLOOKUP(Table14[[#This Row],[COUNTRY]],CATEGORICAL_BINS_STEP_1!$L$2:$L$11,CATEGORICAL_BINS_STEP_1!$K$2:$K$11,,-1)</f>
        <v>2</v>
      </c>
      <c r="B40" s="64">
        <f>_xlfn.XLOOKUP(Table119[[#This Row],[SOLD PRICE]],NUMERICAL_BINS_STEP_1!$U$2:$U$5,NUMERICAL_BINS_STEP_1!$A$2:$A$5,,-1)</f>
        <v>3</v>
      </c>
      <c r="H40" s="64">
        <f>_xlfn.XLOOKUP(Table14[[#This Row],[COUNTRY]],CATEGORICAL_BINS_STEP_1!$L$2:$L$11,CATEGORICAL_BINS_STEP_1!$K$2:$K$11,,-1)</f>
        <v>2</v>
      </c>
      <c r="I40" s="1">
        <f>IF(Table119[[#This Row],[SOLD PRICE]]&gt;=1000000,1,0)</f>
        <v>1</v>
      </c>
    </row>
    <row r="41" spans="1:9" x14ac:dyDescent="0.35">
      <c r="A41" s="64">
        <f>_xlfn.XLOOKUP(Table14[[#This Row],[COUNTRY]],CATEGORICAL_BINS_STEP_1!$L$2:$L$11,CATEGORICAL_BINS_STEP_1!$K$2:$K$11,,-1)</f>
        <v>1</v>
      </c>
      <c r="B41" s="64">
        <f>_xlfn.XLOOKUP(Table119[[#This Row],[SOLD PRICE]],NUMERICAL_BINS_STEP_1!$U$2:$U$5,NUMERICAL_BINS_STEP_1!$A$2:$A$5,,-1)</f>
        <v>3</v>
      </c>
      <c r="H41" s="64">
        <f>_xlfn.XLOOKUP(Table14[[#This Row],[COUNTRY]],CATEGORICAL_BINS_STEP_1!$L$2:$L$11,CATEGORICAL_BINS_STEP_1!$K$2:$K$11,,-1)</f>
        <v>1</v>
      </c>
      <c r="I41" s="1">
        <f>IF(Table119[[#This Row],[SOLD PRICE]]&gt;=1000000,1,0)</f>
        <v>0</v>
      </c>
    </row>
    <row r="42" spans="1:9" x14ac:dyDescent="0.35">
      <c r="A42" s="64">
        <f>_xlfn.XLOOKUP(Table14[[#This Row],[COUNTRY]],CATEGORICAL_BINS_STEP_1!$L$2:$L$11,CATEGORICAL_BINS_STEP_1!$K$2:$K$11,,-1)</f>
        <v>1</v>
      </c>
      <c r="B42" s="64">
        <f>_xlfn.XLOOKUP(Table119[[#This Row],[SOLD PRICE]],NUMERICAL_BINS_STEP_1!$U$2:$U$5,NUMERICAL_BINS_STEP_1!$A$2:$A$5,,-1)</f>
        <v>2</v>
      </c>
      <c r="H42" s="64">
        <f>_xlfn.XLOOKUP(Table14[[#This Row],[COUNTRY]],CATEGORICAL_BINS_STEP_1!$L$2:$L$11,CATEGORICAL_BINS_STEP_1!$K$2:$K$11,,-1)</f>
        <v>1</v>
      </c>
      <c r="I42" s="1">
        <f>IF(Table119[[#This Row],[SOLD PRICE]]&gt;=1000000,1,0)</f>
        <v>0</v>
      </c>
    </row>
    <row r="43" spans="1:9" x14ac:dyDescent="0.35">
      <c r="A43" s="64">
        <f>_xlfn.XLOOKUP(Table14[[#This Row],[COUNTRY]],CATEGORICAL_BINS_STEP_1!$L$2:$L$11,CATEGORICAL_BINS_STEP_1!$K$2:$K$11,,-1)</f>
        <v>3</v>
      </c>
      <c r="B43" s="64">
        <f>_xlfn.XLOOKUP(Table119[[#This Row],[SOLD PRICE]],NUMERICAL_BINS_STEP_1!$U$2:$U$5,NUMERICAL_BINS_STEP_1!$A$2:$A$5,,-1)</f>
        <v>2</v>
      </c>
      <c r="H43" s="64">
        <f>_xlfn.XLOOKUP(Table14[[#This Row],[COUNTRY]],CATEGORICAL_BINS_STEP_1!$L$2:$L$11,CATEGORICAL_BINS_STEP_1!$K$2:$K$11,,-1)</f>
        <v>3</v>
      </c>
      <c r="I43" s="1">
        <f>IF(Table119[[#This Row],[SOLD PRICE]]&gt;=1000000,1,0)</f>
        <v>0</v>
      </c>
    </row>
    <row r="44" spans="1:9" x14ac:dyDescent="0.35">
      <c r="A44" s="64">
        <f>_xlfn.XLOOKUP(Table14[[#This Row],[COUNTRY]],CATEGORICAL_BINS_STEP_1!$L$2:$L$11,CATEGORICAL_BINS_STEP_1!$K$2:$K$11,,-1)</f>
        <v>3</v>
      </c>
      <c r="B44" s="64">
        <f>_xlfn.XLOOKUP(Table119[[#This Row],[SOLD PRICE]],NUMERICAL_BINS_STEP_1!$U$2:$U$5,NUMERICAL_BINS_STEP_1!$A$2:$A$5,,-1)</f>
        <v>0</v>
      </c>
      <c r="H44" s="64">
        <f>_xlfn.XLOOKUP(Table14[[#This Row],[COUNTRY]],CATEGORICAL_BINS_STEP_1!$L$2:$L$11,CATEGORICAL_BINS_STEP_1!$K$2:$K$11,,-1)</f>
        <v>3</v>
      </c>
      <c r="I44" s="1">
        <f>IF(Table119[[#This Row],[SOLD PRICE]]&gt;=1000000,1,0)</f>
        <v>0</v>
      </c>
    </row>
    <row r="45" spans="1:9" x14ac:dyDescent="0.35">
      <c r="A45" s="64">
        <f>_xlfn.XLOOKUP(Table14[[#This Row],[COUNTRY]],CATEGORICAL_BINS_STEP_1!$L$2:$L$11,CATEGORICAL_BINS_STEP_1!$K$2:$K$11,,-1)</f>
        <v>1</v>
      </c>
      <c r="B45" s="64">
        <f>_xlfn.XLOOKUP(Table119[[#This Row],[SOLD PRICE]],NUMERICAL_BINS_STEP_1!$U$2:$U$5,NUMERICAL_BINS_STEP_1!$A$2:$A$5,,-1)</f>
        <v>1</v>
      </c>
      <c r="H45" s="64">
        <f>_xlfn.XLOOKUP(Table14[[#This Row],[COUNTRY]],CATEGORICAL_BINS_STEP_1!$L$2:$L$11,CATEGORICAL_BINS_STEP_1!$K$2:$K$11,,-1)</f>
        <v>1</v>
      </c>
      <c r="I45" s="1">
        <f>IF(Table119[[#This Row],[SOLD PRICE]]&gt;=1000000,1,0)</f>
        <v>0</v>
      </c>
    </row>
    <row r="46" spans="1:9" x14ac:dyDescent="0.35">
      <c r="A46" s="64">
        <f>_xlfn.XLOOKUP(Table14[[#This Row],[COUNTRY]],CATEGORICAL_BINS_STEP_1!$L$2:$L$11,CATEGORICAL_BINS_STEP_1!$K$2:$K$11,,-1)</f>
        <v>2</v>
      </c>
      <c r="B46" s="64">
        <f>_xlfn.XLOOKUP(Table119[[#This Row],[SOLD PRICE]],NUMERICAL_BINS_STEP_1!$U$2:$U$5,NUMERICAL_BINS_STEP_1!$A$2:$A$5,,-1)</f>
        <v>2</v>
      </c>
      <c r="H46" s="64">
        <f>_xlfn.XLOOKUP(Table14[[#This Row],[COUNTRY]],CATEGORICAL_BINS_STEP_1!$L$2:$L$11,CATEGORICAL_BINS_STEP_1!$K$2:$K$11,,-1)</f>
        <v>2</v>
      </c>
      <c r="I46" s="1">
        <f>IF(Table119[[#This Row],[SOLD PRICE]]&gt;=1000000,1,0)</f>
        <v>0</v>
      </c>
    </row>
    <row r="47" spans="1:9" x14ac:dyDescent="0.35">
      <c r="A47" s="64">
        <f>_xlfn.XLOOKUP(Table14[[#This Row],[COUNTRY]],CATEGORICAL_BINS_STEP_1!$L$2:$L$11,CATEGORICAL_BINS_STEP_1!$K$2:$K$11,,-1)</f>
        <v>1</v>
      </c>
      <c r="B47" s="64">
        <f>_xlfn.XLOOKUP(Table119[[#This Row],[SOLD PRICE]],NUMERICAL_BINS_STEP_1!$U$2:$U$5,NUMERICAL_BINS_STEP_1!$A$2:$A$5,,-1)</f>
        <v>2</v>
      </c>
      <c r="H47" s="64">
        <f>_xlfn.XLOOKUP(Table14[[#This Row],[COUNTRY]],CATEGORICAL_BINS_STEP_1!$L$2:$L$11,CATEGORICAL_BINS_STEP_1!$K$2:$K$11,,-1)</f>
        <v>1</v>
      </c>
      <c r="I47" s="1">
        <f>IF(Table119[[#This Row],[SOLD PRICE]]&gt;=1000000,1,0)</f>
        <v>0</v>
      </c>
    </row>
    <row r="48" spans="1:9" x14ac:dyDescent="0.35">
      <c r="A48" s="64">
        <f>_xlfn.XLOOKUP(Table14[[#This Row],[COUNTRY]],CATEGORICAL_BINS_STEP_1!$L$2:$L$11,CATEGORICAL_BINS_STEP_1!$K$2:$K$11,,-1)</f>
        <v>1</v>
      </c>
      <c r="B48" s="64">
        <f>_xlfn.XLOOKUP(Table119[[#This Row],[SOLD PRICE]],NUMERICAL_BINS_STEP_1!$U$2:$U$5,NUMERICAL_BINS_STEP_1!$A$2:$A$5,,-1)</f>
        <v>0</v>
      </c>
      <c r="H48" s="64">
        <f>_xlfn.XLOOKUP(Table14[[#This Row],[COUNTRY]],CATEGORICAL_BINS_STEP_1!$L$2:$L$11,CATEGORICAL_BINS_STEP_1!$K$2:$K$11,,-1)</f>
        <v>1</v>
      </c>
      <c r="I48" s="1">
        <f>IF(Table119[[#This Row],[SOLD PRICE]]&gt;=1000000,1,0)</f>
        <v>0</v>
      </c>
    </row>
    <row r="49" spans="1:9" x14ac:dyDescent="0.35">
      <c r="A49" s="64">
        <f>_xlfn.XLOOKUP(Table14[[#This Row],[COUNTRY]],CATEGORICAL_BINS_STEP_1!$L$2:$L$11,CATEGORICAL_BINS_STEP_1!$K$2:$K$11,,-1)</f>
        <v>1</v>
      </c>
      <c r="B49" s="64">
        <f>_xlfn.XLOOKUP(Table119[[#This Row],[SOLD PRICE]],NUMERICAL_BINS_STEP_1!$U$2:$U$5,NUMERICAL_BINS_STEP_1!$A$2:$A$5,,-1)</f>
        <v>1</v>
      </c>
      <c r="H49" s="64">
        <f>_xlfn.XLOOKUP(Table14[[#This Row],[COUNTRY]],CATEGORICAL_BINS_STEP_1!$L$2:$L$11,CATEGORICAL_BINS_STEP_1!$K$2:$K$11,,-1)</f>
        <v>1</v>
      </c>
      <c r="I49" s="1">
        <f>IF(Table119[[#This Row],[SOLD PRICE]]&gt;=1000000,1,0)</f>
        <v>0</v>
      </c>
    </row>
    <row r="50" spans="1:9" x14ac:dyDescent="0.35">
      <c r="A50" s="64">
        <f>_xlfn.XLOOKUP(Table14[[#This Row],[COUNTRY]],CATEGORICAL_BINS_STEP_1!$L$2:$L$11,CATEGORICAL_BINS_STEP_1!$K$2:$K$11,,-1)</f>
        <v>1</v>
      </c>
      <c r="B50" s="64">
        <f>_xlfn.XLOOKUP(Table119[[#This Row],[SOLD PRICE]],NUMERICAL_BINS_STEP_1!$U$2:$U$5,NUMERICAL_BINS_STEP_1!$A$2:$A$5,,-1)</f>
        <v>0</v>
      </c>
      <c r="H50" s="64">
        <f>_xlfn.XLOOKUP(Table14[[#This Row],[COUNTRY]],CATEGORICAL_BINS_STEP_1!$L$2:$L$11,CATEGORICAL_BINS_STEP_1!$K$2:$K$11,,-1)</f>
        <v>1</v>
      </c>
      <c r="I50" s="1">
        <f>IF(Table119[[#This Row],[SOLD PRICE]]&gt;=1000000,1,0)</f>
        <v>0</v>
      </c>
    </row>
    <row r="51" spans="1:9" x14ac:dyDescent="0.35">
      <c r="A51" s="64">
        <f>_xlfn.XLOOKUP(Table14[[#This Row],[COUNTRY]],CATEGORICAL_BINS_STEP_1!$L$2:$L$11,CATEGORICAL_BINS_STEP_1!$K$2:$K$11,,-1)</f>
        <v>2</v>
      </c>
      <c r="B51" s="64">
        <f>_xlfn.XLOOKUP(Table119[[#This Row],[SOLD PRICE]],NUMERICAL_BINS_STEP_1!$U$2:$U$5,NUMERICAL_BINS_STEP_1!$A$2:$A$5,,-1)</f>
        <v>0</v>
      </c>
      <c r="H51" s="64">
        <f>_xlfn.XLOOKUP(Table14[[#This Row],[COUNTRY]],CATEGORICAL_BINS_STEP_1!$L$2:$L$11,CATEGORICAL_BINS_STEP_1!$K$2:$K$11,,-1)</f>
        <v>2</v>
      </c>
      <c r="I51" s="1">
        <f>IF(Table119[[#This Row],[SOLD PRICE]]&gt;=1000000,1,0)</f>
        <v>0</v>
      </c>
    </row>
    <row r="52" spans="1:9" x14ac:dyDescent="0.35">
      <c r="A52" s="64">
        <f>_xlfn.XLOOKUP(Table14[[#This Row],[COUNTRY]],CATEGORICAL_BINS_STEP_1!$L$2:$L$11,CATEGORICAL_BINS_STEP_1!$K$2:$K$11,,-1)</f>
        <v>1</v>
      </c>
      <c r="B52" s="64">
        <f>_xlfn.XLOOKUP(Table119[[#This Row],[SOLD PRICE]],NUMERICAL_BINS_STEP_1!$U$2:$U$5,NUMERICAL_BINS_STEP_1!$A$2:$A$5,,-1)</f>
        <v>0</v>
      </c>
      <c r="H52" s="64">
        <f>_xlfn.XLOOKUP(Table14[[#This Row],[COUNTRY]],CATEGORICAL_BINS_STEP_1!$L$2:$L$11,CATEGORICAL_BINS_STEP_1!$K$2:$K$11,,-1)</f>
        <v>1</v>
      </c>
      <c r="I52" s="1">
        <f>IF(Table119[[#This Row],[SOLD PRICE]]&gt;=1000000,1,0)</f>
        <v>0</v>
      </c>
    </row>
    <row r="53" spans="1:9" x14ac:dyDescent="0.35">
      <c r="A53" s="64">
        <f>_xlfn.XLOOKUP(Table14[[#This Row],[COUNTRY]],CATEGORICAL_BINS_STEP_1!$L$2:$L$11,CATEGORICAL_BINS_STEP_1!$K$2:$K$11,,-1)</f>
        <v>1</v>
      </c>
      <c r="B53" s="64">
        <f>_xlfn.XLOOKUP(Table119[[#This Row],[SOLD PRICE]],NUMERICAL_BINS_STEP_1!$U$2:$U$5,NUMERICAL_BINS_STEP_1!$A$2:$A$5,,-1)</f>
        <v>0</v>
      </c>
      <c r="H53" s="64">
        <f>_xlfn.XLOOKUP(Table14[[#This Row],[COUNTRY]],CATEGORICAL_BINS_STEP_1!$L$2:$L$11,CATEGORICAL_BINS_STEP_1!$K$2:$K$11,,-1)</f>
        <v>1</v>
      </c>
      <c r="I53" s="1">
        <f>IF(Table119[[#This Row],[SOLD PRICE]]&gt;=1000000,1,0)</f>
        <v>0</v>
      </c>
    </row>
    <row r="54" spans="1:9" x14ac:dyDescent="0.35">
      <c r="A54" s="64">
        <f>_xlfn.XLOOKUP(Table14[[#This Row],[COUNTRY]],CATEGORICAL_BINS_STEP_1!$L$2:$L$11,CATEGORICAL_BINS_STEP_1!$K$2:$K$11,,-1)</f>
        <v>1</v>
      </c>
      <c r="B54" s="64">
        <f>_xlfn.XLOOKUP(Table119[[#This Row],[SOLD PRICE]],NUMERICAL_BINS_STEP_1!$U$2:$U$5,NUMERICAL_BINS_STEP_1!$A$2:$A$5,,-1)</f>
        <v>3</v>
      </c>
      <c r="H54" s="64">
        <f>_xlfn.XLOOKUP(Table14[[#This Row],[COUNTRY]],CATEGORICAL_BINS_STEP_1!$L$2:$L$11,CATEGORICAL_BINS_STEP_1!$K$2:$K$11,,-1)</f>
        <v>1</v>
      </c>
      <c r="I54" s="1">
        <f>IF(Table119[[#This Row],[SOLD PRICE]]&gt;=1000000,1,0)</f>
        <v>1</v>
      </c>
    </row>
    <row r="55" spans="1:9" x14ac:dyDescent="0.35">
      <c r="A55" s="64">
        <f>_xlfn.XLOOKUP(Table14[[#This Row],[COUNTRY]],CATEGORICAL_BINS_STEP_1!$L$2:$L$11,CATEGORICAL_BINS_STEP_1!$K$2:$K$11,,-1)</f>
        <v>2</v>
      </c>
      <c r="B55" s="64">
        <f>_xlfn.XLOOKUP(Table119[[#This Row],[SOLD PRICE]],NUMERICAL_BINS_STEP_1!$U$2:$U$5,NUMERICAL_BINS_STEP_1!$A$2:$A$5,,-1)</f>
        <v>1</v>
      </c>
      <c r="H55" s="64">
        <f>_xlfn.XLOOKUP(Table14[[#This Row],[COUNTRY]],CATEGORICAL_BINS_STEP_1!$L$2:$L$11,CATEGORICAL_BINS_STEP_1!$K$2:$K$11,,-1)</f>
        <v>2</v>
      </c>
      <c r="I55" s="1">
        <f>IF(Table119[[#This Row],[SOLD PRICE]]&gt;=1000000,1,0)</f>
        <v>0</v>
      </c>
    </row>
    <row r="56" spans="1:9" x14ac:dyDescent="0.35">
      <c r="A56" s="64">
        <f>_xlfn.XLOOKUP(Table14[[#This Row],[COUNTRY]],CATEGORICAL_BINS_STEP_1!$L$2:$L$11,CATEGORICAL_BINS_STEP_1!$K$2:$K$11,,-1)</f>
        <v>1</v>
      </c>
      <c r="B56" s="64">
        <f>_xlfn.XLOOKUP(Table119[[#This Row],[SOLD PRICE]],NUMERICAL_BINS_STEP_1!$U$2:$U$5,NUMERICAL_BINS_STEP_1!$A$2:$A$5,,-1)</f>
        <v>1</v>
      </c>
      <c r="H56" s="64">
        <f>_xlfn.XLOOKUP(Table14[[#This Row],[COUNTRY]],CATEGORICAL_BINS_STEP_1!$L$2:$L$11,CATEGORICAL_BINS_STEP_1!$K$2:$K$11,,-1)</f>
        <v>1</v>
      </c>
      <c r="I56" s="1">
        <f>IF(Table119[[#This Row],[SOLD PRICE]]&gt;=1000000,1,0)</f>
        <v>0</v>
      </c>
    </row>
    <row r="57" spans="1:9" x14ac:dyDescent="0.35">
      <c r="A57" s="64">
        <f>_xlfn.XLOOKUP(Table14[[#This Row],[COUNTRY]],CATEGORICAL_BINS_STEP_1!$L$2:$L$11,CATEGORICAL_BINS_STEP_1!$K$2:$K$11,,-1)</f>
        <v>2</v>
      </c>
      <c r="B57" s="64">
        <f>_xlfn.XLOOKUP(Table119[[#This Row],[SOLD PRICE]],NUMERICAL_BINS_STEP_1!$U$2:$U$5,NUMERICAL_BINS_STEP_1!$A$2:$A$5,,-1)</f>
        <v>1</v>
      </c>
      <c r="H57" s="64">
        <f>_xlfn.XLOOKUP(Table14[[#This Row],[COUNTRY]],CATEGORICAL_BINS_STEP_1!$L$2:$L$11,CATEGORICAL_BINS_STEP_1!$K$2:$K$11,,-1)</f>
        <v>2</v>
      </c>
      <c r="I57" s="1">
        <f>IF(Table119[[#This Row],[SOLD PRICE]]&gt;=1000000,1,0)</f>
        <v>0</v>
      </c>
    </row>
    <row r="58" spans="1:9" x14ac:dyDescent="0.35">
      <c r="A58" s="64">
        <f>_xlfn.XLOOKUP(Table14[[#This Row],[COUNTRY]],CATEGORICAL_BINS_STEP_1!$L$2:$L$11,CATEGORICAL_BINS_STEP_1!$K$2:$K$11,,-1)</f>
        <v>3</v>
      </c>
      <c r="B58" s="64">
        <f>_xlfn.XLOOKUP(Table119[[#This Row],[SOLD PRICE]],NUMERICAL_BINS_STEP_1!$U$2:$U$5,NUMERICAL_BINS_STEP_1!$A$2:$A$5,,-1)</f>
        <v>0</v>
      </c>
      <c r="H58" s="64">
        <f>_xlfn.XLOOKUP(Table14[[#This Row],[COUNTRY]],CATEGORICAL_BINS_STEP_1!$L$2:$L$11,CATEGORICAL_BINS_STEP_1!$K$2:$K$11,,-1)</f>
        <v>3</v>
      </c>
      <c r="I58" s="1">
        <f>IF(Table119[[#This Row],[SOLD PRICE]]&gt;=1000000,1,0)</f>
        <v>0</v>
      </c>
    </row>
    <row r="59" spans="1:9" x14ac:dyDescent="0.35">
      <c r="A59" s="64">
        <f>_xlfn.XLOOKUP(Table14[[#This Row],[COUNTRY]],CATEGORICAL_BINS_STEP_1!$L$2:$L$11,CATEGORICAL_BINS_STEP_1!$K$2:$K$11,,-1)</f>
        <v>3</v>
      </c>
      <c r="B59" s="64">
        <f>_xlfn.XLOOKUP(Table119[[#This Row],[SOLD PRICE]],NUMERICAL_BINS_STEP_1!$U$2:$U$5,NUMERICAL_BINS_STEP_1!$A$2:$A$5,,-1)</f>
        <v>3</v>
      </c>
      <c r="H59" s="64">
        <f>_xlfn.XLOOKUP(Table14[[#This Row],[COUNTRY]],CATEGORICAL_BINS_STEP_1!$L$2:$L$11,CATEGORICAL_BINS_STEP_1!$K$2:$K$11,,-1)</f>
        <v>3</v>
      </c>
      <c r="I59" s="1">
        <f>IF(Table119[[#This Row],[SOLD PRICE]]&gt;=1000000,1,0)</f>
        <v>0</v>
      </c>
    </row>
    <row r="60" spans="1:9" x14ac:dyDescent="0.35">
      <c r="A60" s="64">
        <f>_xlfn.XLOOKUP(Table14[[#This Row],[COUNTRY]],CATEGORICAL_BINS_STEP_1!$L$2:$L$11,CATEGORICAL_BINS_STEP_1!$K$2:$K$11,,-1)</f>
        <v>1</v>
      </c>
      <c r="B60" s="64">
        <f>_xlfn.XLOOKUP(Table119[[#This Row],[SOLD PRICE]],NUMERICAL_BINS_STEP_1!$U$2:$U$5,NUMERICAL_BINS_STEP_1!$A$2:$A$5,,-1)</f>
        <v>3</v>
      </c>
      <c r="H60" s="64">
        <f>_xlfn.XLOOKUP(Table14[[#This Row],[COUNTRY]],CATEGORICAL_BINS_STEP_1!$L$2:$L$11,CATEGORICAL_BINS_STEP_1!$K$2:$K$11,,-1)</f>
        <v>1</v>
      </c>
      <c r="I60" s="1">
        <f>IF(Table119[[#This Row],[SOLD PRICE]]&gt;=1000000,1,0)</f>
        <v>0</v>
      </c>
    </row>
    <row r="61" spans="1:9" x14ac:dyDescent="0.35">
      <c r="A61" s="64">
        <f>_xlfn.XLOOKUP(Table14[[#This Row],[COUNTRY]],CATEGORICAL_BINS_STEP_1!$L$2:$L$11,CATEGORICAL_BINS_STEP_1!$K$2:$K$11,,-1)</f>
        <v>3</v>
      </c>
      <c r="B61" s="64">
        <f>_xlfn.XLOOKUP(Table119[[#This Row],[SOLD PRICE]],NUMERICAL_BINS_STEP_1!$U$2:$U$5,NUMERICAL_BINS_STEP_1!$A$2:$A$5,,-1)</f>
        <v>1</v>
      </c>
      <c r="H61" s="64">
        <f>_xlfn.XLOOKUP(Table14[[#This Row],[COUNTRY]],CATEGORICAL_BINS_STEP_1!$L$2:$L$11,CATEGORICAL_BINS_STEP_1!$K$2:$K$11,,-1)</f>
        <v>3</v>
      </c>
      <c r="I61" s="1">
        <f>IF(Table119[[#This Row],[SOLD PRICE]]&gt;=1000000,1,0)</f>
        <v>0</v>
      </c>
    </row>
    <row r="62" spans="1:9" x14ac:dyDescent="0.35">
      <c r="A62" s="64">
        <f>_xlfn.XLOOKUP(Table14[[#This Row],[COUNTRY]],CATEGORICAL_BINS_STEP_1!$L$2:$L$11,CATEGORICAL_BINS_STEP_1!$K$2:$K$11,,-1)</f>
        <v>2</v>
      </c>
      <c r="B62" s="64">
        <f>_xlfn.XLOOKUP(Table119[[#This Row],[SOLD PRICE]],NUMERICAL_BINS_STEP_1!$U$2:$U$5,NUMERICAL_BINS_STEP_1!$A$2:$A$5,,-1)</f>
        <v>0</v>
      </c>
      <c r="H62" s="64">
        <f>_xlfn.XLOOKUP(Table14[[#This Row],[COUNTRY]],CATEGORICAL_BINS_STEP_1!$L$2:$L$11,CATEGORICAL_BINS_STEP_1!$K$2:$K$11,,-1)</f>
        <v>2</v>
      </c>
      <c r="I62" s="1">
        <f>IF(Table119[[#This Row],[SOLD PRICE]]&gt;=1000000,1,0)</f>
        <v>0</v>
      </c>
    </row>
    <row r="63" spans="1:9" x14ac:dyDescent="0.35">
      <c r="A63" s="64">
        <f>_xlfn.XLOOKUP(Table14[[#This Row],[COUNTRY]],CATEGORICAL_BINS_STEP_1!$L$2:$L$11,CATEGORICAL_BINS_STEP_1!$K$2:$K$11,,-1)</f>
        <v>2</v>
      </c>
      <c r="B63" s="64">
        <f>_xlfn.XLOOKUP(Table119[[#This Row],[SOLD PRICE]],NUMERICAL_BINS_STEP_1!$U$2:$U$5,NUMERICAL_BINS_STEP_1!$A$2:$A$5,,-1)</f>
        <v>3</v>
      </c>
      <c r="H63" s="64">
        <f>_xlfn.XLOOKUP(Table14[[#This Row],[COUNTRY]],CATEGORICAL_BINS_STEP_1!$L$2:$L$11,CATEGORICAL_BINS_STEP_1!$K$2:$K$11,,-1)</f>
        <v>2</v>
      </c>
      <c r="I63" s="1">
        <f>IF(Table119[[#This Row],[SOLD PRICE]]&gt;=1000000,1,0)</f>
        <v>0</v>
      </c>
    </row>
    <row r="64" spans="1:9" x14ac:dyDescent="0.35">
      <c r="A64" s="64">
        <f>_xlfn.XLOOKUP(Table14[[#This Row],[COUNTRY]],CATEGORICAL_BINS_STEP_1!$L$2:$L$11,CATEGORICAL_BINS_STEP_1!$K$2:$K$11,,-1)</f>
        <v>2</v>
      </c>
      <c r="B64" s="64">
        <f>_xlfn.XLOOKUP(Table119[[#This Row],[SOLD PRICE]],NUMERICAL_BINS_STEP_1!$U$2:$U$5,NUMERICAL_BINS_STEP_1!$A$2:$A$5,,-1)</f>
        <v>0</v>
      </c>
      <c r="H64" s="64">
        <f>_xlfn.XLOOKUP(Table14[[#This Row],[COUNTRY]],CATEGORICAL_BINS_STEP_1!$L$2:$L$11,CATEGORICAL_BINS_STEP_1!$K$2:$K$11,,-1)</f>
        <v>2</v>
      </c>
      <c r="I64" s="1">
        <f>IF(Table119[[#This Row],[SOLD PRICE]]&gt;=1000000,1,0)</f>
        <v>0</v>
      </c>
    </row>
    <row r="65" spans="1:9" x14ac:dyDescent="0.35">
      <c r="A65" s="64">
        <f>_xlfn.XLOOKUP(Table14[[#This Row],[COUNTRY]],CATEGORICAL_BINS_STEP_1!$L$2:$L$11,CATEGORICAL_BINS_STEP_1!$K$2:$K$11,,-1)</f>
        <v>1</v>
      </c>
      <c r="B65" s="64">
        <f>_xlfn.XLOOKUP(Table119[[#This Row],[SOLD PRICE]],NUMERICAL_BINS_STEP_1!$U$2:$U$5,NUMERICAL_BINS_STEP_1!$A$2:$A$5,,-1)</f>
        <v>1</v>
      </c>
      <c r="H65" s="64">
        <f>_xlfn.XLOOKUP(Table14[[#This Row],[COUNTRY]],CATEGORICAL_BINS_STEP_1!$L$2:$L$11,CATEGORICAL_BINS_STEP_1!$K$2:$K$11,,-1)</f>
        <v>1</v>
      </c>
      <c r="I65" s="1">
        <f>IF(Table119[[#This Row],[SOLD PRICE]]&gt;=1000000,1,0)</f>
        <v>0</v>
      </c>
    </row>
    <row r="66" spans="1:9" x14ac:dyDescent="0.35">
      <c r="A66" s="64">
        <f>_xlfn.XLOOKUP(Table14[[#This Row],[COUNTRY]],CATEGORICAL_BINS_STEP_1!$L$2:$L$11,CATEGORICAL_BINS_STEP_1!$K$2:$K$11,,-1)</f>
        <v>1</v>
      </c>
      <c r="B66" s="64">
        <f>_xlfn.XLOOKUP(Table119[[#This Row],[SOLD PRICE]],NUMERICAL_BINS_STEP_1!$U$2:$U$5,NUMERICAL_BINS_STEP_1!$A$2:$A$5,,-1)</f>
        <v>3</v>
      </c>
      <c r="H66" s="64">
        <f>_xlfn.XLOOKUP(Table14[[#This Row],[COUNTRY]],CATEGORICAL_BINS_STEP_1!$L$2:$L$11,CATEGORICAL_BINS_STEP_1!$K$2:$K$11,,-1)</f>
        <v>1</v>
      </c>
      <c r="I66" s="1">
        <f>IF(Table119[[#This Row],[SOLD PRICE]]&gt;=1000000,1,0)</f>
        <v>0</v>
      </c>
    </row>
    <row r="67" spans="1:9" x14ac:dyDescent="0.35">
      <c r="A67" s="64">
        <f>_xlfn.XLOOKUP(Table14[[#This Row],[COUNTRY]],CATEGORICAL_BINS_STEP_1!$L$2:$L$11,CATEGORICAL_BINS_STEP_1!$K$2:$K$11,,-1)</f>
        <v>1</v>
      </c>
      <c r="B67" s="64">
        <f>_xlfn.XLOOKUP(Table119[[#This Row],[SOLD PRICE]],NUMERICAL_BINS_STEP_1!$U$2:$U$5,NUMERICAL_BINS_STEP_1!$A$2:$A$5,,-1)</f>
        <v>3</v>
      </c>
      <c r="H67" s="64">
        <f>_xlfn.XLOOKUP(Table14[[#This Row],[COUNTRY]],CATEGORICAL_BINS_STEP_1!$L$2:$L$11,CATEGORICAL_BINS_STEP_1!$K$2:$K$11,,-1)</f>
        <v>1</v>
      </c>
      <c r="I67" s="1">
        <f>IF(Table119[[#This Row],[SOLD PRICE]]&gt;=1000000,1,0)</f>
        <v>0</v>
      </c>
    </row>
    <row r="68" spans="1:9" x14ac:dyDescent="0.35">
      <c r="A68" s="64">
        <f>_xlfn.XLOOKUP(Table14[[#This Row],[COUNTRY]],CATEGORICAL_BINS_STEP_1!$L$2:$L$11,CATEGORICAL_BINS_STEP_1!$K$2:$K$11,,-1)</f>
        <v>1</v>
      </c>
      <c r="B68" s="64">
        <f>_xlfn.XLOOKUP(Table119[[#This Row],[SOLD PRICE]],NUMERICAL_BINS_STEP_1!$U$2:$U$5,NUMERICAL_BINS_STEP_1!$A$2:$A$5,,-1)</f>
        <v>2</v>
      </c>
      <c r="H68" s="64">
        <f>_xlfn.XLOOKUP(Table14[[#This Row],[COUNTRY]],CATEGORICAL_BINS_STEP_1!$L$2:$L$11,CATEGORICAL_BINS_STEP_1!$K$2:$K$11,,-1)</f>
        <v>1</v>
      </c>
      <c r="I68" s="1">
        <f>IF(Table119[[#This Row],[SOLD PRICE]]&gt;=1000000,1,0)</f>
        <v>0</v>
      </c>
    </row>
    <row r="69" spans="1:9" x14ac:dyDescent="0.35">
      <c r="A69" s="64">
        <f>_xlfn.XLOOKUP(Table14[[#This Row],[COUNTRY]],CATEGORICAL_BINS_STEP_1!$L$2:$L$11,CATEGORICAL_BINS_STEP_1!$K$2:$K$11,,-1)</f>
        <v>2</v>
      </c>
      <c r="B69" s="64">
        <f>_xlfn.XLOOKUP(Table119[[#This Row],[SOLD PRICE]],NUMERICAL_BINS_STEP_1!$U$2:$U$5,NUMERICAL_BINS_STEP_1!$A$2:$A$5,,-1)</f>
        <v>0</v>
      </c>
      <c r="H69" s="64">
        <f>_xlfn.XLOOKUP(Table14[[#This Row],[COUNTRY]],CATEGORICAL_BINS_STEP_1!$L$2:$L$11,CATEGORICAL_BINS_STEP_1!$K$2:$K$11,,-1)</f>
        <v>2</v>
      </c>
      <c r="I69" s="1">
        <f>IF(Table119[[#This Row],[SOLD PRICE]]&gt;=1000000,1,0)</f>
        <v>0</v>
      </c>
    </row>
    <row r="70" spans="1:9" x14ac:dyDescent="0.35">
      <c r="A70" s="64">
        <f>_xlfn.XLOOKUP(Table14[[#This Row],[COUNTRY]],CATEGORICAL_BINS_STEP_1!$L$2:$L$11,CATEGORICAL_BINS_STEP_1!$K$2:$K$11,,-1)</f>
        <v>2</v>
      </c>
      <c r="B70" s="64">
        <f>_xlfn.XLOOKUP(Table119[[#This Row],[SOLD PRICE]],NUMERICAL_BINS_STEP_1!$U$2:$U$5,NUMERICAL_BINS_STEP_1!$A$2:$A$5,,-1)</f>
        <v>0</v>
      </c>
      <c r="H70" s="64">
        <f>_xlfn.XLOOKUP(Table14[[#This Row],[COUNTRY]],CATEGORICAL_BINS_STEP_1!$L$2:$L$11,CATEGORICAL_BINS_STEP_1!$K$2:$K$11,,-1)</f>
        <v>2</v>
      </c>
      <c r="I70" s="1">
        <f>IF(Table119[[#This Row],[SOLD PRICE]]&gt;=1000000,1,0)</f>
        <v>0</v>
      </c>
    </row>
    <row r="71" spans="1:9" x14ac:dyDescent="0.35">
      <c r="A71" s="64">
        <f>_xlfn.XLOOKUP(Table14[[#This Row],[COUNTRY]],CATEGORICAL_BINS_STEP_1!$L$2:$L$11,CATEGORICAL_BINS_STEP_1!$K$2:$K$11,,-1)</f>
        <v>3</v>
      </c>
      <c r="B71" s="64">
        <f>_xlfn.XLOOKUP(Table119[[#This Row],[SOLD PRICE]],NUMERICAL_BINS_STEP_1!$U$2:$U$5,NUMERICAL_BINS_STEP_1!$A$2:$A$5,,-1)</f>
        <v>1</v>
      </c>
      <c r="H71" s="64">
        <f>_xlfn.XLOOKUP(Table14[[#This Row],[COUNTRY]],CATEGORICAL_BINS_STEP_1!$L$2:$L$11,CATEGORICAL_BINS_STEP_1!$K$2:$K$11,,-1)</f>
        <v>3</v>
      </c>
      <c r="I71" s="1">
        <f>IF(Table119[[#This Row],[SOLD PRICE]]&gt;=1000000,1,0)</f>
        <v>0</v>
      </c>
    </row>
    <row r="72" spans="1:9" x14ac:dyDescent="0.35">
      <c r="A72" s="64">
        <f>_xlfn.XLOOKUP(Table14[[#This Row],[COUNTRY]],CATEGORICAL_BINS_STEP_1!$L$2:$L$11,CATEGORICAL_BINS_STEP_1!$K$2:$K$11,,-1)</f>
        <v>2</v>
      </c>
      <c r="B72" s="64">
        <f>_xlfn.XLOOKUP(Table119[[#This Row],[SOLD PRICE]],NUMERICAL_BINS_STEP_1!$U$2:$U$5,NUMERICAL_BINS_STEP_1!$A$2:$A$5,,-1)</f>
        <v>1</v>
      </c>
      <c r="H72" s="64">
        <f>_xlfn.XLOOKUP(Table14[[#This Row],[COUNTRY]],CATEGORICAL_BINS_STEP_1!$L$2:$L$11,CATEGORICAL_BINS_STEP_1!$K$2:$K$11,,-1)</f>
        <v>2</v>
      </c>
      <c r="I72" s="1">
        <f>IF(Table119[[#This Row],[SOLD PRICE]]&gt;=1000000,1,0)</f>
        <v>0</v>
      </c>
    </row>
    <row r="73" spans="1:9" x14ac:dyDescent="0.35">
      <c r="A73" s="64">
        <f>_xlfn.XLOOKUP(Table14[[#This Row],[COUNTRY]],CATEGORICAL_BINS_STEP_1!$L$2:$L$11,CATEGORICAL_BINS_STEP_1!$K$2:$K$11,,-1)</f>
        <v>1</v>
      </c>
      <c r="B73" s="64">
        <f>_xlfn.XLOOKUP(Table119[[#This Row],[SOLD PRICE]],NUMERICAL_BINS_STEP_1!$U$2:$U$5,NUMERICAL_BINS_STEP_1!$A$2:$A$5,,-1)</f>
        <v>1</v>
      </c>
      <c r="H73" s="64">
        <f>_xlfn.XLOOKUP(Table14[[#This Row],[COUNTRY]],CATEGORICAL_BINS_STEP_1!$L$2:$L$11,CATEGORICAL_BINS_STEP_1!$K$2:$K$11,,-1)</f>
        <v>1</v>
      </c>
      <c r="I73" s="1">
        <f>IF(Table119[[#This Row],[SOLD PRICE]]&gt;=1000000,1,0)</f>
        <v>0</v>
      </c>
    </row>
    <row r="74" spans="1:9" x14ac:dyDescent="0.35">
      <c r="A74" s="64">
        <f>_xlfn.XLOOKUP(Table14[[#This Row],[COUNTRY]],CATEGORICAL_BINS_STEP_1!$L$2:$L$11,CATEGORICAL_BINS_STEP_1!$K$2:$K$11,,-1)</f>
        <v>1</v>
      </c>
      <c r="B74" s="64">
        <f>_xlfn.XLOOKUP(Table119[[#This Row],[SOLD PRICE]],NUMERICAL_BINS_STEP_1!$U$2:$U$5,NUMERICAL_BINS_STEP_1!$A$2:$A$5,,-1)</f>
        <v>1</v>
      </c>
      <c r="H74" s="64">
        <f>_xlfn.XLOOKUP(Table14[[#This Row],[COUNTRY]],CATEGORICAL_BINS_STEP_1!$L$2:$L$11,CATEGORICAL_BINS_STEP_1!$K$2:$K$11,,-1)</f>
        <v>1</v>
      </c>
      <c r="I74" s="1">
        <f>IF(Table119[[#This Row],[SOLD PRICE]]&gt;=1000000,1,0)</f>
        <v>0</v>
      </c>
    </row>
    <row r="75" spans="1:9" x14ac:dyDescent="0.35">
      <c r="A75" s="64">
        <f>_xlfn.XLOOKUP(Table14[[#This Row],[COUNTRY]],CATEGORICAL_BINS_STEP_1!$L$2:$L$11,CATEGORICAL_BINS_STEP_1!$K$2:$K$11,,-1)</f>
        <v>2</v>
      </c>
      <c r="B75" s="64">
        <f>_xlfn.XLOOKUP(Table119[[#This Row],[SOLD PRICE]],NUMERICAL_BINS_STEP_1!$U$2:$U$5,NUMERICAL_BINS_STEP_1!$A$2:$A$5,,-1)</f>
        <v>1</v>
      </c>
      <c r="H75" s="64">
        <f>_xlfn.XLOOKUP(Table14[[#This Row],[COUNTRY]],CATEGORICAL_BINS_STEP_1!$L$2:$L$11,CATEGORICAL_BINS_STEP_1!$K$2:$K$11,,-1)</f>
        <v>2</v>
      </c>
      <c r="I75" s="1">
        <f>IF(Table119[[#This Row],[SOLD PRICE]]&gt;=1000000,1,0)</f>
        <v>0</v>
      </c>
    </row>
    <row r="76" spans="1:9" x14ac:dyDescent="0.35">
      <c r="A76" s="64">
        <f>_xlfn.XLOOKUP(Table14[[#This Row],[COUNTRY]],CATEGORICAL_BINS_STEP_1!$L$2:$L$11,CATEGORICAL_BINS_STEP_1!$K$2:$K$11,,-1)</f>
        <v>2</v>
      </c>
      <c r="B76" s="64">
        <f>_xlfn.XLOOKUP(Table119[[#This Row],[SOLD PRICE]],NUMERICAL_BINS_STEP_1!$U$2:$U$5,NUMERICAL_BINS_STEP_1!$A$2:$A$5,,-1)</f>
        <v>2</v>
      </c>
      <c r="H76" s="64">
        <f>_xlfn.XLOOKUP(Table14[[#This Row],[COUNTRY]],CATEGORICAL_BINS_STEP_1!$L$2:$L$11,CATEGORICAL_BINS_STEP_1!$K$2:$K$11,,-1)</f>
        <v>2</v>
      </c>
      <c r="I76" s="1">
        <f>IF(Table119[[#This Row],[SOLD PRICE]]&gt;=1000000,1,0)</f>
        <v>0</v>
      </c>
    </row>
    <row r="77" spans="1:9" x14ac:dyDescent="0.35">
      <c r="A77" s="64">
        <f>_xlfn.XLOOKUP(Table14[[#This Row],[COUNTRY]],CATEGORICAL_BINS_STEP_1!$L$2:$L$11,CATEGORICAL_BINS_STEP_1!$K$2:$K$11,,-1)</f>
        <v>1</v>
      </c>
      <c r="B77" s="64">
        <f>_xlfn.XLOOKUP(Table119[[#This Row],[SOLD PRICE]],NUMERICAL_BINS_STEP_1!$U$2:$U$5,NUMERICAL_BINS_STEP_1!$A$2:$A$5,,-1)</f>
        <v>1</v>
      </c>
      <c r="H77" s="64">
        <f>_xlfn.XLOOKUP(Table14[[#This Row],[COUNTRY]],CATEGORICAL_BINS_STEP_1!$L$2:$L$11,CATEGORICAL_BINS_STEP_1!$K$2:$K$11,,-1)</f>
        <v>1</v>
      </c>
      <c r="I77" s="1">
        <f>IF(Table119[[#This Row],[SOLD PRICE]]&gt;=1000000,1,0)</f>
        <v>0</v>
      </c>
    </row>
    <row r="78" spans="1:9" x14ac:dyDescent="0.35">
      <c r="A78" s="64">
        <f>_xlfn.XLOOKUP(Table14[[#This Row],[COUNTRY]],CATEGORICAL_BINS_STEP_1!$L$2:$L$11,CATEGORICAL_BINS_STEP_1!$K$2:$K$11,,-1)</f>
        <v>1</v>
      </c>
      <c r="B78" s="64">
        <f>_xlfn.XLOOKUP(Table119[[#This Row],[SOLD PRICE]],NUMERICAL_BINS_STEP_1!$U$2:$U$5,NUMERICAL_BINS_STEP_1!$A$2:$A$5,,-1)</f>
        <v>0</v>
      </c>
      <c r="H78" s="64">
        <f>_xlfn.XLOOKUP(Table14[[#This Row],[COUNTRY]],CATEGORICAL_BINS_STEP_1!$L$2:$L$11,CATEGORICAL_BINS_STEP_1!$K$2:$K$11,,-1)</f>
        <v>1</v>
      </c>
      <c r="I78" s="1">
        <f>IF(Table119[[#This Row],[SOLD PRICE]]&gt;=1000000,1,0)</f>
        <v>0</v>
      </c>
    </row>
    <row r="79" spans="1:9" x14ac:dyDescent="0.35">
      <c r="A79" s="64">
        <f>_xlfn.XLOOKUP(Table14[[#This Row],[COUNTRY]],CATEGORICAL_BINS_STEP_1!$L$2:$L$11,CATEGORICAL_BINS_STEP_1!$K$2:$K$11,,-1)</f>
        <v>2</v>
      </c>
      <c r="B79" s="64">
        <f>_xlfn.XLOOKUP(Table119[[#This Row],[SOLD PRICE]],NUMERICAL_BINS_STEP_1!$U$2:$U$5,NUMERICAL_BINS_STEP_1!$A$2:$A$5,,-1)</f>
        <v>3</v>
      </c>
      <c r="H79" s="64">
        <f>_xlfn.XLOOKUP(Table14[[#This Row],[COUNTRY]],CATEGORICAL_BINS_STEP_1!$L$2:$L$11,CATEGORICAL_BINS_STEP_1!$K$2:$K$11,,-1)</f>
        <v>2</v>
      </c>
      <c r="I79" s="1">
        <f>IF(Table119[[#This Row],[SOLD PRICE]]&gt;=1000000,1,0)</f>
        <v>0</v>
      </c>
    </row>
    <row r="80" spans="1:9" x14ac:dyDescent="0.35">
      <c r="A80" s="64">
        <f>_xlfn.XLOOKUP(Table14[[#This Row],[COUNTRY]],CATEGORICAL_BINS_STEP_1!$L$2:$L$11,CATEGORICAL_BINS_STEP_1!$K$2:$K$11,,-1)</f>
        <v>1</v>
      </c>
      <c r="B80" s="64">
        <f>_xlfn.XLOOKUP(Table119[[#This Row],[SOLD PRICE]],NUMERICAL_BINS_STEP_1!$U$2:$U$5,NUMERICAL_BINS_STEP_1!$A$2:$A$5,,-1)</f>
        <v>1</v>
      </c>
      <c r="H80" s="64">
        <f>_xlfn.XLOOKUP(Table14[[#This Row],[COUNTRY]],CATEGORICAL_BINS_STEP_1!$L$2:$L$11,CATEGORICAL_BINS_STEP_1!$K$2:$K$11,,-1)</f>
        <v>1</v>
      </c>
      <c r="I80" s="1">
        <f>IF(Table119[[#This Row],[SOLD PRICE]]&gt;=1000000,1,0)</f>
        <v>0</v>
      </c>
    </row>
    <row r="81" spans="1:9" x14ac:dyDescent="0.35">
      <c r="A81" s="64">
        <f>_xlfn.XLOOKUP(Table14[[#This Row],[COUNTRY]],CATEGORICAL_BINS_STEP_1!$L$2:$L$11,CATEGORICAL_BINS_STEP_1!$K$2:$K$11,,-1)</f>
        <v>1</v>
      </c>
      <c r="B81" s="64">
        <f>_xlfn.XLOOKUP(Table119[[#This Row],[SOLD PRICE]],NUMERICAL_BINS_STEP_1!$U$2:$U$5,NUMERICAL_BINS_STEP_1!$A$2:$A$5,,-1)</f>
        <v>2</v>
      </c>
      <c r="H81" s="64">
        <f>_xlfn.XLOOKUP(Table14[[#This Row],[COUNTRY]],CATEGORICAL_BINS_STEP_1!$L$2:$L$11,CATEGORICAL_BINS_STEP_1!$K$2:$K$11,,-1)</f>
        <v>1</v>
      </c>
      <c r="I81" s="1">
        <f>IF(Table119[[#This Row],[SOLD PRICE]]&gt;=1000000,1,0)</f>
        <v>0</v>
      </c>
    </row>
    <row r="82" spans="1:9" x14ac:dyDescent="0.35">
      <c r="A82" s="64">
        <f>_xlfn.XLOOKUP(Table14[[#This Row],[COUNTRY]],CATEGORICAL_BINS_STEP_1!$L$2:$L$11,CATEGORICAL_BINS_STEP_1!$K$2:$K$11,,-1)</f>
        <v>1</v>
      </c>
      <c r="B82" s="64">
        <f>_xlfn.XLOOKUP(Table119[[#This Row],[SOLD PRICE]],NUMERICAL_BINS_STEP_1!$U$2:$U$5,NUMERICAL_BINS_STEP_1!$A$2:$A$5,,-1)</f>
        <v>3</v>
      </c>
      <c r="H82" s="64">
        <f>_xlfn.XLOOKUP(Table14[[#This Row],[COUNTRY]],CATEGORICAL_BINS_STEP_1!$L$2:$L$11,CATEGORICAL_BINS_STEP_1!$K$2:$K$11,,-1)</f>
        <v>1</v>
      </c>
      <c r="I82" s="1">
        <f>IF(Table119[[#This Row],[SOLD PRICE]]&gt;=1000000,1,0)</f>
        <v>0</v>
      </c>
    </row>
    <row r="83" spans="1:9" x14ac:dyDescent="0.35">
      <c r="A83" s="64">
        <f>_xlfn.XLOOKUP(Table14[[#This Row],[COUNTRY]],CATEGORICAL_BINS_STEP_1!$L$2:$L$11,CATEGORICAL_BINS_STEP_1!$K$2:$K$11,,-1)</f>
        <v>1</v>
      </c>
      <c r="B83" s="64">
        <f>_xlfn.XLOOKUP(Table119[[#This Row],[SOLD PRICE]],NUMERICAL_BINS_STEP_1!$U$2:$U$5,NUMERICAL_BINS_STEP_1!$A$2:$A$5,,-1)</f>
        <v>0</v>
      </c>
      <c r="H83" s="64">
        <f>_xlfn.XLOOKUP(Table14[[#This Row],[COUNTRY]],CATEGORICAL_BINS_STEP_1!$L$2:$L$11,CATEGORICAL_BINS_STEP_1!$K$2:$K$11,,-1)</f>
        <v>1</v>
      </c>
      <c r="I83" s="1">
        <f>IF(Table119[[#This Row],[SOLD PRICE]]&gt;=1000000,1,0)</f>
        <v>0</v>
      </c>
    </row>
    <row r="84" spans="1:9" x14ac:dyDescent="0.35">
      <c r="A84" s="64">
        <f>_xlfn.XLOOKUP(Table14[[#This Row],[COUNTRY]],CATEGORICAL_BINS_STEP_1!$L$2:$L$11,CATEGORICAL_BINS_STEP_1!$K$2:$K$11,,-1)</f>
        <v>1</v>
      </c>
      <c r="B84" s="64">
        <f>_xlfn.XLOOKUP(Table119[[#This Row],[SOLD PRICE]],NUMERICAL_BINS_STEP_1!$U$2:$U$5,NUMERICAL_BINS_STEP_1!$A$2:$A$5,,-1)</f>
        <v>2</v>
      </c>
      <c r="H84" s="64">
        <f>_xlfn.XLOOKUP(Table14[[#This Row],[COUNTRY]],CATEGORICAL_BINS_STEP_1!$L$2:$L$11,CATEGORICAL_BINS_STEP_1!$K$2:$K$11,,-1)</f>
        <v>1</v>
      </c>
      <c r="I84" s="1">
        <f>IF(Table119[[#This Row],[SOLD PRICE]]&gt;=1000000,1,0)</f>
        <v>0</v>
      </c>
    </row>
    <row r="85" spans="1:9" x14ac:dyDescent="0.35">
      <c r="A85" s="64">
        <f>_xlfn.XLOOKUP(Table14[[#This Row],[COUNTRY]],CATEGORICAL_BINS_STEP_1!$L$2:$L$11,CATEGORICAL_BINS_STEP_1!$K$2:$K$11,,-1)</f>
        <v>1</v>
      </c>
      <c r="B85" s="64">
        <f>_xlfn.XLOOKUP(Table119[[#This Row],[SOLD PRICE]],NUMERICAL_BINS_STEP_1!$U$2:$U$5,NUMERICAL_BINS_STEP_1!$A$2:$A$5,,-1)</f>
        <v>2</v>
      </c>
      <c r="H85" s="64">
        <f>_xlfn.XLOOKUP(Table14[[#This Row],[COUNTRY]],CATEGORICAL_BINS_STEP_1!$L$2:$L$11,CATEGORICAL_BINS_STEP_1!$K$2:$K$11,,-1)</f>
        <v>1</v>
      </c>
      <c r="I85" s="1">
        <f>IF(Table119[[#This Row],[SOLD PRICE]]&gt;=1000000,1,0)</f>
        <v>0</v>
      </c>
    </row>
    <row r="86" spans="1:9" x14ac:dyDescent="0.35">
      <c r="A86" s="64">
        <f>_xlfn.XLOOKUP(Table14[[#This Row],[COUNTRY]],CATEGORICAL_BINS_STEP_1!$L$2:$L$11,CATEGORICAL_BINS_STEP_1!$K$2:$K$11,,-1)</f>
        <v>2</v>
      </c>
      <c r="B86" s="64">
        <f>_xlfn.XLOOKUP(Table119[[#This Row],[SOLD PRICE]],NUMERICAL_BINS_STEP_1!$U$2:$U$5,NUMERICAL_BINS_STEP_1!$A$2:$A$5,,-1)</f>
        <v>3</v>
      </c>
      <c r="H86" s="64">
        <f>_xlfn.XLOOKUP(Table14[[#This Row],[COUNTRY]],CATEGORICAL_BINS_STEP_1!$L$2:$L$11,CATEGORICAL_BINS_STEP_1!$K$2:$K$11,,-1)</f>
        <v>2</v>
      </c>
      <c r="I86" s="1">
        <f>IF(Table119[[#This Row],[SOLD PRICE]]&gt;=1000000,1,0)</f>
        <v>0</v>
      </c>
    </row>
    <row r="87" spans="1:9" x14ac:dyDescent="0.35">
      <c r="A87" s="64">
        <f>_xlfn.XLOOKUP(Table14[[#This Row],[COUNTRY]],CATEGORICAL_BINS_STEP_1!$L$2:$L$11,CATEGORICAL_BINS_STEP_1!$K$2:$K$11,,-1)</f>
        <v>2</v>
      </c>
      <c r="B87" s="64">
        <f>_xlfn.XLOOKUP(Table119[[#This Row],[SOLD PRICE]],NUMERICAL_BINS_STEP_1!$U$2:$U$5,NUMERICAL_BINS_STEP_1!$A$2:$A$5,,-1)</f>
        <v>2</v>
      </c>
      <c r="H87" s="64">
        <f>_xlfn.XLOOKUP(Table14[[#This Row],[COUNTRY]],CATEGORICAL_BINS_STEP_1!$L$2:$L$11,CATEGORICAL_BINS_STEP_1!$K$2:$K$11,,-1)</f>
        <v>2</v>
      </c>
      <c r="I87" s="1">
        <f>IF(Table119[[#This Row],[SOLD PRICE]]&gt;=1000000,1,0)</f>
        <v>0</v>
      </c>
    </row>
    <row r="88" spans="1:9" x14ac:dyDescent="0.35">
      <c r="A88" s="64">
        <f>_xlfn.XLOOKUP(Table14[[#This Row],[COUNTRY]],CATEGORICAL_BINS_STEP_1!$L$2:$L$11,CATEGORICAL_BINS_STEP_1!$K$2:$K$11,,-1)</f>
        <v>2</v>
      </c>
      <c r="B88" s="64">
        <f>_xlfn.XLOOKUP(Table119[[#This Row],[SOLD PRICE]],NUMERICAL_BINS_STEP_1!$U$2:$U$5,NUMERICAL_BINS_STEP_1!$A$2:$A$5,,-1)</f>
        <v>3</v>
      </c>
      <c r="H88" s="64">
        <f>_xlfn.XLOOKUP(Table14[[#This Row],[COUNTRY]],CATEGORICAL_BINS_STEP_1!$L$2:$L$11,CATEGORICAL_BINS_STEP_1!$K$2:$K$11,,-1)</f>
        <v>2</v>
      </c>
      <c r="I88" s="1">
        <f>IF(Table119[[#This Row],[SOLD PRICE]]&gt;=1000000,1,0)</f>
        <v>0</v>
      </c>
    </row>
    <row r="89" spans="1:9" x14ac:dyDescent="0.35">
      <c r="A89" s="64">
        <f>_xlfn.XLOOKUP(Table14[[#This Row],[COUNTRY]],CATEGORICAL_BINS_STEP_1!$L$2:$L$11,CATEGORICAL_BINS_STEP_1!$K$2:$K$11,,-1)</f>
        <v>1</v>
      </c>
      <c r="B89" s="64">
        <f>_xlfn.XLOOKUP(Table119[[#This Row],[SOLD PRICE]],NUMERICAL_BINS_STEP_1!$U$2:$U$5,NUMERICAL_BINS_STEP_1!$A$2:$A$5,,-1)</f>
        <v>2</v>
      </c>
      <c r="H89" s="64">
        <f>_xlfn.XLOOKUP(Table14[[#This Row],[COUNTRY]],CATEGORICAL_BINS_STEP_1!$L$2:$L$11,CATEGORICAL_BINS_STEP_1!$K$2:$K$11,,-1)</f>
        <v>1</v>
      </c>
      <c r="I89" s="1">
        <f>IF(Table119[[#This Row],[SOLD PRICE]]&gt;=1000000,1,0)</f>
        <v>0</v>
      </c>
    </row>
    <row r="90" spans="1:9" x14ac:dyDescent="0.35">
      <c r="A90" s="64">
        <f>_xlfn.XLOOKUP(Table14[[#This Row],[COUNTRY]],CATEGORICAL_BINS_STEP_1!$L$2:$L$11,CATEGORICAL_BINS_STEP_1!$K$2:$K$11,,-1)</f>
        <v>1</v>
      </c>
      <c r="B90" s="64">
        <f>_xlfn.XLOOKUP(Table119[[#This Row],[SOLD PRICE]],NUMERICAL_BINS_STEP_1!$U$2:$U$5,NUMERICAL_BINS_STEP_1!$A$2:$A$5,,-1)</f>
        <v>3</v>
      </c>
      <c r="H90" s="64">
        <f>_xlfn.XLOOKUP(Table14[[#This Row],[COUNTRY]],CATEGORICAL_BINS_STEP_1!$L$2:$L$11,CATEGORICAL_BINS_STEP_1!$K$2:$K$11,,-1)</f>
        <v>1</v>
      </c>
      <c r="I90" s="1">
        <f>IF(Table119[[#This Row],[SOLD PRICE]]&gt;=1000000,1,0)</f>
        <v>0</v>
      </c>
    </row>
    <row r="91" spans="1:9" x14ac:dyDescent="0.35">
      <c r="A91" s="64">
        <f>_xlfn.XLOOKUP(Table14[[#This Row],[COUNTRY]],CATEGORICAL_BINS_STEP_1!$L$2:$L$11,CATEGORICAL_BINS_STEP_1!$K$2:$K$11,,-1)</f>
        <v>2</v>
      </c>
      <c r="B91" s="64">
        <f>_xlfn.XLOOKUP(Table119[[#This Row],[SOLD PRICE]],NUMERICAL_BINS_STEP_1!$U$2:$U$5,NUMERICAL_BINS_STEP_1!$A$2:$A$5,,-1)</f>
        <v>0</v>
      </c>
      <c r="H91" s="64">
        <f>_xlfn.XLOOKUP(Table14[[#This Row],[COUNTRY]],CATEGORICAL_BINS_STEP_1!$L$2:$L$11,CATEGORICAL_BINS_STEP_1!$K$2:$K$11,,-1)</f>
        <v>2</v>
      </c>
      <c r="I91" s="1">
        <f>IF(Table119[[#This Row],[SOLD PRICE]]&gt;=1000000,1,0)</f>
        <v>0</v>
      </c>
    </row>
    <row r="92" spans="1:9" x14ac:dyDescent="0.35">
      <c r="A92" s="64">
        <f>_xlfn.XLOOKUP(Table14[[#This Row],[COUNTRY]],CATEGORICAL_BINS_STEP_1!$L$2:$L$11,CATEGORICAL_BINS_STEP_1!$K$2:$K$11,,-1)</f>
        <v>1</v>
      </c>
      <c r="B92" s="64">
        <f>_xlfn.XLOOKUP(Table119[[#This Row],[SOLD PRICE]],NUMERICAL_BINS_STEP_1!$U$2:$U$5,NUMERICAL_BINS_STEP_1!$A$2:$A$5,,-1)</f>
        <v>3</v>
      </c>
      <c r="H92" s="64">
        <f>_xlfn.XLOOKUP(Table14[[#This Row],[COUNTRY]],CATEGORICAL_BINS_STEP_1!$L$2:$L$11,CATEGORICAL_BINS_STEP_1!$K$2:$K$11,,-1)</f>
        <v>1</v>
      </c>
      <c r="I92" s="1">
        <f>IF(Table119[[#This Row],[SOLD PRICE]]&gt;=1000000,1,0)</f>
        <v>0</v>
      </c>
    </row>
    <row r="93" spans="1:9" x14ac:dyDescent="0.35">
      <c r="A93" s="64">
        <f>_xlfn.XLOOKUP(Table14[[#This Row],[COUNTRY]],CATEGORICAL_BINS_STEP_1!$L$2:$L$11,CATEGORICAL_BINS_STEP_1!$K$2:$K$11,,-1)</f>
        <v>3</v>
      </c>
      <c r="B93" s="64">
        <f>_xlfn.XLOOKUP(Table119[[#This Row],[SOLD PRICE]],NUMERICAL_BINS_STEP_1!$U$2:$U$5,NUMERICAL_BINS_STEP_1!$A$2:$A$5,,-1)</f>
        <v>2</v>
      </c>
      <c r="H93" s="64">
        <f>_xlfn.XLOOKUP(Table14[[#This Row],[COUNTRY]],CATEGORICAL_BINS_STEP_1!$L$2:$L$11,CATEGORICAL_BINS_STEP_1!$K$2:$K$11,,-1)</f>
        <v>3</v>
      </c>
      <c r="I93" s="1">
        <f>IF(Table119[[#This Row],[SOLD PRICE]]&gt;=1000000,1,0)</f>
        <v>0</v>
      </c>
    </row>
    <row r="94" spans="1:9" x14ac:dyDescent="0.35">
      <c r="A94" s="64">
        <f>_xlfn.XLOOKUP(Table14[[#This Row],[COUNTRY]],CATEGORICAL_BINS_STEP_1!$L$2:$L$11,CATEGORICAL_BINS_STEP_1!$K$2:$K$11,,-1)</f>
        <v>3</v>
      </c>
      <c r="B94" s="64">
        <f>_xlfn.XLOOKUP(Table119[[#This Row],[SOLD PRICE]],NUMERICAL_BINS_STEP_1!$U$2:$U$5,NUMERICAL_BINS_STEP_1!$A$2:$A$5,,-1)</f>
        <v>3</v>
      </c>
      <c r="H94" s="64">
        <f>_xlfn.XLOOKUP(Table14[[#This Row],[COUNTRY]],CATEGORICAL_BINS_STEP_1!$L$2:$L$11,CATEGORICAL_BINS_STEP_1!$K$2:$K$11,,-1)</f>
        <v>3</v>
      </c>
      <c r="I94" s="1">
        <f>IF(Table119[[#This Row],[SOLD PRICE]]&gt;=1000000,1,0)</f>
        <v>0</v>
      </c>
    </row>
    <row r="95" spans="1:9" x14ac:dyDescent="0.35">
      <c r="A95" s="64">
        <f>_xlfn.XLOOKUP(Table14[[#This Row],[COUNTRY]],CATEGORICAL_BINS_STEP_1!$L$2:$L$11,CATEGORICAL_BINS_STEP_1!$K$2:$K$11,,-1)</f>
        <v>1</v>
      </c>
      <c r="B95" s="64">
        <f>_xlfn.XLOOKUP(Table119[[#This Row],[SOLD PRICE]],NUMERICAL_BINS_STEP_1!$U$2:$U$5,NUMERICAL_BINS_STEP_1!$A$2:$A$5,,-1)</f>
        <v>1</v>
      </c>
      <c r="H95" s="64">
        <f>_xlfn.XLOOKUP(Table14[[#This Row],[COUNTRY]],CATEGORICAL_BINS_STEP_1!$L$2:$L$11,CATEGORICAL_BINS_STEP_1!$K$2:$K$11,,-1)</f>
        <v>1</v>
      </c>
      <c r="I95" s="1">
        <f>IF(Table119[[#This Row],[SOLD PRICE]]&gt;=1000000,1,0)</f>
        <v>0</v>
      </c>
    </row>
    <row r="96" spans="1:9" x14ac:dyDescent="0.35">
      <c r="A96" s="64">
        <f>_xlfn.XLOOKUP(Table14[[#This Row],[COUNTRY]],CATEGORICAL_BINS_STEP_1!$L$2:$L$11,CATEGORICAL_BINS_STEP_1!$K$2:$K$11,,-1)</f>
        <v>1</v>
      </c>
      <c r="B96" s="64">
        <f>_xlfn.XLOOKUP(Table119[[#This Row],[SOLD PRICE]],NUMERICAL_BINS_STEP_1!$U$2:$U$5,NUMERICAL_BINS_STEP_1!$A$2:$A$5,,-1)</f>
        <v>3</v>
      </c>
      <c r="H96" s="64">
        <f>_xlfn.XLOOKUP(Table14[[#This Row],[COUNTRY]],CATEGORICAL_BINS_STEP_1!$L$2:$L$11,CATEGORICAL_BINS_STEP_1!$K$2:$K$11,,-1)</f>
        <v>1</v>
      </c>
      <c r="I96" s="1">
        <f>IF(Table119[[#This Row],[SOLD PRICE]]&gt;=1000000,1,0)</f>
        <v>0</v>
      </c>
    </row>
    <row r="97" spans="1:9" x14ac:dyDescent="0.35">
      <c r="A97" s="64">
        <f>_xlfn.XLOOKUP(Table14[[#This Row],[COUNTRY]],CATEGORICAL_BINS_STEP_1!$L$2:$L$11,CATEGORICAL_BINS_STEP_1!$K$2:$K$11,,-1)</f>
        <v>1</v>
      </c>
      <c r="B97" s="64">
        <f>_xlfn.XLOOKUP(Table119[[#This Row],[SOLD PRICE]],NUMERICAL_BINS_STEP_1!$U$2:$U$5,NUMERICAL_BINS_STEP_1!$A$2:$A$5,,-1)</f>
        <v>2</v>
      </c>
      <c r="H97" s="64">
        <f>_xlfn.XLOOKUP(Table14[[#This Row],[COUNTRY]],CATEGORICAL_BINS_STEP_1!$L$2:$L$11,CATEGORICAL_BINS_STEP_1!$K$2:$K$11,,-1)</f>
        <v>1</v>
      </c>
      <c r="I97" s="1">
        <f>IF(Table119[[#This Row],[SOLD PRICE]]&gt;=1000000,1,0)</f>
        <v>0</v>
      </c>
    </row>
    <row r="98" spans="1:9" x14ac:dyDescent="0.35">
      <c r="A98" s="64">
        <f>_xlfn.XLOOKUP(Table14[[#This Row],[COUNTRY]],CATEGORICAL_BINS_STEP_1!$L$2:$L$11,CATEGORICAL_BINS_STEP_1!$K$2:$K$11,,-1)</f>
        <v>1</v>
      </c>
      <c r="B98" s="64">
        <f>_xlfn.XLOOKUP(Table119[[#This Row],[SOLD PRICE]],NUMERICAL_BINS_STEP_1!$U$2:$U$5,NUMERICAL_BINS_STEP_1!$A$2:$A$5,,-1)</f>
        <v>2</v>
      </c>
      <c r="H98" s="64">
        <f>_xlfn.XLOOKUP(Table14[[#This Row],[COUNTRY]],CATEGORICAL_BINS_STEP_1!$L$2:$L$11,CATEGORICAL_BINS_STEP_1!$K$2:$K$11,,-1)</f>
        <v>1</v>
      </c>
      <c r="I98" s="1">
        <f>IF(Table119[[#This Row],[SOLD PRICE]]&gt;=1000000,1,0)</f>
        <v>0</v>
      </c>
    </row>
    <row r="99" spans="1:9" x14ac:dyDescent="0.35">
      <c r="A99" s="64">
        <f>_xlfn.XLOOKUP(Table14[[#This Row],[COUNTRY]],CATEGORICAL_BINS_STEP_1!$L$2:$L$11,CATEGORICAL_BINS_STEP_1!$K$2:$K$11,,-1)</f>
        <v>1</v>
      </c>
      <c r="B99" s="64">
        <f>_xlfn.XLOOKUP(Table119[[#This Row],[SOLD PRICE]],NUMERICAL_BINS_STEP_1!$U$2:$U$5,NUMERICAL_BINS_STEP_1!$A$2:$A$5,,-1)</f>
        <v>1</v>
      </c>
      <c r="H99" s="64">
        <f>_xlfn.XLOOKUP(Table14[[#This Row],[COUNTRY]],CATEGORICAL_BINS_STEP_1!$L$2:$L$11,CATEGORICAL_BINS_STEP_1!$K$2:$K$11,,-1)</f>
        <v>1</v>
      </c>
      <c r="I99" s="1">
        <f>IF(Table119[[#This Row],[SOLD PRICE]]&gt;=1000000,1,0)</f>
        <v>0</v>
      </c>
    </row>
    <row r="100" spans="1:9" x14ac:dyDescent="0.35">
      <c r="A100" s="64">
        <f>_xlfn.XLOOKUP(Table14[[#This Row],[COUNTRY]],CATEGORICAL_BINS_STEP_1!$L$2:$L$11,CATEGORICAL_BINS_STEP_1!$K$2:$K$11,,-1)</f>
        <v>1</v>
      </c>
      <c r="B100" s="64">
        <f>_xlfn.XLOOKUP(Table119[[#This Row],[SOLD PRICE]],NUMERICAL_BINS_STEP_1!$U$2:$U$5,NUMERICAL_BINS_STEP_1!$A$2:$A$5,,-1)</f>
        <v>2</v>
      </c>
      <c r="H100" s="64">
        <f>_xlfn.XLOOKUP(Table14[[#This Row],[COUNTRY]],CATEGORICAL_BINS_STEP_1!$L$2:$L$11,CATEGORICAL_BINS_STEP_1!$K$2:$K$11,,-1)</f>
        <v>1</v>
      </c>
      <c r="I100" s="1">
        <f>IF(Table119[[#This Row],[SOLD PRICE]]&gt;=1000000,1,0)</f>
        <v>0</v>
      </c>
    </row>
    <row r="101" spans="1:9" x14ac:dyDescent="0.35">
      <c r="A101" s="64">
        <f>_xlfn.XLOOKUP(Table14[[#This Row],[COUNTRY]],CATEGORICAL_BINS_STEP_1!$L$2:$L$11,CATEGORICAL_BINS_STEP_1!$K$2:$K$11,,-1)</f>
        <v>1</v>
      </c>
      <c r="B101" s="64">
        <f>_xlfn.XLOOKUP(Table119[[#This Row],[SOLD PRICE]],NUMERICAL_BINS_STEP_1!$U$2:$U$5,NUMERICAL_BINS_STEP_1!$A$2:$A$5,,-1)</f>
        <v>1</v>
      </c>
      <c r="H101" s="64">
        <f>_xlfn.XLOOKUP(Table14[[#This Row],[COUNTRY]],CATEGORICAL_BINS_STEP_1!$L$2:$L$11,CATEGORICAL_BINS_STEP_1!$K$2:$K$11,,-1)</f>
        <v>1</v>
      </c>
      <c r="I101" s="1">
        <f>IF(Table119[[#This Row],[SOLD PRICE]]&gt;=1000000,1,0)</f>
        <v>0</v>
      </c>
    </row>
    <row r="102" spans="1:9" x14ac:dyDescent="0.35">
      <c r="A102" s="64">
        <f>_xlfn.XLOOKUP(Table14[[#This Row],[COUNTRY]],CATEGORICAL_BINS_STEP_1!$L$2:$L$11,CATEGORICAL_BINS_STEP_1!$K$2:$K$11,,-1)</f>
        <v>3</v>
      </c>
      <c r="B102" s="64">
        <f>_xlfn.XLOOKUP(Table119[[#This Row],[SOLD PRICE]],NUMERICAL_BINS_STEP_1!$U$2:$U$5,NUMERICAL_BINS_STEP_1!$A$2:$A$5,,-1)</f>
        <v>3</v>
      </c>
      <c r="H102" s="64">
        <f>_xlfn.XLOOKUP(Table14[[#This Row],[COUNTRY]],CATEGORICAL_BINS_STEP_1!$L$2:$L$11,CATEGORICAL_BINS_STEP_1!$K$2:$K$11,,-1)</f>
        <v>3</v>
      </c>
      <c r="I102" s="1">
        <f>IF(Table119[[#This Row],[SOLD PRICE]]&gt;=1000000,1,0)</f>
        <v>0</v>
      </c>
    </row>
    <row r="103" spans="1:9" x14ac:dyDescent="0.35">
      <c r="A103" s="64">
        <f>_xlfn.XLOOKUP(Table14[[#This Row],[COUNTRY]],CATEGORICAL_BINS_STEP_1!$L$2:$L$11,CATEGORICAL_BINS_STEP_1!$K$2:$K$11,,-1)</f>
        <v>1</v>
      </c>
      <c r="B103" s="64">
        <f>_xlfn.XLOOKUP(Table119[[#This Row],[SOLD PRICE]],NUMERICAL_BINS_STEP_1!$U$2:$U$5,NUMERICAL_BINS_STEP_1!$A$2:$A$5,,-1)</f>
        <v>2</v>
      </c>
      <c r="H103" s="64">
        <f>_xlfn.XLOOKUP(Table14[[#This Row],[COUNTRY]],CATEGORICAL_BINS_STEP_1!$L$2:$L$11,CATEGORICAL_BINS_STEP_1!$K$2:$K$11,,-1)</f>
        <v>1</v>
      </c>
      <c r="I103" s="1">
        <f>IF(Table119[[#This Row],[SOLD PRICE]]&gt;=1000000,1,0)</f>
        <v>0</v>
      </c>
    </row>
    <row r="104" spans="1:9" x14ac:dyDescent="0.35">
      <c r="A104" s="64">
        <f>_xlfn.XLOOKUP(Table14[[#This Row],[COUNTRY]],CATEGORICAL_BINS_STEP_1!$L$2:$L$11,CATEGORICAL_BINS_STEP_1!$K$2:$K$11,,-1)</f>
        <v>3</v>
      </c>
      <c r="B104" s="64">
        <f>_xlfn.XLOOKUP(Table119[[#This Row],[SOLD PRICE]],NUMERICAL_BINS_STEP_1!$U$2:$U$5,NUMERICAL_BINS_STEP_1!$A$2:$A$5,,-1)</f>
        <v>3</v>
      </c>
      <c r="H104" s="64">
        <f>_xlfn.XLOOKUP(Table14[[#This Row],[COUNTRY]],CATEGORICAL_BINS_STEP_1!$L$2:$L$11,CATEGORICAL_BINS_STEP_1!$K$2:$K$11,,-1)</f>
        <v>3</v>
      </c>
      <c r="I104" s="1">
        <f>IF(Table119[[#This Row],[SOLD PRICE]]&gt;=1000000,1,0)</f>
        <v>0</v>
      </c>
    </row>
    <row r="105" spans="1:9" x14ac:dyDescent="0.35">
      <c r="A105" s="64">
        <f>_xlfn.XLOOKUP(Table14[[#This Row],[COUNTRY]],CATEGORICAL_BINS_STEP_1!$L$2:$L$11,CATEGORICAL_BINS_STEP_1!$K$2:$K$11,,-1)</f>
        <v>2</v>
      </c>
      <c r="B105" s="64">
        <f>_xlfn.XLOOKUP(Table119[[#This Row],[SOLD PRICE]],NUMERICAL_BINS_STEP_1!$U$2:$U$5,NUMERICAL_BINS_STEP_1!$A$2:$A$5,,-1)</f>
        <v>1</v>
      </c>
      <c r="H105" s="64">
        <f>_xlfn.XLOOKUP(Table14[[#This Row],[COUNTRY]],CATEGORICAL_BINS_STEP_1!$L$2:$L$11,CATEGORICAL_BINS_STEP_1!$K$2:$K$11,,-1)</f>
        <v>2</v>
      </c>
      <c r="I105" s="1">
        <f>IF(Table119[[#This Row],[SOLD PRICE]]&gt;=1000000,1,0)</f>
        <v>0</v>
      </c>
    </row>
    <row r="106" spans="1:9" x14ac:dyDescent="0.35">
      <c r="A106" s="64">
        <f>_xlfn.XLOOKUP(Table14[[#This Row],[COUNTRY]],CATEGORICAL_BINS_STEP_1!$L$2:$L$11,CATEGORICAL_BINS_STEP_1!$K$2:$K$11,,-1)</f>
        <v>1</v>
      </c>
      <c r="B106" s="64">
        <f>_xlfn.XLOOKUP(Table119[[#This Row],[SOLD PRICE]],NUMERICAL_BINS_STEP_1!$U$2:$U$5,NUMERICAL_BINS_STEP_1!$A$2:$A$5,,-1)</f>
        <v>3</v>
      </c>
      <c r="H106" s="64">
        <f>_xlfn.XLOOKUP(Table14[[#This Row],[COUNTRY]],CATEGORICAL_BINS_STEP_1!$L$2:$L$11,CATEGORICAL_BINS_STEP_1!$K$2:$K$11,,-1)</f>
        <v>1</v>
      </c>
      <c r="I106" s="1">
        <f>IF(Table119[[#This Row],[SOLD PRICE]]&gt;=1000000,1,0)</f>
        <v>0</v>
      </c>
    </row>
    <row r="107" spans="1:9" x14ac:dyDescent="0.35">
      <c r="A107" s="64">
        <f>_xlfn.XLOOKUP(Table14[[#This Row],[COUNTRY]],CATEGORICAL_BINS_STEP_1!$L$2:$L$11,CATEGORICAL_BINS_STEP_1!$K$2:$K$11,,-1)</f>
        <v>1</v>
      </c>
      <c r="B107" s="64">
        <f>_xlfn.XLOOKUP(Table119[[#This Row],[SOLD PRICE]],NUMERICAL_BINS_STEP_1!$U$2:$U$5,NUMERICAL_BINS_STEP_1!$A$2:$A$5,,-1)</f>
        <v>2</v>
      </c>
      <c r="H107" s="64">
        <f>_xlfn.XLOOKUP(Table14[[#This Row],[COUNTRY]],CATEGORICAL_BINS_STEP_1!$L$2:$L$11,CATEGORICAL_BINS_STEP_1!$K$2:$K$11,,-1)</f>
        <v>1</v>
      </c>
      <c r="I107" s="1">
        <f>IF(Table119[[#This Row],[SOLD PRICE]]&gt;=1000000,1,0)</f>
        <v>0</v>
      </c>
    </row>
    <row r="108" spans="1:9" x14ac:dyDescent="0.35">
      <c r="A108" s="64">
        <f>_xlfn.XLOOKUP(Table14[[#This Row],[COUNTRY]],CATEGORICAL_BINS_STEP_1!$L$2:$L$11,CATEGORICAL_BINS_STEP_1!$K$2:$K$11,,-1)</f>
        <v>2</v>
      </c>
      <c r="B108" s="64">
        <f>_xlfn.XLOOKUP(Table119[[#This Row],[SOLD PRICE]],NUMERICAL_BINS_STEP_1!$U$2:$U$5,NUMERICAL_BINS_STEP_1!$A$2:$A$5,,-1)</f>
        <v>2</v>
      </c>
      <c r="H108" s="64">
        <f>_xlfn.XLOOKUP(Table14[[#This Row],[COUNTRY]],CATEGORICAL_BINS_STEP_1!$L$2:$L$11,CATEGORICAL_BINS_STEP_1!$K$2:$K$11,,-1)</f>
        <v>2</v>
      </c>
      <c r="I108" s="1">
        <f>IF(Table119[[#This Row],[SOLD PRICE]]&gt;=1000000,1,0)</f>
        <v>0</v>
      </c>
    </row>
    <row r="109" spans="1:9" x14ac:dyDescent="0.35">
      <c r="A109" s="64">
        <f>_xlfn.XLOOKUP(Table14[[#This Row],[COUNTRY]],CATEGORICAL_BINS_STEP_1!$L$2:$L$11,CATEGORICAL_BINS_STEP_1!$K$2:$K$11,,-1)</f>
        <v>2</v>
      </c>
      <c r="B109" s="64">
        <f>_xlfn.XLOOKUP(Table119[[#This Row],[SOLD PRICE]],NUMERICAL_BINS_STEP_1!$U$2:$U$5,NUMERICAL_BINS_STEP_1!$A$2:$A$5,,-1)</f>
        <v>2</v>
      </c>
      <c r="H109" s="64">
        <f>_xlfn.XLOOKUP(Table14[[#This Row],[COUNTRY]],CATEGORICAL_BINS_STEP_1!$L$2:$L$11,CATEGORICAL_BINS_STEP_1!$K$2:$K$11,,-1)</f>
        <v>2</v>
      </c>
      <c r="I109" s="1">
        <f>IF(Table119[[#This Row],[SOLD PRICE]]&gt;=1000000,1,0)</f>
        <v>0</v>
      </c>
    </row>
    <row r="110" spans="1:9" x14ac:dyDescent="0.35">
      <c r="A110" s="64">
        <f>_xlfn.XLOOKUP(Table14[[#This Row],[COUNTRY]],CATEGORICAL_BINS_STEP_1!$L$2:$L$11,CATEGORICAL_BINS_STEP_1!$K$2:$K$11,,-1)</f>
        <v>2</v>
      </c>
      <c r="B110" s="64">
        <f>_xlfn.XLOOKUP(Table119[[#This Row],[SOLD PRICE]],NUMERICAL_BINS_STEP_1!$U$2:$U$5,NUMERICAL_BINS_STEP_1!$A$2:$A$5,,-1)</f>
        <v>3</v>
      </c>
      <c r="H110" s="64">
        <f>_xlfn.XLOOKUP(Table14[[#This Row],[COUNTRY]],CATEGORICAL_BINS_STEP_1!$L$2:$L$11,CATEGORICAL_BINS_STEP_1!$K$2:$K$11,,-1)</f>
        <v>2</v>
      </c>
      <c r="I110" s="1">
        <f>IF(Table119[[#This Row],[SOLD PRICE]]&gt;=1000000,1,0)</f>
        <v>0</v>
      </c>
    </row>
    <row r="111" spans="1:9" x14ac:dyDescent="0.35">
      <c r="A111" s="64">
        <f>_xlfn.XLOOKUP(Table14[[#This Row],[COUNTRY]],CATEGORICAL_BINS_STEP_1!$L$2:$L$11,CATEGORICAL_BINS_STEP_1!$K$2:$K$11,,-1)</f>
        <v>3</v>
      </c>
      <c r="B111" s="64">
        <f>_xlfn.XLOOKUP(Table119[[#This Row],[SOLD PRICE]],NUMERICAL_BINS_STEP_1!$U$2:$U$5,NUMERICAL_BINS_STEP_1!$A$2:$A$5,,-1)</f>
        <v>1</v>
      </c>
      <c r="H111" s="64">
        <f>_xlfn.XLOOKUP(Table14[[#This Row],[COUNTRY]],CATEGORICAL_BINS_STEP_1!$L$2:$L$11,CATEGORICAL_BINS_STEP_1!$K$2:$K$11,,-1)</f>
        <v>3</v>
      </c>
      <c r="I111" s="1">
        <f>IF(Table119[[#This Row],[SOLD PRICE]]&gt;=1000000,1,0)</f>
        <v>0</v>
      </c>
    </row>
    <row r="112" spans="1:9" x14ac:dyDescent="0.35">
      <c r="A112" s="64">
        <f>_xlfn.XLOOKUP(Table14[[#This Row],[COUNTRY]],CATEGORICAL_BINS_STEP_1!$L$2:$L$11,CATEGORICAL_BINS_STEP_1!$K$2:$K$11,,-1)</f>
        <v>2</v>
      </c>
      <c r="B112" s="64">
        <f>_xlfn.XLOOKUP(Table119[[#This Row],[SOLD PRICE]],NUMERICAL_BINS_STEP_1!$U$2:$U$5,NUMERICAL_BINS_STEP_1!$A$2:$A$5,,-1)</f>
        <v>1</v>
      </c>
      <c r="H112" s="64">
        <f>_xlfn.XLOOKUP(Table14[[#This Row],[COUNTRY]],CATEGORICAL_BINS_STEP_1!$L$2:$L$11,CATEGORICAL_BINS_STEP_1!$K$2:$K$11,,-1)</f>
        <v>2</v>
      </c>
      <c r="I112" s="1">
        <f>IF(Table119[[#This Row],[SOLD PRICE]]&gt;=1000000,1,0)</f>
        <v>0</v>
      </c>
    </row>
    <row r="113" spans="1:9" x14ac:dyDescent="0.35">
      <c r="A113" s="64">
        <f>_xlfn.XLOOKUP(Table14[[#This Row],[COUNTRY]],CATEGORICAL_BINS_STEP_1!$L$2:$L$11,CATEGORICAL_BINS_STEP_1!$K$2:$K$11,,-1)</f>
        <v>1</v>
      </c>
      <c r="B113" s="64">
        <f>_xlfn.XLOOKUP(Table119[[#This Row],[SOLD PRICE]],NUMERICAL_BINS_STEP_1!$U$2:$U$5,NUMERICAL_BINS_STEP_1!$A$2:$A$5,,-1)</f>
        <v>3</v>
      </c>
      <c r="H113" s="64">
        <f>_xlfn.XLOOKUP(Table14[[#This Row],[COUNTRY]],CATEGORICAL_BINS_STEP_1!$L$2:$L$11,CATEGORICAL_BINS_STEP_1!$K$2:$K$11,,-1)</f>
        <v>1</v>
      </c>
      <c r="I113" s="1">
        <f>IF(Table119[[#This Row],[SOLD PRICE]]&gt;=1000000,1,0)</f>
        <v>1</v>
      </c>
    </row>
    <row r="114" spans="1:9" x14ac:dyDescent="0.35">
      <c r="A114" s="64">
        <f>_xlfn.XLOOKUP(Table14[[#This Row],[COUNTRY]],CATEGORICAL_BINS_STEP_1!$L$2:$L$11,CATEGORICAL_BINS_STEP_1!$K$2:$K$11,,-1)</f>
        <v>1</v>
      </c>
      <c r="B114" s="64">
        <f>_xlfn.XLOOKUP(Table119[[#This Row],[SOLD PRICE]],NUMERICAL_BINS_STEP_1!$U$2:$U$5,NUMERICAL_BINS_STEP_1!$A$2:$A$5,,-1)</f>
        <v>2</v>
      </c>
      <c r="H114" s="64">
        <f>_xlfn.XLOOKUP(Table14[[#This Row],[COUNTRY]],CATEGORICAL_BINS_STEP_1!$L$2:$L$11,CATEGORICAL_BINS_STEP_1!$K$2:$K$11,,-1)</f>
        <v>1</v>
      </c>
      <c r="I114" s="1">
        <f>IF(Table119[[#This Row],[SOLD PRICE]]&gt;=1000000,1,0)</f>
        <v>0</v>
      </c>
    </row>
    <row r="115" spans="1:9" x14ac:dyDescent="0.35">
      <c r="A115" s="64">
        <f>_xlfn.XLOOKUP(Table14[[#This Row],[COUNTRY]],CATEGORICAL_BINS_STEP_1!$L$2:$L$11,CATEGORICAL_BINS_STEP_1!$K$2:$K$11,,-1)</f>
        <v>1</v>
      </c>
      <c r="B115" s="64">
        <f>_xlfn.XLOOKUP(Table119[[#This Row],[SOLD PRICE]],NUMERICAL_BINS_STEP_1!$U$2:$U$5,NUMERICAL_BINS_STEP_1!$A$2:$A$5,,-1)</f>
        <v>1</v>
      </c>
      <c r="H115" s="64">
        <f>_xlfn.XLOOKUP(Table14[[#This Row],[COUNTRY]],CATEGORICAL_BINS_STEP_1!$L$2:$L$11,CATEGORICAL_BINS_STEP_1!$K$2:$K$11,,-1)</f>
        <v>1</v>
      </c>
      <c r="I115" s="1">
        <f>IF(Table119[[#This Row],[SOLD PRICE]]&gt;=1000000,1,0)</f>
        <v>0</v>
      </c>
    </row>
    <row r="116" spans="1:9" x14ac:dyDescent="0.35">
      <c r="A116" s="64">
        <f>_xlfn.XLOOKUP(Table14[[#This Row],[COUNTRY]],CATEGORICAL_BINS_STEP_1!$L$2:$L$11,CATEGORICAL_BINS_STEP_1!$K$2:$K$11,,-1)</f>
        <v>1</v>
      </c>
      <c r="B116" s="64">
        <f>_xlfn.XLOOKUP(Table119[[#This Row],[SOLD PRICE]],NUMERICAL_BINS_STEP_1!$U$2:$U$5,NUMERICAL_BINS_STEP_1!$A$2:$A$5,,-1)</f>
        <v>3</v>
      </c>
      <c r="H116" s="64">
        <f>_xlfn.XLOOKUP(Table14[[#This Row],[COUNTRY]],CATEGORICAL_BINS_STEP_1!$L$2:$L$11,CATEGORICAL_BINS_STEP_1!$K$2:$K$11,,-1)</f>
        <v>1</v>
      </c>
      <c r="I116" s="1">
        <f>IF(Table119[[#This Row],[SOLD PRICE]]&gt;=1000000,1,0)</f>
        <v>0</v>
      </c>
    </row>
    <row r="117" spans="1:9" x14ac:dyDescent="0.35">
      <c r="A117" s="64">
        <f>_xlfn.XLOOKUP(Table14[[#This Row],[COUNTRY]],CATEGORICAL_BINS_STEP_1!$L$2:$L$11,CATEGORICAL_BINS_STEP_1!$K$2:$K$11,,-1)</f>
        <v>1</v>
      </c>
      <c r="B117" s="64">
        <f>_xlfn.XLOOKUP(Table119[[#This Row],[SOLD PRICE]],NUMERICAL_BINS_STEP_1!$U$2:$U$5,NUMERICAL_BINS_STEP_1!$A$2:$A$5,,-1)</f>
        <v>3</v>
      </c>
      <c r="H117" s="64">
        <f>_xlfn.XLOOKUP(Table14[[#This Row],[COUNTRY]],CATEGORICAL_BINS_STEP_1!$L$2:$L$11,CATEGORICAL_BINS_STEP_1!$K$2:$K$11,,-1)</f>
        <v>1</v>
      </c>
      <c r="I117" s="1">
        <f>IF(Table119[[#This Row],[SOLD PRICE]]&gt;=1000000,1,0)</f>
        <v>0</v>
      </c>
    </row>
    <row r="118" spans="1:9" x14ac:dyDescent="0.35">
      <c r="A118" s="64">
        <f>_xlfn.XLOOKUP(Table14[[#This Row],[COUNTRY]],CATEGORICAL_BINS_STEP_1!$L$2:$L$11,CATEGORICAL_BINS_STEP_1!$K$2:$K$11,,-1)</f>
        <v>1</v>
      </c>
      <c r="B118" s="64">
        <f>_xlfn.XLOOKUP(Table119[[#This Row],[SOLD PRICE]],NUMERICAL_BINS_STEP_1!$U$2:$U$5,NUMERICAL_BINS_STEP_1!$A$2:$A$5,,-1)</f>
        <v>3</v>
      </c>
      <c r="H118" s="64">
        <f>_xlfn.XLOOKUP(Table14[[#This Row],[COUNTRY]],CATEGORICAL_BINS_STEP_1!$L$2:$L$11,CATEGORICAL_BINS_STEP_1!$K$2:$K$11,,-1)</f>
        <v>1</v>
      </c>
      <c r="I118" s="1">
        <f>IF(Table119[[#This Row],[SOLD PRICE]]&gt;=1000000,1,0)</f>
        <v>0</v>
      </c>
    </row>
    <row r="119" spans="1:9" x14ac:dyDescent="0.35">
      <c r="A119" s="64">
        <f>_xlfn.XLOOKUP(Table14[[#This Row],[COUNTRY]],CATEGORICAL_BINS_STEP_1!$L$2:$L$11,CATEGORICAL_BINS_STEP_1!$K$2:$K$11,,-1)</f>
        <v>3</v>
      </c>
      <c r="B119" s="64">
        <f>_xlfn.XLOOKUP(Table119[[#This Row],[SOLD PRICE]],NUMERICAL_BINS_STEP_1!$U$2:$U$5,NUMERICAL_BINS_STEP_1!$A$2:$A$5,,-1)</f>
        <v>2</v>
      </c>
      <c r="H119" s="64">
        <f>_xlfn.XLOOKUP(Table14[[#This Row],[COUNTRY]],CATEGORICAL_BINS_STEP_1!$L$2:$L$11,CATEGORICAL_BINS_STEP_1!$K$2:$K$11,,-1)</f>
        <v>3</v>
      </c>
      <c r="I119" s="1">
        <f>IF(Table119[[#This Row],[SOLD PRICE]]&gt;=1000000,1,0)</f>
        <v>0</v>
      </c>
    </row>
    <row r="120" spans="1:9" x14ac:dyDescent="0.35">
      <c r="A120" s="64">
        <f>_xlfn.XLOOKUP(Table14[[#This Row],[COUNTRY]],CATEGORICAL_BINS_STEP_1!$L$2:$L$11,CATEGORICAL_BINS_STEP_1!$K$2:$K$11,,-1)</f>
        <v>2</v>
      </c>
      <c r="B120" s="64">
        <f>_xlfn.XLOOKUP(Table119[[#This Row],[SOLD PRICE]],NUMERICAL_BINS_STEP_1!$U$2:$U$5,NUMERICAL_BINS_STEP_1!$A$2:$A$5,,-1)</f>
        <v>1</v>
      </c>
      <c r="H120" s="64">
        <f>_xlfn.XLOOKUP(Table14[[#This Row],[COUNTRY]],CATEGORICAL_BINS_STEP_1!$L$2:$L$11,CATEGORICAL_BINS_STEP_1!$K$2:$K$11,,-1)</f>
        <v>2</v>
      </c>
      <c r="I120" s="1">
        <f>IF(Table119[[#This Row],[SOLD PRICE]]&gt;=1000000,1,0)</f>
        <v>0</v>
      </c>
    </row>
    <row r="121" spans="1:9" x14ac:dyDescent="0.35">
      <c r="A121" s="64">
        <f>_xlfn.XLOOKUP(Table14[[#This Row],[COUNTRY]],CATEGORICAL_BINS_STEP_1!$L$2:$L$11,CATEGORICAL_BINS_STEP_1!$K$2:$K$11,,-1)</f>
        <v>1</v>
      </c>
      <c r="B121" s="64">
        <f>_xlfn.XLOOKUP(Table119[[#This Row],[SOLD PRICE]],NUMERICAL_BINS_STEP_1!$U$2:$U$5,NUMERICAL_BINS_STEP_1!$A$2:$A$5,,-1)</f>
        <v>1</v>
      </c>
      <c r="H121" s="64">
        <f>_xlfn.XLOOKUP(Table14[[#This Row],[COUNTRY]],CATEGORICAL_BINS_STEP_1!$L$2:$L$11,CATEGORICAL_BINS_STEP_1!$K$2:$K$11,,-1)</f>
        <v>1</v>
      </c>
      <c r="I121" s="1">
        <f>IF(Table119[[#This Row],[SOLD PRICE]]&gt;=1000000,1,0)</f>
        <v>0</v>
      </c>
    </row>
    <row r="122" spans="1:9" x14ac:dyDescent="0.35">
      <c r="A122" s="64">
        <f>_xlfn.XLOOKUP(Table14[[#This Row],[COUNTRY]],CATEGORICAL_BINS_STEP_1!$L$2:$L$11,CATEGORICAL_BINS_STEP_1!$K$2:$K$11,,-1)</f>
        <v>2</v>
      </c>
      <c r="B122" s="64">
        <f>_xlfn.XLOOKUP(Table119[[#This Row],[SOLD PRICE]],NUMERICAL_BINS_STEP_1!$U$2:$U$5,NUMERICAL_BINS_STEP_1!$A$2:$A$5,,-1)</f>
        <v>1</v>
      </c>
      <c r="H122" s="64">
        <f>_xlfn.XLOOKUP(Table14[[#This Row],[COUNTRY]],CATEGORICAL_BINS_STEP_1!$L$2:$L$11,CATEGORICAL_BINS_STEP_1!$K$2:$K$11,,-1)</f>
        <v>2</v>
      </c>
      <c r="I122" s="1">
        <f>IF(Table119[[#This Row],[SOLD PRICE]]&gt;=1000000,1,0)</f>
        <v>0</v>
      </c>
    </row>
    <row r="123" spans="1:9" x14ac:dyDescent="0.35">
      <c r="A123" s="64">
        <f>_xlfn.XLOOKUP(Table14[[#This Row],[COUNTRY]],CATEGORICAL_BINS_STEP_1!$L$2:$L$11,CATEGORICAL_BINS_STEP_1!$K$2:$K$11,,-1)</f>
        <v>1</v>
      </c>
      <c r="B123" s="64">
        <f>_xlfn.XLOOKUP(Table119[[#This Row],[SOLD PRICE]],NUMERICAL_BINS_STEP_1!$U$2:$U$5,NUMERICAL_BINS_STEP_1!$A$2:$A$5,,-1)</f>
        <v>3</v>
      </c>
      <c r="H123" s="64">
        <f>_xlfn.XLOOKUP(Table14[[#This Row],[COUNTRY]],CATEGORICAL_BINS_STEP_1!$L$2:$L$11,CATEGORICAL_BINS_STEP_1!$K$2:$K$11,,-1)</f>
        <v>1</v>
      </c>
      <c r="I123" s="1">
        <f>IF(Table119[[#This Row],[SOLD PRICE]]&gt;=1000000,1,0)</f>
        <v>1</v>
      </c>
    </row>
    <row r="124" spans="1:9" x14ac:dyDescent="0.35">
      <c r="A124" s="64">
        <f>_xlfn.XLOOKUP(Table14[[#This Row],[COUNTRY]],CATEGORICAL_BINS_STEP_1!$L$2:$L$11,CATEGORICAL_BINS_STEP_1!$K$2:$K$11,,-1)</f>
        <v>2</v>
      </c>
      <c r="B124" s="64">
        <f>_xlfn.XLOOKUP(Table119[[#This Row],[SOLD PRICE]],NUMERICAL_BINS_STEP_1!$U$2:$U$5,NUMERICAL_BINS_STEP_1!$A$2:$A$5,,-1)</f>
        <v>2</v>
      </c>
      <c r="H124" s="64">
        <f>_xlfn.XLOOKUP(Table14[[#This Row],[COUNTRY]],CATEGORICAL_BINS_STEP_1!$L$2:$L$11,CATEGORICAL_BINS_STEP_1!$K$2:$K$11,,-1)</f>
        <v>2</v>
      </c>
      <c r="I124" s="1">
        <f>IF(Table119[[#This Row],[SOLD PRICE]]&gt;=1000000,1,0)</f>
        <v>0</v>
      </c>
    </row>
    <row r="125" spans="1:9" x14ac:dyDescent="0.35">
      <c r="A125" s="64">
        <f>_xlfn.XLOOKUP(Table14[[#This Row],[COUNTRY]],CATEGORICAL_BINS_STEP_1!$L$2:$L$11,CATEGORICAL_BINS_STEP_1!$K$2:$K$11,,-1)</f>
        <v>2</v>
      </c>
      <c r="B125" s="64">
        <f>_xlfn.XLOOKUP(Table119[[#This Row],[SOLD PRICE]],NUMERICAL_BINS_STEP_1!$U$2:$U$5,NUMERICAL_BINS_STEP_1!$A$2:$A$5,,-1)</f>
        <v>3</v>
      </c>
      <c r="H125" s="64">
        <f>_xlfn.XLOOKUP(Table14[[#This Row],[COUNTRY]],CATEGORICAL_BINS_STEP_1!$L$2:$L$11,CATEGORICAL_BINS_STEP_1!$K$2:$K$11,,-1)</f>
        <v>2</v>
      </c>
      <c r="I125" s="1">
        <f>IF(Table119[[#This Row],[SOLD PRICE]]&gt;=1000000,1,0)</f>
        <v>1</v>
      </c>
    </row>
    <row r="126" spans="1:9" x14ac:dyDescent="0.35">
      <c r="A126" s="64">
        <f>_xlfn.XLOOKUP(Table14[[#This Row],[COUNTRY]],CATEGORICAL_BINS_STEP_1!$L$2:$L$11,CATEGORICAL_BINS_STEP_1!$K$2:$K$11,,-1)</f>
        <v>2</v>
      </c>
      <c r="B126" s="64">
        <f>_xlfn.XLOOKUP(Table119[[#This Row],[SOLD PRICE]],NUMERICAL_BINS_STEP_1!$U$2:$U$5,NUMERICAL_BINS_STEP_1!$A$2:$A$5,,-1)</f>
        <v>3</v>
      </c>
      <c r="H126" s="64">
        <f>_xlfn.XLOOKUP(Table14[[#This Row],[COUNTRY]],CATEGORICAL_BINS_STEP_1!$L$2:$L$11,CATEGORICAL_BINS_STEP_1!$K$2:$K$11,,-1)</f>
        <v>2</v>
      </c>
      <c r="I126" s="1">
        <f>IF(Table119[[#This Row],[SOLD PRICE]]&gt;=1000000,1,0)</f>
        <v>1</v>
      </c>
    </row>
    <row r="127" spans="1:9" x14ac:dyDescent="0.35">
      <c r="A127" s="64">
        <f>_xlfn.XLOOKUP(Table14[[#This Row],[COUNTRY]],CATEGORICAL_BINS_STEP_1!$L$2:$L$11,CATEGORICAL_BINS_STEP_1!$K$2:$K$11,,-1)</f>
        <v>1</v>
      </c>
      <c r="B127" s="64">
        <f>_xlfn.XLOOKUP(Table119[[#This Row],[SOLD PRICE]],NUMERICAL_BINS_STEP_1!$U$2:$U$5,NUMERICAL_BINS_STEP_1!$A$2:$A$5,,-1)</f>
        <v>3</v>
      </c>
      <c r="H127" s="64">
        <f>_xlfn.XLOOKUP(Table14[[#This Row],[COUNTRY]],CATEGORICAL_BINS_STEP_1!$L$2:$L$11,CATEGORICAL_BINS_STEP_1!$K$2:$K$11,,-1)</f>
        <v>1</v>
      </c>
      <c r="I127" s="1">
        <f>IF(Table119[[#This Row],[SOLD PRICE]]&gt;=1000000,1,0)</f>
        <v>1</v>
      </c>
    </row>
    <row r="128" spans="1:9" x14ac:dyDescent="0.35">
      <c r="A128" s="64">
        <f>_xlfn.XLOOKUP(Table14[[#This Row],[COUNTRY]],CATEGORICAL_BINS_STEP_1!$L$2:$L$11,CATEGORICAL_BINS_STEP_1!$K$2:$K$11,,-1)</f>
        <v>1</v>
      </c>
      <c r="B128" s="64">
        <f>_xlfn.XLOOKUP(Table119[[#This Row],[SOLD PRICE]],NUMERICAL_BINS_STEP_1!$U$2:$U$5,NUMERICAL_BINS_STEP_1!$A$2:$A$5,,-1)</f>
        <v>3</v>
      </c>
      <c r="H128" s="64">
        <f>_xlfn.XLOOKUP(Table14[[#This Row],[COUNTRY]],CATEGORICAL_BINS_STEP_1!$L$2:$L$11,CATEGORICAL_BINS_STEP_1!$K$2:$K$11,,-1)</f>
        <v>1</v>
      </c>
      <c r="I128" s="1">
        <f>IF(Table119[[#This Row],[SOLD PRICE]]&gt;=1000000,1,0)</f>
        <v>1</v>
      </c>
    </row>
    <row r="129" spans="1:9" x14ac:dyDescent="0.35">
      <c r="A129" s="64">
        <f>_xlfn.XLOOKUP(Table14[[#This Row],[COUNTRY]],CATEGORICAL_BINS_STEP_1!$L$2:$L$11,CATEGORICAL_BINS_STEP_1!$K$2:$K$11,,-1)</f>
        <v>1</v>
      </c>
      <c r="B129" s="64">
        <f>_xlfn.XLOOKUP(Table119[[#This Row],[SOLD PRICE]],NUMERICAL_BINS_STEP_1!$U$2:$U$5,NUMERICAL_BINS_STEP_1!$A$2:$A$5,,-1)</f>
        <v>2</v>
      </c>
      <c r="H129" s="64">
        <f>_xlfn.XLOOKUP(Table14[[#This Row],[COUNTRY]],CATEGORICAL_BINS_STEP_1!$L$2:$L$11,CATEGORICAL_BINS_STEP_1!$K$2:$K$11,,-1)</f>
        <v>1</v>
      </c>
      <c r="I129" s="1">
        <f>IF(Table119[[#This Row],[SOLD PRICE]]&gt;=1000000,1,0)</f>
        <v>0</v>
      </c>
    </row>
    <row r="130" spans="1:9" x14ac:dyDescent="0.35">
      <c r="A130" s="64">
        <f>_xlfn.XLOOKUP(Table14[[#This Row],[COUNTRY]],CATEGORICAL_BINS_STEP_1!$L$2:$L$11,CATEGORICAL_BINS_STEP_1!$K$2:$K$11,,-1)</f>
        <v>1</v>
      </c>
      <c r="B130" s="64">
        <f>_xlfn.XLOOKUP(Table119[[#This Row],[SOLD PRICE]],NUMERICAL_BINS_STEP_1!$U$2:$U$5,NUMERICAL_BINS_STEP_1!$A$2:$A$5,,-1)</f>
        <v>3</v>
      </c>
      <c r="H130" s="64">
        <f>_xlfn.XLOOKUP(Table14[[#This Row],[COUNTRY]],CATEGORICAL_BINS_STEP_1!$L$2:$L$11,CATEGORICAL_BINS_STEP_1!$K$2:$K$11,,-1)</f>
        <v>1</v>
      </c>
      <c r="I130" s="1">
        <f>IF(Table119[[#This Row],[SOLD PRICE]]&gt;=1000000,1,0)</f>
        <v>1</v>
      </c>
    </row>
    <row r="131" spans="1:9" x14ac:dyDescent="0.35">
      <c r="A131" s="70">
        <f>_xlfn.XLOOKUP(Table14[[#This Row],[COUNTRY]],CATEGORICAL_BINS_STEP_1!$L$2:$L$11,CATEGORICAL_BINS_STEP_1!$K$2:$K$11,,-1)</f>
        <v>3</v>
      </c>
      <c r="B131" s="70">
        <f>_xlfn.XLOOKUP(Table119[[#This Row],[SOLD PRICE]],NUMERICAL_BINS_STEP_1!$U$2:$U$5,NUMERICAL_BINS_STEP_1!$A$2:$A$5,,-1)</f>
        <v>3</v>
      </c>
      <c r="H131" s="70">
        <f>_xlfn.XLOOKUP(Table14[[#This Row],[COUNTRY]],CATEGORICAL_BINS_STEP_1!$L$2:$L$11,CATEGORICAL_BINS_STEP_1!$K$2:$K$11,,-1)</f>
        <v>3</v>
      </c>
      <c r="I131" s="1">
        <f>IF(Table119[[#This Row],[SOLD PRICE]]&gt;=1000000,1,0)</f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8084-969D-4475-9F94-69B8B3CDA604}">
  <dimension ref="A1:I22"/>
  <sheetViews>
    <sheetView topLeftCell="A4" workbookViewId="0">
      <selection activeCell="H14" sqref="H14:I22"/>
    </sheetView>
  </sheetViews>
  <sheetFormatPr defaultRowHeight="14.5" x14ac:dyDescent="0.35"/>
  <cols>
    <col min="2" max="3" width="8.81640625" bestFit="1" customWidth="1"/>
    <col min="4" max="4" width="9.7265625" bestFit="1" customWidth="1"/>
    <col min="5" max="7" width="8.816406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0.21275049702420581</v>
      </c>
    </row>
    <row r="7" spans="1:9" x14ac:dyDescent="0.35">
      <c r="A7" s="34" t="s">
        <v>224</v>
      </c>
      <c r="B7" s="34">
        <v>0.2361457048530024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x14ac:dyDescent="0.35">
      <c r="A14" s="34"/>
      <c r="B14" s="34"/>
      <c r="C14" s="34"/>
      <c r="D14" s="34"/>
      <c r="E14" s="34"/>
      <c r="F14" s="34"/>
      <c r="H14" s="38"/>
      <c r="I14" s="38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0.41176470588235242</v>
      </c>
      <c r="C17" s="41">
        <v>5.7273746126168285E-2</v>
      </c>
      <c r="D17" s="41">
        <v>7.1894145875367803</v>
      </c>
      <c r="E17" s="41">
        <v>5.0821284340075453E-11</v>
      </c>
      <c r="F17" s="41">
        <v>0.29842164603279087</v>
      </c>
      <c r="G17" s="41">
        <v>0.52510776573191398</v>
      </c>
      <c r="H17" s="34"/>
      <c r="I17" s="34"/>
    </row>
    <row r="18" spans="1:9" x14ac:dyDescent="0.35">
      <c r="A18" s="34" t="s">
        <v>304</v>
      </c>
      <c r="B18" s="41">
        <v>-0.38850889192886401</v>
      </c>
      <c r="C18" s="41">
        <v>6.7654546542675484E-2</v>
      </c>
      <c r="D18" s="41">
        <v>-5.742539293849207</v>
      </c>
      <c r="E18" s="41">
        <v>6.6016697418391316E-8</v>
      </c>
      <c r="F18" s="41">
        <v>-0.52239525062782532</v>
      </c>
      <c r="G18" s="41">
        <v>-0.25462253322990264</v>
      </c>
      <c r="H18" s="34"/>
      <c r="I18" s="34"/>
    </row>
    <row r="19" spans="1:9" x14ac:dyDescent="0.35">
      <c r="A19" s="34" t="s">
        <v>305</v>
      </c>
      <c r="B19" s="41">
        <v>-0.39135654261704589</v>
      </c>
      <c r="C19" s="41">
        <v>6.6470587586622998E-2</v>
      </c>
      <c r="D19" s="41">
        <v>-5.8876648578897957</v>
      </c>
      <c r="E19" s="41">
        <v>3.3320458140546837E-8</v>
      </c>
      <c r="F19" s="41">
        <v>-0.5228998813480159</v>
      </c>
      <c r="G19" s="41">
        <v>-0.25981320388607587</v>
      </c>
      <c r="H19" s="34"/>
      <c r="I19" s="34"/>
    </row>
    <row r="20" spans="1:9" x14ac:dyDescent="0.35">
      <c r="A20" s="34" t="s">
        <v>306</v>
      </c>
      <c r="B20" s="41">
        <v>-0.36414565826330531</v>
      </c>
      <c r="C20" s="41">
        <v>7.7043808138567912E-2</v>
      </c>
      <c r="D20" s="41">
        <v>-4.7264753269771855</v>
      </c>
      <c r="E20" s="41">
        <v>6.008003538386844E-6</v>
      </c>
      <c r="F20" s="41">
        <v>-0.51661308963493735</v>
      </c>
      <c r="G20" s="41">
        <v>-0.21167822689167323</v>
      </c>
      <c r="H20" s="34"/>
      <c r="I20" s="34"/>
    </row>
    <row r="21" spans="1:9" ht="15" thickBot="1" x14ac:dyDescent="0.4">
      <c r="A21" s="35" t="s">
        <v>306</v>
      </c>
      <c r="B21" s="42">
        <v>0</v>
      </c>
      <c r="C21" s="42">
        <v>0</v>
      </c>
      <c r="D21" s="42">
        <v>65535</v>
      </c>
      <c r="E21" s="42" t="e">
        <v>#NUM!</v>
      </c>
      <c r="F21" s="42">
        <v>0</v>
      </c>
      <c r="G21" s="42">
        <v>0</v>
      </c>
      <c r="H21" s="34"/>
      <c r="I21" s="34"/>
    </row>
    <row r="22" spans="1:9" x14ac:dyDescent="0.35">
      <c r="H22" s="38"/>
      <c r="I22" s="3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DAE7-F271-4EEC-8A2C-074FE33A854B}">
  <dimension ref="A1:F132"/>
  <sheetViews>
    <sheetView topLeftCell="A111" workbookViewId="0">
      <selection sqref="A1:E131"/>
    </sheetView>
  </sheetViews>
  <sheetFormatPr defaultRowHeight="14.5" x14ac:dyDescent="0.35"/>
  <sheetData>
    <row r="1" spans="1:6" x14ac:dyDescent="0.35">
      <c r="A1" t="s">
        <v>254</v>
      </c>
      <c r="B1" t="s">
        <v>304</v>
      </c>
      <c r="C1" t="s">
        <v>305</v>
      </c>
      <c r="D1" t="s">
        <v>306</v>
      </c>
      <c r="E1" t="s">
        <v>306</v>
      </c>
      <c r="F1" t="s">
        <v>307</v>
      </c>
    </row>
    <row r="2" spans="1:6" x14ac:dyDescent="0.35">
      <c r="A2">
        <v>1</v>
      </c>
      <c r="B2">
        <f>1</f>
        <v>1</v>
      </c>
      <c r="C2">
        <v>0</v>
      </c>
      <c r="D2">
        <v>0</v>
      </c>
      <c r="E2">
        <v>0</v>
      </c>
      <c r="F2" s="65">
        <f>IF(Table119[[#This Row],[SOLD PRICE]]&gt;=1000000,1,0)</f>
        <v>0</v>
      </c>
    </row>
    <row r="3" spans="1:6" x14ac:dyDescent="0.35">
      <c r="A3">
        <v>2</v>
      </c>
      <c r="B3" s="1">
        <f>1</f>
        <v>1</v>
      </c>
      <c r="C3" s="1">
        <v>0</v>
      </c>
      <c r="D3" s="1">
        <v>0</v>
      </c>
      <c r="E3" s="1">
        <v>0</v>
      </c>
      <c r="F3" s="65">
        <f>IF(Table119[[#This Row],[SOLD PRICE]]&gt;=1000000,1,0)</f>
        <v>0</v>
      </c>
    </row>
    <row r="4" spans="1:6" x14ac:dyDescent="0.35">
      <c r="A4">
        <v>3</v>
      </c>
      <c r="B4" s="1">
        <f>1</f>
        <v>1</v>
      </c>
      <c r="C4" s="1">
        <v>0</v>
      </c>
      <c r="D4" s="1">
        <v>0</v>
      </c>
      <c r="E4" s="1">
        <v>0</v>
      </c>
      <c r="F4" s="65">
        <f>IF(Table119[[#This Row],[SOLD PRICE]]&gt;=1000000,1,0)</f>
        <v>0</v>
      </c>
    </row>
    <row r="5" spans="1:6" x14ac:dyDescent="0.35">
      <c r="A5">
        <v>4</v>
      </c>
      <c r="B5" s="1">
        <f>1</f>
        <v>1</v>
      </c>
      <c r="C5" s="1">
        <v>0</v>
      </c>
      <c r="D5" s="1">
        <v>0</v>
      </c>
      <c r="E5" s="1">
        <v>0</v>
      </c>
      <c r="F5" s="65">
        <f>IF(Table119[[#This Row],[SOLD PRICE]]&gt;=1000000,1,0)</f>
        <v>0</v>
      </c>
    </row>
    <row r="6" spans="1:6" x14ac:dyDescent="0.35">
      <c r="A6" s="1">
        <v>5</v>
      </c>
      <c r="B6" s="1">
        <f>1</f>
        <v>1</v>
      </c>
      <c r="C6" s="1">
        <v>0</v>
      </c>
      <c r="D6" s="1">
        <v>0</v>
      </c>
      <c r="E6" s="1">
        <v>0</v>
      </c>
      <c r="F6" s="65">
        <f>IF(Table119[[#This Row],[SOLD PRICE]]&gt;=1000000,1,0)</f>
        <v>0</v>
      </c>
    </row>
    <row r="7" spans="1:6" x14ac:dyDescent="0.35">
      <c r="A7" s="1">
        <v>6</v>
      </c>
      <c r="B7" s="1">
        <f>1</f>
        <v>1</v>
      </c>
      <c r="C7" s="1">
        <v>0</v>
      </c>
      <c r="D7" s="1">
        <v>0</v>
      </c>
      <c r="E7" s="1">
        <v>0</v>
      </c>
      <c r="F7" s="65">
        <f>IF(Table119[[#This Row],[SOLD PRICE]]&gt;=1000000,1,0)</f>
        <v>0</v>
      </c>
    </row>
    <row r="8" spans="1:6" x14ac:dyDescent="0.35">
      <c r="A8" s="1">
        <v>7</v>
      </c>
      <c r="B8" s="1">
        <f>1</f>
        <v>1</v>
      </c>
      <c r="C8" s="1">
        <v>0</v>
      </c>
      <c r="D8" s="1">
        <v>0</v>
      </c>
      <c r="E8" s="1">
        <v>0</v>
      </c>
      <c r="F8" s="65">
        <f>IF(Table119[[#This Row],[SOLD PRICE]]&gt;=1000000,1,0)</f>
        <v>0</v>
      </c>
    </row>
    <row r="9" spans="1:6" x14ac:dyDescent="0.35">
      <c r="A9" s="1">
        <v>8</v>
      </c>
      <c r="B9" s="1">
        <f>1</f>
        <v>1</v>
      </c>
      <c r="C9" s="1">
        <v>0</v>
      </c>
      <c r="D9" s="1">
        <v>0</v>
      </c>
      <c r="E9" s="1">
        <v>0</v>
      </c>
      <c r="F9" s="65">
        <f>IF(Table119[[#This Row],[SOLD PRICE]]&gt;=1000000,1,0)</f>
        <v>0</v>
      </c>
    </row>
    <row r="10" spans="1:6" x14ac:dyDescent="0.35">
      <c r="A10" s="1">
        <v>9</v>
      </c>
      <c r="B10" s="1">
        <f>1</f>
        <v>1</v>
      </c>
      <c r="C10" s="1">
        <v>0</v>
      </c>
      <c r="D10" s="1">
        <v>0</v>
      </c>
      <c r="E10" s="1">
        <v>0</v>
      </c>
      <c r="F10" s="65">
        <f>IF(Table119[[#This Row],[SOLD PRICE]]&gt;=1000000,1,0)</f>
        <v>0</v>
      </c>
    </row>
    <row r="11" spans="1:6" x14ac:dyDescent="0.35">
      <c r="A11" s="1">
        <v>10</v>
      </c>
      <c r="B11" s="1">
        <f>1</f>
        <v>1</v>
      </c>
      <c r="C11" s="1">
        <v>0</v>
      </c>
      <c r="D11" s="1">
        <v>0</v>
      </c>
      <c r="E11" s="1">
        <v>0</v>
      </c>
      <c r="F11" s="65">
        <f>IF(Table119[[#This Row],[SOLD PRICE]]&gt;=1000000,1,0)</f>
        <v>0</v>
      </c>
    </row>
    <row r="12" spans="1:6" x14ac:dyDescent="0.35">
      <c r="A12" s="1">
        <v>11</v>
      </c>
      <c r="B12" s="1">
        <f>1</f>
        <v>1</v>
      </c>
      <c r="C12" s="1">
        <v>0</v>
      </c>
      <c r="D12" s="1">
        <v>0</v>
      </c>
      <c r="E12" s="1">
        <v>0</v>
      </c>
      <c r="F12" s="65">
        <f>IF(Table119[[#This Row],[SOLD PRICE]]&gt;=1000000,1,0)</f>
        <v>0</v>
      </c>
    </row>
    <row r="13" spans="1:6" x14ac:dyDescent="0.35">
      <c r="A13" s="1">
        <v>12</v>
      </c>
      <c r="B13" s="1">
        <f>1</f>
        <v>1</v>
      </c>
      <c r="C13" s="1">
        <v>0</v>
      </c>
      <c r="D13" s="1">
        <v>0</v>
      </c>
      <c r="E13" s="1">
        <v>0</v>
      </c>
      <c r="F13" s="65">
        <f>IF(Table119[[#This Row],[SOLD PRICE]]&gt;=1000000,1,0)</f>
        <v>0</v>
      </c>
    </row>
    <row r="14" spans="1:6" x14ac:dyDescent="0.35">
      <c r="A14" s="1">
        <v>13</v>
      </c>
      <c r="B14" s="1">
        <f>1</f>
        <v>1</v>
      </c>
      <c r="C14" s="1">
        <v>0</v>
      </c>
      <c r="D14" s="1">
        <v>0</v>
      </c>
      <c r="E14" s="1">
        <v>0</v>
      </c>
      <c r="F14" s="65">
        <f>IF(Table119[[#This Row],[SOLD PRICE]]&gt;=1000000,1,0)</f>
        <v>0</v>
      </c>
    </row>
    <row r="15" spans="1:6" x14ac:dyDescent="0.35">
      <c r="A15" s="1">
        <v>14</v>
      </c>
      <c r="B15" s="1">
        <f>1</f>
        <v>1</v>
      </c>
      <c r="C15" s="1">
        <v>0</v>
      </c>
      <c r="D15" s="1">
        <v>0</v>
      </c>
      <c r="E15" s="1">
        <v>0</v>
      </c>
      <c r="F15" s="65">
        <f>IF(Table119[[#This Row],[SOLD PRICE]]&gt;=1000000,1,0)</f>
        <v>0</v>
      </c>
    </row>
    <row r="16" spans="1:6" x14ac:dyDescent="0.35">
      <c r="A16" s="1">
        <v>15</v>
      </c>
      <c r="B16" s="1">
        <f>1</f>
        <v>1</v>
      </c>
      <c r="C16" s="1">
        <v>0</v>
      </c>
      <c r="D16" s="1">
        <v>0</v>
      </c>
      <c r="E16" s="1">
        <v>0</v>
      </c>
      <c r="F16" s="65">
        <f>IF(Table119[[#This Row],[SOLD PRICE]]&gt;=1000000,1,0)</f>
        <v>0</v>
      </c>
    </row>
    <row r="17" spans="1:6" x14ac:dyDescent="0.35">
      <c r="A17" s="1">
        <v>16</v>
      </c>
      <c r="B17" s="1">
        <f>1</f>
        <v>1</v>
      </c>
      <c r="C17" s="1">
        <v>0</v>
      </c>
      <c r="D17" s="1">
        <v>0</v>
      </c>
      <c r="E17" s="1">
        <v>0</v>
      </c>
      <c r="F17" s="65">
        <f>IF(Table119[[#This Row],[SOLD PRICE]]&gt;=1000000,1,0)</f>
        <v>0</v>
      </c>
    </row>
    <row r="18" spans="1:6" x14ac:dyDescent="0.35">
      <c r="A18" s="1">
        <v>17</v>
      </c>
      <c r="B18" s="1">
        <f>1</f>
        <v>1</v>
      </c>
      <c r="C18" s="1">
        <v>0</v>
      </c>
      <c r="D18" s="1">
        <v>0</v>
      </c>
      <c r="E18" s="1">
        <v>0</v>
      </c>
      <c r="F18" s="65">
        <f>IF(Table119[[#This Row],[SOLD PRICE]]&gt;=1000000,1,0)</f>
        <v>0</v>
      </c>
    </row>
    <row r="19" spans="1:6" x14ac:dyDescent="0.35">
      <c r="A19" s="1">
        <v>18</v>
      </c>
      <c r="B19" s="1">
        <f>1</f>
        <v>1</v>
      </c>
      <c r="C19" s="1">
        <v>0</v>
      </c>
      <c r="D19" s="1">
        <v>0</v>
      </c>
      <c r="E19" s="1">
        <v>0</v>
      </c>
      <c r="F19" s="65">
        <f>IF(Table119[[#This Row],[SOLD PRICE]]&gt;=1000000,1,0)</f>
        <v>0</v>
      </c>
    </row>
    <row r="20" spans="1:6" x14ac:dyDescent="0.35">
      <c r="A20" s="1">
        <v>19</v>
      </c>
      <c r="B20" s="1">
        <f>1</f>
        <v>1</v>
      </c>
      <c r="C20" s="1">
        <v>0</v>
      </c>
      <c r="D20" s="1">
        <v>0</v>
      </c>
      <c r="E20" s="1">
        <v>0</v>
      </c>
      <c r="F20" s="65">
        <f>IF(Table119[[#This Row],[SOLD PRICE]]&gt;=1000000,1,0)</f>
        <v>0</v>
      </c>
    </row>
    <row r="21" spans="1:6" x14ac:dyDescent="0.35">
      <c r="A21" s="1">
        <v>20</v>
      </c>
      <c r="B21" s="1">
        <f>1</f>
        <v>1</v>
      </c>
      <c r="C21" s="1">
        <v>0</v>
      </c>
      <c r="D21" s="1">
        <v>0</v>
      </c>
      <c r="E21" s="1">
        <v>0</v>
      </c>
      <c r="F21" s="65">
        <f>IF(Table119[[#This Row],[SOLD PRICE]]&gt;=1000000,1,0)</f>
        <v>0</v>
      </c>
    </row>
    <row r="22" spans="1:6" x14ac:dyDescent="0.35">
      <c r="A22" s="1">
        <v>21</v>
      </c>
      <c r="B22" s="1">
        <f>1</f>
        <v>1</v>
      </c>
      <c r="C22" s="1">
        <v>0</v>
      </c>
      <c r="D22" s="1">
        <v>0</v>
      </c>
      <c r="E22" s="1">
        <v>0</v>
      </c>
      <c r="F22" s="65">
        <f>IF(Table119[[#This Row],[SOLD PRICE]]&gt;=1000000,1,0)</f>
        <v>0</v>
      </c>
    </row>
    <row r="23" spans="1:6" x14ac:dyDescent="0.35">
      <c r="A23" s="1">
        <v>22</v>
      </c>
      <c r="B23" s="1">
        <f>1</f>
        <v>1</v>
      </c>
      <c r="C23" s="1">
        <v>0</v>
      </c>
      <c r="D23" s="1">
        <v>0</v>
      </c>
      <c r="E23" s="1">
        <v>0</v>
      </c>
      <c r="F23" s="65">
        <f>IF(Table119[[#This Row],[SOLD PRICE]]&gt;=1000000,1,0)</f>
        <v>0</v>
      </c>
    </row>
    <row r="24" spans="1:6" x14ac:dyDescent="0.35">
      <c r="A24" s="1">
        <v>23</v>
      </c>
      <c r="B24" s="1">
        <f>1</f>
        <v>1</v>
      </c>
      <c r="C24" s="1">
        <v>0</v>
      </c>
      <c r="D24" s="1">
        <v>0</v>
      </c>
      <c r="E24" s="1">
        <v>0</v>
      </c>
      <c r="F24" s="65">
        <f>IF(Table119[[#This Row],[SOLD PRICE]]&gt;=1000000,1,0)</f>
        <v>0</v>
      </c>
    </row>
    <row r="25" spans="1:6" x14ac:dyDescent="0.35">
      <c r="A25" s="1">
        <v>24</v>
      </c>
      <c r="B25" s="1">
        <f>1</f>
        <v>1</v>
      </c>
      <c r="C25" s="1">
        <v>0</v>
      </c>
      <c r="D25" s="1">
        <v>0</v>
      </c>
      <c r="E25" s="1">
        <v>0</v>
      </c>
      <c r="F25" s="65">
        <f>IF(Table119[[#This Row],[SOLD PRICE]]&gt;=1000000,1,0)</f>
        <v>0</v>
      </c>
    </row>
    <row r="26" spans="1:6" x14ac:dyDescent="0.35">
      <c r="A26" s="1">
        <v>25</v>
      </c>
      <c r="B26" s="1">
        <f>1</f>
        <v>1</v>
      </c>
      <c r="C26" s="1">
        <v>0</v>
      </c>
      <c r="D26" s="1">
        <v>0</v>
      </c>
      <c r="E26" s="1">
        <v>0</v>
      </c>
      <c r="F26" s="65">
        <f>IF(Table119[[#This Row],[SOLD PRICE]]&gt;=1000000,1,0)</f>
        <v>0</v>
      </c>
    </row>
    <row r="27" spans="1:6" x14ac:dyDescent="0.35">
      <c r="A27" s="1">
        <v>26</v>
      </c>
      <c r="B27" s="1">
        <f>1</f>
        <v>1</v>
      </c>
      <c r="C27" s="1">
        <v>0</v>
      </c>
      <c r="D27" s="1">
        <v>0</v>
      </c>
      <c r="E27" s="1">
        <v>0</v>
      </c>
      <c r="F27" s="65">
        <f>IF(Table119[[#This Row],[SOLD PRICE]]&gt;=1000000,1,0)</f>
        <v>0</v>
      </c>
    </row>
    <row r="28" spans="1:6" x14ac:dyDescent="0.35">
      <c r="A28" s="1">
        <v>27</v>
      </c>
      <c r="B28" s="1">
        <f>1</f>
        <v>1</v>
      </c>
      <c r="C28" s="1">
        <v>0</v>
      </c>
      <c r="D28" s="1">
        <v>0</v>
      </c>
      <c r="E28" s="1">
        <v>0</v>
      </c>
      <c r="F28" s="65">
        <f>IF(Table119[[#This Row],[SOLD PRICE]]&gt;=1000000,1,0)</f>
        <v>0</v>
      </c>
    </row>
    <row r="29" spans="1:6" x14ac:dyDescent="0.35">
      <c r="A29" s="1">
        <v>28</v>
      </c>
      <c r="B29" s="1">
        <f>1</f>
        <v>1</v>
      </c>
      <c r="C29" s="1">
        <v>0</v>
      </c>
      <c r="D29" s="1">
        <v>0</v>
      </c>
      <c r="E29" s="1">
        <v>0</v>
      </c>
      <c r="F29" s="65">
        <f>IF(Table119[[#This Row],[SOLD PRICE]]&gt;=1000000,1,0)</f>
        <v>0</v>
      </c>
    </row>
    <row r="30" spans="1:6" x14ac:dyDescent="0.35">
      <c r="A30" s="1">
        <v>29</v>
      </c>
      <c r="B30" s="1">
        <f>1</f>
        <v>1</v>
      </c>
      <c r="C30" s="1">
        <v>0</v>
      </c>
      <c r="D30" s="1">
        <v>0</v>
      </c>
      <c r="E30" s="1">
        <v>0</v>
      </c>
      <c r="F30" s="65">
        <f>IF(Table119[[#This Row],[SOLD PRICE]]&gt;=1000000,1,0)</f>
        <v>0</v>
      </c>
    </row>
    <row r="31" spans="1:6" x14ac:dyDescent="0.35">
      <c r="A31" s="1">
        <v>30</v>
      </c>
      <c r="B31" s="1">
        <f>1</f>
        <v>1</v>
      </c>
      <c r="C31" s="1">
        <v>0</v>
      </c>
      <c r="D31" s="1">
        <v>0</v>
      </c>
      <c r="E31" s="1">
        <v>0</v>
      </c>
      <c r="F31" s="65">
        <f>IF(Table119[[#This Row],[SOLD PRICE]]&gt;=1000000,1,0)</f>
        <v>0</v>
      </c>
    </row>
    <row r="32" spans="1:6" x14ac:dyDescent="0.35">
      <c r="A32" s="1">
        <v>31</v>
      </c>
      <c r="B32" s="1">
        <f>1</f>
        <v>1</v>
      </c>
      <c r="C32" s="1">
        <v>0</v>
      </c>
      <c r="D32" s="1">
        <v>0</v>
      </c>
      <c r="E32" s="1">
        <v>0</v>
      </c>
      <c r="F32" s="65">
        <f>IF(Table119[[#This Row],[SOLD PRICE]]&gt;=1000000,1,0)</f>
        <v>0</v>
      </c>
    </row>
    <row r="33" spans="1:6" x14ac:dyDescent="0.35">
      <c r="A33" s="1">
        <v>32</v>
      </c>
      <c r="B33" s="1">
        <f>1</f>
        <v>1</v>
      </c>
      <c r="C33" s="1">
        <v>0</v>
      </c>
      <c r="D33" s="1">
        <v>0</v>
      </c>
      <c r="E33" s="1">
        <v>0</v>
      </c>
      <c r="F33" s="65">
        <f>IF(Table119[[#This Row],[SOLD PRICE]]&gt;=1000000,1,0)</f>
        <v>0</v>
      </c>
    </row>
    <row r="34" spans="1:6" x14ac:dyDescent="0.35">
      <c r="A34" s="1">
        <v>33</v>
      </c>
      <c r="B34" s="1">
        <f>1</f>
        <v>1</v>
      </c>
      <c r="C34" s="1">
        <v>0</v>
      </c>
      <c r="D34" s="1">
        <v>0</v>
      </c>
      <c r="E34" s="1">
        <v>0</v>
      </c>
      <c r="F34" s="65">
        <f>IF(Table119[[#This Row],[SOLD PRICE]]&gt;=1000000,1,0)</f>
        <v>0</v>
      </c>
    </row>
    <row r="35" spans="1:6" x14ac:dyDescent="0.35">
      <c r="A35" s="1">
        <v>34</v>
      </c>
      <c r="B35" s="1">
        <f>1</f>
        <v>1</v>
      </c>
      <c r="C35" s="1">
        <v>0</v>
      </c>
      <c r="D35" s="1">
        <v>0</v>
      </c>
      <c r="E35" s="1">
        <v>0</v>
      </c>
      <c r="F35" s="65">
        <f>IF(Table119[[#This Row],[SOLD PRICE]]&gt;=1000000,1,0)</f>
        <v>0</v>
      </c>
    </row>
    <row r="36" spans="1:6" x14ac:dyDescent="0.35">
      <c r="A36" s="1">
        <v>35</v>
      </c>
      <c r="B36" s="1">
        <f>1</f>
        <v>1</v>
      </c>
      <c r="C36" s="1">
        <v>0</v>
      </c>
      <c r="D36" s="1">
        <v>0</v>
      </c>
      <c r="E36" s="1">
        <v>0</v>
      </c>
      <c r="F36" s="65">
        <f>IF(Table119[[#This Row],[SOLD PRICE]]&gt;=1000000,1,0)</f>
        <v>0</v>
      </c>
    </row>
    <row r="37" spans="1:6" x14ac:dyDescent="0.35">
      <c r="A37" s="1">
        <v>36</v>
      </c>
      <c r="B37" s="1">
        <f>1</f>
        <v>1</v>
      </c>
      <c r="C37" s="1">
        <v>0</v>
      </c>
      <c r="D37" s="1">
        <v>0</v>
      </c>
      <c r="E37" s="1">
        <v>0</v>
      </c>
      <c r="F37" s="65">
        <f>IF(Table119[[#This Row],[SOLD PRICE]]&gt;=1000000,1,0)</f>
        <v>0</v>
      </c>
    </row>
    <row r="38" spans="1:6" x14ac:dyDescent="0.35">
      <c r="A38" s="1">
        <v>37</v>
      </c>
      <c r="B38" s="1">
        <f>1</f>
        <v>1</v>
      </c>
      <c r="C38" s="1">
        <v>0</v>
      </c>
      <c r="D38" s="1">
        <v>0</v>
      </c>
      <c r="E38" s="1">
        <v>0</v>
      </c>
      <c r="F38" s="65">
        <f>IF(Table119[[#This Row],[SOLD PRICE]]&gt;=1000000,1,0)</f>
        <v>0</v>
      </c>
    </row>
    <row r="39" spans="1:6" x14ac:dyDescent="0.35">
      <c r="A39" s="1">
        <v>38</v>
      </c>
      <c r="B39" s="1">
        <f>1</f>
        <v>1</v>
      </c>
      <c r="C39" s="1">
        <v>0</v>
      </c>
      <c r="D39" s="1">
        <v>0</v>
      </c>
      <c r="E39" s="1">
        <v>0</v>
      </c>
      <c r="F39" s="65">
        <f>IF(Table119[[#This Row],[SOLD PRICE]]&gt;=1000000,1,0)</f>
        <v>0</v>
      </c>
    </row>
    <row r="40" spans="1:6" x14ac:dyDescent="0.35">
      <c r="A40" s="1">
        <v>39</v>
      </c>
      <c r="B40" s="1">
        <f>1</f>
        <v>1</v>
      </c>
      <c r="C40" s="1">
        <v>0</v>
      </c>
      <c r="D40" s="1">
        <v>0</v>
      </c>
      <c r="E40" s="1">
        <v>0</v>
      </c>
      <c r="F40" s="65">
        <f>IF(Table119[[#This Row],[SOLD PRICE]]&gt;=1000000,1,0)</f>
        <v>1</v>
      </c>
    </row>
    <row r="41" spans="1:6" x14ac:dyDescent="0.35">
      <c r="A41" s="1">
        <v>40</v>
      </c>
      <c r="B41" s="1">
        <f>1</f>
        <v>1</v>
      </c>
      <c r="C41" s="1">
        <v>0</v>
      </c>
      <c r="D41" s="1">
        <v>0</v>
      </c>
      <c r="E41" s="1">
        <v>0</v>
      </c>
      <c r="F41" s="65">
        <f>IF(Table119[[#This Row],[SOLD PRICE]]&gt;=1000000,1,0)</f>
        <v>0</v>
      </c>
    </row>
    <row r="42" spans="1:6" x14ac:dyDescent="0.35">
      <c r="A42" s="1">
        <v>41</v>
      </c>
      <c r="B42" s="1">
        <f>1</f>
        <v>1</v>
      </c>
      <c r="C42" s="1">
        <v>0</v>
      </c>
      <c r="D42" s="1">
        <v>0</v>
      </c>
      <c r="E42" s="1">
        <v>0</v>
      </c>
      <c r="F42" s="65">
        <f>IF(Table119[[#This Row],[SOLD PRICE]]&gt;=1000000,1,0)</f>
        <v>0</v>
      </c>
    </row>
    <row r="43" spans="1:6" x14ac:dyDescent="0.35">
      <c r="A43" s="1">
        <v>42</v>
      </c>
      <c r="B43" s="1">
        <f>1</f>
        <v>1</v>
      </c>
      <c r="C43" s="1">
        <v>0</v>
      </c>
      <c r="D43" s="1">
        <v>0</v>
      </c>
      <c r="E43" s="1">
        <v>0</v>
      </c>
      <c r="F43" s="65">
        <f>IF(Table119[[#This Row],[SOLD PRICE]]&gt;=1000000,1,0)</f>
        <v>0</v>
      </c>
    </row>
    <row r="44" spans="1:6" x14ac:dyDescent="0.35">
      <c r="A44" s="1">
        <v>43</v>
      </c>
      <c r="B44" s="1">
        <f>1</f>
        <v>1</v>
      </c>
      <c r="C44" s="1">
        <v>0</v>
      </c>
      <c r="D44" s="1">
        <v>0</v>
      </c>
      <c r="E44" s="1">
        <v>0</v>
      </c>
      <c r="F44" s="65">
        <f>IF(Table119[[#This Row],[SOLD PRICE]]&gt;=1000000,1,0)</f>
        <v>0</v>
      </c>
    </row>
    <row r="45" spans="1:6" x14ac:dyDescent="0.35">
      <c r="A45" s="1">
        <v>44</v>
      </c>
      <c r="B45" s="1">
        <f>IF(Table119[[#This Row],[BASE PRICE]]&lt;NUMERICAL_BINS_STEP_1!T46,1,0)</f>
        <v>0</v>
      </c>
      <c r="C45">
        <v>1</v>
      </c>
      <c r="D45" s="1">
        <v>0</v>
      </c>
      <c r="E45" s="1">
        <v>0</v>
      </c>
      <c r="F45" s="65">
        <f>IF(Table119[[#This Row],[SOLD PRICE]]&gt;=1000000,1,0)</f>
        <v>0</v>
      </c>
    </row>
    <row r="46" spans="1:6" x14ac:dyDescent="0.35">
      <c r="A46" s="1">
        <v>45</v>
      </c>
      <c r="B46" s="1">
        <f>IF(Table119[[#This Row],[BASE PRICE]]&lt;NUMERICAL_BINS_STEP_1!T47,1,0)</f>
        <v>0</v>
      </c>
      <c r="C46" s="1">
        <v>1</v>
      </c>
      <c r="D46" s="1">
        <v>0</v>
      </c>
      <c r="E46" s="1">
        <v>0</v>
      </c>
      <c r="F46" s="65">
        <f>IF(Table119[[#This Row],[SOLD PRICE]]&gt;=1000000,1,0)</f>
        <v>0</v>
      </c>
    </row>
    <row r="47" spans="1:6" x14ac:dyDescent="0.35">
      <c r="A47" s="1">
        <v>46</v>
      </c>
      <c r="B47" s="1">
        <f>IF(Table119[[#This Row],[BASE PRICE]]&lt;NUMERICAL_BINS_STEP_1!T48,1,0)</f>
        <v>0</v>
      </c>
      <c r="C47" s="1">
        <v>1</v>
      </c>
      <c r="D47" s="1">
        <v>0</v>
      </c>
      <c r="E47" s="1">
        <v>0</v>
      </c>
      <c r="F47" s="65">
        <f>IF(Table119[[#This Row],[SOLD PRICE]]&gt;=1000000,1,0)</f>
        <v>0</v>
      </c>
    </row>
    <row r="48" spans="1:6" x14ac:dyDescent="0.35">
      <c r="A48" s="1">
        <v>47</v>
      </c>
      <c r="B48" s="1">
        <f>IF(Table119[[#This Row],[BASE PRICE]]&lt;NUMERICAL_BINS_STEP_1!T49,1,0)</f>
        <v>0</v>
      </c>
      <c r="C48" s="1">
        <v>1</v>
      </c>
      <c r="D48" s="1">
        <v>0</v>
      </c>
      <c r="E48" s="1">
        <v>0</v>
      </c>
      <c r="F48" s="65">
        <f>IF(Table119[[#This Row],[SOLD PRICE]]&gt;=1000000,1,0)</f>
        <v>0</v>
      </c>
    </row>
    <row r="49" spans="1:6" x14ac:dyDescent="0.35">
      <c r="A49" s="1">
        <v>48</v>
      </c>
      <c r="B49" s="1">
        <f>IF(Table119[[#This Row],[BASE PRICE]]&lt;NUMERICAL_BINS_STEP_1!T50,1,0)</f>
        <v>0</v>
      </c>
      <c r="C49" s="1">
        <v>1</v>
      </c>
      <c r="D49" s="1">
        <v>0</v>
      </c>
      <c r="E49" s="1">
        <v>0</v>
      </c>
      <c r="F49" s="65">
        <f>IF(Table119[[#This Row],[SOLD PRICE]]&gt;=1000000,1,0)</f>
        <v>0</v>
      </c>
    </row>
    <row r="50" spans="1:6" x14ac:dyDescent="0.35">
      <c r="A50" s="1">
        <v>49</v>
      </c>
      <c r="B50" s="1">
        <f>IF(Table119[[#This Row],[BASE PRICE]]&lt;NUMERICAL_BINS_STEP_1!T51,1,0)</f>
        <v>0</v>
      </c>
      <c r="C50" s="1">
        <v>1</v>
      </c>
      <c r="D50" s="1">
        <v>0</v>
      </c>
      <c r="E50" s="1">
        <v>0</v>
      </c>
      <c r="F50" s="65">
        <f>IF(Table119[[#This Row],[SOLD PRICE]]&gt;=1000000,1,0)</f>
        <v>0</v>
      </c>
    </row>
    <row r="51" spans="1:6" x14ac:dyDescent="0.35">
      <c r="A51" s="1">
        <v>50</v>
      </c>
      <c r="B51" s="1">
        <f>IF(Table119[[#This Row],[BASE PRICE]]&lt;NUMERICAL_BINS_STEP_1!T52,1,0)</f>
        <v>0</v>
      </c>
      <c r="C51" s="1">
        <v>1</v>
      </c>
      <c r="D51" s="1">
        <v>0</v>
      </c>
      <c r="E51" s="1">
        <v>0</v>
      </c>
      <c r="F51" s="65">
        <f>IF(Table119[[#This Row],[SOLD PRICE]]&gt;=1000000,1,0)</f>
        <v>0</v>
      </c>
    </row>
    <row r="52" spans="1:6" x14ac:dyDescent="0.35">
      <c r="A52" s="1">
        <v>51</v>
      </c>
      <c r="B52" s="1">
        <f>IF(Table119[[#This Row],[BASE PRICE]]&lt;NUMERICAL_BINS_STEP_1!T53,1,0)</f>
        <v>0</v>
      </c>
      <c r="C52" s="1">
        <v>1</v>
      </c>
      <c r="D52" s="1">
        <v>0</v>
      </c>
      <c r="E52" s="1">
        <v>0</v>
      </c>
      <c r="F52" s="65">
        <f>IF(Table119[[#This Row],[SOLD PRICE]]&gt;=1000000,1,0)</f>
        <v>0</v>
      </c>
    </row>
    <row r="53" spans="1:6" x14ac:dyDescent="0.35">
      <c r="A53" s="1">
        <v>52</v>
      </c>
      <c r="B53" s="1">
        <f>IF(Table119[[#This Row],[BASE PRICE]]&lt;NUMERICAL_BINS_STEP_1!T54,1,0)</f>
        <v>0</v>
      </c>
      <c r="C53" s="1">
        <v>1</v>
      </c>
      <c r="D53" s="1">
        <v>0</v>
      </c>
      <c r="E53" s="1">
        <v>0</v>
      </c>
      <c r="F53" s="65">
        <f>IF(Table119[[#This Row],[SOLD PRICE]]&gt;=1000000,1,0)</f>
        <v>0</v>
      </c>
    </row>
    <row r="54" spans="1:6" x14ac:dyDescent="0.35">
      <c r="A54" s="1">
        <v>53</v>
      </c>
      <c r="B54" s="1">
        <f>IF(Table119[[#This Row],[BASE PRICE]]&lt;NUMERICAL_BINS_STEP_1!T55,1,0)</f>
        <v>0</v>
      </c>
      <c r="C54" s="1">
        <v>1</v>
      </c>
      <c r="D54" s="1">
        <v>0</v>
      </c>
      <c r="E54" s="1">
        <v>0</v>
      </c>
      <c r="F54" s="65">
        <f>IF(Table119[[#This Row],[SOLD PRICE]]&gt;=1000000,1,0)</f>
        <v>1</v>
      </c>
    </row>
    <row r="55" spans="1:6" x14ac:dyDescent="0.35">
      <c r="A55" s="1">
        <v>54</v>
      </c>
      <c r="B55" s="1">
        <f>IF(Table119[[#This Row],[BASE PRICE]]&lt;NUMERICAL_BINS_STEP_1!T56,1,0)</f>
        <v>0</v>
      </c>
      <c r="C55" s="1">
        <v>1</v>
      </c>
      <c r="D55" s="1">
        <v>0</v>
      </c>
      <c r="E55" s="1">
        <v>0</v>
      </c>
      <c r="F55" s="65">
        <f>IF(Table119[[#This Row],[SOLD PRICE]]&gt;=1000000,1,0)</f>
        <v>0</v>
      </c>
    </row>
    <row r="56" spans="1:6" x14ac:dyDescent="0.35">
      <c r="A56" s="1">
        <v>55</v>
      </c>
      <c r="B56" s="1">
        <f>IF(Table119[[#This Row],[BASE PRICE]]&lt;NUMERICAL_BINS_STEP_1!T57,1,0)</f>
        <v>0</v>
      </c>
      <c r="C56" s="1">
        <v>1</v>
      </c>
      <c r="D56" s="1">
        <v>0</v>
      </c>
      <c r="E56" s="1">
        <v>0</v>
      </c>
      <c r="F56" s="65">
        <f>IF(Table119[[#This Row],[SOLD PRICE]]&gt;=1000000,1,0)</f>
        <v>0</v>
      </c>
    </row>
    <row r="57" spans="1:6" x14ac:dyDescent="0.35">
      <c r="A57" s="1">
        <v>56</v>
      </c>
      <c r="B57" s="1">
        <f>IF(Table119[[#This Row],[BASE PRICE]]&lt;NUMERICAL_BINS_STEP_1!T58,1,0)</f>
        <v>0</v>
      </c>
      <c r="C57" s="1">
        <v>1</v>
      </c>
      <c r="D57" s="1">
        <v>0</v>
      </c>
      <c r="E57" s="1">
        <v>0</v>
      </c>
      <c r="F57" s="65">
        <f>IF(Table119[[#This Row],[SOLD PRICE]]&gt;=1000000,1,0)</f>
        <v>0</v>
      </c>
    </row>
    <row r="58" spans="1:6" x14ac:dyDescent="0.35">
      <c r="A58" s="1">
        <v>57</v>
      </c>
      <c r="B58" s="1">
        <f>IF(Table119[[#This Row],[BASE PRICE]]&lt;NUMERICAL_BINS_STEP_1!T59,1,0)</f>
        <v>0</v>
      </c>
      <c r="C58" s="1">
        <v>1</v>
      </c>
      <c r="D58" s="1">
        <v>0</v>
      </c>
      <c r="E58" s="1">
        <v>0</v>
      </c>
      <c r="F58" s="65">
        <f>IF(Table119[[#This Row],[SOLD PRICE]]&gt;=1000000,1,0)</f>
        <v>0</v>
      </c>
    </row>
    <row r="59" spans="1:6" x14ac:dyDescent="0.35">
      <c r="A59" s="1">
        <v>58</v>
      </c>
      <c r="B59" s="1">
        <f>IF(Table119[[#This Row],[BASE PRICE]]&lt;NUMERICAL_BINS_STEP_1!T60,1,0)</f>
        <v>0</v>
      </c>
      <c r="C59" s="1">
        <v>1</v>
      </c>
      <c r="D59" s="1">
        <v>0</v>
      </c>
      <c r="E59" s="1">
        <v>0</v>
      </c>
      <c r="F59" s="65">
        <f>IF(Table119[[#This Row],[SOLD PRICE]]&gt;=1000000,1,0)</f>
        <v>0</v>
      </c>
    </row>
    <row r="60" spans="1:6" x14ac:dyDescent="0.35">
      <c r="A60" s="1">
        <v>59</v>
      </c>
      <c r="B60" s="1">
        <f>IF(Table119[[#This Row],[BASE PRICE]]&lt;NUMERICAL_BINS_STEP_1!T61,1,0)</f>
        <v>0</v>
      </c>
      <c r="C60" s="1">
        <v>1</v>
      </c>
      <c r="D60" s="1">
        <v>0</v>
      </c>
      <c r="E60" s="1">
        <v>0</v>
      </c>
      <c r="F60" s="65">
        <f>IF(Table119[[#This Row],[SOLD PRICE]]&gt;=1000000,1,0)</f>
        <v>0</v>
      </c>
    </row>
    <row r="61" spans="1:6" x14ac:dyDescent="0.35">
      <c r="A61" s="1">
        <v>60</v>
      </c>
      <c r="B61" s="1">
        <f>IF(Table119[[#This Row],[BASE PRICE]]&lt;NUMERICAL_BINS_STEP_1!T62,1,0)</f>
        <v>0</v>
      </c>
      <c r="C61" s="1">
        <v>1</v>
      </c>
      <c r="D61" s="1">
        <v>0</v>
      </c>
      <c r="E61" s="1">
        <v>0</v>
      </c>
      <c r="F61" s="65">
        <f>IF(Table119[[#This Row],[SOLD PRICE]]&gt;=1000000,1,0)</f>
        <v>0</v>
      </c>
    </row>
    <row r="62" spans="1:6" x14ac:dyDescent="0.35">
      <c r="A62" s="1">
        <v>61</v>
      </c>
      <c r="B62" s="1">
        <f>IF(Table119[[#This Row],[BASE PRICE]]&lt;NUMERICAL_BINS_STEP_1!T63,1,0)</f>
        <v>0</v>
      </c>
      <c r="C62" s="1">
        <v>1</v>
      </c>
      <c r="D62" s="1">
        <v>0</v>
      </c>
      <c r="E62" s="1">
        <v>0</v>
      </c>
      <c r="F62" s="65">
        <f>IF(Table119[[#This Row],[SOLD PRICE]]&gt;=1000000,1,0)</f>
        <v>0</v>
      </c>
    </row>
    <row r="63" spans="1:6" x14ac:dyDescent="0.35">
      <c r="A63" s="1">
        <v>62</v>
      </c>
      <c r="B63" s="1">
        <f>IF(Table119[[#This Row],[BASE PRICE]]&lt;NUMERICAL_BINS_STEP_1!T64,1,0)</f>
        <v>0</v>
      </c>
      <c r="C63" s="1">
        <v>1</v>
      </c>
      <c r="D63" s="1">
        <v>0</v>
      </c>
      <c r="E63" s="1">
        <v>0</v>
      </c>
      <c r="F63" s="65">
        <f>IF(Table119[[#This Row],[SOLD PRICE]]&gt;=1000000,1,0)</f>
        <v>0</v>
      </c>
    </row>
    <row r="64" spans="1:6" x14ac:dyDescent="0.35">
      <c r="A64" s="1">
        <v>63</v>
      </c>
      <c r="B64" s="1">
        <f>IF(Table119[[#This Row],[BASE PRICE]]&lt;NUMERICAL_BINS_STEP_1!T65,1,0)</f>
        <v>0</v>
      </c>
      <c r="C64" s="1">
        <v>1</v>
      </c>
      <c r="D64" s="1">
        <v>0</v>
      </c>
      <c r="E64" s="1">
        <v>0</v>
      </c>
      <c r="F64" s="65">
        <f>IF(Table119[[#This Row],[SOLD PRICE]]&gt;=1000000,1,0)</f>
        <v>0</v>
      </c>
    </row>
    <row r="65" spans="1:6" x14ac:dyDescent="0.35">
      <c r="A65" s="1">
        <v>64</v>
      </c>
      <c r="B65" s="1">
        <f>IF(Table119[[#This Row],[BASE PRICE]]&lt;NUMERICAL_BINS_STEP_1!T66,1,0)</f>
        <v>0</v>
      </c>
      <c r="C65" s="1">
        <v>1</v>
      </c>
      <c r="D65" s="1">
        <v>0</v>
      </c>
      <c r="E65" s="1">
        <v>0</v>
      </c>
      <c r="F65" s="65">
        <f>IF(Table119[[#This Row],[SOLD PRICE]]&gt;=1000000,1,0)</f>
        <v>0</v>
      </c>
    </row>
    <row r="66" spans="1:6" x14ac:dyDescent="0.35">
      <c r="A66" s="1">
        <v>65</v>
      </c>
      <c r="B66" s="1">
        <f>IF(Table119[[#This Row],[BASE PRICE]]&lt;NUMERICAL_BINS_STEP_1!T67,1,0)</f>
        <v>0</v>
      </c>
      <c r="C66" s="1">
        <v>1</v>
      </c>
      <c r="D66" s="1">
        <v>0</v>
      </c>
      <c r="E66" s="1">
        <v>0</v>
      </c>
      <c r="F66" s="65">
        <f>IF(Table119[[#This Row],[SOLD PRICE]]&gt;=1000000,1,0)</f>
        <v>0</v>
      </c>
    </row>
    <row r="67" spans="1:6" x14ac:dyDescent="0.35">
      <c r="A67" s="1">
        <v>66</v>
      </c>
      <c r="B67" s="1">
        <f>IF(Table119[[#This Row],[BASE PRICE]]&lt;NUMERICAL_BINS_STEP_1!T68,1,0)</f>
        <v>0</v>
      </c>
      <c r="C67" s="1">
        <v>1</v>
      </c>
      <c r="D67" s="1">
        <v>0</v>
      </c>
      <c r="E67" s="1">
        <v>0</v>
      </c>
      <c r="F67" s="65">
        <f>IF(Table119[[#This Row],[SOLD PRICE]]&gt;=1000000,1,0)</f>
        <v>0</v>
      </c>
    </row>
    <row r="68" spans="1:6" x14ac:dyDescent="0.35">
      <c r="A68" s="1">
        <v>67</v>
      </c>
      <c r="B68" s="1">
        <f>IF(Table119[[#This Row],[BASE PRICE]]&lt;NUMERICAL_BINS_STEP_1!T69,1,0)</f>
        <v>0</v>
      </c>
      <c r="C68" s="1">
        <v>1</v>
      </c>
      <c r="D68" s="1">
        <v>0</v>
      </c>
      <c r="E68" s="1">
        <v>0</v>
      </c>
      <c r="F68" s="65">
        <f>IF(Table119[[#This Row],[SOLD PRICE]]&gt;=1000000,1,0)</f>
        <v>0</v>
      </c>
    </row>
    <row r="69" spans="1:6" x14ac:dyDescent="0.35">
      <c r="A69" s="1">
        <v>68</v>
      </c>
      <c r="B69" s="1">
        <f>IF(Table119[[#This Row],[BASE PRICE]]&lt;NUMERICAL_BINS_STEP_1!T70,1,0)</f>
        <v>0</v>
      </c>
      <c r="C69" s="1">
        <v>1</v>
      </c>
      <c r="D69" s="1">
        <v>0</v>
      </c>
      <c r="E69" s="1">
        <v>0</v>
      </c>
      <c r="F69" s="65">
        <f>IF(Table119[[#This Row],[SOLD PRICE]]&gt;=1000000,1,0)</f>
        <v>0</v>
      </c>
    </row>
    <row r="70" spans="1:6" x14ac:dyDescent="0.35">
      <c r="A70" s="1">
        <v>69</v>
      </c>
      <c r="B70" s="1">
        <f>IF(Table119[[#This Row],[BASE PRICE]]&lt;NUMERICAL_BINS_STEP_1!T71,1,0)</f>
        <v>0</v>
      </c>
      <c r="C70" s="1">
        <v>1</v>
      </c>
      <c r="D70" s="1">
        <v>0</v>
      </c>
      <c r="E70" s="1">
        <v>0</v>
      </c>
      <c r="F70" s="65">
        <f>IF(Table119[[#This Row],[SOLD PRICE]]&gt;=1000000,1,0)</f>
        <v>0</v>
      </c>
    </row>
    <row r="71" spans="1:6" x14ac:dyDescent="0.35">
      <c r="A71" s="1">
        <v>70</v>
      </c>
      <c r="B71" s="1">
        <f>IF(Table119[[#This Row],[BASE PRICE]]&lt;NUMERICAL_BINS_STEP_1!T72,1,0)</f>
        <v>0</v>
      </c>
      <c r="C71" s="1">
        <v>1</v>
      </c>
      <c r="D71" s="1">
        <v>0</v>
      </c>
      <c r="E71" s="1">
        <v>0</v>
      </c>
      <c r="F71" s="65">
        <f>IF(Table119[[#This Row],[SOLD PRICE]]&gt;=1000000,1,0)</f>
        <v>0</v>
      </c>
    </row>
    <row r="72" spans="1:6" x14ac:dyDescent="0.35">
      <c r="A72" s="1">
        <v>71</v>
      </c>
      <c r="B72" s="1">
        <f>IF(Table119[[#This Row],[BASE PRICE]]&lt;NUMERICAL_BINS_STEP_1!T73,1,0)</f>
        <v>0</v>
      </c>
      <c r="C72" s="1">
        <v>1</v>
      </c>
      <c r="D72" s="1">
        <v>0</v>
      </c>
      <c r="E72" s="1">
        <v>0</v>
      </c>
      <c r="F72" s="65">
        <f>IF(Table119[[#This Row],[SOLD PRICE]]&gt;=1000000,1,0)</f>
        <v>0</v>
      </c>
    </row>
    <row r="73" spans="1:6" x14ac:dyDescent="0.35">
      <c r="A73" s="1">
        <v>72</v>
      </c>
      <c r="B73" s="1">
        <f>IF(Table119[[#This Row],[BASE PRICE]]&lt;NUMERICAL_BINS_STEP_1!T74,1,0)</f>
        <v>0</v>
      </c>
      <c r="C73" s="1">
        <v>1</v>
      </c>
      <c r="D73" s="1">
        <v>0</v>
      </c>
      <c r="E73" s="1">
        <v>0</v>
      </c>
      <c r="F73" s="65">
        <f>IF(Table119[[#This Row],[SOLD PRICE]]&gt;=1000000,1,0)</f>
        <v>0</v>
      </c>
    </row>
    <row r="74" spans="1:6" x14ac:dyDescent="0.35">
      <c r="A74" s="1">
        <v>73</v>
      </c>
      <c r="B74" s="1">
        <f>IF(Table119[[#This Row],[BASE PRICE]]&lt;NUMERICAL_BINS_STEP_1!T75,1,0)</f>
        <v>0</v>
      </c>
      <c r="C74" s="1">
        <v>1</v>
      </c>
      <c r="D74" s="1">
        <v>0</v>
      </c>
      <c r="E74" s="1">
        <v>0</v>
      </c>
      <c r="F74" s="65">
        <f>IF(Table119[[#This Row],[SOLD PRICE]]&gt;=1000000,1,0)</f>
        <v>0</v>
      </c>
    </row>
    <row r="75" spans="1:6" x14ac:dyDescent="0.35">
      <c r="A75" s="1">
        <v>74</v>
      </c>
      <c r="B75" s="1">
        <f>IF(Table119[[#This Row],[BASE PRICE]]&lt;NUMERICAL_BINS_STEP_1!T76,1,0)</f>
        <v>0</v>
      </c>
      <c r="C75" s="1">
        <v>1</v>
      </c>
      <c r="D75" s="1">
        <v>0</v>
      </c>
      <c r="E75" s="1">
        <v>0</v>
      </c>
      <c r="F75" s="65">
        <f>IF(Table119[[#This Row],[SOLD PRICE]]&gt;=1000000,1,0)</f>
        <v>0</v>
      </c>
    </row>
    <row r="76" spans="1:6" x14ac:dyDescent="0.35">
      <c r="A76" s="1">
        <v>75</v>
      </c>
      <c r="B76" s="1">
        <f>IF(Table119[[#This Row],[BASE PRICE]]&lt;NUMERICAL_BINS_STEP_1!T77,1,0)</f>
        <v>0</v>
      </c>
      <c r="C76" s="1">
        <v>1</v>
      </c>
      <c r="D76" s="1">
        <v>0</v>
      </c>
      <c r="E76" s="1">
        <v>0</v>
      </c>
      <c r="F76" s="65">
        <f>IF(Table119[[#This Row],[SOLD PRICE]]&gt;=1000000,1,0)</f>
        <v>0</v>
      </c>
    </row>
    <row r="77" spans="1:6" x14ac:dyDescent="0.35">
      <c r="A77" s="1">
        <v>76</v>
      </c>
      <c r="B77" s="1">
        <f>IF(Table119[[#This Row],[BASE PRICE]]&lt;NUMERICAL_BINS_STEP_1!T78,1,0)</f>
        <v>0</v>
      </c>
      <c r="C77" s="1">
        <v>1</v>
      </c>
      <c r="D77" s="1">
        <v>0</v>
      </c>
      <c r="E77" s="1">
        <v>0</v>
      </c>
      <c r="F77" s="65">
        <f>IF(Table119[[#This Row],[SOLD PRICE]]&gt;=1000000,1,0)</f>
        <v>0</v>
      </c>
    </row>
    <row r="78" spans="1:6" x14ac:dyDescent="0.35">
      <c r="A78" s="1">
        <v>77</v>
      </c>
      <c r="B78" s="1">
        <f>IF(Table119[[#This Row],[BASE PRICE]]&lt;NUMERICAL_BINS_STEP_1!T79,1,0)</f>
        <v>0</v>
      </c>
      <c r="C78" s="1">
        <v>1</v>
      </c>
      <c r="D78" s="1">
        <v>0</v>
      </c>
      <c r="E78" s="1">
        <v>0</v>
      </c>
      <c r="F78" s="65">
        <f>IF(Table119[[#This Row],[SOLD PRICE]]&gt;=1000000,1,0)</f>
        <v>0</v>
      </c>
    </row>
    <row r="79" spans="1:6" x14ac:dyDescent="0.35">
      <c r="A79" s="1">
        <v>78</v>
      </c>
      <c r="B79" s="1">
        <f>IF(Table119[[#This Row],[BASE PRICE]]&lt;NUMERICAL_BINS_STEP_1!T80,1,0)</f>
        <v>0</v>
      </c>
      <c r="C79" s="1">
        <v>1</v>
      </c>
      <c r="D79" s="1">
        <v>0</v>
      </c>
      <c r="E79" s="1">
        <v>0</v>
      </c>
      <c r="F79" s="65">
        <f>IF(Table119[[#This Row],[SOLD PRICE]]&gt;=1000000,1,0)</f>
        <v>0</v>
      </c>
    </row>
    <row r="80" spans="1:6" x14ac:dyDescent="0.35">
      <c r="A80" s="1">
        <v>79</v>
      </c>
      <c r="B80" s="1">
        <f>IF(Table119[[#This Row],[BASE PRICE]]&lt;NUMERICAL_BINS_STEP_1!T81,1,0)</f>
        <v>0</v>
      </c>
      <c r="C80" s="1">
        <v>1</v>
      </c>
      <c r="D80" s="1">
        <v>0</v>
      </c>
      <c r="E80" s="1">
        <v>0</v>
      </c>
      <c r="F80" s="65">
        <f>IF(Table119[[#This Row],[SOLD PRICE]]&gt;=1000000,1,0)</f>
        <v>0</v>
      </c>
    </row>
    <row r="81" spans="1:6" x14ac:dyDescent="0.35">
      <c r="A81" s="1">
        <v>80</v>
      </c>
      <c r="B81" s="1">
        <f>IF(Table119[[#This Row],[BASE PRICE]]&lt;NUMERICAL_BINS_STEP_1!T82,1,0)</f>
        <v>0</v>
      </c>
      <c r="C81" s="1">
        <v>1</v>
      </c>
      <c r="D81" s="1">
        <v>0</v>
      </c>
      <c r="E81" s="1">
        <v>0</v>
      </c>
      <c r="F81" s="65">
        <f>IF(Table119[[#This Row],[SOLD PRICE]]&gt;=1000000,1,0)</f>
        <v>0</v>
      </c>
    </row>
    <row r="82" spans="1:6" x14ac:dyDescent="0.35">
      <c r="A82" s="1">
        <v>81</v>
      </c>
      <c r="B82" s="1">
        <f>IF(Table119[[#This Row],[BASE PRICE]]&lt;NUMERICAL_BINS_STEP_1!T83,1,0)</f>
        <v>0</v>
      </c>
      <c r="C82" s="1">
        <v>1</v>
      </c>
      <c r="D82" s="1">
        <v>0</v>
      </c>
      <c r="E82" s="1">
        <v>0</v>
      </c>
      <c r="F82" s="65">
        <f>IF(Table119[[#This Row],[SOLD PRICE]]&gt;=1000000,1,0)</f>
        <v>0</v>
      </c>
    </row>
    <row r="83" spans="1:6" x14ac:dyDescent="0.35">
      <c r="A83" s="1">
        <v>82</v>
      </c>
      <c r="B83" s="1">
        <f>IF(Table119[[#This Row],[BASE PRICE]]&lt;NUMERICAL_BINS_STEP_1!T84,1,0)</f>
        <v>0</v>
      </c>
      <c r="C83" s="1">
        <v>1</v>
      </c>
      <c r="D83" s="1">
        <v>0</v>
      </c>
      <c r="E83" s="1">
        <v>0</v>
      </c>
      <c r="F83" s="65">
        <f>IF(Table119[[#This Row],[SOLD PRICE]]&gt;=1000000,1,0)</f>
        <v>0</v>
      </c>
    </row>
    <row r="84" spans="1:6" x14ac:dyDescent="0.35">
      <c r="A84" s="1">
        <v>83</v>
      </c>
      <c r="B84" s="1">
        <f>IF(Table119[[#This Row],[BASE PRICE]]&lt;NUMERICAL_BINS_STEP_1!T85,1,0)</f>
        <v>0</v>
      </c>
      <c r="C84" s="1">
        <v>1</v>
      </c>
      <c r="D84" s="1">
        <v>0</v>
      </c>
      <c r="E84" s="1">
        <v>0</v>
      </c>
      <c r="F84" s="65">
        <f>IF(Table119[[#This Row],[SOLD PRICE]]&gt;=1000000,1,0)</f>
        <v>0</v>
      </c>
    </row>
    <row r="85" spans="1:6" x14ac:dyDescent="0.35">
      <c r="A85" s="1">
        <v>84</v>
      </c>
      <c r="B85" s="1">
        <f>IF(Table119[[#This Row],[BASE PRICE]]&lt;NUMERICAL_BINS_STEP_1!T86,1,0)</f>
        <v>0</v>
      </c>
      <c r="C85" s="1">
        <v>1</v>
      </c>
      <c r="D85" s="1">
        <v>0</v>
      </c>
      <c r="E85" s="1">
        <v>0</v>
      </c>
      <c r="F85" s="65">
        <f>IF(Table119[[#This Row],[SOLD PRICE]]&gt;=1000000,1,0)</f>
        <v>0</v>
      </c>
    </row>
    <row r="86" spans="1:6" x14ac:dyDescent="0.35">
      <c r="A86" s="1">
        <v>85</v>
      </c>
      <c r="B86" s="1">
        <f>IF(Table119[[#This Row],[BASE PRICE]]&lt;NUMERICAL_BINS_STEP_1!T87,1,0)</f>
        <v>0</v>
      </c>
      <c r="C86" s="1">
        <v>1</v>
      </c>
      <c r="D86" s="1">
        <v>0</v>
      </c>
      <c r="E86" s="1">
        <v>0</v>
      </c>
      <c r="F86" s="65">
        <f>IF(Table119[[#This Row],[SOLD PRICE]]&gt;=1000000,1,0)</f>
        <v>0</v>
      </c>
    </row>
    <row r="87" spans="1:6" x14ac:dyDescent="0.35">
      <c r="A87" s="1">
        <v>86</v>
      </c>
      <c r="B87" s="1">
        <f>IF(Table119[[#This Row],[BASE PRICE]]&lt;NUMERICAL_BINS_STEP_1!T88,1,0)</f>
        <v>0</v>
      </c>
      <c r="C87" s="1">
        <v>1</v>
      </c>
      <c r="D87" s="1">
        <v>0</v>
      </c>
      <c r="E87" s="1">
        <v>0</v>
      </c>
      <c r="F87" s="65">
        <f>IF(Table119[[#This Row],[SOLD PRICE]]&gt;=1000000,1,0)</f>
        <v>0</v>
      </c>
    </row>
    <row r="88" spans="1:6" x14ac:dyDescent="0.35">
      <c r="A88" s="1">
        <v>87</v>
      </c>
      <c r="B88" s="1">
        <f>IF(Table119[[#This Row],[BASE PRICE]]&lt;NUMERICAL_BINS_STEP_1!T89,1,0)</f>
        <v>0</v>
      </c>
      <c r="C88" s="1">
        <v>1</v>
      </c>
      <c r="D88" s="1">
        <v>0</v>
      </c>
      <c r="E88" s="1">
        <v>0</v>
      </c>
      <c r="F88" s="65">
        <f>IF(Table119[[#This Row],[SOLD PRICE]]&gt;=1000000,1,0)</f>
        <v>0</v>
      </c>
    </row>
    <row r="89" spans="1:6" x14ac:dyDescent="0.35">
      <c r="A89" s="1">
        <v>88</v>
      </c>
      <c r="B89" s="1">
        <f>IF(Table119[[#This Row],[BASE PRICE]]&lt;NUMERICAL_BINS_STEP_1!T90,1,0)</f>
        <v>0</v>
      </c>
      <c r="C89" s="1">
        <v>1</v>
      </c>
      <c r="D89" s="1">
        <v>0</v>
      </c>
      <c r="E89" s="1">
        <v>0</v>
      </c>
      <c r="F89" s="65">
        <f>IF(Table119[[#This Row],[SOLD PRICE]]&gt;=1000000,1,0)</f>
        <v>0</v>
      </c>
    </row>
    <row r="90" spans="1:6" x14ac:dyDescent="0.35">
      <c r="A90" s="1">
        <v>89</v>
      </c>
      <c r="B90" s="1">
        <f>IF(Table119[[#This Row],[BASE PRICE]]&lt;NUMERICAL_BINS_STEP_1!T91,1,0)</f>
        <v>0</v>
      </c>
      <c r="C90" s="1">
        <v>1</v>
      </c>
      <c r="D90" s="1">
        <v>0</v>
      </c>
      <c r="E90" s="1">
        <v>0</v>
      </c>
      <c r="F90" s="65">
        <f>IF(Table119[[#This Row],[SOLD PRICE]]&gt;=1000000,1,0)</f>
        <v>0</v>
      </c>
    </row>
    <row r="91" spans="1:6" x14ac:dyDescent="0.35">
      <c r="A91" s="1">
        <v>90</v>
      </c>
      <c r="B91" s="1">
        <f>IF(Table119[[#This Row],[BASE PRICE]]&lt;NUMERICAL_BINS_STEP_1!T92,1,0)</f>
        <v>0</v>
      </c>
      <c r="C91" s="1">
        <v>1</v>
      </c>
      <c r="D91" s="1">
        <v>0</v>
      </c>
      <c r="E91" s="1">
        <v>0</v>
      </c>
      <c r="F91" s="65">
        <f>IF(Table119[[#This Row],[SOLD PRICE]]&gt;=1000000,1,0)</f>
        <v>0</v>
      </c>
    </row>
    <row r="92" spans="1:6" x14ac:dyDescent="0.35">
      <c r="A92" s="1">
        <v>91</v>
      </c>
      <c r="B92" s="1">
        <f>IF(Table119[[#This Row],[BASE PRICE]]&lt;NUMERICAL_BINS_STEP_1!T93,1,0)</f>
        <v>0</v>
      </c>
      <c r="C92" s="1">
        <v>1</v>
      </c>
      <c r="D92" s="1">
        <v>0</v>
      </c>
      <c r="E92" s="1">
        <v>0</v>
      </c>
      <c r="F92" s="65">
        <f>IF(Table119[[#This Row],[SOLD PRICE]]&gt;=1000000,1,0)</f>
        <v>0</v>
      </c>
    </row>
    <row r="93" spans="1:6" x14ac:dyDescent="0.35">
      <c r="A93" s="1">
        <v>92</v>
      </c>
      <c r="B93" s="1">
        <f>IF(Table119[[#This Row],[BASE PRICE]]&lt;NUMERICAL_BINS_STEP_1!T94,1,0)</f>
        <v>0</v>
      </c>
      <c r="C93" s="1">
        <v>1</v>
      </c>
      <c r="D93" s="1">
        <v>0</v>
      </c>
      <c r="E93" s="1">
        <v>0</v>
      </c>
      <c r="F93" s="65">
        <f>IF(Table119[[#This Row],[SOLD PRICE]]&gt;=1000000,1,0)</f>
        <v>0</v>
      </c>
    </row>
    <row r="94" spans="1:6" x14ac:dyDescent="0.35">
      <c r="A94" s="1">
        <v>93</v>
      </c>
      <c r="B94" s="1">
        <f>IF(Table119[[#This Row],[BASE PRICE]]&lt;NUMERICAL_BINS_STEP_1!T95,1,0)</f>
        <v>0</v>
      </c>
      <c r="C94" s="1">
        <v>0</v>
      </c>
      <c r="D94">
        <v>1</v>
      </c>
      <c r="E94" s="1">
        <v>0</v>
      </c>
      <c r="F94" s="65">
        <f>IF(Table119[[#This Row],[SOLD PRICE]]&gt;=1000000,1,0)</f>
        <v>0</v>
      </c>
    </row>
    <row r="95" spans="1:6" x14ac:dyDescent="0.35">
      <c r="A95" s="1">
        <v>94</v>
      </c>
      <c r="B95" s="1">
        <f>IF(Table119[[#This Row],[BASE PRICE]]&lt;NUMERICAL_BINS_STEP_1!T96,1,0)</f>
        <v>0</v>
      </c>
      <c r="C95" s="1">
        <v>0</v>
      </c>
      <c r="D95" s="1">
        <v>1</v>
      </c>
      <c r="E95" s="1">
        <v>0</v>
      </c>
      <c r="F95" s="65">
        <f>IF(Table119[[#This Row],[SOLD PRICE]]&gt;=1000000,1,0)</f>
        <v>0</v>
      </c>
    </row>
    <row r="96" spans="1:6" x14ac:dyDescent="0.35">
      <c r="A96" s="1">
        <v>95</v>
      </c>
      <c r="B96" s="1">
        <f>IF(Table119[[#This Row],[BASE PRICE]]&lt;NUMERICAL_BINS_STEP_1!T97,1,0)</f>
        <v>0</v>
      </c>
      <c r="C96" s="1">
        <v>0</v>
      </c>
      <c r="D96" s="1">
        <v>1</v>
      </c>
      <c r="E96" s="1">
        <v>0</v>
      </c>
      <c r="F96" s="65">
        <f>IF(Table119[[#This Row],[SOLD PRICE]]&gt;=1000000,1,0)</f>
        <v>0</v>
      </c>
    </row>
    <row r="97" spans="1:6" x14ac:dyDescent="0.35">
      <c r="A97" s="1">
        <v>96</v>
      </c>
      <c r="B97" s="1">
        <f>IF(Table119[[#This Row],[BASE PRICE]]&lt;NUMERICAL_BINS_STEP_1!T98,1,0)</f>
        <v>0</v>
      </c>
      <c r="C97" s="1">
        <v>0</v>
      </c>
      <c r="D97" s="1">
        <v>1</v>
      </c>
      <c r="E97" s="1">
        <v>0</v>
      </c>
      <c r="F97" s="65">
        <f>IF(Table119[[#This Row],[SOLD PRICE]]&gt;=1000000,1,0)</f>
        <v>0</v>
      </c>
    </row>
    <row r="98" spans="1:6" x14ac:dyDescent="0.35">
      <c r="A98" s="1">
        <v>97</v>
      </c>
      <c r="B98" s="1">
        <f>IF(Table119[[#This Row],[BASE PRICE]]&lt;NUMERICAL_BINS_STEP_1!T99,1,0)</f>
        <v>0</v>
      </c>
      <c r="C98" s="1">
        <v>0</v>
      </c>
      <c r="D98" s="1">
        <v>1</v>
      </c>
      <c r="E98" s="1">
        <v>0</v>
      </c>
      <c r="F98" s="65">
        <f>IF(Table119[[#This Row],[SOLD PRICE]]&gt;=1000000,1,0)</f>
        <v>0</v>
      </c>
    </row>
    <row r="99" spans="1:6" x14ac:dyDescent="0.35">
      <c r="A99" s="1">
        <v>98</v>
      </c>
      <c r="B99" s="1">
        <f>IF(Table119[[#This Row],[BASE PRICE]]&lt;NUMERICAL_BINS_STEP_1!T100,1,0)</f>
        <v>0</v>
      </c>
      <c r="C99" s="1">
        <v>0</v>
      </c>
      <c r="D99" s="1">
        <v>1</v>
      </c>
      <c r="E99" s="1">
        <v>0</v>
      </c>
      <c r="F99" s="65">
        <f>IF(Table119[[#This Row],[SOLD PRICE]]&gt;=1000000,1,0)</f>
        <v>0</v>
      </c>
    </row>
    <row r="100" spans="1:6" x14ac:dyDescent="0.35">
      <c r="A100" s="1">
        <v>99</v>
      </c>
      <c r="B100" s="1">
        <f>IF(Table119[[#This Row],[BASE PRICE]]&lt;NUMERICAL_BINS_STEP_1!T101,1,0)</f>
        <v>0</v>
      </c>
      <c r="C100" s="1">
        <v>0</v>
      </c>
      <c r="D100" s="1">
        <v>1</v>
      </c>
      <c r="E100" s="1">
        <v>0</v>
      </c>
      <c r="F100" s="65">
        <f>IF(Table119[[#This Row],[SOLD PRICE]]&gt;=1000000,1,0)</f>
        <v>0</v>
      </c>
    </row>
    <row r="101" spans="1:6" x14ac:dyDescent="0.35">
      <c r="A101" s="1">
        <v>100</v>
      </c>
      <c r="B101" s="1">
        <f>IF(Table119[[#This Row],[BASE PRICE]]&lt;NUMERICAL_BINS_STEP_1!T102,1,0)</f>
        <v>0</v>
      </c>
      <c r="C101" s="1">
        <v>0</v>
      </c>
      <c r="D101" s="1">
        <v>1</v>
      </c>
      <c r="E101" s="1">
        <v>0</v>
      </c>
      <c r="F101" s="65">
        <f>IF(Table119[[#This Row],[SOLD PRICE]]&gt;=1000000,1,0)</f>
        <v>0</v>
      </c>
    </row>
    <row r="102" spans="1:6" x14ac:dyDescent="0.35">
      <c r="A102" s="1">
        <v>101</v>
      </c>
      <c r="B102" s="1">
        <f>IF(Table119[[#This Row],[BASE PRICE]]&lt;NUMERICAL_BINS_STEP_1!T103,1,0)</f>
        <v>0</v>
      </c>
      <c r="C102" s="1">
        <v>0</v>
      </c>
      <c r="D102" s="1">
        <v>1</v>
      </c>
      <c r="E102" s="1">
        <v>0</v>
      </c>
      <c r="F102" s="65">
        <f>IF(Table119[[#This Row],[SOLD PRICE]]&gt;=1000000,1,0)</f>
        <v>0</v>
      </c>
    </row>
    <row r="103" spans="1:6" x14ac:dyDescent="0.35">
      <c r="A103" s="1">
        <v>102</v>
      </c>
      <c r="B103" s="1">
        <f>IF(Table119[[#This Row],[BASE PRICE]]&lt;NUMERICAL_BINS_STEP_1!T104,1,0)</f>
        <v>0</v>
      </c>
      <c r="C103" s="1">
        <v>0</v>
      </c>
      <c r="D103" s="1">
        <v>1</v>
      </c>
      <c r="E103" s="1">
        <v>0</v>
      </c>
      <c r="F103" s="65">
        <f>IF(Table119[[#This Row],[SOLD PRICE]]&gt;=1000000,1,0)</f>
        <v>0</v>
      </c>
    </row>
    <row r="104" spans="1:6" x14ac:dyDescent="0.35">
      <c r="A104" s="1">
        <v>103</v>
      </c>
      <c r="B104" s="1">
        <f>IF(Table119[[#This Row],[BASE PRICE]]&lt;NUMERICAL_BINS_STEP_1!T105,1,0)</f>
        <v>0</v>
      </c>
      <c r="C104" s="1">
        <v>0</v>
      </c>
      <c r="D104" s="1">
        <v>1</v>
      </c>
      <c r="E104" s="1">
        <v>0</v>
      </c>
      <c r="F104" s="65">
        <f>IF(Table119[[#This Row],[SOLD PRICE]]&gt;=1000000,1,0)</f>
        <v>0</v>
      </c>
    </row>
    <row r="105" spans="1:6" x14ac:dyDescent="0.35">
      <c r="A105" s="1">
        <v>104</v>
      </c>
      <c r="B105" s="1">
        <f>IF(Table119[[#This Row],[BASE PRICE]]&lt;NUMERICAL_BINS_STEP_1!T106,1,0)</f>
        <v>0</v>
      </c>
      <c r="C105" s="1">
        <v>0</v>
      </c>
      <c r="D105" s="1">
        <v>1</v>
      </c>
      <c r="E105" s="1">
        <v>0</v>
      </c>
      <c r="F105" s="65">
        <f>IF(Table119[[#This Row],[SOLD PRICE]]&gt;=1000000,1,0)</f>
        <v>0</v>
      </c>
    </row>
    <row r="106" spans="1:6" x14ac:dyDescent="0.35">
      <c r="A106" s="1">
        <v>105</v>
      </c>
      <c r="B106" s="1">
        <f>IF(Table119[[#This Row],[BASE PRICE]]&lt;NUMERICAL_BINS_STEP_1!T107,1,0)</f>
        <v>0</v>
      </c>
      <c r="C106" s="1">
        <v>0</v>
      </c>
      <c r="D106" s="1">
        <v>1</v>
      </c>
      <c r="E106" s="1">
        <v>0</v>
      </c>
      <c r="F106" s="65">
        <f>IF(Table119[[#This Row],[SOLD PRICE]]&gt;=1000000,1,0)</f>
        <v>0</v>
      </c>
    </row>
    <row r="107" spans="1:6" x14ac:dyDescent="0.35">
      <c r="A107" s="1">
        <v>106</v>
      </c>
      <c r="B107" s="1">
        <f>IF(Table119[[#This Row],[BASE PRICE]]&lt;NUMERICAL_BINS_STEP_1!T108,1,0)</f>
        <v>0</v>
      </c>
      <c r="C107" s="1">
        <v>0</v>
      </c>
      <c r="D107" s="1">
        <v>1</v>
      </c>
      <c r="E107" s="1">
        <v>0</v>
      </c>
      <c r="F107" s="65">
        <f>IF(Table119[[#This Row],[SOLD PRICE]]&gt;=1000000,1,0)</f>
        <v>0</v>
      </c>
    </row>
    <row r="108" spans="1:6" x14ac:dyDescent="0.35">
      <c r="A108" s="1">
        <v>107</v>
      </c>
      <c r="B108" s="1">
        <f>IF(Table119[[#This Row],[BASE PRICE]]&lt;NUMERICAL_BINS_STEP_1!T109,1,0)</f>
        <v>0</v>
      </c>
      <c r="C108" s="1">
        <v>0</v>
      </c>
      <c r="D108" s="1">
        <v>1</v>
      </c>
      <c r="E108" s="1">
        <v>0</v>
      </c>
      <c r="F108" s="65">
        <f>IF(Table119[[#This Row],[SOLD PRICE]]&gt;=1000000,1,0)</f>
        <v>0</v>
      </c>
    </row>
    <row r="109" spans="1:6" x14ac:dyDescent="0.35">
      <c r="A109" s="1">
        <v>108</v>
      </c>
      <c r="B109" s="1">
        <f>IF(Table119[[#This Row],[BASE PRICE]]&lt;NUMERICAL_BINS_STEP_1!T110,1,0)</f>
        <v>0</v>
      </c>
      <c r="C109" s="1">
        <v>0</v>
      </c>
      <c r="D109" s="1">
        <v>1</v>
      </c>
      <c r="E109" s="1">
        <v>0</v>
      </c>
      <c r="F109" s="65">
        <f>IF(Table119[[#This Row],[SOLD PRICE]]&gt;=1000000,1,0)</f>
        <v>0</v>
      </c>
    </row>
    <row r="110" spans="1:6" x14ac:dyDescent="0.35">
      <c r="A110" s="1">
        <v>109</v>
      </c>
      <c r="B110" s="1">
        <f>IF(Table119[[#This Row],[BASE PRICE]]&lt;NUMERICAL_BINS_STEP_1!T111,1,0)</f>
        <v>0</v>
      </c>
      <c r="C110" s="1">
        <v>0</v>
      </c>
      <c r="D110" s="1">
        <v>1</v>
      </c>
      <c r="E110" s="1">
        <v>0</v>
      </c>
      <c r="F110" s="65">
        <f>IF(Table119[[#This Row],[SOLD PRICE]]&gt;=1000000,1,0)</f>
        <v>0</v>
      </c>
    </row>
    <row r="111" spans="1:6" x14ac:dyDescent="0.35">
      <c r="A111" s="1">
        <v>110</v>
      </c>
      <c r="B111" s="1">
        <f>IF(Table119[[#This Row],[BASE PRICE]]&lt;NUMERICAL_BINS_STEP_1!T112,1,0)</f>
        <v>0</v>
      </c>
      <c r="C111" s="1">
        <v>0</v>
      </c>
      <c r="D111" s="1">
        <v>1</v>
      </c>
      <c r="E111" s="1">
        <v>0</v>
      </c>
      <c r="F111" s="65">
        <f>IF(Table119[[#This Row],[SOLD PRICE]]&gt;=1000000,1,0)</f>
        <v>0</v>
      </c>
    </row>
    <row r="112" spans="1:6" x14ac:dyDescent="0.35">
      <c r="A112" s="1">
        <v>111</v>
      </c>
      <c r="B112" s="1">
        <f>IF(Table119[[#This Row],[BASE PRICE]]&lt;NUMERICAL_BINS_STEP_1!T113,1,0)</f>
        <v>0</v>
      </c>
      <c r="C112" s="1">
        <v>0</v>
      </c>
      <c r="D112" s="1">
        <v>1</v>
      </c>
      <c r="E112" s="1">
        <v>0</v>
      </c>
      <c r="F112" s="65">
        <f>IF(Table119[[#This Row],[SOLD PRICE]]&gt;=1000000,1,0)</f>
        <v>0</v>
      </c>
    </row>
    <row r="113" spans="1:6" x14ac:dyDescent="0.35">
      <c r="A113" s="1">
        <v>112</v>
      </c>
      <c r="B113" s="1">
        <f>IF(Table119[[#This Row],[BASE PRICE]]&lt;NUMERICAL_BINS_STEP_1!T114,1,0)</f>
        <v>0</v>
      </c>
      <c r="C113" s="1">
        <v>0</v>
      </c>
      <c r="D113" s="1">
        <v>1</v>
      </c>
      <c r="E113" s="1">
        <v>0</v>
      </c>
      <c r="F113" s="65">
        <f>IF(Table119[[#This Row],[SOLD PRICE]]&gt;=1000000,1,0)</f>
        <v>1</v>
      </c>
    </row>
    <row r="114" spans="1:6" x14ac:dyDescent="0.35">
      <c r="A114" s="1">
        <v>113</v>
      </c>
      <c r="B114" s="1">
        <f>IF(Table119[[#This Row],[BASE PRICE]]&lt;NUMERICAL_BINS_STEP_1!T115,1,0)</f>
        <v>0</v>
      </c>
      <c r="C114" s="1">
        <v>0</v>
      </c>
      <c r="D114" s="1">
        <v>1</v>
      </c>
      <c r="E114" s="1">
        <v>0</v>
      </c>
      <c r="F114" s="65">
        <f>IF(Table119[[#This Row],[SOLD PRICE]]&gt;=1000000,1,0)</f>
        <v>0</v>
      </c>
    </row>
    <row r="115" spans="1:6" x14ac:dyDescent="0.35">
      <c r="A115" s="1">
        <v>114</v>
      </c>
      <c r="B115" s="1">
        <f>IF(Table119[[#This Row],[BASE PRICE]]&lt;NUMERICAL_BINS_STEP_1!T116,1,0)</f>
        <v>0</v>
      </c>
      <c r="C115" s="1">
        <v>0</v>
      </c>
      <c r="D115">
        <v>0</v>
      </c>
      <c r="E115">
        <v>1</v>
      </c>
      <c r="F115" s="65">
        <f>IF(Table119[[#This Row],[SOLD PRICE]]&gt;=1000000,1,0)</f>
        <v>0</v>
      </c>
    </row>
    <row r="116" spans="1:6" x14ac:dyDescent="0.35">
      <c r="A116" s="1">
        <v>115</v>
      </c>
      <c r="B116" s="1">
        <f>IF(Table119[[#This Row],[BASE PRICE]]&lt;NUMERICAL_BINS_STEP_1!T117,1,0)</f>
        <v>0</v>
      </c>
      <c r="C116" s="1">
        <v>0</v>
      </c>
      <c r="D116" s="1">
        <v>0</v>
      </c>
      <c r="E116" s="1">
        <v>1</v>
      </c>
      <c r="F116" s="65">
        <f>IF(Table119[[#This Row],[SOLD PRICE]]&gt;=1000000,1,0)</f>
        <v>0</v>
      </c>
    </row>
    <row r="117" spans="1:6" x14ac:dyDescent="0.35">
      <c r="A117" s="1">
        <v>116</v>
      </c>
      <c r="B117" s="1">
        <f>IF(Table119[[#This Row],[BASE PRICE]]&lt;NUMERICAL_BINS_STEP_1!T118,1,0)</f>
        <v>0</v>
      </c>
      <c r="C117" s="1">
        <v>0</v>
      </c>
      <c r="D117" s="1">
        <v>0</v>
      </c>
      <c r="E117" s="1">
        <v>1</v>
      </c>
      <c r="F117" s="65">
        <f>IF(Table119[[#This Row],[SOLD PRICE]]&gt;=1000000,1,0)</f>
        <v>0</v>
      </c>
    </row>
    <row r="118" spans="1:6" x14ac:dyDescent="0.35">
      <c r="A118" s="1">
        <v>117</v>
      </c>
      <c r="B118" s="1">
        <f>IF(Table119[[#This Row],[BASE PRICE]]&lt;NUMERICAL_BINS_STEP_1!T119,1,0)</f>
        <v>0</v>
      </c>
      <c r="C118" s="1">
        <v>0</v>
      </c>
      <c r="D118" s="1">
        <v>0</v>
      </c>
      <c r="E118" s="1">
        <v>1</v>
      </c>
      <c r="F118" s="65">
        <f>IF(Table119[[#This Row],[SOLD PRICE]]&gt;=1000000,1,0)</f>
        <v>0</v>
      </c>
    </row>
    <row r="119" spans="1:6" x14ac:dyDescent="0.35">
      <c r="A119" s="1">
        <v>118</v>
      </c>
      <c r="B119" s="1">
        <f>IF(Table119[[#This Row],[BASE PRICE]]&lt;NUMERICAL_BINS_STEP_1!T120,1,0)</f>
        <v>0</v>
      </c>
      <c r="C119" s="1">
        <v>0</v>
      </c>
      <c r="D119" s="1">
        <v>0</v>
      </c>
      <c r="E119" s="1">
        <v>1</v>
      </c>
      <c r="F119" s="65">
        <f>IF(Table119[[#This Row],[SOLD PRICE]]&gt;=1000000,1,0)</f>
        <v>0</v>
      </c>
    </row>
    <row r="120" spans="1:6" x14ac:dyDescent="0.35">
      <c r="A120" s="1">
        <v>119</v>
      </c>
      <c r="B120" s="1">
        <f>IF(Table119[[#This Row],[BASE PRICE]]&lt;NUMERICAL_BINS_STEP_1!T121,1,0)</f>
        <v>0</v>
      </c>
      <c r="C120" s="1">
        <v>0</v>
      </c>
      <c r="D120" s="1">
        <v>0</v>
      </c>
      <c r="E120" s="1">
        <v>1</v>
      </c>
      <c r="F120" s="65">
        <f>IF(Table119[[#This Row],[SOLD PRICE]]&gt;=1000000,1,0)</f>
        <v>0</v>
      </c>
    </row>
    <row r="121" spans="1:6" x14ac:dyDescent="0.35">
      <c r="A121" s="1">
        <v>120</v>
      </c>
      <c r="B121" s="1">
        <f>IF(Table119[[#This Row],[BASE PRICE]]&lt;NUMERICAL_BINS_STEP_1!T122,1,0)</f>
        <v>0</v>
      </c>
      <c r="C121" s="1">
        <v>0</v>
      </c>
      <c r="D121" s="1">
        <v>0</v>
      </c>
      <c r="E121" s="1">
        <v>1</v>
      </c>
      <c r="F121" s="65">
        <f>IF(Table119[[#This Row],[SOLD PRICE]]&gt;=1000000,1,0)</f>
        <v>0</v>
      </c>
    </row>
    <row r="122" spans="1:6" x14ac:dyDescent="0.35">
      <c r="A122" s="1">
        <v>121</v>
      </c>
      <c r="B122" s="1">
        <f>IF(Table119[[#This Row],[BASE PRICE]]&lt;NUMERICAL_BINS_STEP_1!T123,1,0)</f>
        <v>0</v>
      </c>
      <c r="C122" s="1">
        <v>0</v>
      </c>
      <c r="D122" s="1">
        <v>0</v>
      </c>
      <c r="E122" s="1">
        <v>1</v>
      </c>
      <c r="F122" s="65">
        <f>IF(Table119[[#This Row],[SOLD PRICE]]&gt;=1000000,1,0)</f>
        <v>0</v>
      </c>
    </row>
    <row r="123" spans="1:6" x14ac:dyDescent="0.35">
      <c r="A123" s="1">
        <v>122</v>
      </c>
      <c r="B123" s="1">
        <f>IF(Table119[[#This Row],[BASE PRICE]]&lt;NUMERICAL_BINS_STEP_1!T124,1,0)</f>
        <v>0</v>
      </c>
      <c r="C123" s="1">
        <v>0</v>
      </c>
      <c r="D123" s="1">
        <v>0</v>
      </c>
      <c r="E123" s="1">
        <v>1</v>
      </c>
      <c r="F123" s="65">
        <f>IF(Table119[[#This Row],[SOLD PRICE]]&gt;=1000000,1,0)</f>
        <v>1</v>
      </c>
    </row>
    <row r="124" spans="1:6" x14ac:dyDescent="0.35">
      <c r="A124" s="1">
        <v>123</v>
      </c>
      <c r="B124" s="1">
        <f>IF(Table119[[#This Row],[BASE PRICE]]&lt;NUMERICAL_BINS_STEP_1!T125,1,0)</f>
        <v>0</v>
      </c>
      <c r="C124" s="1">
        <v>0</v>
      </c>
      <c r="D124" s="1">
        <v>0</v>
      </c>
      <c r="E124" s="1">
        <v>1</v>
      </c>
      <c r="F124" s="65">
        <f>IF(Table119[[#This Row],[SOLD PRICE]]&gt;=1000000,1,0)</f>
        <v>0</v>
      </c>
    </row>
    <row r="125" spans="1:6" x14ac:dyDescent="0.35">
      <c r="A125" s="1">
        <v>124</v>
      </c>
      <c r="B125" s="1">
        <f>IF(Table119[[#This Row],[BASE PRICE]]&lt;NUMERICAL_BINS_STEP_1!T126,1,0)</f>
        <v>0</v>
      </c>
      <c r="C125" s="1">
        <v>0</v>
      </c>
      <c r="D125" s="1">
        <v>0</v>
      </c>
      <c r="E125" s="1">
        <v>1</v>
      </c>
      <c r="F125" s="65">
        <f>IF(Table119[[#This Row],[SOLD PRICE]]&gt;=1000000,1,0)</f>
        <v>1</v>
      </c>
    </row>
    <row r="126" spans="1:6" x14ac:dyDescent="0.35">
      <c r="A126" s="1">
        <v>125</v>
      </c>
      <c r="B126" s="1">
        <f>IF(Table119[[#This Row],[BASE PRICE]]&lt;NUMERICAL_BINS_STEP_1!T127,1,0)</f>
        <v>0</v>
      </c>
      <c r="C126" s="1">
        <v>0</v>
      </c>
      <c r="D126" s="1">
        <v>0</v>
      </c>
      <c r="E126" s="1">
        <v>1</v>
      </c>
      <c r="F126" s="65">
        <f>IF(Table119[[#This Row],[SOLD PRICE]]&gt;=1000000,1,0)</f>
        <v>1</v>
      </c>
    </row>
    <row r="127" spans="1:6" x14ac:dyDescent="0.35">
      <c r="A127" s="1">
        <v>126</v>
      </c>
      <c r="B127" s="1">
        <f>IF(Table119[[#This Row],[BASE PRICE]]&lt;NUMERICAL_BINS_STEP_1!T128,1,0)</f>
        <v>0</v>
      </c>
      <c r="C127" s="1">
        <v>0</v>
      </c>
      <c r="D127" s="1">
        <v>0</v>
      </c>
      <c r="E127" s="1">
        <v>1</v>
      </c>
      <c r="F127" s="65">
        <f>IF(Table119[[#This Row],[SOLD PRICE]]&gt;=1000000,1,0)</f>
        <v>1</v>
      </c>
    </row>
    <row r="128" spans="1:6" x14ac:dyDescent="0.35">
      <c r="A128" s="1">
        <v>127</v>
      </c>
      <c r="B128" s="1">
        <f>IF(Table119[[#This Row],[BASE PRICE]]&lt;NUMERICAL_BINS_STEP_1!T129,1,0)</f>
        <v>0</v>
      </c>
      <c r="C128" s="1">
        <v>0</v>
      </c>
      <c r="D128" s="1">
        <v>0</v>
      </c>
      <c r="E128" s="1">
        <v>1</v>
      </c>
      <c r="F128" s="65">
        <f>IF(Table119[[#This Row],[SOLD PRICE]]&gt;=1000000,1,0)</f>
        <v>1</v>
      </c>
    </row>
    <row r="129" spans="1:6" x14ac:dyDescent="0.35">
      <c r="A129" s="1">
        <v>128</v>
      </c>
      <c r="B129" s="1">
        <f>IF(Table119[[#This Row],[BASE PRICE]]&lt;NUMERICAL_BINS_STEP_1!T130,1,0)</f>
        <v>0</v>
      </c>
      <c r="C129" s="1">
        <v>0</v>
      </c>
      <c r="D129" s="1">
        <v>0</v>
      </c>
      <c r="E129" s="1">
        <v>1</v>
      </c>
      <c r="F129" s="65">
        <f>IF(Table119[[#This Row],[SOLD PRICE]]&gt;=1000000,1,0)</f>
        <v>0</v>
      </c>
    </row>
    <row r="130" spans="1:6" x14ac:dyDescent="0.35">
      <c r="A130" s="1">
        <v>129</v>
      </c>
      <c r="B130" s="1">
        <f>IF(Table119[[#This Row],[BASE PRICE]]&lt;NUMERICAL_BINS_STEP_1!T131,1,0)</f>
        <v>0</v>
      </c>
      <c r="C130" s="1">
        <v>0</v>
      </c>
      <c r="D130" s="1">
        <v>0</v>
      </c>
      <c r="E130" s="1">
        <v>1</v>
      </c>
      <c r="F130" s="65">
        <f>IF(Table119[[#This Row],[SOLD PRICE]]&gt;=1000000,1,0)</f>
        <v>1</v>
      </c>
    </row>
    <row r="131" spans="1:6" x14ac:dyDescent="0.35">
      <c r="A131" s="1">
        <v>130</v>
      </c>
      <c r="B131" s="1">
        <f>IF(Table119[[#This Row],[BASE PRICE]]&lt;NUMERICAL_BINS_STEP_1!T132,1,0)</f>
        <v>0</v>
      </c>
      <c r="C131" s="1">
        <v>0</v>
      </c>
      <c r="D131" s="1">
        <v>0</v>
      </c>
      <c r="E131" s="1">
        <v>1</v>
      </c>
      <c r="F131" s="71">
        <f>IF(Table119[[#This Row],[SOLD PRICE]]&gt;=1000000,1,0)</f>
        <v>1</v>
      </c>
    </row>
    <row r="132" spans="1:6" x14ac:dyDescent="0.35">
      <c r="E132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031-D9B2-4E4D-AF60-EA827A5DDBED}">
  <dimension ref="A1:I31"/>
  <sheetViews>
    <sheetView workbookViewId="0">
      <selection sqref="A1:I34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 t="s">
        <v>221</v>
      </c>
      <c r="B4" s="34">
        <v>0.58127747494132642</v>
      </c>
    </row>
    <row r="5" spans="1:9" x14ac:dyDescent="0.35">
      <c r="A5" s="34" t="s">
        <v>222</v>
      </c>
      <c r="B5" s="34">
        <v>0.33788350287416435</v>
      </c>
    </row>
    <row r="6" spans="1:9" x14ac:dyDescent="0.35">
      <c r="A6" s="34" t="s">
        <v>223</v>
      </c>
      <c r="B6" s="34">
        <v>0.2528801014595487</v>
      </c>
    </row>
    <row r="7" spans="1:9" x14ac:dyDescent="0.35">
      <c r="A7" s="34" t="s">
        <v>224</v>
      </c>
      <c r="B7" s="34">
        <v>0.22855631240226529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14</v>
      </c>
      <c r="C12" s="34">
        <v>3.1189246419153598</v>
      </c>
      <c r="D12" s="34">
        <v>0.22278033156538285</v>
      </c>
      <c r="E12" s="34">
        <v>4.9755053186614777</v>
      </c>
      <c r="F12" s="34">
        <v>3.6718950458395547E-7</v>
      </c>
    </row>
    <row r="13" spans="1:9" x14ac:dyDescent="0.35">
      <c r="A13" s="34" t="s">
        <v>228</v>
      </c>
      <c r="B13" s="34">
        <v>117</v>
      </c>
      <c r="C13" s="34">
        <v>6.1118445888538613</v>
      </c>
      <c r="D13" s="34">
        <v>5.2237987938921891E-2</v>
      </c>
      <c r="E13" s="34"/>
      <c r="F13" s="34"/>
    </row>
    <row r="14" spans="1:9" ht="15" thickBot="1" x14ac:dyDescent="0.4">
      <c r="A14" s="35" t="s">
        <v>229</v>
      </c>
      <c r="B14" s="35">
        <v>131</v>
      </c>
      <c r="C14" s="35">
        <v>9.2307692307692211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34">
        <v>3.5980074675076176E-2</v>
      </c>
      <c r="C17" s="34">
        <v>7.1908878582674057E-2</v>
      </c>
      <c r="D17" s="34">
        <v>0.50035649817163641</v>
      </c>
      <c r="E17" s="34">
        <v>0.61776394171952387</v>
      </c>
      <c r="F17" s="34">
        <v>-0.1064316912379971</v>
      </c>
      <c r="G17" s="34">
        <v>0.17839184058814944</v>
      </c>
      <c r="H17" s="34">
        <v>-0.1064316912379971</v>
      </c>
      <c r="I17" s="34">
        <v>0.17839184058814944</v>
      </c>
    </row>
    <row r="18" spans="1:9" x14ac:dyDescent="0.35">
      <c r="A18" s="34" t="s">
        <v>304</v>
      </c>
      <c r="B18" s="34">
        <v>-8.6752083499411534E-2</v>
      </c>
      <c r="C18" s="34">
        <v>6.5115846726945217E-2</v>
      </c>
      <c r="D18" s="34">
        <v>-1.3322729851489921</v>
      </c>
      <c r="E18" s="34">
        <v>0.1853596570619109</v>
      </c>
      <c r="F18" s="34">
        <v>-0.21571060578602674</v>
      </c>
      <c r="G18" s="34">
        <v>4.220643878720369E-2</v>
      </c>
      <c r="H18" s="34">
        <v>-0.21571060578602674</v>
      </c>
      <c r="I18" s="34">
        <v>4.220643878720369E-2</v>
      </c>
    </row>
    <row r="19" spans="1:9" x14ac:dyDescent="0.35">
      <c r="A19" s="34" t="s">
        <v>305</v>
      </c>
      <c r="B19" s="34">
        <v>-7.0603542728942967E-2</v>
      </c>
      <c r="C19" s="34">
        <v>6.2423703641890205E-2</v>
      </c>
      <c r="D19" s="34">
        <v>-1.1310373882007791</v>
      </c>
      <c r="E19" s="34">
        <v>0.26035241538723403</v>
      </c>
      <c r="F19" s="34">
        <v>-0.19423041670744884</v>
      </c>
      <c r="G19" s="34">
        <v>5.3023331249562919E-2</v>
      </c>
      <c r="H19" s="34">
        <v>-0.19423041670744884</v>
      </c>
      <c r="I19" s="34">
        <v>5.3023331249562919E-2</v>
      </c>
    </row>
    <row r="20" spans="1:9" x14ac:dyDescent="0.35">
      <c r="A20" s="34" t="s">
        <v>306</v>
      </c>
      <c r="B20" s="34">
        <v>0</v>
      </c>
      <c r="C20" s="34">
        <v>0</v>
      </c>
      <c r="D20" s="34">
        <v>65535</v>
      </c>
      <c r="E20" s="34" t="e">
        <v>#NUM!</v>
      </c>
      <c r="F20" s="34">
        <v>0</v>
      </c>
      <c r="G20" s="34">
        <v>0</v>
      </c>
      <c r="H20" s="34">
        <v>0</v>
      </c>
      <c r="I20" s="34">
        <v>0</v>
      </c>
    </row>
    <row r="21" spans="1:9" x14ac:dyDescent="0.35">
      <c r="A21" s="34" t="s">
        <v>306</v>
      </c>
      <c r="B21" s="34">
        <v>0.28170047906949447</v>
      </c>
      <c r="C21" s="34">
        <v>7.9528921136009081E-2</v>
      </c>
      <c r="D21" s="34">
        <v>3.5421136744422177</v>
      </c>
      <c r="E21" s="34" t="e">
        <v>#NUM!</v>
      </c>
      <c r="F21" s="34">
        <v>0.12419761817980352</v>
      </c>
      <c r="G21" s="34">
        <v>0.43920333995918542</v>
      </c>
      <c r="H21" s="34">
        <v>0.12419761817980352</v>
      </c>
      <c r="I21" s="34">
        <v>0.43920333995918542</v>
      </c>
    </row>
    <row r="22" spans="1:9" x14ac:dyDescent="0.35">
      <c r="A22" s="34" t="s">
        <v>257</v>
      </c>
      <c r="B22" s="34">
        <v>0.47180363377839785</v>
      </c>
      <c r="C22" s="34">
        <v>0.14931040160725659</v>
      </c>
      <c r="D22" s="34">
        <v>3.1598845673151539</v>
      </c>
      <c r="E22" s="34">
        <v>2.0093005409569003E-3</v>
      </c>
      <c r="F22" s="34">
        <v>0.17610220745685196</v>
      </c>
      <c r="G22" s="34">
        <v>0.76750506009994379</v>
      </c>
      <c r="H22" s="34">
        <v>0.17610220745685196</v>
      </c>
      <c r="I22" s="34">
        <v>0.76750506009994379</v>
      </c>
    </row>
    <row r="23" spans="1:9" x14ac:dyDescent="0.35">
      <c r="A23" s="34" t="s">
        <v>258</v>
      </c>
      <c r="B23" s="34">
        <v>0.11760621712069262</v>
      </c>
      <c r="C23" s="34">
        <v>6.6208580514337201E-2</v>
      </c>
      <c r="D23" s="34">
        <v>1.7762987245320185</v>
      </c>
      <c r="E23" s="34">
        <v>7.8282931476395451E-2</v>
      </c>
      <c r="F23" s="34">
        <v>-1.3516407171163272E-2</v>
      </c>
      <c r="G23" s="34">
        <v>0.24872884141254853</v>
      </c>
      <c r="H23" s="34">
        <v>-1.3516407171163272E-2</v>
      </c>
      <c r="I23" s="34">
        <v>0.24872884141254853</v>
      </c>
    </row>
    <row r="24" spans="1:9" x14ac:dyDescent="0.35">
      <c r="A24" s="34" t="s">
        <v>259</v>
      </c>
      <c r="B24" s="34">
        <v>-3.2312210965385772E-2</v>
      </c>
      <c r="C24" s="34">
        <v>9.6027606987803382E-2</v>
      </c>
      <c r="D24" s="34">
        <v>-0.33648876587635673</v>
      </c>
      <c r="E24" s="34">
        <v>0.73710508816065823</v>
      </c>
      <c r="F24" s="34">
        <v>-0.2224898546316946</v>
      </c>
      <c r="G24" s="34">
        <v>0.15786543270092304</v>
      </c>
      <c r="H24" s="34">
        <v>-0.2224898546316946</v>
      </c>
      <c r="I24" s="34">
        <v>0.15786543270092304</v>
      </c>
    </row>
    <row r="25" spans="1:9" x14ac:dyDescent="0.35">
      <c r="A25" s="34" t="s">
        <v>260</v>
      </c>
      <c r="B25" s="34">
        <v>6.9043032974531085E-2</v>
      </c>
      <c r="C25" s="34">
        <v>0.10472949680482908</v>
      </c>
      <c r="D25" s="34">
        <v>0.65925107138820427</v>
      </c>
      <c r="E25" s="34">
        <v>0.51103002573799727</v>
      </c>
      <c r="F25" s="34">
        <v>-0.13836824748391385</v>
      </c>
      <c r="G25" s="34">
        <v>0.27645431343297605</v>
      </c>
      <c r="H25" s="34">
        <v>-0.13836824748391385</v>
      </c>
      <c r="I25" s="34">
        <v>0.27645431343297605</v>
      </c>
    </row>
    <row r="26" spans="1:9" x14ac:dyDescent="0.35">
      <c r="A26" s="34" t="s">
        <v>261</v>
      </c>
      <c r="B26" s="34">
        <v>0</v>
      </c>
      <c r="C26" s="34">
        <v>0</v>
      </c>
      <c r="D26" s="34">
        <v>65535</v>
      </c>
      <c r="E26" s="34" t="e">
        <v>#NUM!</v>
      </c>
      <c r="F26" s="34">
        <v>0</v>
      </c>
      <c r="G26" s="34">
        <v>0</v>
      </c>
      <c r="H26" s="34">
        <v>0</v>
      </c>
      <c r="I26" s="34">
        <v>0</v>
      </c>
    </row>
    <row r="27" spans="1:9" x14ac:dyDescent="0.35">
      <c r="A27" s="34" t="s">
        <v>262</v>
      </c>
      <c r="B27" s="34">
        <v>-4.4806661182121834E-3</v>
      </c>
      <c r="C27" s="34">
        <v>7.5992557074006276E-2</v>
      </c>
      <c r="D27" s="34">
        <v>-5.8961907464814382E-2</v>
      </c>
      <c r="E27" s="34" t="e">
        <v>#NUM!</v>
      </c>
      <c r="F27" s="34">
        <v>-0.15497994329323941</v>
      </c>
      <c r="G27" s="34">
        <v>0.14601861105681505</v>
      </c>
      <c r="H27" s="34">
        <v>-0.15497994329323941</v>
      </c>
      <c r="I27" s="34">
        <v>0.14601861105681505</v>
      </c>
    </row>
    <row r="28" spans="1:9" x14ac:dyDescent="0.35">
      <c r="A28" s="34" t="s">
        <v>263</v>
      </c>
      <c r="B28" s="34">
        <v>5.0772008824335545E-2</v>
      </c>
      <c r="C28" s="34">
        <v>0.23765138746141759</v>
      </c>
      <c r="D28" s="34">
        <v>0.21364070021505058</v>
      </c>
      <c r="E28" s="34">
        <v>0.83119910602666913</v>
      </c>
      <c r="F28" s="34">
        <v>-0.41988411079740806</v>
      </c>
      <c r="G28" s="34">
        <v>0.52142812844607911</v>
      </c>
      <c r="H28" s="34">
        <v>-0.41988411079740806</v>
      </c>
      <c r="I28" s="34">
        <v>0.52142812844607911</v>
      </c>
    </row>
    <row r="29" spans="1:9" x14ac:dyDescent="0.35">
      <c r="A29" s="34" t="s">
        <v>264</v>
      </c>
      <c r="B29" s="34">
        <v>-1.5578291210572597E-2</v>
      </c>
      <c r="C29" s="34">
        <v>8.7577703574657467E-2</v>
      </c>
      <c r="D29" s="34">
        <v>-0.17787964943945525</v>
      </c>
      <c r="E29" s="34">
        <v>0.85912510214435622</v>
      </c>
      <c r="F29" s="34">
        <v>-0.18902134395320991</v>
      </c>
      <c r="G29" s="34">
        <v>0.15786476153206469</v>
      </c>
      <c r="H29" s="34">
        <v>-0.18902134395320991</v>
      </c>
      <c r="I29" s="34">
        <v>0.15786476153206469</v>
      </c>
    </row>
    <row r="30" spans="1:9" x14ac:dyDescent="0.35">
      <c r="A30" s="34" t="s">
        <v>265</v>
      </c>
      <c r="B30" s="34">
        <v>1.3780377272630439E-2</v>
      </c>
      <c r="C30" s="34">
        <v>0.10978151314772393</v>
      </c>
      <c r="D30" s="34">
        <v>0.12552548127194532</v>
      </c>
      <c r="E30" s="34">
        <v>0.9003229903288319</v>
      </c>
      <c r="F30" s="34">
        <v>-0.20363615682060993</v>
      </c>
      <c r="G30" s="34">
        <v>0.23119691136587078</v>
      </c>
      <c r="H30" s="34">
        <v>-0.20363615682060993</v>
      </c>
      <c r="I30" s="34">
        <v>0.23119691136587078</v>
      </c>
    </row>
    <row r="31" spans="1:9" ht="15" thickBot="1" x14ac:dyDescent="0.4">
      <c r="A31" s="35" t="s">
        <v>266</v>
      </c>
      <c r="B31" s="35">
        <v>3.4623468053866575E-2</v>
      </c>
      <c r="C31" s="35">
        <v>0.2371447640100367</v>
      </c>
      <c r="D31" s="35">
        <v>0.146001402132586</v>
      </c>
      <c r="E31" s="35">
        <v>0.88417153191143294</v>
      </c>
      <c r="F31" s="35">
        <v>-0.43502931037015302</v>
      </c>
      <c r="G31" s="35">
        <v>0.50427624647788616</v>
      </c>
      <c r="H31" s="35">
        <v>-0.43502931037015302</v>
      </c>
      <c r="I31" s="35">
        <v>0.50427624647788616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FEAE-5C36-407C-BCCB-E13C3A43C194}">
  <dimension ref="A1:P131"/>
  <sheetViews>
    <sheetView workbookViewId="0">
      <selection activeCell="P1" sqref="P1:P1048576"/>
    </sheetView>
  </sheetViews>
  <sheetFormatPr defaultRowHeight="14.5" x14ac:dyDescent="0.35"/>
  <sheetData>
    <row r="1" spans="1:16" x14ac:dyDescent="0.35">
      <c r="A1" s="1" t="s">
        <v>254</v>
      </c>
      <c r="B1" s="1" t="s">
        <v>304</v>
      </c>
      <c r="C1" s="1" t="s">
        <v>305</v>
      </c>
      <c r="D1" s="1" t="s">
        <v>306</v>
      </c>
      <c r="E1" s="1" t="s">
        <v>306</v>
      </c>
      <c r="F1" s="66" t="s">
        <v>257</v>
      </c>
      <c r="G1" s="66" t="s">
        <v>258</v>
      </c>
      <c r="H1" s="66" t="s">
        <v>259</v>
      </c>
      <c r="I1" s="66" t="s">
        <v>260</v>
      </c>
      <c r="J1" s="66" t="s">
        <v>261</v>
      </c>
      <c r="K1" s="66" t="s">
        <v>262</v>
      </c>
      <c r="L1" s="66" t="s">
        <v>263</v>
      </c>
      <c r="M1" s="66" t="s">
        <v>264</v>
      </c>
      <c r="N1" s="66" t="s">
        <v>265</v>
      </c>
      <c r="O1" s="66" t="s">
        <v>266</v>
      </c>
      <c r="P1" s="67" t="s">
        <v>270</v>
      </c>
    </row>
    <row r="2" spans="1:16" x14ac:dyDescent="0.35">
      <c r="A2" s="1">
        <v>1</v>
      </c>
      <c r="B2" s="1">
        <f>1</f>
        <v>1</v>
      </c>
      <c r="C2" s="1">
        <v>0</v>
      </c>
      <c r="D2" s="1">
        <v>0</v>
      </c>
      <c r="E2" s="1">
        <v>0</v>
      </c>
      <c r="F2" s="64">
        <f>IF(Table119[[#This Row],[COUNTRY]]=CATEGORICAL_BINS_STEP_1!$L$2,1,0)</f>
        <v>0</v>
      </c>
      <c r="G2" s="64">
        <f>IF(Table119[[#This Row],[COUNTRY]]=CATEGORICAL_BINS_STEP_1!$L$3,1,0)</f>
        <v>1</v>
      </c>
      <c r="H2" s="64">
        <f>IF(Table119[[#This Row],[COUNTRY]]=CATEGORICAL_BINS_STEP_1!$L$4,1,0)</f>
        <v>0</v>
      </c>
      <c r="I2" s="64">
        <f>IF(Table119[[#This Row],[COUNTRY]]=CATEGORICAL_BINS_STEP_1!$L$5,1,0)</f>
        <v>0</v>
      </c>
      <c r="J2" s="64">
        <f>IF(Table119[[#This Row],[COUNTRY]]=CATEGORICAL_BINS_STEP_1!P6,1,0)</f>
        <v>0</v>
      </c>
      <c r="K2" s="64">
        <f>IF(Table119[[#This Row],[COUNTRY]]=CATEGORICAL_BINS_STEP_1!$L$7,1,0)</f>
        <v>0</v>
      </c>
      <c r="L2" s="64">
        <f>IF(Table119[[#This Row],[COUNTRY]]=CATEGORICAL_BINS_STEP_1!$L$8,1,0)</f>
        <v>0</v>
      </c>
      <c r="M2" s="64">
        <f>IF(Table119[[#This Row],[COUNTRY]]=CATEGORICAL_BINS_STEP_1!$L$9,1,0)</f>
        <v>0</v>
      </c>
      <c r="N2" s="64">
        <f>IF(Table119[[#This Row],[COUNTRY]]=CATEGORICAL_BINS_STEP_1!$L$10,1,0)</f>
        <v>0</v>
      </c>
      <c r="O2" s="64">
        <f>IF(Table119[[#This Row],[COUNTRY]]=CATEGORICAL_BINS_STEP_1!$L$11,1,0)</f>
        <v>0</v>
      </c>
      <c r="P2" s="65">
        <f>IF(Table119[[#This Row],[SOLD PRICE]]&gt;=1000000,1,0)</f>
        <v>0</v>
      </c>
    </row>
    <row r="3" spans="1:16" x14ac:dyDescent="0.35">
      <c r="A3" s="1">
        <v>2</v>
      </c>
      <c r="B3" s="1">
        <f>1</f>
        <v>1</v>
      </c>
      <c r="C3" s="1">
        <v>0</v>
      </c>
      <c r="D3" s="1">
        <v>0</v>
      </c>
      <c r="E3" s="1">
        <v>0</v>
      </c>
      <c r="F3" s="64">
        <f>IF(Table119[[#This Row],[COUNTRY]]=CATEGORICAL_BINS_STEP_1!$L$2,1,0)</f>
        <v>0</v>
      </c>
      <c r="G3" s="64">
        <f>IF(Table119[[#This Row],[COUNTRY]]=CATEGORICAL_BINS_STEP_1!$L$3,1,0)</f>
        <v>0</v>
      </c>
      <c r="H3" s="64">
        <f>IF(Table119[[#This Row],[COUNTRY]]=CATEGORICAL_BINS_STEP_1!$L$4,1,0)</f>
        <v>0</v>
      </c>
      <c r="I3" s="64">
        <f>IF(Table119[[#This Row],[COUNTRY]]=CATEGORICAL_BINS_STEP_1!$L$5,1,0)</f>
        <v>0</v>
      </c>
      <c r="J3" s="64">
        <f>IF(Table119[[#This Row],[COUNTRY]]=CATEGORICAL_BINS_STEP_1!P7,1,0)</f>
        <v>0</v>
      </c>
      <c r="K3" s="64">
        <f>IF(Table119[[#This Row],[COUNTRY]]=CATEGORICAL_BINS_STEP_1!$L$7,1,0)</f>
        <v>1</v>
      </c>
      <c r="L3" s="64">
        <f>IF(Table119[[#This Row],[COUNTRY]]=CATEGORICAL_BINS_STEP_1!$L$8,1,0)</f>
        <v>0</v>
      </c>
      <c r="M3" s="64">
        <f>IF(Table119[[#This Row],[COUNTRY]]=CATEGORICAL_BINS_STEP_1!$L$9,1,0)</f>
        <v>0</v>
      </c>
      <c r="N3" s="64">
        <f>IF(Table119[[#This Row],[COUNTRY]]=CATEGORICAL_BINS_STEP_1!$L$10,1,0)</f>
        <v>0</v>
      </c>
      <c r="O3" s="64">
        <f>IF(Table119[[#This Row],[COUNTRY]]=CATEGORICAL_BINS_STEP_1!$L$11,1,0)</f>
        <v>0</v>
      </c>
      <c r="P3" s="65">
        <f>IF(Table119[[#This Row],[SOLD PRICE]]&gt;=1000000,1,0)</f>
        <v>0</v>
      </c>
    </row>
    <row r="4" spans="1:16" x14ac:dyDescent="0.35">
      <c r="A4" s="1">
        <v>3</v>
      </c>
      <c r="B4" s="1">
        <f>1</f>
        <v>1</v>
      </c>
      <c r="C4" s="1">
        <v>0</v>
      </c>
      <c r="D4" s="1">
        <v>0</v>
      </c>
      <c r="E4" s="1">
        <v>0</v>
      </c>
      <c r="F4" s="64">
        <f>IF(Table119[[#This Row],[COUNTRY]]=CATEGORICAL_BINS_STEP_1!$L$2,1,0)</f>
        <v>0</v>
      </c>
      <c r="G4" s="64">
        <f>IF(Table119[[#This Row],[COUNTRY]]=CATEGORICAL_BINS_STEP_1!$L$3,1,0)</f>
        <v>0</v>
      </c>
      <c r="H4" s="64">
        <f>IF(Table119[[#This Row],[COUNTRY]]=CATEGORICAL_BINS_STEP_1!$L$4,1,0)</f>
        <v>0</v>
      </c>
      <c r="I4" s="64">
        <f>IF(Table119[[#This Row],[COUNTRY]]=CATEGORICAL_BINS_STEP_1!$L$5,1,0)</f>
        <v>0</v>
      </c>
      <c r="J4" s="64">
        <f>IF(Table119[[#This Row],[COUNTRY]]=CATEGORICAL_BINS_STEP_1!P8,1,0)</f>
        <v>0</v>
      </c>
      <c r="K4" s="64">
        <f>IF(Table119[[#This Row],[COUNTRY]]=CATEGORICAL_BINS_STEP_1!$L$7,1,0)</f>
        <v>1</v>
      </c>
      <c r="L4" s="64">
        <f>IF(Table119[[#This Row],[COUNTRY]]=CATEGORICAL_BINS_STEP_1!$L$8,1,0)</f>
        <v>0</v>
      </c>
      <c r="M4" s="64">
        <f>IF(Table119[[#This Row],[COUNTRY]]=CATEGORICAL_BINS_STEP_1!$L$9,1,0)</f>
        <v>0</v>
      </c>
      <c r="N4" s="64">
        <f>IF(Table119[[#This Row],[COUNTRY]]=CATEGORICAL_BINS_STEP_1!$L$10,1,0)</f>
        <v>0</v>
      </c>
      <c r="O4" s="64">
        <f>IF(Table119[[#This Row],[COUNTRY]]=CATEGORICAL_BINS_STEP_1!$L$11,1,0)</f>
        <v>0</v>
      </c>
      <c r="P4" s="65">
        <f>IF(Table119[[#This Row],[SOLD PRICE]]&gt;=1000000,1,0)</f>
        <v>0</v>
      </c>
    </row>
    <row r="5" spans="1:16" x14ac:dyDescent="0.35">
      <c r="A5" s="1">
        <v>4</v>
      </c>
      <c r="B5" s="1">
        <f>1</f>
        <v>1</v>
      </c>
      <c r="C5" s="1">
        <v>0</v>
      </c>
      <c r="D5" s="1">
        <v>0</v>
      </c>
      <c r="E5" s="1">
        <v>0</v>
      </c>
      <c r="F5" s="64">
        <f>IF(Table119[[#This Row],[COUNTRY]]=CATEGORICAL_BINS_STEP_1!$L$2,1,0)</f>
        <v>0</v>
      </c>
      <c r="G5" s="64">
        <f>IF(Table119[[#This Row],[COUNTRY]]=CATEGORICAL_BINS_STEP_1!$L$3,1,0)</f>
        <v>0</v>
      </c>
      <c r="H5" s="64">
        <f>IF(Table119[[#This Row],[COUNTRY]]=CATEGORICAL_BINS_STEP_1!$L$4,1,0)</f>
        <v>0</v>
      </c>
      <c r="I5" s="64">
        <f>IF(Table119[[#This Row],[COUNTRY]]=CATEGORICAL_BINS_STEP_1!$L$5,1,0)</f>
        <v>0</v>
      </c>
      <c r="J5" s="64">
        <f>IF(Table119[[#This Row],[COUNTRY]]=CATEGORICAL_BINS_STEP_1!P9,1,0)</f>
        <v>0</v>
      </c>
      <c r="K5" s="64">
        <f>IF(Table119[[#This Row],[COUNTRY]]=CATEGORICAL_BINS_STEP_1!$L$7,1,0)</f>
        <v>0</v>
      </c>
      <c r="L5" s="64">
        <f>IF(Table119[[#This Row],[COUNTRY]]=CATEGORICAL_BINS_STEP_1!$L$8,1,0)</f>
        <v>0</v>
      </c>
      <c r="M5" s="64">
        <f>IF(Table119[[#This Row],[COUNTRY]]=CATEGORICAL_BINS_STEP_1!$L$9,1,0)</f>
        <v>0</v>
      </c>
      <c r="N5" s="64">
        <f>IF(Table119[[#This Row],[COUNTRY]]=CATEGORICAL_BINS_STEP_1!$L$10,1,0)</f>
        <v>0</v>
      </c>
      <c r="O5" s="64">
        <f>IF(Table119[[#This Row],[COUNTRY]]=CATEGORICAL_BINS_STEP_1!$L$11,1,0)</f>
        <v>0</v>
      </c>
      <c r="P5" s="65">
        <f>IF(Table119[[#This Row],[SOLD PRICE]]&gt;=1000000,1,0)</f>
        <v>0</v>
      </c>
    </row>
    <row r="6" spans="1:16" x14ac:dyDescent="0.35">
      <c r="A6" s="1">
        <v>5</v>
      </c>
      <c r="B6" s="1">
        <f>1</f>
        <v>1</v>
      </c>
      <c r="C6" s="1">
        <v>0</v>
      </c>
      <c r="D6" s="1">
        <v>0</v>
      </c>
      <c r="E6" s="1">
        <v>0</v>
      </c>
      <c r="F6" s="64">
        <f>IF(Table119[[#This Row],[COUNTRY]]=CATEGORICAL_BINS_STEP_1!$L$2,1,0)</f>
        <v>0</v>
      </c>
      <c r="G6" s="64">
        <f>IF(Table119[[#This Row],[COUNTRY]]=CATEGORICAL_BINS_STEP_1!$L$3,1,0)</f>
        <v>0</v>
      </c>
      <c r="H6" s="64">
        <f>IF(Table119[[#This Row],[COUNTRY]]=CATEGORICAL_BINS_STEP_1!$L$4,1,0)</f>
        <v>0</v>
      </c>
      <c r="I6" s="64">
        <f>IF(Table119[[#This Row],[COUNTRY]]=CATEGORICAL_BINS_STEP_1!$L$5,1,0)</f>
        <v>0</v>
      </c>
      <c r="J6" s="64">
        <f>IF(Table119[[#This Row],[COUNTRY]]=CATEGORICAL_BINS_STEP_1!P10,1,0)</f>
        <v>0</v>
      </c>
      <c r="K6" s="64">
        <f>IF(Table119[[#This Row],[COUNTRY]]=CATEGORICAL_BINS_STEP_1!$L$7,1,0)</f>
        <v>0</v>
      </c>
      <c r="L6" s="64">
        <f>IF(Table119[[#This Row],[COUNTRY]]=CATEGORICAL_BINS_STEP_1!$L$8,1,0)</f>
        <v>1</v>
      </c>
      <c r="M6" s="64">
        <f>IF(Table119[[#This Row],[COUNTRY]]=CATEGORICAL_BINS_STEP_1!$L$9,1,0)</f>
        <v>0</v>
      </c>
      <c r="N6" s="64">
        <f>IF(Table119[[#This Row],[COUNTRY]]=CATEGORICAL_BINS_STEP_1!$L$10,1,0)</f>
        <v>0</v>
      </c>
      <c r="O6" s="64">
        <f>IF(Table119[[#This Row],[COUNTRY]]=CATEGORICAL_BINS_STEP_1!$L$11,1,0)</f>
        <v>0</v>
      </c>
      <c r="P6" s="65">
        <f>IF(Table119[[#This Row],[SOLD PRICE]]&gt;=1000000,1,0)</f>
        <v>0</v>
      </c>
    </row>
    <row r="7" spans="1:16" x14ac:dyDescent="0.35">
      <c r="A7" s="1">
        <v>6</v>
      </c>
      <c r="B7" s="1">
        <f>1</f>
        <v>1</v>
      </c>
      <c r="C7" s="1">
        <v>0</v>
      </c>
      <c r="D7" s="1">
        <v>0</v>
      </c>
      <c r="E7" s="1">
        <v>0</v>
      </c>
      <c r="F7" s="64">
        <f>IF(Table119[[#This Row],[COUNTRY]]=CATEGORICAL_BINS_STEP_1!$L$2,1,0)</f>
        <v>0</v>
      </c>
      <c r="G7" s="64">
        <f>IF(Table119[[#This Row],[COUNTRY]]=CATEGORICAL_BINS_STEP_1!$L$3,1,0)</f>
        <v>0</v>
      </c>
      <c r="H7" s="64">
        <f>IF(Table119[[#This Row],[COUNTRY]]=CATEGORICAL_BINS_STEP_1!$L$4,1,0)</f>
        <v>0</v>
      </c>
      <c r="I7" s="64">
        <f>IF(Table119[[#This Row],[COUNTRY]]=CATEGORICAL_BINS_STEP_1!$L$5,1,0)</f>
        <v>0</v>
      </c>
      <c r="J7" s="64">
        <f>IF(Table119[[#This Row],[COUNTRY]]=CATEGORICAL_BINS_STEP_1!P11,1,0)</f>
        <v>0</v>
      </c>
      <c r="K7" s="64">
        <f>IF(Table119[[#This Row],[COUNTRY]]=CATEGORICAL_BINS_STEP_1!$L$7,1,0)</f>
        <v>1</v>
      </c>
      <c r="L7" s="64">
        <f>IF(Table119[[#This Row],[COUNTRY]]=CATEGORICAL_BINS_STEP_1!$L$8,1,0)</f>
        <v>0</v>
      </c>
      <c r="M7" s="64">
        <f>IF(Table119[[#This Row],[COUNTRY]]=CATEGORICAL_BINS_STEP_1!$L$9,1,0)</f>
        <v>0</v>
      </c>
      <c r="N7" s="64">
        <f>IF(Table119[[#This Row],[COUNTRY]]=CATEGORICAL_BINS_STEP_1!$L$10,1,0)</f>
        <v>0</v>
      </c>
      <c r="O7" s="64">
        <f>IF(Table119[[#This Row],[COUNTRY]]=CATEGORICAL_BINS_STEP_1!$L$11,1,0)</f>
        <v>0</v>
      </c>
      <c r="P7" s="65">
        <f>IF(Table119[[#This Row],[SOLD PRICE]]&gt;=1000000,1,0)</f>
        <v>0</v>
      </c>
    </row>
    <row r="8" spans="1:16" x14ac:dyDescent="0.35">
      <c r="A8" s="1">
        <v>7</v>
      </c>
      <c r="B8" s="1">
        <f>1</f>
        <v>1</v>
      </c>
      <c r="C8" s="1">
        <v>0</v>
      </c>
      <c r="D8" s="1">
        <v>0</v>
      </c>
      <c r="E8" s="1">
        <v>0</v>
      </c>
      <c r="F8" s="64">
        <f>IF(Table119[[#This Row],[COUNTRY]]=CATEGORICAL_BINS_STEP_1!$L$2,1,0)</f>
        <v>0</v>
      </c>
      <c r="G8" s="64">
        <f>IF(Table119[[#This Row],[COUNTRY]]=CATEGORICAL_BINS_STEP_1!$L$3,1,0)</f>
        <v>1</v>
      </c>
      <c r="H8" s="64">
        <f>IF(Table119[[#This Row],[COUNTRY]]=CATEGORICAL_BINS_STEP_1!$L$4,1,0)</f>
        <v>0</v>
      </c>
      <c r="I8" s="64">
        <f>IF(Table119[[#This Row],[COUNTRY]]=CATEGORICAL_BINS_STEP_1!$L$5,1,0)</f>
        <v>0</v>
      </c>
      <c r="J8" s="64">
        <f>IF(Table119[[#This Row],[COUNTRY]]=CATEGORICAL_BINS_STEP_1!P12,1,0)</f>
        <v>0</v>
      </c>
      <c r="K8" s="64">
        <f>IF(Table119[[#This Row],[COUNTRY]]=CATEGORICAL_BINS_STEP_1!$L$7,1,0)</f>
        <v>0</v>
      </c>
      <c r="L8" s="64">
        <f>IF(Table119[[#This Row],[COUNTRY]]=CATEGORICAL_BINS_STEP_1!$L$8,1,0)</f>
        <v>0</v>
      </c>
      <c r="M8" s="64">
        <f>IF(Table119[[#This Row],[COUNTRY]]=CATEGORICAL_BINS_STEP_1!$L$9,1,0)</f>
        <v>0</v>
      </c>
      <c r="N8" s="64">
        <f>IF(Table119[[#This Row],[COUNTRY]]=CATEGORICAL_BINS_STEP_1!$L$10,1,0)</f>
        <v>0</v>
      </c>
      <c r="O8" s="64">
        <f>IF(Table119[[#This Row],[COUNTRY]]=CATEGORICAL_BINS_STEP_1!$L$11,1,0)</f>
        <v>0</v>
      </c>
      <c r="P8" s="65">
        <f>IF(Table119[[#This Row],[SOLD PRICE]]&gt;=1000000,1,0)</f>
        <v>0</v>
      </c>
    </row>
    <row r="9" spans="1:16" x14ac:dyDescent="0.35">
      <c r="A9" s="1">
        <v>8</v>
      </c>
      <c r="B9" s="1">
        <f>1</f>
        <v>1</v>
      </c>
      <c r="C9" s="1">
        <v>0</v>
      </c>
      <c r="D9" s="1">
        <v>0</v>
      </c>
      <c r="E9" s="1">
        <v>0</v>
      </c>
      <c r="F9" s="64">
        <f>IF(Table119[[#This Row],[COUNTRY]]=CATEGORICAL_BINS_STEP_1!$L$2,1,0)</f>
        <v>0</v>
      </c>
      <c r="G9" s="64">
        <f>IF(Table119[[#This Row],[COUNTRY]]=CATEGORICAL_BINS_STEP_1!$L$3,1,0)</f>
        <v>0</v>
      </c>
      <c r="H9" s="64">
        <f>IF(Table119[[#This Row],[COUNTRY]]=CATEGORICAL_BINS_STEP_1!$L$4,1,0)</f>
        <v>0</v>
      </c>
      <c r="I9" s="64">
        <f>IF(Table119[[#This Row],[COUNTRY]]=CATEGORICAL_BINS_STEP_1!$L$5,1,0)</f>
        <v>0</v>
      </c>
      <c r="J9" s="64">
        <f>IF(Table119[[#This Row],[COUNTRY]]=CATEGORICAL_BINS_STEP_1!P13,1,0)</f>
        <v>0</v>
      </c>
      <c r="K9" s="64">
        <f>IF(Table119[[#This Row],[COUNTRY]]=CATEGORICAL_BINS_STEP_1!$L$7,1,0)</f>
        <v>1</v>
      </c>
      <c r="L9" s="64">
        <f>IF(Table119[[#This Row],[COUNTRY]]=CATEGORICAL_BINS_STEP_1!$L$8,1,0)</f>
        <v>0</v>
      </c>
      <c r="M9" s="64">
        <f>IF(Table119[[#This Row],[COUNTRY]]=CATEGORICAL_BINS_STEP_1!$L$9,1,0)</f>
        <v>0</v>
      </c>
      <c r="N9" s="64">
        <f>IF(Table119[[#This Row],[COUNTRY]]=CATEGORICAL_BINS_STEP_1!$L$10,1,0)</f>
        <v>0</v>
      </c>
      <c r="O9" s="64">
        <f>IF(Table119[[#This Row],[COUNTRY]]=CATEGORICAL_BINS_STEP_1!$L$11,1,0)</f>
        <v>0</v>
      </c>
      <c r="P9" s="65">
        <f>IF(Table119[[#This Row],[SOLD PRICE]]&gt;=1000000,1,0)</f>
        <v>0</v>
      </c>
    </row>
    <row r="10" spans="1:16" x14ac:dyDescent="0.35">
      <c r="A10" s="1">
        <v>9</v>
      </c>
      <c r="B10" s="1">
        <f>1</f>
        <v>1</v>
      </c>
      <c r="C10" s="1">
        <v>0</v>
      </c>
      <c r="D10" s="1">
        <v>0</v>
      </c>
      <c r="E10" s="1">
        <v>0</v>
      </c>
      <c r="F10" s="64">
        <f>IF(Table119[[#This Row],[COUNTRY]]=CATEGORICAL_BINS_STEP_1!$L$2,1,0)</f>
        <v>0</v>
      </c>
      <c r="G10" s="64">
        <f>IF(Table119[[#This Row],[COUNTRY]]=CATEGORICAL_BINS_STEP_1!$L$3,1,0)</f>
        <v>0</v>
      </c>
      <c r="H10" s="64">
        <f>IF(Table119[[#This Row],[COUNTRY]]=CATEGORICAL_BINS_STEP_1!$L$4,1,0)</f>
        <v>0</v>
      </c>
      <c r="I10" s="64">
        <f>IF(Table119[[#This Row],[COUNTRY]]=CATEGORICAL_BINS_STEP_1!$L$5,1,0)</f>
        <v>0</v>
      </c>
      <c r="J10" s="64">
        <f>IF(Table119[[#This Row],[COUNTRY]]=CATEGORICAL_BINS_STEP_1!P14,1,0)</f>
        <v>0</v>
      </c>
      <c r="K10" s="64">
        <f>IF(Table119[[#This Row],[COUNTRY]]=CATEGORICAL_BINS_STEP_1!$L$7,1,0)</f>
        <v>1</v>
      </c>
      <c r="L10" s="64">
        <f>IF(Table119[[#This Row],[COUNTRY]]=CATEGORICAL_BINS_STEP_1!$L$8,1,0)</f>
        <v>0</v>
      </c>
      <c r="M10" s="64">
        <f>IF(Table119[[#This Row],[COUNTRY]]=CATEGORICAL_BINS_STEP_1!$L$9,1,0)</f>
        <v>0</v>
      </c>
      <c r="N10" s="64">
        <f>IF(Table119[[#This Row],[COUNTRY]]=CATEGORICAL_BINS_STEP_1!$L$10,1,0)</f>
        <v>0</v>
      </c>
      <c r="O10" s="64">
        <f>IF(Table119[[#This Row],[COUNTRY]]=CATEGORICAL_BINS_STEP_1!$L$11,1,0)</f>
        <v>0</v>
      </c>
      <c r="P10" s="65">
        <f>IF(Table119[[#This Row],[SOLD PRICE]]&gt;=1000000,1,0)</f>
        <v>0</v>
      </c>
    </row>
    <row r="11" spans="1:16" x14ac:dyDescent="0.35">
      <c r="A11" s="1">
        <v>10</v>
      </c>
      <c r="B11" s="1">
        <f>1</f>
        <v>1</v>
      </c>
      <c r="C11" s="1">
        <v>0</v>
      </c>
      <c r="D11" s="1">
        <v>0</v>
      </c>
      <c r="E11" s="1">
        <v>0</v>
      </c>
      <c r="F11" s="64">
        <f>IF(Table119[[#This Row],[COUNTRY]]=CATEGORICAL_BINS_STEP_1!$L$2,1,0)</f>
        <v>0</v>
      </c>
      <c r="G11" s="64">
        <f>IF(Table119[[#This Row],[COUNTRY]]=CATEGORICAL_BINS_STEP_1!$L$3,1,0)</f>
        <v>1</v>
      </c>
      <c r="H11" s="64">
        <f>IF(Table119[[#This Row],[COUNTRY]]=CATEGORICAL_BINS_STEP_1!$L$4,1,0)</f>
        <v>0</v>
      </c>
      <c r="I11" s="64">
        <f>IF(Table119[[#This Row],[COUNTRY]]=CATEGORICAL_BINS_STEP_1!$L$5,1,0)</f>
        <v>0</v>
      </c>
      <c r="J11" s="64">
        <f>IF(Table119[[#This Row],[COUNTRY]]=CATEGORICAL_BINS_STEP_1!P15,1,0)</f>
        <v>0</v>
      </c>
      <c r="K11" s="64">
        <f>IF(Table119[[#This Row],[COUNTRY]]=CATEGORICAL_BINS_STEP_1!$L$7,1,0)</f>
        <v>0</v>
      </c>
      <c r="L11" s="64">
        <f>IF(Table119[[#This Row],[COUNTRY]]=CATEGORICAL_BINS_STEP_1!$L$8,1,0)</f>
        <v>0</v>
      </c>
      <c r="M11" s="64">
        <f>IF(Table119[[#This Row],[COUNTRY]]=CATEGORICAL_BINS_STEP_1!$L$9,1,0)</f>
        <v>0</v>
      </c>
      <c r="N11" s="64">
        <f>IF(Table119[[#This Row],[COUNTRY]]=CATEGORICAL_BINS_STEP_1!$L$10,1,0)</f>
        <v>0</v>
      </c>
      <c r="O11" s="64">
        <f>IF(Table119[[#This Row],[COUNTRY]]=CATEGORICAL_BINS_STEP_1!$L$11,1,0)</f>
        <v>0</v>
      </c>
      <c r="P11" s="65">
        <f>IF(Table119[[#This Row],[SOLD PRICE]]&gt;=1000000,1,0)</f>
        <v>0</v>
      </c>
    </row>
    <row r="12" spans="1:16" x14ac:dyDescent="0.35">
      <c r="A12" s="1">
        <v>11</v>
      </c>
      <c r="B12" s="1">
        <f>1</f>
        <v>1</v>
      </c>
      <c r="C12" s="1">
        <v>0</v>
      </c>
      <c r="D12" s="1">
        <v>0</v>
      </c>
      <c r="E12" s="1">
        <v>0</v>
      </c>
      <c r="F12" s="64">
        <f>IF(Table119[[#This Row],[COUNTRY]]=CATEGORICAL_BINS_STEP_1!$L$2,1,0)</f>
        <v>0</v>
      </c>
      <c r="G12" s="64">
        <f>IF(Table119[[#This Row],[COUNTRY]]=CATEGORICAL_BINS_STEP_1!$L$3,1,0)</f>
        <v>1</v>
      </c>
      <c r="H12" s="64">
        <f>IF(Table119[[#This Row],[COUNTRY]]=CATEGORICAL_BINS_STEP_1!$L$4,1,0)</f>
        <v>0</v>
      </c>
      <c r="I12" s="64">
        <f>IF(Table119[[#This Row],[COUNTRY]]=CATEGORICAL_BINS_STEP_1!$L$5,1,0)</f>
        <v>0</v>
      </c>
      <c r="J12" s="64">
        <f>IF(Table119[[#This Row],[COUNTRY]]=CATEGORICAL_BINS_STEP_1!P16,1,0)</f>
        <v>0</v>
      </c>
      <c r="K12" s="64">
        <f>IF(Table119[[#This Row],[COUNTRY]]=CATEGORICAL_BINS_STEP_1!$L$7,1,0)</f>
        <v>0</v>
      </c>
      <c r="L12" s="64">
        <f>IF(Table119[[#This Row],[COUNTRY]]=CATEGORICAL_BINS_STEP_1!$L$8,1,0)</f>
        <v>0</v>
      </c>
      <c r="M12" s="64">
        <f>IF(Table119[[#This Row],[COUNTRY]]=CATEGORICAL_BINS_STEP_1!$L$9,1,0)</f>
        <v>0</v>
      </c>
      <c r="N12" s="64">
        <f>IF(Table119[[#This Row],[COUNTRY]]=CATEGORICAL_BINS_STEP_1!$L$10,1,0)</f>
        <v>0</v>
      </c>
      <c r="O12" s="64">
        <f>IF(Table119[[#This Row],[COUNTRY]]=CATEGORICAL_BINS_STEP_1!$L$11,1,0)</f>
        <v>0</v>
      </c>
      <c r="P12" s="65">
        <f>IF(Table119[[#This Row],[SOLD PRICE]]&gt;=1000000,1,0)</f>
        <v>0</v>
      </c>
    </row>
    <row r="13" spans="1:16" x14ac:dyDescent="0.35">
      <c r="A13" s="1">
        <v>12</v>
      </c>
      <c r="B13" s="1">
        <f>1</f>
        <v>1</v>
      </c>
      <c r="C13" s="1">
        <v>0</v>
      </c>
      <c r="D13" s="1">
        <v>0</v>
      </c>
      <c r="E13" s="1">
        <v>0</v>
      </c>
      <c r="F13" s="64">
        <f>IF(Table119[[#This Row],[COUNTRY]]=CATEGORICAL_BINS_STEP_1!$L$2,1,0)</f>
        <v>0</v>
      </c>
      <c r="G13" s="64">
        <f>IF(Table119[[#This Row],[COUNTRY]]=CATEGORICAL_BINS_STEP_1!$L$3,1,0)</f>
        <v>1</v>
      </c>
      <c r="H13" s="64">
        <f>IF(Table119[[#This Row],[COUNTRY]]=CATEGORICAL_BINS_STEP_1!$L$4,1,0)</f>
        <v>0</v>
      </c>
      <c r="I13" s="64">
        <f>IF(Table119[[#This Row],[COUNTRY]]=CATEGORICAL_BINS_STEP_1!$L$5,1,0)</f>
        <v>0</v>
      </c>
      <c r="J13" s="64">
        <f>IF(Table119[[#This Row],[COUNTRY]]=CATEGORICAL_BINS_STEP_1!P17,1,0)</f>
        <v>0</v>
      </c>
      <c r="K13" s="64">
        <f>IF(Table119[[#This Row],[COUNTRY]]=CATEGORICAL_BINS_STEP_1!$L$7,1,0)</f>
        <v>0</v>
      </c>
      <c r="L13" s="64">
        <f>IF(Table119[[#This Row],[COUNTRY]]=CATEGORICAL_BINS_STEP_1!$L$8,1,0)</f>
        <v>0</v>
      </c>
      <c r="M13" s="64">
        <f>IF(Table119[[#This Row],[COUNTRY]]=CATEGORICAL_BINS_STEP_1!$L$9,1,0)</f>
        <v>0</v>
      </c>
      <c r="N13" s="64">
        <f>IF(Table119[[#This Row],[COUNTRY]]=CATEGORICAL_BINS_STEP_1!$L$10,1,0)</f>
        <v>0</v>
      </c>
      <c r="O13" s="64">
        <f>IF(Table119[[#This Row],[COUNTRY]]=CATEGORICAL_BINS_STEP_1!$L$11,1,0)</f>
        <v>0</v>
      </c>
      <c r="P13" s="65">
        <f>IF(Table119[[#This Row],[SOLD PRICE]]&gt;=1000000,1,0)</f>
        <v>0</v>
      </c>
    </row>
    <row r="14" spans="1:16" x14ac:dyDescent="0.35">
      <c r="A14" s="1">
        <v>13</v>
      </c>
      <c r="B14" s="1">
        <f>1</f>
        <v>1</v>
      </c>
      <c r="C14" s="1">
        <v>0</v>
      </c>
      <c r="D14" s="1">
        <v>0</v>
      </c>
      <c r="E14" s="1">
        <v>0</v>
      </c>
      <c r="F14" s="64">
        <f>IF(Table119[[#This Row],[COUNTRY]]=CATEGORICAL_BINS_STEP_1!$L$2,1,0)</f>
        <v>0</v>
      </c>
      <c r="G14" s="64">
        <f>IF(Table119[[#This Row],[COUNTRY]]=CATEGORICAL_BINS_STEP_1!$L$3,1,0)</f>
        <v>0</v>
      </c>
      <c r="H14" s="64">
        <f>IF(Table119[[#This Row],[COUNTRY]]=CATEGORICAL_BINS_STEP_1!$L$4,1,0)</f>
        <v>0</v>
      </c>
      <c r="I14" s="64">
        <f>IF(Table119[[#This Row],[COUNTRY]]=CATEGORICAL_BINS_STEP_1!$L$5,1,0)</f>
        <v>0</v>
      </c>
      <c r="J14" s="64">
        <f>IF(Table119[[#This Row],[COUNTRY]]=CATEGORICAL_BINS_STEP_1!P18,1,0)</f>
        <v>0</v>
      </c>
      <c r="K14" s="64">
        <f>IF(Table119[[#This Row],[COUNTRY]]=CATEGORICAL_BINS_STEP_1!$L$7,1,0)</f>
        <v>0</v>
      </c>
      <c r="L14" s="64">
        <f>IF(Table119[[#This Row],[COUNTRY]]=CATEGORICAL_BINS_STEP_1!$L$8,1,0)</f>
        <v>0</v>
      </c>
      <c r="M14" s="64">
        <f>IF(Table119[[#This Row],[COUNTRY]]=CATEGORICAL_BINS_STEP_1!$L$9,1,0)</f>
        <v>0</v>
      </c>
      <c r="N14" s="64">
        <f>IF(Table119[[#This Row],[COUNTRY]]=CATEGORICAL_BINS_STEP_1!$L$10,1,0)</f>
        <v>0</v>
      </c>
      <c r="O14" s="64">
        <f>IF(Table119[[#This Row],[COUNTRY]]=CATEGORICAL_BINS_STEP_1!$L$11,1,0)</f>
        <v>0</v>
      </c>
      <c r="P14" s="65">
        <f>IF(Table119[[#This Row],[SOLD PRICE]]&gt;=1000000,1,0)</f>
        <v>0</v>
      </c>
    </row>
    <row r="15" spans="1:16" x14ac:dyDescent="0.35">
      <c r="A15" s="1">
        <v>14</v>
      </c>
      <c r="B15" s="1">
        <f>1</f>
        <v>1</v>
      </c>
      <c r="C15" s="1">
        <v>0</v>
      </c>
      <c r="D15" s="1">
        <v>0</v>
      </c>
      <c r="E15" s="1">
        <v>0</v>
      </c>
      <c r="F15" s="64">
        <f>IF(Table119[[#This Row],[COUNTRY]]=CATEGORICAL_BINS_STEP_1!$L$2,1,0)</f>
        <v>0</v>
      </c>
      <c r="G15" s="64">
        <f>IF(Table119[[#This Row],[COUNTRY]]=CATEGORICAL_BINS_STEP_1!$L$3,1,0)</f>
        <v>1</v>
      </c>
      <c r="H15" s="64">
        <f>IF(Table119[[#This Row],[COUNTRY]]=CATEGORICAL_BINS_STEP_1!$L$4,1,0)</f>
        <v>0</v>
      </c>
      <c r="I15" s="64">
        <f>IF(Table119[[#This Row],[COUNTRY]]=CATEGORICAL_BINS_STEP_1!$L$5,1,0)</f>
        <v>0</v>
      </c>
      <c r="J15" s="64">
        <f>IF(Table119[[#This Row],[COUNTRY]]=CATEGORICAL_BINS_STEP_1!P19,1,0)</f>
        <v>0</v>
      </c>
      <c r="K15" s="64">
        <f>IF(Table119[[#This Row],[COUNTRY]]=CATEGORICAL_BINS_STEP_1!$L$7,1,0)</f>
        <v>0</v>
      </c>
      <c r="L15" s="64">
        <f>IF(Table119[[#This Row],[COUNTRY]]=CATEGORICAL_BINS_STEP_1!$L$8,1,0)</f>
        <v>0</v>
      </c>
      <c r="M15" s="64">
        <f>IF(Table119[[#This Row],[COUNTRY]]=CATEGORICAL_BINS_STEP_1!$L$9,1,0)</f>
        <v>0</v>
      </c>
      <c r="N15" s="64">
        <f>IF(Table119[[#This Row],[COUNTRY]]=CATEGORICAL_BINS_STEP_1!$L$10,1,0)</f>
        <v>0</v>
      </c>
      <c r="O15" s="64">
        <f>IF(Table119[[#This Row],[COUNTRY]]=CATEGORICAL_BINS_STEP_1!$L$11,1,0)</f>
        <v>0</v>
      </c>
      <c r="P15" s="65">
        <f>IF(Table119[[#This Row],[SOLD PRICE]]&gt;=1000000,1,0)</f>
        <v>0</v>
      </c>
    </row>
    <row r="16" spans="1:16" x14ac:dyDescent="0.35">
      <c r="A16" s="1">
        <v>15</v>
      </c>
      <c r="B16" s="1">
        <f>1</f>
        <v>1</v>
      </c>
      <c r="C16" s="1">
        <v>0</v>
      </c>
      <c r="D16" s="1">
        <v>0</v>
      </c>
      <c r="E16" s="1">
        <v>0</v>
      </c>
      <c r="F16" s="64">
        <f>IF(Table119[[#This Row],[COUNTRY]]=CATEGORICAL_BINS_STEP_1!$L$2,1,0)</f>
        <v>0</v>
      </c>
      <c r="G16" s="64">
        <f>IF(Table119[[#This Row],[COUNTRY]]=CATEGORICAL_BINS_STEP_1!$L$3,1,0)</f>
        <v>1</v>
      </c>
      <c r="H16" s="64">
        <f>IF(Table119[[#This Row],[COUNTRY]]=CATEGORICAL_BINS_STEP_1!$L$4,1,0)</f>
        <v>0</v>
      </c>
      <c r="I16" s="64">
        <f>IF(Table119[[#This Row],[COUNTRY]]=CATEGORICAL_BINS_STEP_1!$L$5,1,0)</f>
        <v>0</v>
      </c>
      <c r="J16" s="64">
        <f>IF(Table119[[#This Row],[COUNTRY]]=CATEGORICAL_BINS_STEP_1!P20,1,0)</f>
        <v>0</v>
      </c>
      <c r="K16" s="64">
        <f>IF(Table119[[#This Row],[COUNTRY]]=CATEGORICAL_BINS_STEP_1!$L$7,1,0)</f>
        <v>0</v>
      </c>
      <c r="L16" s="64">
        <f>IF(Table119[[#This Row],[COUNTRY]]=CATEGORICAL_BINS_STEP_1!$L$8,1,0)</f>
        <v>0</v>
      </c>
      <c r="M16" s="64">
        <f>IF(Table119[[#This Row],[COUNTRY]]=CATEGORICAL_BINS_STEP_1!$L$9,1,0)</f>
        <v>0</v>
      </c>
      <c r="N16" s="64">
        <f>IF(Table119[[#This Row],[COUNTRY]]=CATEGORICAL_BINS_STEP_1!$L$10,1,0)</f>
        <v>0</v>
      </c>
      <c r="O16" s="64">
        <f>IF(Table119[[#This Row],[COUNTRY]]=CATEGORICAL_BINS_STEP_1!$L$11,1,0)</f>
        <v>0</v>
      </c>
      <c r="P16" s="65">
        <f>IF(Table119[[#This Row],[SOLD PRICE]]&gt;=1000000,1,0)</f>
        <v>0</v>
      </c>
    </row>
    <row r="17" spans="1:16" x14ac:dyDescent="0.35">
      <c r="A17" s="1">
        <v>16</v>
      </c>
      <c r="B17" s="1">
        <f>1</f>
        <v>1</v>
      </c>
      <c r="C17" s="1">
        <v>0</v>
      </c>
      <c r="D17" s="1">
        <v>0</v>
      </c>
      <c r="E17" s="1">
        <v>0</v>
      </c>
      <c r="F17" s="64">
        <f>IF(Table119[[#This Row],[COUNTRY]]=CATEGORICAL_BINS_STEP_1!$L$2,1,0)</f>
        <v>0</v>
      </c>
      <c r="G17" s="64">
        <f>IF(Table119[[#This Row],[COUNTRY]]=CATEGORICAL_BINS_STEP_1!$L$3,1,0)</f>
        <v>1</v>
      </c>
      <c r="H17" s="64">
        <f>IF(Table119[[#This Row],[COUNTRY]]=CATEGORICAL_BINS_STEP_1!$L$4,1,0)</f>
        <v>0</v>
      </c>
      <c r="I17" s="64">
        <f>IF(Table119[[#This Row],[COUNTRY]]=CATEGORICAL_BINS_STEP_1!$L$5,1,0)</f>
        <v>0</v>
      </c>
      <c r="J17" s="64">
        <f>IF(Table119[[#This Row],[COUNTRY]]=CATEGORICAL_BINS_STEP_1!P21,1,0)</f>
        <v>0</v>
      </c>
      <c r="K17" s="64">
        <f>IF(Table119[[#This Row],[COUNTRY]]=CATEGORICAL_BINS_STEP_1!$L$7,1,0)</f>
        <v>0</v>
      </c>
      <c r="L17" s="64">
        <f>IF(Table119[[#This Row],[COUNTRY]]=CATEGORICAL_BINS_STEP_1!$L$8,1,0)</f>
        <v>0</v>
      </c>
      <c r="M17" s="64">
        <f>IF(Table119[[#This Row],[COUNTRY]]=CATEGORICAL_BINS_STEP_1!$L$9,1,0)</f>
        <v>0</v>
      </c>
      <c r="N17" s="64">
        <f>IF(Table119[[#This Row],[COUNTRY]]=CATEGORICAL_BINS_STEP_1!$L$10,1,0)</f>
        <v>0</v>
      </c>
      <c r="O17" s="64">
        <f>IF(Table119[[#This Row],[COUNTRY]]=CATEGORICAL_BINS_STEP_1!$L$11,1,0)</f>
        <v>0</v>
      </c>
      <c r="P17" s="65">
        <f>IF(Table119[[#This Row],[SOLD PRICE]]&gt;=1000000,1,0)</f>
        <v>0</v>
      </c>
    </row>
    <row r="18" spans="1:16" x14ac:dyDescent="0.35">
      <c r="A18" s="1">
        <v>17</v>
      </c>
      <c r="B18" s="1">
        <f>1</f>
        <v>1</v>
      </c>
      <c r="C18" s="1">
        <v>0</v>
      </c>
      <c r="D18" s="1">
        <v>0</v>
      </c>
      <c r="E18" s="1">
        <v>0</v>
      </c>
      <c r="F18" s="64">
        <f>IF(Table119[[#This Row],[COUNTRY]]=CATEGORICAL_BINS_STEP_1!$L$2,1,0)</f>
        <v>0</v>
      </c>
      <c r="G18" s="64">
        <f>IF(Table119[[#This Row],[COUNTRY]]=CATEGORICAL_BINS_STEP_1!$L$3,1,0)</f>
        <v>1</v>
      </c>
      <c r="H18" s="64">
        <f>IF(Table119[[#This Row],[COUNTRY]]=CATEGORICAL_BINS_STEP_1!$L$4,1,0)</f>
        <v>0</v>
      </c>
      <c r="I18" s="64">
        <f>IF(Table119[[#This Row],[COUNTRY]]=CATEGORICAL_BINS_STEP_1!$L$5,1,0)</f>
        <v>0</v>
      </c>
      <c r="J18" s="64">
        <f>IF(Table119[[#This Row],[COUNTRY]]=CATEGORICAL_BINS_STEP_1!P22,1,0)</f>
        <v>0</v>
      </c>
      <c r="K18" s="64">
        <f>IF(Table119[[#This Row],[COUNTRY]]=CATEGORICAL_BINS_STEP_1!$L$7,1,0)</f>
        <v>0</v>
      </c>
      <c r="L18" s="64">
        <f>IF(Table119[[#This Row],[COUNTRY]]=CATEGORICAL_BINS_STEP_1!$L$8,1,0)</f>
        <v>0</v>
      </c>
      <c r="M18" s="64">
        <f>IF(Table119[[#This Row],[COUNTRY]]=CATEGORICAL_BINS_STEP_1!$L$9,1,0)</f>
        <v>0</v>
      </c>
      <c r="N18" s="64">
        <f>IF(Table119[[#This Row],[COUNTRY]]=CATEGORICAL_BINS_STEP_1!$L$10,1,0)</f>
        <v>0</v>
      </c>
      <c r="O18" s="64">
        <f>IF(Table119[[#This Row],[COUNTRY]]=CATEGORICAL_BINS_STEP_1!$L$11,1,0)</f>
        <v>0</v>
      </c>
      <c r="P18" s="65">
        <f>IF(Table119[[#This Row],[SOLD PRICE]]&gt;=1000000,1,0)</f>
        <v>0</v>
      </c>
    </row>
    <row r="19" spans="1:16" x14ac:dyDescent="0.35">
      <c r="A19" s="1">
        <v>18</v>
      </c>
      <c r="B19" s="1">
        <f>1</f>
        <v>1</v>
      </c>
      <c r="C19" s="1">
        <v>0</v>
      </c>
      <c r="D19" s="1">
        <v>0</v>
      </c>
      <c r="E19" s="1">
        <v>0</v>
      </c>
      <c r="F19" s="64">
        <f>IF(Table119[[#This Row],[COUNTRY]]=CATEGORICAL_BINS_STEP_1!$L$2,1,0)</f>
        <v>0</v>
      </c>
      <c r="G19" s="64">
        <f>IF(Table119[[#This Row],[COUNTRY]]=CATEGORICAL_BINS_STEP_1!$L$3,1,0)</f>
        <v>1</v>
      </c>
      <c r="H19" s="64">
        <f>IF(Table119[[#This Row],[COUNTRY]]=CATEGORICAL_BINS_STEP_1!$L$4,1,0)</f>
        <v>0</v>
      </c>
      <c r="I19" s="64">
        <f>IF(Table119[[#This Row],[COUNTRY]]=CATEGORICAL_BINS_STEP_1!$L$5,1,0)</f>
        <v>0</v>
      </c>
      <c r="J19" s="64">
        <f>IF(Table119[[#This Row],[COUNTRY]]=CATEGORICAL_BINS_STEP_1!P23,1,0)</f>
        <v>0</v>
      </c>
      <c r="K19" s="64">
        <f>IF(Table119[[#This Row],[COUNTRY]]=CATEGORICAL_BINS_STEP_1!$L$7,1,0)</f>
        <v>0</v>
      </c>
      <c r="L19" s="64">
        <f>IF(Table119[[#This Row],[COUNTRY]]=CATEGORICAL_BINS_STEP_1!$L$8,1,0)</f>
        <v>0</v>
      </c>
      <c r="M19" s="64">
        <f>IF(Table119[[#This Row],[COUNTRY]]=CATEGORICAL_BINS_STEP_1!$L$9,1,0)</f>
        <v>0</v>
      </c>
      <c r="N19" s="64">
        <f>IF(Table119[[#This Row],[COUNTRY]]=CATEGORICAL_BINS_STEP_1!$L$10,1,0)</f>
        <v>0</v>
      </c>
      <c r="O19" s="64">
        <f>IF(Table119[[#This Row],[COUNTRY]]=CATEGORICAL_BINS_STEP_1!$L$11,1,0)</f>
        <v>0</v>
      </c>
      <c r="P19" s="65">
        <f>IF(Table119[[#This Row],[SOLD PRICE]]&gt;=1000000,1,0)</f>
        <v>0</v>
      </c>
    </row>
    <row r="20" spans="1:16" x14ac:dyDescent="0.35">
      <c r="A20" s="1">
        <v>19</v>
      </c>
      <c r="B20" s="1">
        <f>1</f>
        <v>1</v>
      </c>
      <c r="C20" s="1">
        <v>0</v>
      </c>
      <c r="D20" s="1">
        <v>0</v>
      </c>
      <c r="E20" s="1">
        <v>0</v>
      </c>
      <c r="F20" s="64">
        <f>IF(Table119[[#This Row],[COUNTRY]]=CATEGORICAL_BINS_STEP_1!$L$2,1,0)</f>
        <v>0</v>
      </c>
      <c r="G20" s="64">
        <f>IF(Table119[[#This Row],[COUNTRY]]=CATEGORICAL_BINS_STEP_1!$L$3,1,0)</f>
        <v>1</v>
      </c>
      <c r="H20" s="64">
        <f>IF(Table119[[#This Row],[COUNTRY]]=CATEGORICAL_BINS_STEP_1!$L$4,1,0)</f>
        <v>0</v>
      </c>
      <c r="I20" s="64">
        <f>IF(Table119[[#This Row],[COUNTRY]]=CATEGORICAL_BINS_STEP_1!$L$5,1,0)</f>
        <v>0</v>
      </c>
      <c r="J20" s="64">
        <f>IF(Table119[[#This Row],[COUNTRY]]=CATEGORICAL_BINS_STEP_1!P24,1,0)</f>
        <v>0</v>
      </c>
      <c r="K20" s="64">
        <f>IF(Table119[[#This Row],[COUNTRY]]=CATEGORICAL_BINS_STEP_1!$L$7,1,0)</f>
        <v>0</v>
      </c>
      <c r="L20" s="64">
        <f>IF(Table119[[#This Row],[COUNTRY]]=CATEGORICAL_BINS_STEP_1!$L$8,1,0)</f>
        <v>0</v>
      </c>
      <c r="M20" s="64">
        <f>IF(Table119[[#This Row],[COUNTRY]]=CATEGORICAL_BINS_STEP_1!$L$9,1,0)</f>
        <v>0</v>
      </c>
      <c r="N20" s="64">
        <f>IF(Table119[[#This Row],[COUNTRY]]=CATEGORICAL_BINS_STEP_1!$L$10,1,0)</f>
        <v>0</v>
      </c>
      <c r="O20" s="64">
        <f>IF(Table119[[#This Row],[COUNTRY]]=CATEGORICAL_BINS_STEP_1!$L$11,1,0)</f>
        <v>0</v>
      </c>
      <c r="P20" s="65">
        <f>IF(Table119[[#This Row],[SOLD PRICE]]&gt;=1000000,1,0)</f>
        <v>0</v>
      </c>
    </row>
    <row r="21" spans="1:16" x14ac:dyDescent="0.35">
      <c r="A21" s="1">
        <v>20</v>
      </c>
      <c r="B21" s="1">
        <f>1</f>
        <v>1</v>
      </c>
      <c r="C21" s="1">
        <v>0</v>
      </c>
      <c r="D21" s="1">
        <v>0</v>
      </c>
      <c r="E21" s="1">
        <v>0</v>
      </c>
      <c r="F21" s="64">
        <f>IF(Table119[[#This Row],[COUNTRY]]=CATEGORICAL_BINS_STEP_1!$L$2,1,0)</f>
        <v>0</v>
      </c>
      <c r="G21" s="64">
        <f>IF(Table119[[#This Row],[COUNTRY]]=CATEGORICAL_BINS_STEP_1!$L$3,1,0)</f>
        <v>0</v>
      </c>
      <c r="H21" s="64">
        <f>IF(Table119[[#This Row],[COUNTRY]]=CATEGORICAL_BINS_STEP_1!$L$4,1,0)</f>
        <v>0</v>
      </c>
      <c r="I21" s="64">
        <f>IF(Table119[[#This Row],[COUNTRY]]=CATEGORICAL_BINS_STEP_1!$L$5,1,0)</f>
        <v>0</v>
      </c>
      <c r="J21" s="64">
        <f>IF(Table119[[#This Row],[COUNTRY]]=CATEGORICAL_BINS_STEP_1!P25,1,0)</f>
        <v>0</v>
      </c>
      <c r="K21" s="64">
        <f>IF(Table119[[#This Row],[COUNTRY]]=CATEGORICAL_BINS_STEP_1!$L$7,1,0)</f>
        <v>0</v>
      </c>
      <c r="L21" s="64">
        <f>IF(Table119[[#This Row],[COUNTRY]]=CATEGORICAL_BINS_STEP_1!$L$8,1,0)</f>
        <v>0</v>
      </c>
      <c r="M21" s="64">
        <f>IF(Table119[[#This Row],[COUNTRY]]=CATEGORICAL_BINS_STEP_1!$L$9,1,0)</f>
        <v>0</v>
      </c>
      <c r="N21" s="64">
        <f>IF(Table119[[#This Row],[COUNTRY]]=CATEGORICAL_BINS_STEP_1!$L$10,1,0)</f>
        <v>0</v>
      </c>
      <c r="O21" s="64">
        <f>IF(Table119[[#This Row],[COUNTRY]]=CATEGORICAL_BINS_STEP_1!$L$11,1,0)</f>
        <v>0</v>
      </c>
      <c r="P21" s="65">
        <f>IF(Table119[[#This Row],[SOLD PRICE]]&gt;=1000000,1,0)</f>
        <v>0</v>
      </c>
    </row>
    <row r="22" spans="1:16" x14ac:dyDescent="0.35">
      <c r="A22" s="1">
        <v>21</v>
      </c>
      <c r="B22" s="1">
        <f>1</f>
        <v>1</v>
      </c>
      <c r="C22" s="1">
        <v>0</v>
      </c>
      <c r="D22" s="1">
        <v>0</v>
      </c>
      <c r="E22" s="1">
        <v>0</v>
      </c>
      <c r="F22" s="64">
        <f>IF(Table119[[#This Row],[COUNTRY]]=CATEGORICAL_BINS_STEP_1!$L$2,1,0)</f>
        <v>0</v>
      </c>
      <c r="G22" s="64">
        <f>IF(Table119[[#This Row],[COUNTRY]]=CATEGORICAL_BINS_STEP_1!$L$3,1,0)</f>
        <v>0</v>
      </c>
      <c r="H22" s="64">
        <f>IF(Table119[[#This Row],[COUNTRY]]=CATEGORICAL_BINS_STEP_1!$L$4,1,0)</f>
        <v>0</v>
      </c>
      <c r="I22" s="64">
        <f>IF(Table119[[#This Row],[COUNTRY]]=CATEGORICAL_BINS_STEP_1!$L$5,1,0)</f>
        <v>0</v>
      </c>
      <c r="J22" s="64">
        <f>IF(Table119[[#This Row],[COUNTRY]]=CATEGORICAL_BINS_STEP_1!P26,1,0)</f>
        <v>0</v>
      </c>
      <c r="K22" s="64">
        <f>IF(Table119[[#This Row],[COUNTRY]]=CATEGORICAL_BINS_STEP_1!$L$7,1,0)</f>
        <v>1</v>
      </c>
      <c r="L22" s="64">
        <f>IF(Table119[[#This Row],[COUNTRY]]=CATEGORICAL_BINS_STEP_1!$L$8,1,0)</f>
        <v>0</v>
      </c>
      <c r="M22" s="64">
        <f>IF(Table119[[#This Row],[COUNTRY]]=CATEGORICAL_BINS_STEP_1!$L$9,1,0)</f>
        <v>0</v>
      </c>
      <c r="N22" s="64">
        <f>IF(Table119[[#This Row],[COUNTRY]]=CATEGORICAL_BINS_STEP_1!$L$10,1,0)</f>
        <v>0</v>
      </c>
      <c r="O22" s="64">
        <f>IF(Table119[[#This Row],[COUNTRY]]=CATEGORICAL_BINS_STEP_1!$L$11,1,0)</f>
        <v>0</v>
      </c>
      <c r="P22" s="65">
        <f>IF(Table119[[#This Row],[SOLD PRICE]]&gt;=1000000,1,0)</f>
        <v>0</v>
      </c>
    </row>
    <row r="23" spans="1:16" x14ac:dyDescent="0.35">
      <c r="A23" s="1">
        <v>22</v>
      </c>
      <c r="B23" s="1">
        <f>1</f>
        <v>1</v>
      </c>
      <c r="C23" s="1">
        <v>0</v>
      </c>
      <c r="D23" s="1">
        <v>0</v>
      </c>
      <c r="E23" s="1">
        <v>0</v>
      </c>
      <c r="F23" s="64">
        <f>IF(Table119[[#This Row],[COUNTRY]]=CATEGORICAL_BINS_STEP_1!$L$2,1,0)</f>
        <v>0</v>
      </c>
      <c r="G23" s="64">
        <f>IF(Table119[[#This Row],[COUNTRY]]=CATEGORICAL_BINS_STEP_1!$L$3,1,0)</f>
        <v>1</v>
      </c>
      <c r="H23" s="64">
        <f>IF(Table119[[#This Row],[COUNTRY]]=CATEGORICAL_BINS_STEP_1!$L$4,1,0)</f>
        <v>0</v>
      </c>
      <c r="I23" s="64">
        <f>IF(Table119[[#This Row],[COUNTRY]]=CATEGORICAL_BINS_STEP_1!$L$5,1,0)</f>
        <v>0</v>
      </c>
      <c r="J23" s="64">
        <f>IF(Table119[[#This Row],[COUNTRY]]=CATEGORICAL_BINS_STEP_1!P27,1,0)</f>
        <v>0</v>
      </c>
      <c r="K23" s="64">
        <f>IF(Table119[[#This Row],[COUNTRY]]=CATEGORICAL_BINS_STEP_1!$L$7,1,0)</f>
        <v>0</v>
      </c>
      <c r="L23" s="64">
        <f>IF(Table119[[#This Row],[COUNTRY]]=CATEGORICAL_BINS_STEP_1!$L$8,1,0)</f>
        <v>0</v>
      </c>
      <c r="M23" s="64">
        <f>IF(Table119[[#This Row],[COUNTRY]]=CATEGORICAL_BINS_STEP_1!$L$9,1,0)</f>
        <v>0</v>
      </c>
      <c r="N23" s="64">
        <f>IF(Table119[[#This Row],[COUNTRY]]=CATEGORICAL_BINS_STEP_1!$L$10,1,0)</f>
        <v>0</v>
      </c>
      <c r="O23" s="64">
        <f>IF(Table119[[#This Row],[COUNTRY]]=CATEGORICAL_BINS_STEP_1!$L$11,1,0)</f>
        <v>0</v>
      </c>
      <c r="P23" s="65">
        <f>IF(Table119[[#This Row],[SOLD PRICE]]&gt;=1000000,1,0)</f>
        <v>0</v>
      </c>
    </row>
    <row r="24" spans="1:16" x14ac:dyDescent="0.35">
      <c r="A24" s="1">
        <v>23</v>
      </c>
      <c r="B24" s="1">
        <f>1</f>
        <v>1</v>
      </c>
      <c r="C24" s="1">
        <v>0</v>
      </c>
      <c r="D24" s="1">
        <v>0</v>
      </c>
      <c r="E24" s="1">
        <v>0</v>
      </c>
      <c r="F24" s="64">
        <f>IF(Table119[[#This Row],[COUNTRY]]=CATEGORICAL_BINS_STEP_1!$L$2,1,0)</f>
        <v>0</v>
      </c>
      <c r="G24" s="64">
        <f>IF(Table119[[#This Row],[COUNTRY]]=CATEGORICAL_BINS_STEP_1!$L$3,1,0)</f>
        <v>0</v>
      </c>
      <c r="H24" s="64">
        <f>IF(Table119[[#This Row],[COUNTRY]]=CATEGORICAL_BINS_STEP_1!$L$4,1,0)</f>
        <v>0</v>
      </c>
      <c r="I24" s="64">
        <f>IF(Table119[[#This Row],[COUNTRY]]=CATEGORICAL_BINS_STEP_1!$L$5,1,0)</f>
        <v>0</v>
      </c>
      <c r="J24" s="64">
        <f>IF(Table119[[#This Row],[COUNTRY]]=CATEGORICAL_BINS_STEP_1!P28,1,0)</f>
        <v>0</v>
      </c>
      <c r="K24" s="64">
        <f>IF(Table119[[#This Row],[COUNTRY]]=CATEGORICAL_BINS_STEP_1!$L$7,1,0)</f>
        <v>0</v>
      </c>
      <c r="L24" s="64">
        <f>IF(Table119[[#This Row],[COUNTRY]]=CATEGORICAL_BINS_STEP_1!$L$8,1,0)</f>
        <v>0</v>
      </c>
      <c r="M24" s="64">
        <f>IF(Table119[[#This Row],[COUNTRY]]=CATEGORICAL_BINS_STEP_1!$L$9,1,0)</f>
        <v>0</v>
      </c>
      <c r="N24" s="64">
        <f>IF(Table119[[#This Row],[COUNTRY]]=CATEGORICAL_BINS_STEP_1!$L$10,1,0)</f>
        <v>0</v>
      </c>
      <c r="O24" s="64">
        <f>IF(Table119[[#This Row],[COUNTRY]]=CATEGORICAL_BINS_STEP_1!$L$11,1,0)</f>
        <v>0</v>
      </c>
      <c r="P24" s="65">
        <f>IF(Table119[[#This Row],[SOLD PRICE]]&gt;=1000000,1,0)</f>
        <v>0</v>
      </c>
    </row>
    <row r="25" spans="1:16" x14ac:dyDescent="0.35">
      <c r="A25" s="1">
        <v>24</v>
      </c>
      <c r="B25" s="1">
        <f>1</f>
        <v>1</v>
      </c>
      <c r="C25" s="1">
        <v>0</v>
      </c>
      <c r="D25" s="1">
        <v>0</v>
      </c>
      <c r="E25" s="1">
        <v>0</v>
      </c>
      <c r="F25" s="64">
        <f>IF(Table119[[#This Row],[COUNTRY]]=CATEGORICAL_BINS_STEP_1!$L$2,1,0)</f>
        <v>1</v>
      </c>
      <c r="G25" s="64">
        <f>IF(Table119[[#This Row],[COUNTRY]]=CATEGORICAL_BINS_STEP_1!$L$3,1,0)</f>
        <v>0</v>
      </c>
      <c r="H25" s="64">
        <f>IF(Table119[[#This Row],[COUNTRY]]=CATEGORICAL_BINS_STEP_1!$L$4,1,0)</f>
        <v>0</v>
      </c>
      <c r="I25" s="64">
        <f>IF(Table119[[#This Row],[COUNTRY]]=CATEGORICAL_BINS_STEP_1!$L$5,1,0)</f>
        <v>0</v>
      </c>
      <c r="J25" s="64">
        <f>IF(Table119[[#This Row],[COUNTRY]]=CATEGORICAL_BINS_STEP_1!P29,1,0)</f>
        <v>0</v>
      </c>
      <c r="K25" s="64">
        <f>IF(Table119[[#This Row],[COUNTRY]]=CATEGORICAL_BINS_STEP_1!$L$7,1,0)</f>
        <v>0</v>
      </c>
      <c r="L25" s="64">
        <f>IF(Table119[[#This Row],[COUNTRY]]=CATEGORICAL_BINS_STEP_1!$L$8,1,0)</f>
        <v>0</v>
      </c>
      <c r="M25" s="64">
        <f>IF(Table119[[#This Row],[COUNTRY]]=CATEGORICAL_BINS_STEP_1!$L$9,1,0)</f>
        <v>0</v>
      </c>
      <c r="N25" s="64">
        <f>IF(Table119[[#This Row],[COUNTRY]]=CATEGORICAL_BINS_STEP_1!$L$10,1,0)</f>
        <v>0</v>
      </c>
      <c r="O25" s="64">
        <f>IF(Table119[[#This Row],[COUNTRY]]=CATEGORICAL_BINS_STEP_1!$L$11,1,0)</f>
        <v>0</v>
      </c>
      <c r="P25" s="65">
        <f>IF(Table119[[#This Row],[SOLD PRICE]]&gt;=1000000,1,0)</f>
        <v>0</v>
      </c>
    </row>
    <row r="26" spans="1:16" x14ac:dyDescent="0.35">
      <c r="A26" s="1">
        <v>25</v>
      </c>
      <c r="B26" s="1">
        <f>1</f>
        <v>1</v>
      </c>
      <c r="C26" s="1">
        <v>0</v>
      </c>
      <c r="D26" s="1">
        <v>0</v>
      </c>
      <c r="E26" s="1">
        <v>0</v>
      </c>
      <c r="F26" s="64">
        <f>IF(Table119[[#This Row],[COUNTRY]]=CATEGORICAL_BINS_STEP_1!$L$2,1,0)</f>
        <v>0</v>
      </c>
      <c r="G26" s="64">
        <f>IF(Table119[[#This Row],[COUNTRY]]=CATEGORICAL_BINS_STEP_1!$L$3,1,0)</f>
        <v>0</v>
      </c>
      <c r="H26" s="64">
        <f>IF(Table119[[#This Row],[COUNTRY]]=CATEGORICAL_BINS_STEP_1!$L$4,1,0)</f>
        <v>1</v>
      </c>
      <c r="I26" s="64">
        <f>IF(Table119[[#This Row],[COUNTRY]]=CATEGORICAL_BINS_STEP_1!$L$5,1,0)</f>
        <v>0</v>
      </c>
      <c r="J26" s="64">
        <f>IF(Table119[[#This Row],[COUNTRY]]=CATEGORICAL_BINS_STEP_1!P30,1,0)</f>
        <v>0</v>
      </c>
      <c r="K26" s="64">
        <f>IF(Table119[[#This Row],[COUNTRY]]=CATEGORICAL_BINS_STEP_1!$L$7,1,0)</f>
        <v>0</v>
      </c>
      <c r="L26" s="64">
        <f>IF(Table119[[#This Row],[COUNTRY]]=CATEGORICAL_BINS_STEP_1!$L$8,1,0)</f>
        <v>0</v>
      </c>
      <c r="M26" s="64">
        <f>IF(Table119[[#This Row],[COUNTRY]]=CATEGORICAL_BINS_STEP_1!$L$9,1,0)</f>
        <v>0</v>
      </c>
      <c r="N26" s="64">
        <f>IF(Table119[[#This Row],[COUNTRY]]=CATEGORICAL_BINS_STEP_1!$L$10,1,0)</f>
        <v>0</v>
      </c>
      <c r="O26" s="64">
        <f>IF(Table119[[#This Row],[COUNTRY]]=CATEGORICAL_BINS_STEP_1!$L$11,1,0)</f>
        <v>0</v>
      </c>
      <c r="P26" s="65">
        <f>IF(Table119[[#This Row],[SOLD PRICE]]&gt;=1000000,1,0)</f>
        <v>0</v>
      </c>
    </row>
    <row r="27" spans="1:16" x14ac:dyDescent="0.35">
      <c r="A27" s="1">
        <v>26</v>
      </c>
      <c r="B27" s="1">
        <f>1</f>
        <v>1</v>
      </c>
      <c r="C27" s="1">
        <v>0</v>
      </c>
      <c r="D27" s="1">
        <v>0</v>
      </c>
      <c r="E27" s="1">
        <v>0</v>
      </c>
      <c r="F27" s="64">
        <f>IF(Table119[[#This Row],[COUNTRY]]=CATEGORICAL_BINS_STEP_1!$L$2,1,0)</f>
        <v>0</v>
      </c>
      <c r="G27" s="64">
        <f>IF(Table119[[#This Row],[COUNTRY]]=CATEGORICAL_BINS_STEP_1!$L$3,1,0)</f>
        <v>1</v>
      </c>
      <c r="H27" s="64">
        <f>IF(Table119[[#This Row],[COUNTRY]]=CATEGORICAL_BINS_STEP_1!$L$4,1,0)</f>
        <v>0</v>
      </c>
      <c r="I27" s="64">
        <f>IF(Table119[[#This Row],[COUNTRY]]=CATEGORICAL_BINS_STEP_1!$L$5,1,0)</f>
        <v>0</v>
      </c>
      <c r="J27" s="64">
        <f>IF(Table119[[#This Row],[COUNTRY]]=CATEGORICAL_BINS_STEP_1!P31,1,0)</f>
        <v>0</v>
      </c>
      <c r="K27" s="64">
        <f>IF(Table119[[#This Row],[COUNTRY]]=CATEGORICAL_BINS_STEP_1!$L$7,1,0)</f>
        <v>0</v>
      </c>
      <c r="L27" s="64">
        <f>IF(Table119[[#This Row],[COUNTRY]]=CATEGORICAL_BINS_STEP_1!$L$8,1,0)</f>
        <v>0</v>
      </c>
      <c r="M27" s="64">
        <f>IF(Table119[[#This Row],[COUNTRY]]=CATEGORICAL_BINS_STEP_1!$L$9,1,0)</f>
        <v>0</v>
      </c>
      <c r="N27" s="64">
        <f>IF(Table119[[#This Row],[COUNTRY]]=CATEGORICAL_BINS_STEP_1!$L$10,1,0)</f>
        <v>0</v>
      </c>
      <c r="O27" s="64">
        <f>IF(Table119[[#This Row],[COUNTRY]]=CATEGORICAL_BINS_STEP_1!$L$11,1,0)</f>
        <v>0</v>
      </c>
      <c r="P27" s="65">
        <f>IF(Table119[[#This Row],[SOLD PRICE]]&gt;=1000000,1,0)</f>
        <v>0</v>
      </c>
    </row>
    <row r="28" spans="1:16" x14ac:dyDescent="0.35">
      <c r="A28" s="1">
        <v>27</v>
      </c>
      <c r="B28" s="1">
        <f>1</f>
        <v>1</v>
      </c>
      <c r="C28" s="1">
        <v>0</v>
      </c>
      <c r="D28" s="1">
        <v>0</v>
      </c>
      <c r="E28" s="1">
        <v>0</v>
      </c>
      <c r="F28" s="64">
        <f>IF(Table119[[#This Row],[COUNTRY]]=CATEGORICAL_BINS_STEP_1!$L$2,1,0)</f>
        <v>0</v>
      </c>
      <c r="G28" s="64">
        <f>IF(Table119[[#This Row],[COUNTRY]]=CATEGORICAL_BINS_STEP_1!$L$3,1,0)</f>
        <v>1</v>
      </c>
      <c r="H28" s="64">
        <f>IF(Table119[[#This Row],[COUNTRY]]=CATEGORICAL_BINS_STEP_1!$L$4,1,0)</f>
        <v>0</v>
      </c>
      <c r="I28" s="64">
        <f>IF(Table119[[#This Row],[COUNTRY]]=CATEGORICAL_BINS_STEP_1!$L$5,1,0)</f>
        <v>0</v>
      </c>
      <c r="J28" s="64">
        <f>IF(Table119[[#This Row],[COUNTRY]]=CATEGORICAL_BINS_STEP_1!P32,1,0)</f>
        <v>0</v>
      </c>
      <c r="K28" s="64">
        <f>IF(Table119[[#This Row],[COUNTRY]]=CATEGORICAL_BINS_STEP_1!$L$7,1,0)</f>
        <v>0</v>
      </c>
      <c r="L28" s="64">
        <f>IF(Table119[[#This Row],[COUNTRY]]=CATEGORICAL_BINS_STEP_1!$L$8,1,0)</f>
        <v>0</v>
      </c>
      <c r="M28" s="64">
        <f>IF(Table119[[#This Row],[COUNTRY]]=CATEGORICAL_BINS_STEP_1!$L$9,1,0)</f>
        <v>0</v>
      </c>
      <c r="N28" s="64">
        <f>IF(Table119[[#This Row],[COUNTRY]]=CATEGORICAL_BINS_STEP_1!$L$10,1,0)</f>
        <v>0</v>
      </c>
      <c r="O28" s="64">
        <f>IF(Table119[[#This Row],[COUNTRY]]=CATEGORICAL_BINS_STEP_1!$L$11,1,0)</f>
        <v>0</v>
      </c>
      <c r="P28" s="65">
        <f>IF(Table119[[#This Row],[SOLD PRICE]]&gt;=1000000,1,0)</f>
        <v>0</v>
      </c>
    </row>
    <row r="29" spans="1:16" x14ac:dyDescent="0.35">
      <c r="A29" s="1">
        <v>28</v>
      </c>
      <c r="B29" s="1">
        <f>1</f>
        <v>1</v>
      </c>
      <c r="C29" s="1">
        <v>0</v>
      </c>
      <c r="D29" s="1">
        <v>0</v>
      </c>
      <c r="E29" s="1">
        <v>0</v>
      </c>
      <c r="F29" s="64">
        <f>IF(Table119[[#This Row],[COUNTRY]]=CATEGORICAL_BINS_STEP_1!$L$2,1,0)</f>
        <v>0</v>
      </c>
      <c r="G29" s="64">
        <f>IF(Table119[[#This Row],[COUNTRY]]=CATEGORICAL_BINS_STEP_1!$L$3,1,0)</f>
        <v>0</v>
      </c>
      <c r="H29" s="64">
        <f>IF(Table119[[#This Row],[COUNTRY]]=CATEGORICAL_BINS_STEP_1!$L$4,1,0)</f>
        <v>0</v>
      </c>
      <c r="I29" s="64">
        <f>IF(Table119[[#This Row],[COUNTRY]]=CATEGORICAL_BINS_STEP_1!$L$5,1,0)</f>
        <v>0</v>
      </c>
      <c r="J29" s="64">
        <f>IF(Table119[[#This Row],[COUNTRY]]=CATEGORICAL_BINS_STEP_1!P33,1,0)</f>
        <v>0</v>
      </c>
      <c r="K29" s="64">
        <f>IF(Table119[[#This Row],[COUNTRY]]=CATEGORICAL_BINS_STEP_1!$L$7,1,0)</f>
        <v>0</v>
      </c>
      <c r="L29" s="64">
        <f>IF(Table119[[#This Row],[COUNTRY]]=CATEGORICAL_BINS_STEP_1!$L$8,1,0)</f>
        <v>0</v>
      </c>
      <c r="M29" s="64">
        <f>IF(Table119[[#This Row],[COUNTRY]]=CATEGORICAL_BINS_STEP_1!$L$9,1,0)</f>
        <v>0</v>
      </c>
      <c r="N29" s="64">
        <f>IF(Table119[[#This Row],[COUNTRY]]=CATEGORICAL_BINS_STEP_1!$L$10,1,0)</f>
        <v>0</v>
      </c>
      <c r="O29" s="64">
        <f>IF(Table119[[#This Row],[COUNTRY]]=CATEGORICAL_BINS_STEP_1!$L$11,1,0)</f>
        <v>0</v>
      </c>
      <c r="P29" s="65">
        <f>IF(Table119[[#This Row],[SOLD PRICE]]&gt;=1000000,1,0)</f>
        <v>0</v>
      </c>
    </row>
    <row r="30" spans="1:16" x14ac:dyDescent="0.35">
      <c r="A30" s="1">
        <v>29</v>
      </c>
      <c r="B30" s="1">
        <f>1</f>
        <v>1</v>
      </c>
      <c r="C30" s="1">
        <v>0</v>
      </c>
      <c r="D30" s="1">
        <v>0</v>
      </c>
      <c r="E30" s="1">
        <v>0</v>
      </c>
      <c r="F30" s="64">
        <f>IF(Table119[[#This Row],[COUNTRY]]=CATEGORICAL_BINS_STEP_1!$L$2,1,0)</f>
        <v>0</v>
      </c>
      <c r="G30" s="64">
        <f>IF(Table119[[#This Row],[COUNTRY]]=CATEGORICAL_BINS_STEP_1!$L$3,1,0)</f>
        <v>1</v>
      </c>
      <c r="H30" s="64">
        <f>IF(Table119[[#This Row],[COUNTRY]]=CATEGORICAL_BINS_STEP_1!$L$4,1,0)</f>
        <v>0</v>
      </c>
      <c r="I30" s="64">
        <f>IF(Table119[[#This Row],[COUNTRY]]=CATEGORICAL_BINS_STEP_1!$L$5,1,0)</f>
        <v>0</v>
      </c>
      <c r="J30" s="64">
        <f>IF(Table119[[#This Row],[COUNTRY]]=CATEGORICAL_BINS_STEP_1!P34,1,0)</f>
        <v>0</v>
      </c>
      <c r="K30" s="64">
        <f>IF(Table119[[#This Row],[COUNTRY]]=CATEGORICAL_BINS_STEP_1!$L$7,1,0)</f>
        <v>0</v>
      </c>
      <c r="L30" s="64">
        <f>IF(Table119[[#This Row],[COUNTRY]]=CATEGORICAL_BINS_STEP_1!$L$8,1,0)</f>
        <v>0</v>
      </c>
      <c r="M30" s="64">
        <f>IF(Table119[[#This Row],[COUNTRY]]=CATEGORICAL_BINS_STEP_1!$L$9,1,0)</f>
        <v>0</v>
      </c>
      <c r="N30" s="64">
        <f>IF(Table119[[#This Row],[COUNTRY]]=CATEGORICAL_BINS_STEP_1!$L$10,1,0)</f>
        <v>0</v>
      </c>
      <c r="O30" s="64">
        <f>IF(Table119[[#This Row],[COUNTRY]]=CATEGORICAL_BINS_STEP_1!$L$11,1,0)</f>
        <v>0</v>
      </c>
      <c r="P30" s="65">
        <f>IF(Table119[[#This Row],[SOLD PRICE]]&gt;=1000000,1,0)</f>
        <v>0</v>
      </c>
    </row>
    <row r="31" spans="1:16" x14ac:dyDescent="0.35">
      <c r="A31" s="1">
        <v>30</v>
      </c>
      <c r="B31" s="1">
        <f>1</f>
        <v>1</v>
      </c>
      <c r="C31" s="1">
        <v>0</v>
      </c>
      <c r="D31" s="1">
        <v>0</v>
      </c>
      <c r="E31" s="1">
        <v>0</v>
      </c>
      <c r="F31" s="64">
        <f>IF(Table119[[#This Row],[COUNTRY]]=CATEGORICAL_BINS_STEP_1!$L$2,1,0)</f>
        <v>0</v>
      </c>
      <c r="G31" s="64">
        <f>IF(Table119[[#This Row],[COUNTRY]]=CATEGORICAL_BINS_STEP_1!$L$3,1,0)</f>
        <v>1</v>
      </c>
      <c r="H31" s="64">
        <f>IF(Table119[[#This Row],[COUNTRY]]=CATEGORICAL_BINS_STEP_1!$L$4,1,0)</f>
        <v>0</v>
      </c>
      <c r="I31" s="64">
        <f>IF(Table119[[#This Row],[COUNTRY]]=CATEGORICAL_BINS_STEP_1!$L$5,1,0)</f>
        <v>0</v>
      </c>
      <c r="J31" s="64">
        <f>IF(Table119[[#This Row],[COUNTRY]]=CATEGORICAL_BINS_STEP_1!P35,1,0)</f>
        <v>0</v>
      </c>
      <c r="K31" s="64">
        <f>IF(Table119[[#This Row],[COUNTRY]]=CATEGORICAL_BINS_STEP_1!$L$7,1,0)</f>
        <v>0</v>
      </c>
      <c r="L31" s="64">
        <f>IF(Table119[[#This Row],[COUNTRY]]=CATEGORICAL_BINS_STEP_1!$L$8,1,0)</f>
        <v>0</v>
      </c>
      <c r="M31" s="64">
        <f>IF(Table119[[#This Row],[COUNTRY]]=CATEGORICAL_BINS_STEP_1!$L$9,1,0)</f>
        <v>0</v>
      </c>
      <c r="N31" s="64">
        <f>IF(Table119[[#This Row],[COUNTRY]]=CATEGORICAL_BINS_STEP_1!$L$10,1,0)</f>
        <v>0</v>
      </c>
      <c r="O31" s="64">
        <f>IF(Table119[[#This Row],[COUNTRY]]=CATEGORICAL_BINS_STEP_1!$L$11,1,0)</f>
        <v>0</v>
      </c>
      <c r="P31" s="65">
        <f>IF(Table119[[#This Row],[SOLD PRICE]]&gt;=1000000,1,0)</f>
        <v>0</v>
      </c>
    </row>
    <row r="32" spans="1:16" x14ac:dyDescent="0.35">
      <c r="A32" s="1">
        <v>31</v>
      </c>
      <c r="B32" s="1">
        <f>1</f>
        <v>1</v>
      </c>
      <c r="C32" s="1">
        <v>0</v>
      </c>
      <c r="D32" s="1">
        <v>0</v>
      </c>
      <c r="E32" s="1">
        <v>0</v>
      </c>
      <c r="F32" s="64">
        <f>IF(Table119[[#This Row],[COUNTRY]]=CATEGORICAL_BINS_STEP_1!$L$2,1,0)</f>
        <v>0</v>
      </c>
      <c r="G32" s="64">
        <f>IF(Table119[[#This Row],[COUNTRY]]=CATEGORICAL_BINS_STEP_1!$L$3,1,0)</f>
        <v>1</v>
      </c>
      <c r="H32" s="64">
        <f>IF(Table119[[#This Row],[COUNTRY]]=CATEGORICAL_BINS_STEP_1!$L$4,1,0)</f>
        <v>0</v>
      </c>
      <c r="I32" s="64">
        <f>IF(Table119[[#This Row],[COUNTRY]]=CATEGORICAL_BINS_STEP_1!$L$5,1,0)</f>
        <v>0</v>
      </c>
      <c r="J32" s="64">
        <f>IF(Table119[[#This Row],[COUNTRY]]=CATEGORICAL_BINS_STEP_1!P36,1,0)</f>
        <v>0</v>
      </c>
      <c r="K32" s="64">
        <f>IF(Table119[[#This Row],[COUNTRY]]=CATEGORICAL_BINS_STEP_1!$L$7,1,0)</f>
        <v>0</v>
      </c>
      <c r="L32" s="64">
        <f>IF(Table119[[#This Row],[COUNTRY]]=CATEGORICAL_BINS_STEP_1!$L$8,1,0)</f>
        <v>0</v>
      </c>
      <c r="M32" s="64">
        <f>IF(Table119[[#This Row],[COUNTRY]]=CATEGORICAL_BINS_STEP_1!$L$9,1,0)</f>
        <v>0</v>
      </c>
      <c r="N32" s="64">
        <f>IF(Table119[[#This Row],[COUNTRY]]=CATEGORICAL_BINS_STEP_1!$L$10,1,0)</f>
        <v>0</v>
      </c>
      <c r="O32" s="64">
        <f>IF(Table119[[#This Row],[COUNTRY]]=CATEGORICAL_BINS_STEP_1!$L$11,1,0)</f>
        <v>0</v>
      </c>
      <c r="P32" s="65">
        <f>IF(Table119[[#This Row],[SOLD PRICE]]&gt;=1000000,1,0)</f>
        <v>0</v>
      </c>
    </row>
    <row r="33" spans="1:16" x14ac:dyDescent="0.35">
      <c r="A33" s="1">
        <v>32</v>
      </c>
      <c r="B33" s="1">
        <f>1</f>
        <v>1</v>
      </c>
      <c r="C33" s="1">
        <v>0</v>
      </c>
      <c r="D33" s="1">
        <v>0</v>
      </c>
      <c r="E33" s="1">
        <v>0</v>
      </c>
      <c r="F33" s="64">
        <f>IF(Table119[[#This Row],[COUNTRY]]=CATEGORICAL_BINS_STEP_1!$L$2,1,0)</f>
        <v>0</v>
      </c>
      <c r="G33" s="64">
        <f>IF(Table119[[#This Row],[COUNTRY]]=CATEGORICAL_BINS_STEP_1!$L$3,1,0)</f>
        <v>0</v>
      </c>
      <c r="H33" s="64">
        <f>IF(Table119[[#This Row],[COUNTRY]]=CATEGORICAL_BINS_STEP_1!$L$4,1,0)</f>
        <v>0</v>
      </c>
      <c r="I33" s="64">
        <f>IF(Table119[[#This Row],[COUNTRY]]=CATEGORICAL_BINS_STEP_1!$L$5,1,0)</f>
        <v>1</v>
      </c>
      <c r="J33" s="64">
        <f>IF(Table119[[#This Row],[COUNTRY]]=CATEGORICAL_BINS_STEP_1!P37,1,0)</f>
        <v>0</v>
      </c>
      <c r="K33" s="64">
        <f>IF(Table119[[#This Row],[COUNTRY]]=CATEGORICAL_BINS_STEP_1!$L$7,1,0)</f>
        <v>0</v>
      </c>
      <c r="L33" s="64">
        <f>IF(Table119[[#This Row],[COUNTRY]]=CATEGORICAL_BINS_STEP_1!$L$8,1,0)</f>
        <v>0</v>
      </c>
      <c r="M33" s="64">
        <f>IF(Table119[[#This Row],[COUNTRY]]=CATEGORICAL_BINS_STEP_1!$L$9,1,0)</f>
        <v>0</v>
      </c>
      <c r="N33" s="64">
        <f>IF(Table119[[#This Row],[COUNTRY]]=CATEGORICAL_BINS_STEP_1!$L$10,1,0)</f>
        <v>0</v>
      </c>
      <c r="O33" s="64">
        <f>IF(Table119[[#This Row],[COUNTRY]]=CATEGORICAL_BINS_STEP_1!$L$11,1,0)</f>
        <v>0</v>
      </c>
      <c r="P33" s="65">
        <f>IF(Table119[[#This Row],[SOLD PRICE]]&gt;=1000000,1,0)</f>
        <v>0</v>
      </c>
    </row>
    <row r="34" spans="1:16" x14ac:dyDescent="0.35">
      <c r="A34" s="1">
        <v>33</v>
      </c>
      <c r="B34" s="1">
        <f>1</f>
        <v>1</v>
      </c>
      <c r="C34" s="1">
        <v>0</v>
      </c>
      <c r="D34" s="1">
        <v>0</v>
      </c>
      <c r="E34" s="1">
        <v>0</v>
      </c>
      <c r="F34" s="64">
        <f>IF(Table119[[#This Row],[COUNTRY]]=CATEGORICAL_BINS_STEP_1!$L$2,1,0)</f>
        <v>0</v>
      </c>
      <c r="G34" s="64">
        <f>IF(Table119[[#This Row],[COUNTRY]]=CATEGORICAL_BINS_STEP_1!$L$3,1,0)</f>
        <v>1</v>
      </c>
      <c r="H34" s="64">
        <f>IF(Table119[[#This Row],[COUNTRY]]=CATEGORICAL_BINS_STEP_1!$L$4,1,0)</f>
        <v>0</v>
      </c>
      <c r="I34" s="64">
        <f>IF(Table119[[#This Row],[COUNTRY]]=CATEGORICAL_BINS_STEP_1!$L$5,1,0)</f>
        <v>0</v>
      </c>
      <c r="J34" s="64">
        <f>IF(Table119[[#This Row],[COUNTRY]]=CATEGORICAL_BINS_STEP_1!P38,1,0)</f>
        <v>0</v>
      </c>
      <c r="K34" s="64">
        <f>IF(Table119[[#This Row],[COUNTRY]]=CATEGORICAL_BINS_STEP_1!$L$7,1,0)</f>
        <v>0</v>
      </c>
      <c r="L34" s="64">
        <f>IF(Table119[[#This Row],[COUNTRY]]=CATEGORICAL_BINS_STEP_1!$L$8,1,0)</f>
        <v>0</v>
      </c>
      <c r="M34" s="64">
        <f>IF(Table119[[#This Row],[COUNTRY]]=CATEGORICAL_BINS_STEP_1!$L$9,1,0)</f>
        <v>0</v>
      </c>
      <c r="N34" s="64">
        <f>IF(Table119[[#This Row],[COUNTRY]]=CATEGORICAL_BINS_STEP_1!$L$10,1,0)</f>
        <v>0</v>
      </c>
      <c r="O34" s="64">
        <f>IF(Table119[[#This Row],[COUNTRY]]=CATEGORICAL_BINS_STEP_1!$L$11,1,0)</f>
        <v>0</v>
      </c>
      <c r="P34" s="65">
        <f>IF(Table119[[#This Row],[SOLD PRICE]]&gt;=1000000,1,0)</f>
        <v>0</v>
      </c>
    </row>
    <row r="35" spans="1:16" x14ac:dyDescent="0.35">
      <c r="A35" s="1">
        <v>34</v>
      </c>
      <c r="B35" s="1">
        <f>1</f>
        <v>1</v>
      </c>
      <c r="C35" s="1">
        <v>0</v>
      </c>
      <c r="D35" s="1">
        <v>0</v>
      </c>
      <c r="E35" s="1">
        <v>0</v>
      </c>
      <c r="F35" s="64">
        <f>IF(Table119[[#This Row],[COUNTRY]]=CATEGORICAL_BINS_STEP_1!$L$2,1,0)</f>
        <v>0</v>
      </c>
      <c r="G35" s="64">
        <f>IF(Table119[[#This Row],[COUNTRY]]=CATEGORICAL_BINS_STEP_1!$L$3,1,0)</f>
        <v>1</v>
      </c>
      <c r="H35" s="64">
        <f>IF(Table119[[#This Row],[COUNTRY]]=CATEGORICAL_BINS_STEP_1!$L$4,1,0)</f>
        <v>0</v>
      </c>
      <c r="I35" s="64">
        <f>IF(Table119[[#This Row],[COUNTRY]]=CATEGORICAL_BINS_STEP_1!$L$5,1,0)</f>
        <v>0</v>
      </c>
      <c r="J35" s="64">
        <f>IF(Table119[[#This Row],[COUNTRY]]=CATEGORICAL_BINS_STEP_1!P39,1,0)</f>
        <v>0</v>
      </c>
      <c r="K35" s="64">
        <f>IF(Table119[[#This Row],[COUNTRY]]=CATEGORICAL_BINS_STEP_1!$L$7,1,0)</f>
        <v>0</v>
      </c>
      <c r="L35" s="64">
        <f>IF(Table119[[#This Row],[COUNTRY]]=CATEGORICAL_BINS_STEP_1!$L$8,1,0)</f>
        <v>0</v>
      </c>
      <c r="M35" s="64">
        <f>IF(Table119[[#This Row],[COUNTRY]]=CATEGORICAL_BINS_STEP_1!$L$9,1,0)</f>
        <v>0</v>
      </c>
      <c r="N35" s="64">
        <f>IF(Table119[[#This Row],[COUNTRY]]=CATEGORICAL_BINS_STEP_1!$L$10,1,0)</f>
        <v>0</v>
      </c>
      <c r="O35" s="64">
        <f>IF(Table119[[#This Row],[COUNTRY]]=CATEGORICAL_BINS_STEP_1!$L$11,1,0)</f>
        <v>0</v>
      </c>
      <c r="P35" s="65">
        <f>IF(Table119[[#This Row],[SOLD PRICE]]&gt;=1000000,1,0)</f>
        <v>0</v>
      </c>
    </row>
    <row r="36" spans="1:16" x14ac:dyDescent="0.35">
      <c r="A36" s="1">
        <v>35</v>
      </c>
      <c r="B36" s="1">
        <f>1</f>
        <v>1</v>
      </c>
      <c r="C36" s="1">
        <v>0</v>
      </c>
      <c r="D36" s="1">
        <v>0</v>
      </c>
      <c r="E36" s="1">
        <v>0</v>
      </c>
      <c r="F36" s="64">
        <f>IF(Table119[[#This Row],[COUNTRY]]=CATEGORICAL_BINS_STEP_1!$L$2,1,0)</f>
        <v>0</v>
      </c>
      <c r="G36" s="64">
        <f>IF(Table119[[#This Row],[COUNTRY]]=CATEGORICAL_BINS_STEP_1!$L$3,1,0)</f>
        <v>0</v>
      </c>
      <c r="H36" s="64">
        <f>IF(Table119[[#This Row],[COUNTRY]]=CATEGORICAL_BINS_STEP_1!$L$4,1,0)</f>
        <v>0</v>
      </c>
      <c r="I36" s="64">
        <f>IF(Table119[[#This Row],[COUNTRY]]=CATEGORICAL_BINS_STEP_1!$L$5,1,0)</f>
        <v>0</v>
      </c>
      <c r="J36" s="64">
        <f>IF(Table119[[#This Row],[COUNTRY]]=CATEGORICAL_BINS_STEP_1!P40,1,0)</f>
        <v>0</v>
      </c>
      <c r="K36" s="64">
        <f>IF(Table119[[#This Row],[COUNTRY]]=CATEGORICAL_BINS_STEP_1!$L$7,1,0)</f>
        <v>0</v>
      </c>
      <c r="L36" s="64">
        <f>IF(Table119[[#This Row],[COUNTRY]]=CATEGORICAL_BINS_STEP_1!$L$8,1,0)</f>
        <v>0</v>
      </c>
      <c r="M36" s="64">
        <f>IF(Table119[[#This Row],[COUNTRY]]=CATEGORICAL_BINS_STEP_1!$L$9,1,0)</f>
        <v>1</v>
      </c>
      <c r="N36" s="64">
        <f>IF(Table119[[#This Row],[COUNTRY]]=CATEGORICAL_BINS_STEP_1!$L$10,1,0)</f>
        <v>0</v>
      </c>
      <c r="O36" s="64">
        <f>IF(Table119[[#This Row],[COUNTRY]]=CATEGORICAL_BINS_STEP_1!$L$11,1,0)</f>
        <v>0</v>
      </c>
      <c r="P36" s="65">
        <f>IF(Table119[[#This Row],[SOLD PRICE]]&gt;=1000000,1,0)</f>
        <v>0</v>
      </c>
    </row>
    <row r="37" spans="1:16" x14ac:dyDescent="0.35">
      <c r="A37" s="1">
        <v>36</v>
      </c>
      <c r="B37" s="1">
        <f>1</f>
        <v>1</v>
      </c>
      <c r="C37" s="1">
        <v>0</v>
      </c>
      <c r="D37" s="1">
        <v>0</v>
      </c>
      <c r="E37" s="1">
        <v>0</v>
      </c>
      <c r="F37" s="64">
        <f>IF(Table119[[#This Row],[COUNTRY]]=CATEGORICAL_BINS_STEP_1!$L$2,1,0)</f>
        <v>0</v>
      </c>
      <c r="G37" s="64">
        <f>IF(Table119[[#This Row],[COUNTRY]]=CATEGORICAL_BINS_STEP_1!$L$3,1,0)</f>
        <v>0</v>
      </c>
      <c r="H37" s="64">
        <f>IF(Table119[[#This Row],[COUNTRY]]=CATEGORICAL_BINS_STEP_1!$L$4,1,0)</f>
        <v>0</v>
      </c>
      <c r="I37" s="64">
        <f>IF(Table119[[#This Row],[COUNTRY]]=CATEGORICAL_BINS_STEP_1!$L$5,1,0)</f>
        <v>0</v>
      </c>
      <c r="J37" s="64">
        <f>IF(Table119[[#This Row],[COUNTRY]]=CATEGORICAL_BINS_STEP_1!P41,1,0)</f>
        <v>0</v>
      </c>
      <c r="K37" s="64">
        <f>IF(Table119[[#This Row],[COUNTRY]]=CATEGORICAL_BINS_STEP_1!$L$7,1,0)</f>
        <v>0</v>
      </c>
      <c r="L37" s="64">
        <f>IF(Table119[[#This Row],[COUNTRY]]=CATEGORICAL_BINS_STEP_1!$L$8,1,0)</f>
        <v>0</v>
      </c>
      <c r="M37" s="64">
        <f>IF(Table119[[#This Row],[COUNTRY]]=CATEGORICAL_BINS_STEP_1!$L$9,1,0)</f>
        <v>0</v>
      </c>
      <c r="N37" s="64">
        <f>IF(Table119[[#This Row],[COUNTRY]]=CATEGORICAL_BINS_STEP_1!$L$10,1,0)</f>
        <v>1</v>
      </c>
      <c r="O37" s="64">
        <f>IF(Table119[[#This Row],[COUNTRY]]=CATEGORICAL_BINS_STEP_1!$L$11,1,0)</f>
        <v>0</v>
      </c>
      <c r="P37" s="65">
        <f>IF(Table119[[#This Row],[SOLD PRICE]]&gt;=1000000,1,0)</f>
        <v>0</v>
      </c>
    </row>
    <row r="38" spans="1:16" x14ac:dyDescent="0.35">
      <c r="A38" s="1">
        <v>37</v>
      </c>
      <c r="B38" s="1">
        <f>1</f>
        <v>1</v>
      </c>
      <c r="C38" s="1">
        <v>0</v>
      </c>
      <c r="D38" s="1">
        <v>0</v>
      </c>
      <c r="E38" s="1">
        <v>0</v>
      </c>
      <c r="F38" s="64">
        <f>IF(Table119[[#This Row],[COUNTRY]]=CATEGORICAL_BINS_STEP_1!$L$2,1,0)</f>
        <v>0</v>
      </c>
      <c r="G38" s="64">
        <f>IF(Table119[[#This Row],[COUNTRY]]=CATEGORICAL_BINS_STEP_1!$L$3,1,0)</f>
        <v>0</v>
      </c>
      <c r="H38" s="64">
        <f>IF(Table119[[#This Row],[COUNTRY]]=CATEGORICAL_BINS_STEP_1!$L$4,1,0)</f>
        <v>1</v>
      </c>
      <c r="I38" s="64">
        <f>IF(Table119[[#This Row],[COUNTRY]]=CATEGORICAL_BINS_STEP_1!$L$5,1,0)</f>
        <v>0</v>
      </c>
      <c r="J38" s="64">
        <f>IF(Table119[[#This Row],[COUNTRY]]=CATEGORICAL_BINS_STEP_1!P42,1,0)</f>
        <v>0</v>
      </c>
      <c r="K38" s="64">
        <f>IF(Table119[[#This Row],[COUNTRY]]=CATEGORICAL_BINS_STEP_1!$L$7,1,0)</f>
        <v>0</v>
      </c>
      <c r="L38" s="64">
        <f>IF(Table119[[#This Row],[COUNTRY]]=CATEGORICAL_BINS_STEP_1!$L$8,1,0)</f>
        <v>0</v>
      </c>
      <c r="M38" s="64">
        <f>IF(Table119[[#This Row],[COUNTRY]]=CATEGORICAL_BINS_STEP_1!$L$9,1,0)</f>
        <v>0</v>
      </c>
      <c r="N38" s="64">
        <f>IF(Table119[[#This Row],[COUNTRY]]=CATEGORICAL_BINS_STEP_1!$L$10,1,0)</f>
        <v>0</v>
      </c>
      <c r="O38" s="64">
        <f>IF(Table119[[#This Row],[COUNTRY]]=CATEGORICAL_BINS_STEP_1!$L$11,1,0)</f>
        <v>0</v>
      </c>
      <c r="P38" s="65">
        <f>IF(Table119[[#This Row],[SOLD PRICE]]&gt;=1000000,1,0)</f>
        <v>0</v>
      </c>
    </row>
    <row r="39" spans="1:16" x14ac:dyDescent="0.35">
      <c r="A39" s="1">
        <v>38</v>
      </c>
      <c r="B39" s="1">
        <f>1</f>
        <v>1</v>
      </c>
      <c r="C39" s="1">
        <v>0</v>
      </c>
      <c r="D39" s="1">
        <v>0</v>
      </c>
      <c r="E39" s="1">
        <v>0</v>
      </c>
      <c r="F39" s="64">
        <f>IF(Table119[[#This Row],[COUNTRY]]=CATEGORICAL_BINS_STEP_1!$L$2,1,0)</f>
        <v>0</v>
      </c>
      <c r="G39" s="64">
        <f>IF(Table119[[#This Row],[COUNTRY]]=CATEGORICAL_BINS_STEP_1!$L$3,1,0)</f>
        <v>1</v>
      </c>
      <c r="H39" s="64">
        <f>IF(Table119[[#This Row],[COUNTRY]]=CATEGORICAL_BINS_STEP_1!$L$4,1,0)</f>
        <v>0</v>
      </c>
      <c r="I39" s="64">
        <f>IF(Table119[[#This Row],[COUNTRY]]=CATEGORICAL_BINS_STEP_1!$L$5,1,0)</f>
        <v>0</v>
      </c>
      <c r="J39" s="64">
        <f>IF(Table119[[#This Row],[COUNTRY]]=CATEGORICAL_BINS_STEP_1!P43,1,0)</f>
        <v>0</v>
      </c>
      <c r="K39" s="64">
        <f>IF(Table119[[#This Row],[COUNTRY]]=CATEGORICAL_BINS_STEP_1!$L$7,1,0)</f>
        <v>0</v>
      </c>
      <c r="L39" s="64">
        <f>IF(Table119[[#This Row],[COUNTRY]]=CATEGORICAL_BINS_STEP_1!$L$8,1,0)</f>
        <v>0</v>
      </c>
      <c r="M39" s="64">
        <f>IF(Table119[[#This Row],[COUNTRY]]=CATEGORICAL_BINS_STEP_1!$L$9,1,0)</f>
        <v>0</v>
      </c>
      <c r="N39" s="64">
        <f>IF(Table119[[#This Row],[COUNTRY]]=CATEGORICAL_BINS_STEP_1!$L$10,1,0)</f>
        <v>0</v>
      </c>
      <c r="O39" s="64">
        <f>IF(Table119[[#This Row],[COUNTRY]]=CATEGORICAL_BINS_STEP_1!$L$11,1,0)</f>
        <v>0</v>
      </c>
      <c r="P39" s="65">
        <f>IF(Table119[[#This Row],[SOLD PRICE]]&gt;=1000000,1,0)</f>
        <v>0</v>
      </c>
    </row>
    <row r="40" spans="1:16" x14ac:dyDescent="0.35">
      <c r="A40" s="1">
        <v>39</v>
      </c>
      <c r="B40" s="1">
        <f>1</f>
        <v>1</v>
      </c>
      <c r="C40" s="1">
        <v>0</v>
      </c>
      <c r="D40" s="1">
        <v>0</v>
      </c>
      <c r="E40" s="1">
        <v>0</v>
      </c>
      <c r="F40" s="64">
        <f>IF(Table119[[#This Row],[COUNTRY]]=CATEGORICAL_BINS_STEP_1!$L$2,1,0)</f>
        <v>0</v>
      </c>
      <c r="G40" s="64">
        <f>IF(Table119[[#This Row],[COUNTRY]]=CATEGORICAL_BINS_STEP_1!$L$3,1,0)</f>
        <v>1</v>
      </c>
      <c r="H40" s="64">
        <f>IF(Table119[[#This Row],[COUNTRY]]=CATEGORICAL_BINS_STEP_1!$L$4,1,0)</f>
        <v>0</v>
      </c>
      <c r="I40" s="64">
        <f>IF(Table119[[#This Row],[COUNTRY]]=CATEGORICAL_BINS_STEP_1!$L$5,1,0)</f>
        <v>0</v>
      </c>
      <c r="J40" s="64">
        <f>IF(Table119[[#This Row],[COUNTRY]]=CATEGORICAL_BINS_STEP_1!P44,1,0)</f>
        <v>0</v>
      </c>
      <c r="K40" s="64">
        <f>IF(Table119[[#This Row],[COUNTRY]]=CATEGORICAL_BINS_STEP_1!$L$7,1,0)</f>
        <v>0</v>
      </c>
      <c r="L40" s="64">
        <f>IF(Table119[[#This Row],[COUNTRY]]=CATEGORICAL_BINS_STEP_1!$L$8,1,0)</f>
        <v>0</v>
      </c>
      <c r="M40" s="64">
        <f>IF(Table119[[#This Row],[COUNTRY]]=CATEGORICAL_BINS_STEP_1!$L$9,1,0)</f>
        <v>0</v>
      </c>
      <c r="N40" s="64">
        <f>IF(Table119[[#This Row],[COUNTRY]]=CATEGORICAL_BINS_STEP_1!$L$10,1,0)</f>
        <v>0</v>
      </c>
      <c r="O40" s="64">
        <f>IF(Table119[[#This Row],[COUNTRY]]=CATEGORICAL_BINS_STEP_1!$L$11,1,0)</f>
        <v>0</v>
      </c>
      <c r="P40" s="65">
        <f>IF(Table119[[#This Row],[SOLD PRICE]]&gt;=1000000,1,0)</f>
        <v>1</v>
      </c>
    </row>
    <row r="41" spans="1:16" x14ac:dyDescent="0.35">
      <c r="A41" s="1">
        <v>40</v>
      </c>
      <c r="B41" s="1">
        <f>1</f>
        <v>1</v>
      </c>
      <c r="C41" s="1">
        <v>0</v>
      </c>
      <c r="D41" s="1">
        <v>0</v>
      </c>
      <c r="E41" s="1">
        <v>0</v>
      </c>
      <c r="F41" s="64">
        <f>IF(Table119[[#This Row],[COUNTRY]]=CATEGORICAL_BINS_STEP_1!$L$2,1,0)</f>
        <v>0</v>
      </c>
      <c r="G41" s="64">
        <f>IF(Table119[[#This Row],[COUNTRY]]=CATEGORICAL_BINS_STEP_1!$L$3,1,0)</f>
        <v>1</v>
      </c>
      <c r="H41" s="64">
        <f>IF(Table119[[#This Row],[COUNTRY]]=CATEGORICAL_BINS_STEP_1!$L$4,1,0)</f>
        <v>0</v>
      </c>
      <c r="I41" s="64">
        <f>IF(Table119[[#This Row],[COUNTRY]]=CATEGORICAL_BINS_STEP_1!$L$5,1,0)</f>
        <v>0</v>
      </c>
      <c r="J41" s="64">
        <f>IF(Table119[[#This Row],[COUNTRY]]=CATEGORICAL_BINS_STEP_1!P45,1,0)</f>
        <v>0</v>
      </c>
      <c r="K41" s="64">
        <f>IF(Table119[[#This Row],[COUNTRY]]=CATEGORICAL_BINS_STEP_1!$L$7,1,0)</f>
        <v>0</v>
      </c>
      <c r="L41" s="64">
        <f>IF(Table119[[#This Row],[COUNTRY]]=CATEGORICAL_BINS_STEP_1!$L$8,1,0)</f>
        <v>0</v>
      </c>
      <c r="M41" s="64">
        <f>IF(Table119[[#This Row],[COUNTRY]]=CATEGORICAL_BINS_STEP_1!$L$9,1,0)</f>
        <v>0</v>
      </c>
      <c r="N41" s="64">
        <f>IF(Table119[[#This Row],[COUNTRY]]=CATEGORICAL_BINS_STEP_1!$L$10,1,0)</f>
        <v>0</v>
      </c>
      <c r="O41" s="64">
        <f>IF(Table119[[#This Row],[COUNTRY]]=CATEGORICAL_BINS_STEP_1!$L$11,1,0)</f>
        <v>0</v>
      </c>
      <c r="P41" s="65">
        <f>IF(Table119[[#This Row],[SOLD PRICE]]&gt;=1000000,1,0)</f>
        <v>0</v>
      </c>
    </row>
    <row r="42" spans="1:16" x14ac:dyDescent="0.35">
      <c r="A42" s="1">
        <v>41</v>
      </c>
      <c r="B42" s="1">
        <f>1</f>
        <v>1</v>
      </c>
      <c r="C42" s="1">
        <v>0</v>
      </c>
      <c r="D42" s="1">
        <v>0</v>
      </c>
      <c r="E42" s="1">
        <v>0</v>
      </c>
      <c r="F42" s="64">
        <f>IF(Table119[[#This Row],[COUNTRY]]=CATEGORICAL_BINS_STEP_1!$L$2,1,0)</f>
        <v>0</v>
      </c>
      <c r="G42" s="64">
        <f>IF(Table119[[#This Row],[COUNTRY]]=CATEGORICAL_BINS_STEP_1!$L$3,1,0)</f>
        <v>1</v>
      </c>
      <c r="H42" s="64">
        <f>IF(Table119[[#This Row],[COUNTRY]]=CATEGORICAL_BINS_STEP_1!$L$4,1,0)</f>
        <v>0</v>
      </c>
      <c r="I42" s="64">
        <f>IF(Table119[[#This Row],[COUNTRY]]=CATEGORICAL_BINS_STEP_1!$L$5,1,0)</f>
        <v>0</v>
      </c>
      <c r="J42" s="64">
        <f>IF(Table119[[#This Row],[COUNTRY]]=CATEGORICAL_BINS_STEP_1!P46,1,0)</f>
        <v>0</v>
      </c>
      <c r="K42" s="64">
        <f>IF(Table119[[#This Row],[COUNTRY]]=CATEGORICAL_BINS_STEP_1!$L$7,1,0)</f>
        <v>0</v>
      </c>
      <c r="L42" s="64">
        <f>IF(Table119[[#This Row],[COUNTRY]]=CATEGORICAL_BINS_STEP_1!$L$8,1,0)</f>
        <v>0</v>
      </c>
      <c r="M42" s="64">
        <f>IF(Table119[[#This Row],[COUNTRY]]=CATEGORICAL_BINS_STEP_1!$L$9,1,0)</f>
        <v>0</v>
      </c>
      <c r="N42" s="64">
        <f>IF(Table119[[#This Row],[COUNTRY]]=CATEGORICAL_BINS_STEP_1!$L$10,1,0)</f>
        <v>0</v>
      </c>
      <c r="O42" s="64">
        <f>IF(Table119[[#This Row],[COUNTRY]]=CATEGORICAL_BINS_STEP_1!$L$11,1,0)</f>
        <v>0</v>
      </c>
      <c r="P42" s="65">
        <f>IF(Table119[[#This Row],[SOLD PRICE]]&gt;=1000000,1,0)</f>
        <v>0</v>
      </c>
    </row>
    <row r="43" spans="1:16" x14ac:dyDescent="0.35">
      <c r="A43" s="1">
        <v>42</v>
      </c>
      <c r="B43" s="1">
        <f>1</f>
        <v>1</v>
      </c>
      <c r="C43" s="1">
        <v>0</v>
      </c>
      <c r="D43" s="1">
        <v>0</v>
      </c>
      <c r="E43" s="1">
        <v>0</v>
      </c>
      <c r="F43" s="64">
        <f>IF(Table119[[#This Row],[COUNTRY]]=CATEGORICAL_BINS_STEP_1!$L$2,1,0)</f>
        <v>0</v>
      </c>
      <c r="G43" s="64">
        <f>IF(Table119[[#This Row],[COUNTRY]]=CATEGORICAL_BINS_STEP_1!$L$3,1,0)</f>
        <v>0</v>
      </c>
      <c r="H43" s="64">
        <f>IF(Table119[[#This Row],[COUNTRY]]=CATEGORICAL_BINS_STEP_1!$L$4,1,0)</f>
        <v>0</v>
      </c>
      <c r="I43" s="64">
        <f>IF(Table119[[#This Row],[COUNTRY]]=CATEGORICAL_BINS_STEP_1!$L$5,1,0)</f>
        <v>0</v>
      </c>
      <c r="J43" s="64">
        <f>IF(Table119[[#This Row],[COUNTRY]]=CATEGORICAL_BINS_STEP_1!P47,1,0)</f>
        <v>0</v>
      </c>
      <c r="K43" s="64">
        <f>IF(Table119[[#This Row],[COUNTRY]]=CATEGORICAL_BINS_STEP_1!$L$7,1,0)</f>
        <v>1</v>
      </c>
      <c r="L43" s="64">
        <f>IF(Table119[[#This Row],[COUNTRY]]=CATEGORICAL_BINS_STEP_1!$L$8,1,0)</f>
        <v>0</v>
      </c>
      <c r="M43" s="64">
        <f>IF(Table119[[#This Row],[COUNTRY]]=CATEGORICAL_BINS_STEP_1!$L$9,1,0)</f>
        <v>0</v>
      </c>
      <c r="N43" s="64">
        <f>IF(Table119[[#This Row],[COUNTRY]]=CATEGORICAL_BINS_STEP_1!$L$10,1,0)</f>
        <v>0</v>
      </c>
      <c r="O43" s="64">
        <f>IF(Table119[[#This Row],[COUNTRY]]=CATEGORICAL_BINS_STEP_1!$L$11,1,0)</f>
        <v>0</v>
      </c>
      <c r="P43" s="65">
        <f>IF(Table119[[#This Row],[SOLD PRICE]]&gt;=1000000,1,0)</f>
        <v>0</v>
      </c>
    </row>
    <row r="44" spans="1:16" x14ac:dyDescent="0.35">
      <c r="A44" s="1">
        <v>43</v>
      </c>
      <c r="B44" s="1">
        <f>1</f>
        <v>1</v>
      </c>
      <c r="C44" s="1">
        <v>0</v>
      </c>
      <c r="D44" s="1">
        <v>0</v>
      </c>
      <c r="E44" s="1">
        <v>0</v>
      </c>
      <c r="F44" s="64">
        <f>IF(Table119[[#This Row],[COUNTRY]]=CATEGORICAL_BINS_STEP_1!$L$2,1,0)</f>
        <v>0</v>
      </c>
      <c r="G44" s="64">
        <f>IF(Table119[[#This Row],[COUNTRY]]=CATEGORICAL_BINS_STEP_1!$L$3,1,0)</f>
        <v>0</v>
      </c>
      <c r="H44" s="64">
        <f>IF(Table119[[#This Row],[COUNTRY]]=CATEGORICAL_BINS_STEP_1!$L$4,1,0)</f>
        <v>0</v>
      </c>
      <c r="I44" s="64">
        <f>IF(Table119[[#This Row],[COUNTRY]]=CATEGORICAL_BINS_STEP_1!$L$5,1,0)</f>
        <v>0</v>
      </c>
      <c r="J44" s="64">
        <f>IF(Table119[[#This Row],[COUNTRY]]=CATEGORICAL_BINS_STEP_1!P48,1,0)</f>
        <v>0</v>
      </c>
      <c r="K44" s="64">
        <f>IF(Table119[[#This Row],[COUNTRY]]=CATEGORICAL_BINS_STEP_1!$L$7,1,0)</f>
        <v>0</v>
      </c>
      <c r="L44" s="64">
        <f>IF(Table119[[#This Row],[COUNTRY]]=CATEGORICAL_BINS_STEP_1!$L$8,1,0)</f>
        <v>0</v>
      </c>
      <c r="M44" s="64">
        <f>IF(Table119[[#This Row],[COUNTRY]]=CATEGORICAL_BINS_STEP_1!$L$9,1,0)</f>
        <v>1</v>
      </c>
      <c r="N44" s="64">
        <f>IF(Table119[[#This Row],[COUNTRY]]=CATEGORICAL_BINS_STEP_1!$L$10,1,0)</f>
        <v>0</v>
      </c>
      <c r="O44" s="64">
        <f>IF(Table119[[#This Row],[COUNTRY]]=CATEGORICAL_BINS_STEP_1!$L$11,1,0)</f>
        <v>0</v>
      </c>
      <c r="P44" s="65">
        <f>IF(Table119[[#This Row],[SOLD PRICE]]&gt;=1000000,1,0)</f>
        <v>0</v>
      </c>
    </row>
    <row r="45" spans="1:16" x14ac:dyDescent="0.35">
      <c r="A45" s="1">
        <v>44</v>
      </c>
      <c r="B45" s="1">
        <f>IF(Table119[[#This Row],[BASE PRICE]]&lt;NUMERICAL_BINS_STEP_1!T46,1,0)</f>
        <v>0</v>
      </c>
      <c r="C45" s="1">
        <v>1</v>
      </c>
      <c r="D45" s="1">
        <v>0</v>
      </c>
      <c r="E45" s="1">
        <v>0</v>
      </c>
      <c r="F45" s="64">
        <f>IF(Table119[[#This Row],[COUNTRY]]=CATEGORICAL_BINS_STEP_1!$L$2,1,0)</f>
        <v>0</v>
      </c>
      <c r="G45" s="64">
        <f>IF(Table119[[#This Row],[COUNTRY]]=CATEGORICAL_BINS_STEP_1!$L$3,1,0)</f>
        <v>1</v>
      </c>
      <c r="H45" s="64">
        <f>IF(Table119[[#This Row],[COUNTRY]]=CATEGORICAL_BINS_STEP_1!$L$4,1,0)</f>
        <v>0</v>
      </c>
      <c r="I45" s="64">
        <f>IF(Table119[[#This Row],[COUNTRY]]=CATEGORICAL_BINS_STEP_1!$L$5,1,0)</f>
        <v>0</v>
      </c>
      <c r="J45" s="64">
        <f>IF(Table119[[#This Row],[COUNTRY]]=CATEGORICAL_BINS_STEP_1!P49,1,0)</f>
        <v>0</v>
      </c>
      <c r="K45" s="64">
        <f>IF(Table119[[#This Row],[COUNTRY]]=CATEGORICAL_BINS_STEP_1!$L$7,1,0)</f>
        <v>0</v>
      </c>
      <c r="L45" s="64">
        <f>IF(Table119[[#This Row],[COUNTRY]]=CATEGORICAL_BINS_STEP_1!$L$8,1,0)</f>
        <v>0</v>
      </c>
      <c r="M45" s="64">
        <f>IF(Table119[[#This Row],[COUNTRY]]=CATEGORICAL_BINS_STEP_1!$L$9,1,0)</f>
        <v>0</v>
      </c>
      <c r="N45" s="64">
        <f>IF(Table119[[#This Row],[COUNTRY]]=CATEGORICAL_BINS_STEP_1!$L$10,1,0)</f>
        <v>0</v>
      </c>
      <c r="O45" s="64">
        <f>IF(Table119[[#This Row],[COUNTRY]]=CATEGORICAL_BINS_STEP_1!$L$11,1,0)</f>
        <v>0</v>
      </c>
      <c r="P45" s="65">
        <f>IF(Table119[[#This Row],[SOLD PRICE]]&gt;=1000000,1,0)</f>
        <v>0</v>
      </c>
    </row>
    <row r="46" spans="1:16" x14ac:dyDescent="0.35">
      <c r="A46" s="1">
        <v>45</v>
      </c>
      <c r="B46" s="1">
        <f>IF(Table119[[#This Row],[BASE PRICE]]&lt;NUMERICAL_BINS_STEP_1!T47,1,0)</f>
        <v>0</v>
      </c>
      <c r="C46" s="1">
        <v>1</v>
      </c>
      <c r="D46" s="1">
        <v>0</v>
      </c>
      <c r="E46" s="1">
        <v>0</v>
      </c>
      <c r="F46" s="64">
        <f>IF(Table119[[#This Row],[COUNTRY]]=CATEGORICAL_BINS_STEP_1!$L$2,1,0)</f>
        <v>0</v>
      </c>
      <c r="G46" s="64">
        <f>IF(Table119[[#This Row],[COUNTRY]]=CATEGORICAL_BINS_STEP_1!$L$3,1,0)</f>
        <v>1</v>
      </c>
      <c r="H46" s="64">
        <f>IF(Table119[[#This Row],[COUNTRY]]=CATEGORICAL_BINS_STEP_1!$L$4,1,0)</f>
        <v>0</v>
      </c>
      <c r="I46" s="64">
        <f>IF(Table119[[#This Row],[COUNTRY]]=CATEGORICAL_BINS_STEP_1!$L$5,1,0)</f>
        <v>0</v>
      </c>
      <c r="J46" s="64">
        <f>IF(Table119[[#This Row],[COUNTRY]]=CATEGORICAL_BINS_STEP_1!P50,1,0)</f>
        <v>0</v>
      </c>
      <c r="K46" s="64">
        <f>IF(Table119[[#This Row],[COUNTRY]]=CATEGORICAL_BINS_STEP_1!$L$7,1,0)</f>
        <v>0</v>
      </c>
      <c r="L46" s="64">
        <f>IF(Table119[[#This Row],[COUNTRY]]=CATEGORICAL_BINS_STEP_1!$L$8,1,0)</f>
        <v>0</v>
      </c>
      <c r="M46" s="64">
        <f>IF(Table119[[#This Row],[COUNTRY]]=CATEGORICAL_BINS_STEP_1!$L$9,1,0)</f>
        <v>0</v>
      </c>
      <c r="N46" s="64">
        <f>IF(Table119[[#This Row],[COUNTRY]]=CATEGORICAL_BINS_STEP_1!$L$10,1,0)</f>
        <v>0</v>
      </c>
      <c r="O46" s="64">
        <f>IF(Table119[[#This Row],[COUNTRY]]=CATEGORICAL_BINS_STEP_1!$L$11,1,0)</f>
        <v>0</v>
      </c>
      <c r="P46" s="65">
        <f>IF(Table119[[#This Row],[SOLD PRICE]]&gt;=1000000,1,0)</f>
        <v>0</v>
      </c>
    </row>
    <row r="47" spans="1:16" x14ac:dyDescent="0.35">
      <c r="A47" s="1">
        <v>46</v>
      </c>
      <c r="B47" s="1">
        <f>IF(Table119[[#This Row],[BASE PRICE]]&lt;NUMERICAL_BINS_STEP_1!T48,1,0)</f>
        <v>0</v>
      </c>
      <c r="C47" s="1">
        <v>1</v>
      </c>
      <c r="D47" s="1">
        <v>0</v>
      </c>
      <c r="E47" s="1">
        <v>0</v>
      </c>
      <c r="F47" s="64">
        <f>IF(Table119[[#This Row],[COUNTRY]]=CATEGORICAL_BINS_STEP_1!$L$2,1,0)</f>
        <v>0</v>
      </c>
      <c r="G47" s="64">
        <f>IF(Table119[[#This Row],[COUNTRY]]=CATEGORICAL_BINS_STEP_1!$L$3,1,0)</f>
        <v>1</v>
      </c>
      <c r="H47" s="64">
        <f>IF(Table119[[#This Row],[COUNTRY]]=CATEGORICAL_BINS_STEP_1!$L$4,1,0)</f>
        <v>0</v>
      </c>
      <c r="I47" s="64">
        <f>IF(Table119[[#This Row],[COUNTRY]]=CATEGORICAL_BINS_STEP_1!$L$5,1,0)</f>
        <v>0</v>
      </c>
      <c r="J47" s="64">
        <f>IF(Table119[[#This Row],[COUNTRY]]=CATEGORICAL_BINS_STEP_1!P51,1,0)</f>
        <v>0</v>
      </c>
      <c r="K47" s="64">
        <f>IF(Table119[[#This Row],[COUNTRY]]=CATEGORICAL_BINS_STEP_1!$L$7,1,0)</f>
        <v>0</v>
      </c>
      <c r="L47" s="64">
        <f>IF(Table119[[#This Row],[COUNTRY]]=CATEGORICAL_BINS_STEP_1!$L$8,1,0)</f>
        <v>0</v>
      </c>
      <c r="M47" s="64">
        <f>IF(Table119[[#This Row],[COUNTRY]]=CATEGORICAL_BINS_STEP_1!$L$9,1,0)</f>
        <v>0</v>
      </c>
      <c r="N47" s="64">
        <f>IF(Table119[[#This Row],[COUNTRY]]=CATEGORICAL_BINS_STEP_1!$L$10,1,0)</f>
        <v>0</v>
      </c>
      <c r="O47" s="64">
        <f>IF(Table119[[#This Row],[COUNTRY]]=CATEGORICAL_BINS_STEP_1!$L$11,1,0)</f>
        <v>0</v>
      </c>
      <c r="P47" s="65">
        <f>IF(Table119[[#This Row],[SOLD PRICE]]&gt;=1000000,1,0)</f>
        <v>0</v>
      </c>
    </row>
    <row r="48" spans="1:16" x14ac:dyDescent="0.35">
      <c r="A48" s="1">
        <v>47</v>
      </c>
      <c r="B48" s="1">
        <f>IF(Table119[[#This Row],[BASE PRICE]]&lt;NUMERICAL_BINS_STEP_1!T49,1,0)</f>
        <v>0</v>
      </c>
      <c r="C48" s="1">
        <v>1</v>
      </c>
      <c r="D48" s="1">
        <v>0</v>
      </c>
      <c r="E48" s="1">
        <v>0</v>
      </c>
      <c r="F48" s="64">
        <f>IF(Table119[[#This Row],[COUNTRY]]=CATEGORICAL_BINS_STEP_1!$L$2,1,0)</f>
        <v>0</v>
      </c>
      <c r="G48" s="64">
        <f>IF(Table119[[#This Row],[COUNTRY]]=CATEGORICAL_BINS_STEP_1!$L$3,1,0)</f>
        <v>0</v>
      </c>
      <c r="H48" s="64">
        <f>IF(Table119[[#This Row],[COUNTRY]]=CATEGORICAL_BINS_STEP_1!$L$4,1,0)</f>
        <v>0</v>
      </c>
      <c r="I48" s="64">
        <f>IF(Table119[[#This Row],[COUNTRY]]=CATEGORICAL_BINS_STEP_1!$L$5,1,0)</f>
        <v>0</v>
      </c>
      <c r="J48" s="64">
        <f>IF(Table119[[#This Row],[COUNTRY]]=CATEGORICAL_BINS_STEP_1!P52,1,0)</f>
        <v>0</v>
      </c>
      <c r="K48" s="64">
        <f>IF(Table119[[#This Row],[COUNTRY]]=CATEGORICAL_BINS_STEP_1!$L$7,1,0)</f>
        <v>0</v>
      </c>
      <c r="L48" s="64">
        <f>IF(Table119[[#This Row],[COUNTRY]]=CATEGORICAL_BINS_STEP_1!$L$8,1,0)</f>
        <v>0</v>
      </c>
      <c r="M48" s="64">
        <f>IF(Table119[[#This Row],[COUNTRY]]=CATEGORICAL_BINS_STEP_1!$L$9,1,0)</f>
        <v>0</v>
      </c>
      <c r="N48" s="64">
        <f>IF(Table119[[#This Row],[COUNTRY]]=CATEGORICAL_BINS_STEP_1!$L$10,1,0)</f>
        <v>0</v>
      </c>
      <c r="O48" s="64">
        <f>IF(Table119[[#This Row],[COUNTRY]]=CATEGORICAL_BINS_STEP_1!$L$11,1,0)</f>
        <v>1</v>
      </c>
      <c r="P48" s="65">
        <f>IF(Table119[[#This Row],[SOLD PRICE]]&gt;=1000000,1,0)</f>
        <v>0</v>
      </c>
    </row>
    <row r="49" spans="1:16" x14ac:dyDescent="0.35">
      <c r="A49" s="1">
        <v>48</v>
      </c>
      <c r="B49" s="1">
        <f>IF(Table119[[#This Row],[BASE PRICE]]&lt;NUMERICAL_BINS_STEP_1!T50,1,0)</f>
        <v>0</v>
      </c>
      <c r="C49" s="1">
        <v>1</v>
      </c>
      <c r="D49" s="1">
        <v>0</v>
      </c>
      <c r="E49" s="1">
        <v>0</v>
      </c>
      <c r="F49" s="64">
        <f>IF(Table119[[#This Row],[COUNTRY]]=CATEGORICAL_BINS_STEP_1!$L$2,1,0)</f>
        <v>0</v>
      </c>
      <c r="G49" s="64">
        <f>IF(Table119[[#This Row],[COUNTRY]]=CATEGORICAL_BINS_STEP_1!$L$3,1,0)</f>
        <v>0</v>
      </c>
      <c r="H49" s="64">
        <f>IF(Table119[[#This Row],[COUNTRY]]=CATEGORICAL_BINS_STEP_1!$L$4,1,0)</f>
        <v>0</v>
      </c>
      <c r="I49" s="64">
        <f>IF(Table119[[#This Row],[COUNTRY]]=CATEGORICAL_BINS_STEP_1!$L$5,1,0)</f>
        <v>0</v>
      </c>
      <c r="J49" s="64">
        <f>IF(Table119[[#This Row],[COUNTRY]]=CATEGORICAL_BINS_STEP_1!P53,1,0)</f>
        <v>0</v>
      </c>
      <c r="K49" s="64">
        <f>IF(Table119[[#This Row],[COUNTRY]]=CATEGORICAL_BINS_STEP_1!$L$7,1,0)</f>
        <v>0</v>
      </c>
      <c r="L49" s="64">
        <f>IF(Table119[[#This Row],[COUNTRY]]=CATEGORICAL_BINS_STEP_1!$L$8,1,0)</f>
        <v>0</v>
      </c>
      <c r="M49" s="64">
        <f>IF(Table119[[#This Row],[COUNTRY]]=CATEGORICAL_BINS_STEP_1!$L$9,1,0)</f>
        <v>1</v>
      </c>
      <c r="N49" s="64">
        <f>IF(Table119[[#This Row],[COUNTRY]]=CATEGORICAL_BINS_STEP_1!$L$10,1,0)</f>
        <v>0</v>
      </c>
      <c r="O49" s="64">
        <f>IF(Table119[[#This Row],[COUNTRY]]=CATEGORICAL_BINS_STEP_1!$L$11,1,0)</f>
        <v>0</v>
      </c>
      <c r="P49" s="65">
        <f>IF(Table119[[#This Row],[SOLD PRICE]]&gt;=1000000,1,0)</f>
        <v>0</v>
      </c>
    </row>
    <row r="50" spans="1:16" x14ac:dyDescent="0.35">
      <c r="A50" s="1">
        <v>49</v>
      </c>
      <c r="B50" s="1">
        <f>IF(Table119[[#This Row],[BASE PRICE]]&lt;NUMERICAL_BINS_STEP_1!T51,1,0)</f>
        <v>0</v>
      </c>
      <c r="C50" s="1">
        <v>1</v>
      </c>
      <c r="D50" s="1">
        <v>0</v>
      </c>
      <c r="E50" s="1">
        <v>0</v>
      </c>
      <c r="F50" s="64">
        <f>IF(Table119[[#This Row],[COUNTRY]]=CATEGORICAL_BINS_STEP_1!$L$2,1,0)</f>
        <v>0</v>
      </c>
      <c r="G50" s="64">
        <f>IF(Table119[[#This Row],[COUNTRY]]=CATEGORICAL_BINS_STEP_1!$L$3,1,0)</f>
        <v>0</v>
      </c>
      <c r="H50" s="64">
        <f>IF(Table119[[#This Row],[COUNTRY]]=CATEGORICAL_BINS_STEP_1!$L$4,1,0)</f>
        <v>0</v>
      </c>
      <c r="I50" s="64">
        <f>IF(Table119[[#This Row],[COUNTRY]]=CATEGORICAL_BINS_STEP_1!$L$5,1,0)</f>
        <v>0</v>
      </c>
      <c r="J50" s="64">
        <f>IF(Table119[[#This Row],[COUNTRY]]=CATEGORICAL_BINS_STEP_1!P54,1,0)</f>
        <v>0</v>
      </c>
      <c r="K50" s="64">
        <f>IF(Table119[[#This Row],[COUNTRY]]=CATEGORICAL_BINS_STEP_1!$L$7,1,0)</f>
        <v>0</v>
      </c>
      <c r="L50" s="64">
        <f>IF(Table119[[#This Row],[COUNTRY]]=CATEGORICAL_BINS_STEP_1!$L$8,1,0)</f>
        <v>0</v>
      </c>
      <c r="M50" s="64">
        <f>IF(Table119[[#This Row],[COUNTRY]]=CATEGORICAL_BINS_STEP_1!$L$9,1,0)</f>
        <v>0</v>
      </c>
      <c r="N50" s="64">
        <f>IF(Table119[[#This Row],[COUNTRY]]=CATEGORICAL_BINS_STEP_1!$L$10,1,0)</f>
        <v>1</v>
      </c>
      <c r="O50" s="64">
        <f>IF(Table119[[#This Row],[COUNTRY]]=CATEGORICAL_BINS_STEP_1!$L$11,1,0)</f>
        <v>0</v>
      </c>
      <c r="P50" s="65">
        <f>IF(Table119[[#This Row],[SOLD PRICE]]&gt;=1000000,1,0)</f>
        <v>0</v>
      </c>
    </row>
    <row r="51" spans="1:16" x14ac:dyDescent="0.35">
      <c r="A51" s="1">
        <v>50</v>
      </c>
      <c r="B51" s="1">
        <f>IF(Table119[[#This Row],[BASE PRICE]]&lt;NUMERICAL_BINS_STEP_1!T52,1,0)</f>
        <v>0</v>
      </c>
      <c r="C51" s="1">
        <v>1</v>
      </c>
      <c r="D51" s="1">
        <v>0</v>
      </c>
      <c r="E51" s="1">
        <v>0</v>
      </c>
      <c r="F51" s="64">
        <f>IF(Table119[[#This Row],[COUNTRY]]=CATEGORICAL_BINS_STEP_1!$L$2,1,0)</f>
        <v>0</v>
      </c>
      <c r="G51" s="64">
        <f>IF(Table119[[#This Row],[COUNTRY]]=CATEGORICAL_BINS_STEP_1!$L$3,1,0)</f>
        <v>0</v>
      </c>
      <c r="H51" s="64">
        <f>IF(Table119[[#This Row],[COUNTRY]]=CATEGORICAL_BINS_STEP_1!$L$4,1,0)</f>
        <v>0</v>
      </c>
      <c r="I51" s="64">
        <f>IF(Table119[[#This Row],[COUNTRY]]=CATEGORICAL_BINS_STEP_1!$L$5,1,0)</f>
        <v>0</v>
      </c>
      <c r="J51" s="64">
        <f>IF(Table119[[#This Row],[COUNTRY]]=CATEGORICAL_BINS_STEP_1!P55,1,0)</f>
        <v>0</v>
      </c>
      <c r="K51" s="64">
        <f>IF(Table119[[#This Row],[COUNTRY]]=CATEGORICAL_BINS_STEP_1!$L$7,1,0)</f>
        <v>0</v>
      </c>
      <c r="L51" s="64">
        <f>IF(Table119[[#This Row],[COUNTRY]]=CATEGORICAL_BINS_STEP_1!$L$8,1,0)</f>
        <v>0</v>
      </c>
      <c r="M51" s="64">
        <f>IF(Table119[[#This Row],[COUNTRY]]=CATEGORICAL_BINS_STEP_1!$L$9,1,0)</f>
        <v>1</v>
      </c>
      <c r="N51" s="64">
        <f>IF(Table119[[#This Row],[COUNTRY]]=CATEGORICAL_BINS_STEP_1!$L$10,1,0)</f>
        <v>0</v>
      </c>
      <c r="O51" s="64">
        <f>IF(Table119[[#This Row],[COUNTRY]]=CATEGORICAL_BINS_STEP_1!$L$11,1,0)</f>
        <v>0</v>
      </c>
      <c r="P51" s="65">
        <f>IF(Table119[[#This Row],[SOLD PRICE]]&gt;=1000000,1,0)</f>
        <v>0</v>
      </c>
    </row>
    <row r="52" spans="1:16" x14ac:dyDescent="0.35">
      <c r="A52" s="1">
        <v>51</v>
      </c>
      <c r="B52" s="1">
        <f>IF(Table119[[#This Row],[BASE PRICE]]&lt;NUMERICAL_BINS_STEP_1!T53,1,0)</f>
        <v>0</v>
      </c>
      <c r="C52" s="1">
        <v>1</v>
      </c>
      <c r="D52" s="1">
        <v>0</v>
      </c>
      <c r="E52" s="1">
        <v>0</v>
      </c>
      <c r="F52" s="64">
        <f>IF(Table119[[#This Row],[COUNTRY]]=CATEGORICAL_BINS_STEP_1!$L$2,1,0)</f>
        <v>0</v>
      </c>
      <c r="G52" s="64">
        <f>IF(Table119[[#This Row],[COUNTRY]]=CATEGORICAL_BINS_STEP_1!$L$3,1,0)</f>
        <v>1</v>
      </c>
      <c r="H52" s="64">
        <f>IF(Table119[[#This Row],[COUNTRY]]=CATEGORICAL_BINS_STEP_1!$L$4,1,0)</f>
        <v>0</v>
      </c>
      <c r="I52" s="64">
        <f>IF(Table119[[#This Row],[COUNTRY]]=CATEGORICAL_BINS_STEP_1!$L$5,1,0)</f>
        <v>0</v>
      </c>
      <c r="J52" s="64">
        <f>IF(Table119[[#This Row],[COUNTRY]]=CATEGORICAL_BINS_STEP_1!P56,1,0)</f>
        <v>0</v>
      </c>
      <c r="K52" s="64">
        <f>IF(Table119[[#This Row],[COUNTRY]]=CATEGORICAL_BINS_STEP_1!$L$7,1,0)</f>
        <v>0</v>
      </c>
      <c r="L52" s="64">
        <f>IF(Table119[[#This Row],[COUNTRY]]=CATEGORICAL_BINS_STEP_1!$L$8,1,0)</f>
        <v>0</v>
      </c>
      <c r="M52" s="64">
        <f>IF(Table119[[#This Row],[COUNTRY]]=CATEGORICAL_BINS_STEP_1!$L$9,1,0)</f>
        <v>0</v>
      </c>
      <c r="N52" s="64">
        <f>IF(Table119[[#This Row],[COUNTRY]]=CATEGORICAL_BINS_STEP_1!$L$10,1,0)</f>
        <v>0</v>
      </c>
      <c r="O52" s="64">
        <f>IF(Table119[[#This Row],[COUNTRY]]=CATEGORICAL_BINS_STEP_1!$L$11,1,0)</f>
        <v>0</v>
      </c>
      <c r="P52" s="65">
        <f>IF(Table119[[#This Row],[SOLD PRICE]]&gt;=1000000,1,0)</f>
        <v>0</v>
      </c>
    </row>
    <row r="53" spans="1:16" x14ac:dyDescent="0.35">
      <c r="A53" s="1">
        <v>52</v>
      </c>
      <c r="B53" s="1">
        <f>IF(Table119[[#This Row],[BASE PRICE]]&lt;NUMERICAL_BINS_STEP_1!T54,1,0)</f>
        <v>0</v>
      </c>
      <c r="C53" s="1">
        <v>1</v>
      </c>
      <c r="D53" s="1">
        <v>0</v>
      </c>
      <c r="E53" s="1">
        <v>0</v>
      </c>
      <c r="F53" s="64">
        <f>IF(Table119[[#This Row],[COUNTRY]]=CATEGORICAL_BINS_STEP_1!$L$2,1,0)</f>
        <v>0</v>
      </c>
      <c r="G53" s="64">
        <f>IF(Table119[[#This Row],[COUNTRY]]=CATEGORICAL_BINS_STEP_1!$L$3,1,0)</f>
        <v>0</v>
      </c>
      <c r="H53" s="64">
        <f>IF(Table119[[#This Row],[COUNTRY]]=CATEGORICAL_BINS_STEP_1!$L$4,1,0)</f>
        <v>1</v>
      </c>
      <c r="I53" s="64">
        <f>IF(Table119[[#This Row],[COUNTRY]]=CATEGORICAL_BINS_STEP_1!$L$5,1,0)</f>
        <v>0</v>
      </c>
      <c r="J53" s="64">
        <f>IF(Table119[[#This Row],[COUNTRY]]=CATEGORICAL_BINS_STEP_1!P57,1,0)</f>
        <v>0</v>
      </c>
      <c r="K53" s="64">
        <f>IF(Table119[[#This Row],[COUNTRY]]=CATEGORICAL_BINS_STEP_1!$L$7,1,0)</f>
        <v>0</v>
      </c>
      <c r="L53" s="64">
        <f>IF(Table119[[#This Row],[COUNTRY]]=CATEGORICAL_BINS_STEP_1!$L$8,1,0)</f>
        <v>0</v>
      </c>
      <c r="M53" s="64">
        <f>IF(Table119[[#This Row],[COUNTRY]]=CATEGORICAL_BINS_STEP_1!$L$9,1,0)</f>
        <v>0</v>
      </c>
      <c r="N53" s="64">
        <f>IF(Table119[[#This Row],[COUNTRY]]=CATEGORICAL_BINS_STEP_1!$L$10,1,0)</f>
        <v>0</v>
      </c>
      <c r="O53" s="64">
        <f>IF(Table119[[#This Row],[COUNTRY]]=CATEGORICAL_BINS_STEP_1!$L$11,1,0)</f>
        <v>0</v>
      </c>
      <c r="P53" s="65">
        <f>IF(Table119[[#This Row],[SOLD PRICE]]&gt;=1000000,1,0)</f>
        <v>0</v>
      </c>
    </row>
    <row r="54" spans="1:16" x14ac:dyDescent="0.35">
      <c r="A54" s="1">
        <v>53</v>
      </c>
      <c r="B54" s="1">
        <f>IF(Table119[[#This Row],[BASE PRICE]]&lt;NUMERICAL_BINS_STEP_1!T55,1,0)</f>
        <v>0</v>
      </c>
      <c r="C54" s="1">
        <v>1</v>
      </c>
      <c r="D54" s="1">
        <v>0</v>
      </c>
      <c r="E54" s="1">
        <v>0</v>
      </c>
      <c r="F54" s="64">
        <f>IF(Table119[[#This Row],[COUNTRY]]=CATEGORICAL_BINS_STEP_1!$L$2,1,0)</f>
        <v>0</v>
      </c>
      <c r="G54" s="64">
        <f>IF(Table119[[#This Row],[COUNTRY]]=CATEGORICAL_BINS_STEP_1!$L$3,1,0)</f>
        <v>1</v>
      </c>
      <c r="H54" s="64">
        <f>IF(Table119[[#This Row],[COUNTRY]]=CATEGORICAL_BINS_STEP_1!$L$4,1,0)</f>
        <v>0</v>
      </c>
      <c r="I54" s="64">
        <f>IF(Table119[[#This Row],[COUNTRY]]=CATEGORICAL_BINS_STEP_1!$L$5,1,0)</f>
        <v>0</v>
      </c>
      <c r="J54" s="64">
        <f>IF(Table119[[#This Row],[COUNTRY]]=CATEGORICAL_BINS_STEP_1!P58,1,0)</f>
        <v>0</v>
      </c>
      <c r="K54" s="64">
        <f>IF(Table119[[#This Row],[COUNTRY]]=CATEGORICAL_BINS_STEP_1!$L$7,1,0)</f>
        <v>0</v>
      </c>
      <c r="L54" s="64">
        <f>IF(Table119[[#This Row],[COUNTRY]]=CATEGORICAL_BINS_STEP_1!$L$8,1,0)</f>
        <v>0</v>
      </c>
      <c r="M54" s="64">
        <f>IF(Table119[[#This Row],[COUNTRY]]=CATEGORICAL_BINS_STEP_1!$L$9,1,0)</f>
        <v>0</v>
      </c>
      <c r="N54" s="64">
        <f>IF(Table119[[#This Row],[COUNTRY]]=CATEGORICAL_BINS_STEP_1!$L$10,1,0)</f>
        <v>0</v>
      </c>
      <c r="O54" s="64">
        <f>IF(Table119[[#This Row],[COUNTRY]]=CATEGORICAL_BINS_STEP_1!$L$11,1,0)</f>
        <v>0</v>
      </c>
      <c r="P54" s="65">
        <f>IF(Table119[[#This Row],[SOLD PRICE]]&gt;=1000000,1,0)</f>
        <v>1</v>
      </c>
    </row>
    <row r="55" spans="1:16" x14ac:dyDescent="0.35">
      <c r="A55" s="1">
        <v>54</v>
      </c>
      <c r="B55" s="1">
        <f>IF(Table119[[#This Row],[BASE PRICE]]&lt;NUMERICAL_BINS_STEP_1!T56,1,0)</f>
        <v>0</v>
      </c>
      <c r="C55" s="1">
        <v>1</v>
      </c>
      <c r="D55" s="1">
        <v>0</v>
      </c>
      <c r="E55" s="1">
        <v>0</v>
      </c>
      <c r="F55" s="64">
        <f>IF(Table119[[#This Row],[COUNTRY]]=CATEGORICAL_BINS_STEP_1!$L$2,1,0)</f>
        <v>0</v>
      </c>
      <c r="G55" s="64">
        <f>IF(Table119[[#This Row],[COUNTRY]]=CATEGORICAL_BINS_STEP_1!$L$3,1,0)</f>
        <v>1</v>
      </c>
      <c r="H55" s="64">
        <f>IF(Table119[[#This Row],[COUNTRY]]=CATEGORICAL_BINS_STEP_1!$L$4,1,0)</f>
        <v>0</v>
      </c>
      <c r="I55" s="64">
        <f>IF(Table119[[#This Row],[COUNTRY]]=CATEGORICAL_BINS_STEP_1!$L$5,1,0)</f>
        <v>0</v>
      </c>
      <c r="J55" s="64">
        <f>IF(Table119[[#This Row],[COUNTRY]]=CATEGORICAL_BINS_STEP_1!P59,1,0)</f>
        <v>0</v>
      </c>
      <c r="K55" s="64">
        <f>IF(Table119[[#This Row],[COUNTRY]]=CATEGORICAL_BINS_STEP_1!$L$7,1,0)</f>
        <v>0</v>
      </c>
      <c r="L55" s="64">
        <f>IF(Table119[[#This Row],[COUNTRY]]=CATEGORICAL_BINS_STEP_1!$L$8,1,0)</f>
        <v>0</v>
      </c>
      <c r="M55" s="64">
        <f>IF(Table119[[#This Row],[COUNTRY]]=CATEGORICAL_BINS_STEP_1!$L$9,1,0)</f>
        <v>0</v>
      </c>
      <c r="N55" s="64">
        <f>IF(Table119[[#This Row],[COUNTRY]]=CATEGORICAL_BINS_STEP_1!$L$10,1,0)</f>
        <v>0</v>
      </c>
      <c r="O55" s="64">
        <f>IF(Table119[[#This Row],[COUNTRY]]=CATEGORICAL_BINS_STEP_1!$L$11,1,0)</f>
        <v>0</v>
      </c>
      <c r="P55" s="65">
        <f>IF(Table119[[#This Row],[SOLD PRICE]]&gt;=1000000,1,0)</f>
        <v>0</v>
      </c>
    </row>
    <row r="56" spans="1:16" x14ac:dyDescent="0.35">
      <c r="A56" s="1">
        <v>55</v>
      </c>
      <c r="B56" s="1">
        <f>IF(Table119[[#This Row],[BASE PRICE]]&lt;NUMERICAL_BINS_STEP_1!T57,1,0)</f>
        <v>0</v>
      </c>
      <c r="C56" s="1">
        <v>1</v>
      </c>
      <c r="D56" s="1">
        <v>0</v>
      </c>
      <c r="E56" s="1">
        <v>0</v>
      </c>
      <c r="F56" s="64">
        <f>IF(Table119[[#This Row],[COUNTRY]]=CATEGORICAL_BINS_STEP_1!$L$2,1,0)</f>
        <v>0</v>
      </c>
      <c r="G56" s="64">
        <f>IF(Table119[[#This Row],[COUNTRY]]=CATEGORICAL_BINS_STEP_1!$L$3,1,0)</f>
        <v>0</v>
      </c>
      <c r="H56" s="64">
        <f>IF(Table119[[#This Row],[COUNTRY]]=CATEGORICAL_BINS_STEP_1!$L$4,1,0)</f>
        <v>0</v>
      </c>
      <c r="I56" s="64">
        <f>IF(Table119[[#This Row],[COUNTRY]]=CATEGORICAL_BINS_STEP_1!$L$5,1,0)</f>
        <v>0</v>
      </c>
      <c r="J56" s="64">
        <f>IF(Table119[[#This Row],[COUNTRY]]=CATEGORICAL_BINS_STEP_1!P60,1,0)</f>
        <v>0</v>
      </c>
      <c r="K56" s="64">
        <f>IF(Table119[[#This Row],[COUNTRY]]=CATEGORICAL_BINS_STEP_1!$L$7,1,0)</f>
        <v>0</v>
      </c>
      <c r="L56" s="64">
        <f>IF(Table119[[#This Row],[COUNTRY]]=CATEGORICAL_BINS_STEP_1!$L$8,1,0)</f>
        <v>0</v>
      </c>
      <c r="M56" s="64">
        <f>IF(Table119[[#This Row],[COUNTRY]]=CATEGORICAL_BINS_STEP_1!$L$9,1,0)</f>
        <v>1</v>
      </c>
      <c r="N56" s="64">
        <f>IF(Table119[[#This Row],[COUNTRY]]=CATEGORICAL_BINS_STEP_1!$L$10,1,0)</f>
        <v>0</v>
      </c>
      <c r="O56" s="64">
        <f>IF(Table119[[#This Row],[COUNTRY]]=CATEGORICAL_BINS_STEP_1!$L$11,1,0)</f>
        <v>0</v>
      </c>
      <c r="P56" s="65">
        <f>IF(Table119[[#This Row],[SOLD PRICE]]&gt;=1000000,1,0)</f>
        <v>0</v>
      </c>
    </row>
    <row r="57" spans="1:16" x14ac:dyDescent="0.35">
      <c r="A57" s="1">
        <v>56</v>
      </c>
      <c r="B57" s="1">
        <f>IF(Table119[[#This Row],[BASE PRICE]]&lt;NUMERICAL_BINS_STEP_1!T58,1,0)</f>
        <v>0</v>
      </c>
      <c r="C57" s="1">
        <v>1</v>
      </c>
      <c r="D57" s="1">
        <v>0</v>
      </c>
      <c r="E57" s="1">
        <v>0</v>
      </c>
      <c r="F57" s="64">
        <f>IF(Table119[[#This Row],[COUNTRY]]=CATEGORICAL_BINS_STEP_1!$L$2,1,0)</f>
        <v>0</v>
      </c>
      <c r="G57" s="64">
        <f>IF(Table119[[#This Row],[COUNTRY]]=CATEGORICAL_BINS_STEP_1!$L$3,1,0)</f>
        <v>1</v>
      </c>
      <c r="H57" s="64">
        <f>IF(Table119[[#This Row],[COUNTRY]]=CATEGORICAL_BINS_STEP_1!$L$4,1,0)</f>
        <v>0</v>
      </c>
      <c r="I57" s="64">
        <f>IF(Table119[[#This Row],[COUNTRY]]=CATEGORICAL_BINS_STEP_1!$L$5,1,0)</f>
        <v>0</v>
      </c>
      <c r="J57" s="64">
        <f>IF(Table119[[#This Row],[COUNTRY]]=CATEGORICAL_BINS_STEP_1!P61,1,0)</f>
        <v>0</v>
      </c>
      <c r="K57" s="64">
        <f>IF(Table119[[#This Row],[COUNTRY]]=CATEGORICAL_BINS_STEP_1!$L$7,1,0)</f>
        <v>0</v>
      </c>
      <c r="L57" s="64">
        <f>IF(Table119[[#This Row],[COUNTRY]]=CATEGORICAL_BINS_STEP_1!$L$8,1,0)</f>
        <v>0</v>
      </c>
      <c r="M57" s="64">
        <f>IF(Table119[[#This Row],[COUNTRY]]=CATEGORICAL_BINS_STEP_1!$L$9,1,0)</f>
        <v>0</v>
      </c>
      <c r="N57" s="64">
        <f>IF(Table119[[#This Row],[COUNTRY]]=CATEGORICAL_BINS_STEP_1!$L$10,1,0)</f>
        <v>0</v>
      </c>
      <c r="O57" s="64">
        <f>IF(Table119[[#This Row],[COUNTRY]]=CATEGORICAL_BINS_STEP_1!$L$11,1,0)</f>
        <v>0</v>
      </c>
      <c r="P57" s="65">
        <f>IF(Table119[[#This Row],[SOLD PRICE]]&gt;=1000000,1,0)</f>
        <v>0</v>
      </c>
    </row>
    <row r="58" spans="1:16" x14ac:dyDescent="0.35">
      <c r="A58" s="1">
        <v>57</v>
      </c>
      <c r="B58" s="1">
        <f>IF(Table119[[#This Row],[BASE PRICE]]&lt;NUMERICAL_BINS_STEP_1!T59,1,0)</f>
        <v>0</v>
      </c>
      <c r="C58" s="1">
        <v>1</v>
      </c>
      <c r="D58" s="1">
        <v>0</v>
      </c>
      <c r="E58" s="1">
        <v>0</v>
      </c>
      <c r="F58" s="64">
        <f>IF(Table119[[#This Row],[COUNTRY]]=CATEGORICAL_BINS_STEP_1!$L$2,1,0)</f>
        <v>0</v>
      </c>
      <c r="G58" s="64">
        <f>IF(Table119[[#This Row],[COUNTRY]]=CATEGORICAL_BINS_STEP_1!$L$3,1,0)</f>
        <v>1</v>
      </c>
      <c r="H58" s="64">
        <f>IF(Table119[[#This Row],[COUNTRY]]=CATEGORICAL_BINS_STEP_1!$L$4,1,0)</f>
        <v>0</v>
      </c>
      <c r="I58" s="64">
        <f>IF(Table119[[#This Row],[COUNTRY]]=CATEGORICAL_BINS_STEP_1!$L$5,1,0)</f>
        <v>0</v>
      </c>
      <c r="J58" s="64">
        <f>IF(Table119[[#This Row],[COUNTRY]]=CATEGORICAL_BINS_STEP_1!P62,1,0)</f>
        <v>0</v>
      </c>
      <c r="K58" s="64">
        <f>IF(Table119[[#This Row],[COUNTRY]]=CATEGORICAL_BINS_STEP_1!$L$7,1,0)</f>
        <v>0</v>
      </c>
      <c r="L58" s="64">
        <f>IF(Table119[[#This Row],[COUNTRY]]=CATEGORICAL_BINS_STEP_1!$L$8,1,0)</f>
        <v>0</v>
      </c>
      <c r="M58" s="64">
        <f>IF(Table119[[#This Row],[COUNTRY]]=CATEGORICAL_BINS_STEP_1!$L$9,1,0)</f>
        <v>0</v>
      </c>
      <c r="N58" s="64">
        <f>IF(Table119[[#This Row],[COUNTRY]]=CATEGORICAL_BINS_STEP_1!$L$10,1,0)</f>
        <v>0</v>
      </c>
      <c r="O58" s="64">
        <f>IF(Table119[[#This Row],[COUNTRY]]=CATEGORICAL_BINS_STEP_1!$L$11,1,0)</f>
        <v>0</v>
      </c>
      <c r="P58" s="65">
        <f>IF(Table119[[#This Row],[SOLD PRICE]]&gt;=1000000,1,0)</f>
        <v>0</v>
      </c>
    </row>
    <row r="59" spans="1:16" x14ac:dyDescent="0.35">
      <c r="A59" s="1">
        <v>58</v>
      </c>
      <c r="B59" s="1">
        <f>IF(Table119[[#This Row],[BASE PRICE]]&lt;NUMERICAL_BINS_STEP_1!T60,1,0)</f>
        <v>0</v>
      </c>
      <c r="C59" s="1">
        <v>1</v>
      </c>
      <c r="D59" s="1">
        <v>0</v>
      </c>
      <c r="E59" s="1">
        <v>0</v>
      </c>
      <c r="F59" s="64">
        <f>IF(Table119[[#This Row],[COUNTRY]]=CATEGORICAL_BINS_STEP_1!$L$2,1,0)</f>
        <v>0</v>
      </c>
      <c r="G59" s="64">
        <f>IF(Table119[[#This Row],[COUNTRY]]=CATEGORICAL_BINS_STEP_1!$L$3,1,0)</f>
        <v>1</v>
      </c>
      <c r="H59" s="64">
        <f>IF(Table119[[#This Row],[COUNTRY]]=CATEGORICAL_BINS_STEP_1!$L$4,1,0)</f>
        <v>0</v>
      </c>
      <c r="I59" s="64">
        <f>IF(Table119[[#This Row],[COUNTRY]]=CATEGORICAL_BINS_STEP_1!$L$5,1,0)</f>
        <v>0</v>
      </c>
      <c r="J59" s="64">
        <f>IF(Table119[[#This Row],[COUNTRY]]=CATEGORICAL_BINS_STEP_1!P63,1,0)</f>
        <v>0</v>
      </c>
      <c r="K59" s="64">
        <f>IF(Table119[[#This Row],[COUNTRY]]=CATEGORICAL_BINS_STEP_1!$L$7,1,0)</f>
        <v>0</v>
      </c>
      <c r="L59" s="64">
        <f>IF(Table119[[#This Row],[COUNTRY]]=CATEGORICAL_BINS_STEP_1!$L$8,1,0)</f>
        <v>0</v>
      </c>
      <c r="M59" s="64">
        <f>IF(Table119[[#This Row],[COUNTRY]]=CATEGORICAL_BINS_STEP_1!$L$9,1,0)</f>
        <v>0</v>
      </c>
      <c r="N59" s="64">
        <f>IF(Table119[[#This Row],[COUNTRY]]=CATEGORICAL_BINS_STEP_1!$L$10,1,0)</f>
        <v>0</v>
      </c>
      <c r="O59" s="64">
        <f>IF(Table119[[#This Row],[COUNTRY]]=CATEGORICAL_BINS_STEP_1!$L$11,1,0)</f>
        <v>0</v>
      </c>
      <c r="P59" s="65">
        <f>IF(Table119[[#This Row],[SOLD PRICE]]&gt;=1000000,1,0)</f>
        <v>0</v>
      </c>
    </row>
    <row r="60" spans="1:16" x14ac:dyDescent="0.35">
      <c r="A60" s="1">
        <v>59</v>
      </c>
      <c r="B60" s="1">
        <f>IF(Table119[[#This Row],[BASE PRICE]]&lt;NUMERICAL_BINS_STEP_1!T61,1,0)</f>
        <v>0</v>
      </c>
      <c r="C60" s="1">
        <v>1</v>
      </c>
      <c r="D60" s="1">
        <v>0</v>
      </c>
      <c r="E60" s="1">
        <v>0</v>
      </c>
      <c r="F60" s="64">
        <f>IF(Table119[[#This Row],[COUNTRY]]=CATEGORICAL_BINS_STEP_1!$L$2,1,0)</f>
        <v>0</v>
      </c>
      <c r="G60" s="64">
        <f>IF(Table119[[#This Row],[COUNTRY]]=CATEGORICAL_BINS_STEP_1!$L$3,1,0)</f>
        <v>1</v>
      </c>
      <c r="H60" s="64">
        <f>IF(Table119[[#This Row],[COUNTRY]]=CATEGORICAL_BINS_STEP_1!$L$4,1,0)</f>
        <v>0</v>
      </c>
      <c r="I60" s="64">
        <f>IF(Table119[[#This Row],[COUNTRY]]=CATEGORICAL_BINS_STEP_1!$L$5,1,0)</f>
        <v>0</v>
      </c>
      <c r="J60" s="64">
        <f>IF(Table119[[#This Row],[COUNTRY]]=CATEGORICAL_BINS_STEP_1!P64,1,0)</f>
        <v>0</v>
      </c>
      <c r="K60" s="64">
        <f>IF(Table119[[#This Row],[COUNTRY]]=CATEGORICAL_BINS_STEP_1!$L$7,1,0)</f>
        <v>0</v>
      </c>
      <c r="L60" s="64">
        <f>IF(Table119[[#This Row],[COUNTRY]]=CATEGORICAL_BINS_STEP_1!$L$8,1,0)</f>
        <v>0</v>
      </c>
      <c r="M60" s="64">
        <f>IF(Table119[[#This Row],[COUNTRY]]=CATEGORICAL_BINS_STEP_1!$L$9,1,0)</f>
        <v>0</v>
      </c>
      <c r="N60" s="64">
        <f>IF(Table119[[#This Row],[COUNTRY]]=CATEGORICAL_BINS_STEP_1!$L$10,1,0)</f>
        <v>0</v>
      </c>
      <c r="O60" s="64">
        <f>IF(Table119[[#This Row],[COUNTRY]]=CATEGORICAL_BINS_STEP_1!$L$11,1,0)</f>
        <v>0</v>
      </c>
      <c r="P60" s="65">
        <f>IF(Table119[[#This Row],[SOLD PRICE]]&gt;=1000000,1,0)</f>
        <v>0</v>
      </c>
    </row>
    <row r="61" spans="1:16" x14ac:dyDescent="0.35">
      <c r="A61" s="1">
        <v>60</v>
      </c>
      <c r="B61" s="1">
        <f>IF(Table119[[#This Row],[BASE PRICE]]&lt;NUMERICAL_BINS_STEP_1!T62,1,0)</f>
        <v>0</v>
      </c>
      <c r="C61" s="1">
        <v>1</v>
      </c>
      <c r="D61" s="1">
        <v>0</v>
      </c>
      <c r="E61" s="1">
        <v>0</v>
      </c>
      <c r="F61" s="64">
        <f>IF(Table119[[#This Row],[COUNTRY]]=CATEGORICAL_BINS_STEP_1!$L$2,1,0)</f>
        <v>0</v>
      </c>
      <c r="G61" s="64">
        <f>IF(Table119[[#This Row],[COUNTRY]]=CATEGORICAL_BINS_STEP_1!$L$3,1,0)</f>
        <v>0</v>
      </c>
      <c r="H61" s="64">
        <f>IF(Table119[[#This Row],[COUNTRY]]=CATEGORICAL_BINS_STEP_1!$L$4,1,0)</f>
        <v>0</v>
      </c>
      <c r="I61" s="64">
        <f>IF(Table119[[#This Row],[COUNTRY]]=CATEGORICAL_BINS_STEP_1!$L$5,1,0)</f>
        <v>0</v>
      </c>
      <c r="J61" s="64">
        <f>IF(Table119[[#This Row],[COUNTRY]]=CATEGORICAL_BINS_STEP_1!P65,1,0)</f>
        <v>0</v>
      </c>
      <c r="K61" s="64">
        <f>IF(Table119[[#This Row],[COUNTRY]]=CATEGORICAL_BINS_STEP_1!$L$7,1,0)</f>
        <v>0</v>
      </c>
      <c r="L61" s="64">
        <f>IF(Table119[[#This Row],[COUNTRY]]=CATEGORICAL_BINS_STEP_1!$L$8,1,0)</f>
        <v>0</v>
      </c>
      <c r="M61" s="64">
        <f>IF(Table119[[#This Row],[COUNTRY]]=CATEGORICAL_BINS_STEP_1!$L$9,1,0)</f>
        <v>0</v>
      </c>
      <c r="N61" s="64">
        <f>IF(Table119[[#This Row],[COUNTRY]]=CATEGORICAL_BINS_STEP_1!$L$10,1,0)</f>
        <v>0</v>
      </c>
      <c r="O61" s="64">
        <f>IF(Table119[[#This Row],[COUNTRY]]=CATEGORICAL_BINS_STEP_1!$L$11,1,0)</f>
        <v>0</v>
      </c>
      <c r="P61" s="65">
        <f>IF(Table119[[#This Row],[SOLD PRICE]]&gt;=1000000,1,0)</f>
        <v>0</v>
      </c>
    </row>
    <row r="62" spans="1:16" x14ac:dyDescent="0.35">
      <c r="A62" s="1">
        <v>61</v>
      </c>
      <c r="B62" s="1">
        <f>IF(Table119[[#This Row],[BASE PRICE]]&lt;NUMERICAL_BINS_STEP_1!T63,1,0)</f>
        <v>0</v>
      </c>
      <c r="C62" s="1">
        <v>1</v>
      </c>
      <c r="D62" s="1">
        <v>0</v>
      </c>
      <c r="E62" s="1">
        <v>0</v>
      </c>
      <c r="F62" s="64">
        <f>IF(Table119[[#This Row],[COUNTRY]]=CATEGORICAL_BINS_STEP_1!$L$2,1,0)</f>
        <v>0</v>
      </c>
      <c r="G62" s="64">
        <f>IF(Table119[[#This Row],[COUNTRY]]=CATEGORICAL_BINS_STEP_1!$L$3,1,0)</f>
        <v>0</v>
      </c>
      <c r="H62" s="64">
        <f>IF(Table119[[#This Row],[COUNTRY]]=CATEGORICAL_BINS_STEP_1!$L$4,1,0)</f>
        <v>1</v>
      </c>
      <c r="I62" s="64">
        <f>IF(Table119[[#This Row],[COUNTRY]]=CATEGORICAL_BINS_STEP_1!$L$5,1,0)</f>
        <v>0</v>
      </c>
      <c r="J62" s="64">
        <f>IF(Table119[[#This Row],[COUNTRY]]=CATEGORICAL_BINS_STEP_1!P66,1,0)</f>
        <v>0</v>
      </c>
      <c r="K62" s="64">
        <f>IF(Table119[[#This Row],[COUNTRY]]=CATEGORICAL_BINS_STEP_1!$L$7,1,0)</f>
        <v>0</v>
      </c>
      <c r="L62" s="64">
        <f>IF(Table119[[#This Row],[COUNTRY]]=CATEGORICAL_BINS_STEP_1!$L$8,1,0)</f>
        <v>0</v>
      </c>
      <c r="M62" s="64">
        <f>IF(Table119[[#This Row],[COUNTRY]]=CATEGORICAL_BINS_STEP_1!$L$9,1,0)</f>
        <v>0</v>
      </c>
      <c r="N62" s="64">
        <f>IF(Table119[[#This Row],[COUNTRY]]=CATEGORICAL_BINS_STEP_1!$L$10,1,0)</f>
        <v>0</v>
      </c>
      <c r="O62" s="64">
        <f>IF(Table119[[#This Row],[COUNTRY]]=CATEGORICAL_BINS_STEP_1!$L$11,1,0)</f>
        <v>0</v>
      </c>
      <c r="P62" s="65">
        <f>IF(Table119[[#This Row],[SOLD PRICE]]&gt;=1000000,1,0)</f>
        <v>0</v>
      </c>
    </row>
    <row r="63" spans="1:16" x14ac:dyDescent="0.35">
      <c r="A63" s="1">
        <v>62</v>
      </c>
      <c r="B63" s="1">
        <f>IF(Table119[[#This Row],[BASE PRICE]]&lt;NUMERICAL_BINS_STEP_1!T64,1,0)</f>
        <v>0</v>
      </c>
      <c r="C63" s="1">
        <v>1</v>
      </c>
      <c r="D63" s="1">
        <v>0</v>
      </c>
      <c r="E63" s="1">
        <v>0</v>
      </c>
      <c r="F63" s="64">
        <f>IF(Table119[[#This Row],[COUNTRY]]=CATEGORICAL_BINS_STEP_1!$L$2,1,0)</f>
        <v>0</v>
      </c>
      <c r="G63" s="64">
        <f>IF(Table119[[#This Row],[COUNTRY]]=CATEGORICAL_BINS_STEP_1!$L$3,1,0)</f>
        <v>0</v>
      </c>
      <c r="H63" s="64">
        <f>IF(Table119[[#This Row],[COUNTRY]]=CATEGORICAL_BINS_STEP_1!$L$4,1,0)</f>
        <v>0</v>
      </c>
      <c r="I63" s="64">
        <f>IF(Table119[[#This Row],[COUNTRY]]=CATEGORICAL_BINS_STEP_1!$L$5,1,0)</f>
        <v>1</v>
      </c>
      <c r="J63" s="64">
        <f>IF(Table119[[#This Row],[COUNTRY]]=CATEGORICAL_BINS_STEP_1!P67,1,0)</f>
        <v>0</v>
      </c>
      <c r="K63" s="64">
        <f>IF(Table119[[#This Row],[COUNTRY]]=CATEGORICAL_BINS_STEP_1!$L$7,1,0)</f>
        <v>0</v>
      </c>
      <c r="L63" s="64">
        <f>IF(Table119[[#This Row],[COUNTRY]]=CATEGORICAL_BINS_STEP_1!$L$8,1,0)</f>
        <v>0</v>
      </c>
      <c r="M63" s="64">
        <f>IF(Table119[[#This Row],[COUNTRY]]=CATEGORICAL_BINS_STEP_1!$L$9,1,0)</f>
        <v>0</v>
      </c>
      <c r="N63" s="64">
        <f>IF(Table119[[#This Row],[COUNTRY]]=CATEGORICAL_BINS_STEP_1!$L$10,1,0)</f>
        <v>0</v>
      </c>
      <c r="O63" s="64">
        <f>IF(Table119[[#This Row],[COUNTRY]]=CATEGORICAL_BINS_STEP_1!$L$11,1,0)</f>
        <v>0</v>
      </c>
      <c r="P63" s="65">
        <f>IF(Table119[[#This Row],[SOLD PRICE]]&gt;=1000000,1,0)</f>
        <v>0</v>
      </c>
    </row>
    <row r="64" spans="1:16" x14ac:dyDescent="0.35">
      <c r="A64" s="1">
        <v>63</v>
      </c>
      <c r="B64" s="1">
        <f>IF(Table119[[#This Row],[BASE PRICE]]&lt;NUMERICAL_BINS_STEP_1!T65,1,0)</f>
        <v>0</v>
      </c>
      <c r="C64" s="1">
        <v>1</v>
      </c>
      <c r="D64" s="1">
        <v>0</v>
      </c>
      <c r="E64" s="1">
        <v>0</v>
      </c>
      <c r="F64" s="64">
        <f>IF(Table119[[#This Row],[COUNTRY]]=CATEGORICAL_BINS_STEP_1!$L$2,1,0)</f>
        <v>0</v>
      </c>
      <c r="G64" s="64">
        <f>IF(Table119[[#This Row],[COUNTRY]]=CATEGORICAL_BINS_STEP_1!$L$3,1,0)</f>
        <v>0</v>
      </c>
      <c r="H64" s="64">
        <f>IF(Table119[[#This Row],[COUNTRY]]=CATEGORICAL_BINS_STEP_1!$L$4,1,0)</f>
        <v>0</v>
      </c>
      <c r="I64" s="64">
        <f>IF(Table119[[#This Row],[COUNTRY]]=CATEGORICAL_BINS_STEP_1!$L$5,1,0)</f>
        <v>1</v>
      </c>
      <c r="J64" s="64">
        <f>IF(Table119[[#This Row],[COUNTRY]]=CATEGORICAL_BINS_STEP_1!P68,1,0)</f>
        <v>0</v>
      </c>
      <c r="K64" s="64">
        <f>IF(Table119[[#This Row],[COUNTRY]]=CATEGORICAL_BINS_STEP_1!$L$7,1,0)</f>
        <v>0</v>
      </c>
      <c r="L64" s="64">
        <f>IF(Table119[[#This Row],[COUNTRY]]=CATEGORICAL_BINS_STEP_1!$L$8,1,0)</f>
        <v>0</v>
      </c>
      <c r="M64" s="64">
        <f>IF(Table119[[#This Row],[COUNTRY]]=CATEGORICAL_BINS_STEP_1!$L$9,1,0)</f>
        <v>0</v>
      </c>
      <c r="N64" s="64">
        <f>IF(Table119[[#This Row],[COUNTRY]]=CATEGORICAL_BINS_STEP_1!$L$10,1,0)</f>
        <v>0</v>
      </c>
      <c r="O64" s="64">
        <f>IF(Table119[[#This Row],[COUNTRY]]=CATEGORICAL_BINS_STEP_1!$L$11,1,0)</f>
        <v>0</v>
      </c>
      <c r="P64" s="65">
        <f>IF(Table119[[#This Row],[SOLD PRICE]]&gt;=1000000,1,0)</f>
        <v>0</v>
      </c>
    </row>
    <row r="65" spans="1:16" x14ac:dyDescent="0.35">
      <c r="A65" s="1">
        <v>64</v>
      </c>
      <c r="B65" s="1">
        <f>IF(Table119[[#This Row],[BASE PRICE]]&lt;NUMERICAL_BINS_STEP_1!T66,1,0)</f>
        <v>0</v>
      </c>
      <c r="C65" s="1">
        <v>1</v>
      </c>
      <c r="D65" s="1">
        <v>0</v>
      </c>
      <c r="E65" s="1">
        <v>0</v>
      </c>
      <c r="F65" s="64">
        <f>IF(Table119[[#This Row],[COUNTRY]]=CATEGORICAL_BINS_STEP_1!$L$2,1,0)</f>
        <v>0</v>
      </c>
      <c r="G65" s="64">
        <f>IF(Table119[[#This Row],[COUNTRY]]=CATEGORICAL_BINS_STEP_1!$L$3,1,0)</f>
        <v>1</v>
      </c>
      <c r="H65" s="64">
        <f>IF(Table119[[#This Row],[COUNTRY]]=CATEGORICAL_BINS_STEP_1!$L$4,1,0)</f>
        <v>0</v>
      </c>
      <c r="I65" s="64">
        <f>IF(Table119[[#This Row],[COUNTRY]]=CATEGORICAL_BINS_STEP_1!$L$5,1,0)</f>
        <v>0</v>
      </c>
      <c r="J65" s="64">
        <f>IF(Table119[[#This Row],[COUNTRY]]=CATEGORICAL_BINS_STEP_1!P69,1,0)</f>
        <v>0</v>
      </c>
      <c r="K65" s="64">
        <f>IF(Table119[[#This Row],[COUNTRY]]=CATEGORICAL_BINS_STEP_1!$L$7,1,0)</f>
        <v>0</v>
      </c>
      <c r="L65" s="64">
        <f>IF(Table119[[#This Row],[COUNTRY]]=CATEGORICAL_BINS_STEP_1!$L$8,1,0)</f>
        <v>0</v>
      </c>
      <c r="M65" s="64">
        <f>IF(Table119[[#This Row],[COUNTRY]]=CATEGORICAL_BINS_STEP_1!$L$9,1,0)</f>
        <v>0</v>
      </c>
      <c r="N65" s="64">
        <f>IF(Table119[[#This Row],[COUNTRY]]=CATEGORICAL_BINS_STEP_1!$L$10,1,0)</f>
        <v>0</v>
      </c>
      <c r="O65" s="64">
        <f>IF(Table119[[#This Row],[COUNTRY]]=CATEGORICAL_BINS_STEP_1!$L$11,1,0)</f>
        <v>0</v>
      </c>
      <c r="P65" s="65">
        <f>IF(Table119[[#This Row],[SOLD PRICE]]&gt;=1000000,1,0)</f>
        <v>0</v>
      </c>
    </row>
    <row r="66" spans="1:16" x14ac:dyDescent="0.35">
      <c r="A66" s="1">
        <v>65</v>
      </c>
      <c r="B66" s="1">
        <f>IF(Table119[[#This Row],[BASE PRICE]]&lt;NUMERICAL_BINS_STEP_1!T67,1,0)</f>
        <v>0</v>
      </c>
      <c r="C66" s="1">
        <v>1</v>
      </c>
      <c r="D66" s="1">
        <v>0</v>
      </c>
      <c r="E66" s="1">
        <v>0</v>
      </c>
      <c r="F66" s="64">
        <f>IF(Table119[[#This Row],[COUNTRY]]=CATEGORICAL_BINS_STEP_1!$L$2,1,0)</f>
        <v>0</v>
      </c>
      <c r="G66" s="64">
        <f>IF(Table119[[#This Row],[COUNTRY]]=CATEGORICAL_BINS_STEP_1!$L$3,1,0)</f>
        <v>0</v>
      </c>
      <c r="H66" s="64">
        <f>IF(Table119[[#This Row],[COUNTRY]]=CATEGORICAL_BINS_STEP_1!$L$4,1,0)</f>
        <v>0</v>
      </c>
      <c r="I66" s="64">
        <f>IF(Table119[[#This Row],[COUNTRY]]=CATEGORICAL_BINS_STEP_1!$L$5,1,0)</f>
        <v>0</v>
      </c>
      <c r="J66" s="64">
        <f>IF(Table119[[#This Row],[COUNTRY]]=CATEGORICAL_BINS_STEP_1!P70,1,0)</f>
        <v>0</v>
      </c>
      <c r="K66" s="64">
        <f>IF(Table119[[#This Row],[COUNTRY]]=CATEGORICAL_BINS_STEP_1!$L$7,1,0)</f>
        <v>1</v>
      </c>
      <c r="L66" s="64">
        <f>IF(Table119[[#This Row],[COUNTRY]]=CATEGORICAL_BINS_STEP_1!$L$8,1,0)</f>
        <v>0</v>
      </c>
      <c r="M66" s="64">
        <f>IF(Table119[[#This Row],[COUNTRY]]=CATEGORICAL_BINS_STEP_1!$L$9,1,0)</f>
        <v>0</v>
      </c>
      <c r="N66" s="64">
        <f>IF(Table119[[#This Row],[COUNTRY]]=CATEGORICAL_BINS_STEP_1!$L$10,1,0)</f>
        <v>0</v>
      </c>
      <c r="O66" s="64">
        <f>IF(Table119[[#This Row],[COUNTRY]]=CATEGORICAL_BINS_STEP_1!$L$11,1,0)</f>
        <v>0</v>
      </c>
      <c r="P66" s="65">
        <f>IF(Table119[[#This Row],[SOLD PRICE]]&gt;=1000000,1,0)</f>
        <v>0</v>
      </c>
    </row>
    <row r="67" spans="1:16" x14ac:dyDescent="0.35">
      <c r="A67" s="1">
        <v>66</v>
      </c>
      <c r="B67" s="1">
        <f>IF(Table119[[#This Row],[BASE PRICE]]&lt;NUMERICAL_BINS_STEP_1!T68,1,0)</f>
        <v>0</v>
      </c>
      <c r="C67" s="1">
        <v>1</v>
      </c>
      <c r="D67" s="1">
        <v>0</v>
      </c>
      <c r="E67" s="1">
        <v>0</v>
      </c>
      <c r="F67" s="64">
        <f>IF(Table119[[#This Row],[COUNTRY]]=CATEGORICAL_BINS_STEP_1!$L$2,1,0)</f>
        <v>0</v>
      </c>
      <c r="G67" s="64">
        <f>IF(Table119[[#This Row],[COUNTRY]]=CATEGORICAL_BINS_STEP_1!$L$3,1,0)</f>
        <v>0</v>
      </c>
      <c r="H67" s="64">
        <f>IF(Table119[[#This Row],[COUNTRY]]=CATEGORICAL_BINS_STEP_1!$L$4,1,0)</f>
        <v>0</v>
      </c>
      <c r="I67" s="64">
        <f>IF(Table119[[#This Row],[COUNTRY]]=CATEGORICAL_BINS_STEP_1!$L$5,1,0)</f>
        <v>0</v>
      </c>
      <c r="J67" s="64">
        <f>IF(Table119[[#This Row],[COUNTRY]]=CATEGORICAL_BINS_STEP_1!P71,1,0)</f>
        <v>0</v>
      </c>
      <c r="K67" s="64">
        <f>IF(Table119[[#This Row],[COUNTRY]]=CATEGORICAL_BINS_STEP_1!$L$7,1,0)</f>
        <v>0</v>
      </c>
      <c r="L67" s="64">
        <f>IF(Table119[[#This Row],[COUNTRY]]=CATEGORICAL_BINS_STEP_1!$L$8,1,0)</f>
        <v>0</v>
      </c>
      <c r="M67" s="64">
        <f>IF(Table119[[#This Row],[COUNTRY]]=CATEGORICAL_BINS_STEP_1!$L$9,1,0)</f>
        <v>0</v>
      </c>
      <c r="N67" s="64">
        <f>IF(Table119[[#This Row],[COUNTRY]]=CATEGORICAL_BINS_STEP_1!$L$10,1,0)</f>
        <v>0</v>
      </c>
      <c r="O67" s="64">
        <f>IF(Table119[[#This Row],[COUNTRY]]=CATEGORICAL_BINS_STEP_1!$L$11,1,0)</f>
        <v>0</v>
      </c>
      <c r="P67" s="65">
        <f>IF(Table119[[#This Row],[SOLD PRICE]]&gt;=1000000,1,0)</f>
        <v>0</v>
      </c>
    </row>
    <row r="68" spans="1:16" x14ac:dyDescent="0.35">
      <c r="A68" s="1">
        <v>67</v>
      </c>
      <c r="B68" s="1">
        <f>IF(Table119[[#This Row],[BASE PRICE]]&lt;NUMERICAL_BINS_STEP_1!T69,1,0)</f>
        <v>0</v>
      </c>
      <c r="C68" s="1">
        <v>1</v>
      </c>
      <c r="D68" s="1">
        <v>0</v>
      </c>
      <c r="E68" s="1">
        <v>0</v>
      </c>
      <c r="F68" s="64">
        <f>IF(Table119[[#This Row],[COUNTRY]]=CATEGORICAL_BINS_STEP_1!$L$2,1,0)</f>
        <v>0</v>
      </c>
      <c r="G68" s="64">
        <f>IF(Table119[[#This Row],[COUNTRY]]=CATEGORICAL_BINS_STEP_1!$L$3,1,0)</f>
        <v>0</v>
      </c>
      <c r="H68" s="64">
        <f>IF(Table119[[#This Row],[COUNTRY]]=CATEGORICAL_BINS_STEP_1!$L$4,1,0)</f>
        <v>0</v>
      </c>
      <c r="I68" s="64">
        <f>IF(Table119[[#This Row],[COUNTRY]]=CATEGORICAL_BINS_STEP_1!$L$5,1,0)</f>
        <v>0</v>
      </c>
      <c r="J68" s="64">
        <f>IF(Table119[[#This Row],[COUNTRY]]=CATEGORICAL_BINS_STEP_1!P72,1,0)</f>
        <v>0</v>
      </c>
      <c r="K68" s="64">
        <f>IF(Table119[[#This Row],[COUNTRY]]=CATEGORICAL_BINS_STEP_1!$L$7,1,0)</f>
        <v>0</v>
      </c>
      <c r="L68" s="64">
        <f>IF(Table119[[#This Row],[COUNTRY]]=CATEGORICAL_BINS_STEP_1!$L$8,1,0)</f>
        <v>0</v>
      </c>
      <c r="M68" s="64">
        <f>IF(Table119[[#This Row],[COUNTRY]]=CATEGORICAL_BINS_STEP_1!$L$9,1,0)</f>
        <v>0</v>
      </c>
      <c r="N68" s="64">
        <f>IF(Table119[[#This Row],[COUNTRY]]=CATEGORICAL_BINS_STEP_1!$L$10,1,0)</f>
        <v>0</v>
      </c>
      <c r="O68" s="64">
        <f>IF(Table119[[#This Row],[COUNTRY]]=CATEGORICAL_BINS_STEP_1!$L$11,1,0)</f>
        <v>0</v>
      </c>
      <c r="P68" s="65">
        <f>IF(Table119[[#This Row],[SOLD PRICE]]&gt;=1000000,1,0)</f>
        <v>0</v>
      </c>
    </row>
    <row r="69" spans="1:16" x14ac:dyDescent="0.35">
      <c r="A69" s="1">
        <v>68</v>
      </c>
      <c r="B69" s="1">
        <f>IF(Table119[[#This Row],[BASE PRICE]]&lt;NUMERICAL_BINS_STEP_1!T70,1,0)</f>
        <v>0</v>
      </c>
      <c r="C69" s="1">
        <v>1</v>
      </c>
      <c r="D69" s="1">
        <v>0</v>
      </c>
      <c r="E69" s="1">
        <v>0</v>
      </c>
      <c r="F69" s="64">
        <f>IF(Table119[[#This Row],[COUNTRY]]=CATEGORICAL_BINS_STEP_1!$L$2,1,0)</f>
        <v>0</v>
      </c>
      <c r="G69" s="64">
        <f>IF(Table119[[#This Row],[COUNTRY]]=CATEGORICAL_BINS_STEP_1!$L$3,1,0)</f>
        <v>0</v>
      </c>
      <c r="H69" s="64">
        <f>IF(Table119[[#This Row],[COUNTRY]]=CATEGORICAL_BINS_STEP_1!$L$4,1,0)</f>
        <v>0</v>
      </c>
      <c r="I69" s="64">
        <f>IF(Table119[[#This Row],[COUNTRY]]=CATEGORICAL_BINS_STEP_1!$L$5,1,0)</f>
        <v>0</v>
      </c>
      <c r="J69" s="64">
        <f>IF(Table119[[#This Row],[COUNTRY]]=CATEGORICAL_BINS_STEP_1!P73,1,0)</f>
        <v>0</v>
      </c>
      <c r="K69" s="64">
        <f>IF(Table119[[#This Row],[COUNTRY]]=CATEGORICAL_BINS_STEP_1!$L$7,1,0)</f>
        <v>0</v>
      </c>
      <c r="L69" s="64">
        <f>IF(Table119[[#This Row],[COUNTRY]]=CATEGORICAL_BINS_STEP_1!$L$8,1,0)</f>
        <v>0</v>
      </c>
      <c r="M69" s="64">
        <f>IF(Table119[[#This Row],[COUNTRY]]=CATEGORICAL_BINS_STEP_1!$L$9,1,0)</f>
        <v>0</v>
      </c>
      <c r="N69" s="64">
        <f>IF(Table119[[#This Row],[COUNTRY]]=CATEGORICAL_BINS_STEP_1!$L$10,1,0)</f>
        <v>1</v>
      </c>
      <c r="O69" s="64">
        <f>IF(Table119[[#This Row],[COUNTRY]]=CATEGORICAL_BINS_STEP_1!$L$11,1,0)</f>
        <v>0</v>
      </c>
      <c r="P69" s="65">
        <f>IF(Table119[[#This Row],[SOLD PRICE]]&gt;=1000000,1,0)</f>
        <v>0</v>
      </c>
    </row>
    <row r="70" spans="1:16" x14ac:dyDescent="0.35">
      <c r="A70" s="1">
        <v>69</v>
      </c>
      <c r="B70" s="1">
        <f>IF(Table119[[#This Row],[BASE PRICE]]&lt;NUMERICAL_BINS_STEP_1!T71,1,0)</f>
        <v>0</v>
      </c>
      <c r="C70" s="1">
        <v>1</v>
      </c>
      <c r="D70" s="1">
        <v>0</v>
      </c>
      <c r="E70" s="1">
        <v>0</v>
      </c>
      <c r="F70" s="64">
        <f>IF(Table119[[#This Row],[COUNTRY]]=CATEGORICAL_BINS_STEP_1!$L$2,1,0)</f>
        <v>0</v>
      </c>
      <c r="G70" s="64">
        <f>IF(Table119[[#This Row],[COUNTRY]]=CATEGORICAL_BINS_STEP_1!$L$3,1,0)</f>
        <v>0</v>
      </c>
      <c r="H70" s="64">
        <f>IF(Table119[[#This Row],[COUNTRY]]=CATEGORICAL_BINS_STEP_1!$L$4,1,0)</f>
        <v>0</v>
      </c>
      <c r="I70" s="64">
        <f>IF(Table119[[#This Row],[COUNTRY]]=CATEGORICAL_BINS_STEP_1!$L$5,1,0)</f>
        <v>0</v>
      </c>
      <c r="J70" s="64">
        <f>IF(Table119[[#This Row],[COUNTRY]]=CATEGORICAL_BINS_STEP_1!P74,1,0)</f>
        <v>0</v>
      </c>
      <c r="K70" s="64">
        <f>IF(Table119[[#This Row],[COUNTRY]]=CATEGORICAL_BINS_STEP_1!$L$7,1,0)</f>
        <v>0</v>
      </c>
      <c r="L70" s="64">
        <f>IF(Table119[[#This Row],[COUNTRY]]=CATEGORICAL_BINS_STEP_1!$L$8,1,0)</f>
        <v>0</v>
      </c>
      <c r="M70" s="64">
        <f>IF(Table119[[#This Row],[COUNTRY]]=CATEGORICAL_BINS_STEP_1!$L$9,1,0)</f>
        <v>0</v>
      </c>
      <c r="N70" s="64">
        <f>IF(Table119[[#This Row],[COUNTRY]]=CATEGORICAL_BINS_STEP_1!$L$10,1,0)</f>
        <v>1</v>
      </c>
      <c r="O70" s="64">
        <f>IF(Table119[[#This Row],[COUNTRY]]=CATEGORICAL_BINS_STEP_1!$L$11,1,0)</f>
        <v>0</v>
      </c>
      <c r="P70" s="65">
        <f>IF(Table119[[#This Row],[SOLD PRICE]]&gt;=1000000,1,0)</f>
        <v>0</v>
      </c>
    </row>
    <row r="71" spans="1:16" x14ac:dyDescent="0.35">
      <c r="A71" s="1">
        <v>70</v>
      </c>
      <c r="B71" s="1">
        <f>IF(Table119[[#This Row],[BASE PRICE]]&lt;NUMERICAL_BINS_STEP_1!T72,1,0)</f>
        <v>0</v>
      </c>
      <c r="C71" s="1">
        <v>1</v>
      </c>
      <c r="D71" s="1">
        <v>0</v>
      </c>
      <c r="E71" s="1">
        <v>0</v>
      </c>
      <c r="F71" s="64">
        <f>IF(Table119[[#This Row],[COUNTRY]]=CATEGORICAL_BINS_STEP_1!$L$2,1,0)</f>
        <v>0</v>
      </c>
      <c r="G71" s="64">
        <f>IF(Table119[[#This Row],[COUNTRY]]=CATEGORICAL_BINS_STEP_1!$L$3,1,0)</f>
        <v>0</v>
      </c>
      <c r="H71" s="64">
        <f>IF(Table119[[#This Row],[COUNTRY]]=CATEGORICAL_BINS_STEP_1!$L$4,1,0)</f>
        <v>0</v>
      </c>
      <c r="I71" s="64">
        <f>IF(Table119[[#This Row],[COUNTRY]]=CATEGORICAL_BINS_STEP_1!$L$5,1,0)</f>
        <v>0</v>
      </c>
      <c r="J71" s="64">
        <f>IF(Table119[[#This Row],[COUNTRY]]=CATEGORICAL_BINS_STEP_1!P75,1,0)</f>
        <v>0</v>
      </c>
      <c r="K71" s="64">
        <f>IF(Table119[[#This Row],[COUNTRY]]=CATEGORICAL_BINS_STEP_1!$L$7,1,0)</f>
        <v>0</v>
      </c>
      <c r="L71" s="64">
        <f>IF(Table119[[#This Row],[COUNTRY]]=CATEGORICAL_BINS_STEP_1!$L$8,1,0)</f>
        <v>0</v>
      </c>
      <c r="M71" s="64">
        <f>IF(Table119[[#This Row],[COUNTRY]]=CATEGORICAL_BINS_STEP_1!$L$9,1,0)</f>
        <v>0</v>
      </c>
      <c r="N71" s="64">
        <f>IF(Table119[[#This Row],[COUNTRY]]=CATEGORICAL_BINS_STEP_1!$L$10,1,0)</f>
        <v>0</v>
      </c>
      <c r="O71" s="64">
        <f>IF(Table119[[#This Row],[COUNTRY]]=CATEGORICAL_BINS_STEP_1!$L$11,1,0)</f>
        <v>0</v>
      </c>
      <c r="P71" s="65">
        <f>IF(Table119[[#This Row],[SOLD PRICE]]&gt;=1000000,1,0)</f>
        <v>0</v>
      </c>
    </row>
    <row r="72" spans="1:16" x14ac:dyDescent="0.35">
      <c r="A72" s="1">
        <v>71</v>
      </c>
      <c r="B72" s="1">
        <f>IF(Table119[[#This Row],[BASE PRICE]]&lt;NUMERICAL_BINS_STEP_1!T73,1,0)</f>
        <v>0</v>
      </c>
      <c r="C72" s="1">
        <v>1</v>
      </c>
      <c r="D72" s="1">
        <v>0</v>
      </c>
      <c r="E72" s="1">
        <v>0</v>
      </c>
      <c r="F72" s="64">
        <f>IF(Table119[[#This Row],[COUNTRY]]=CATEGORICAL_BINS_STEP_1!$L$2,1,0)</f>
        <v>0</v>
      </c>
      <c r="G72" s="64">
        <f>IF(Table119[[#This Row],[COUNTRY]]=CATEGORICAL_BINS_STEP_1!$L$3,1,0)</f>
        <v>1</v>
      </c>
      <c r="H72" s="64">
        <f>IF(Table119[[#This Row],[COUNTRY]]=CATEGORICAL_BINS_STEP_1!$L$4,1,0)</f>
        <v>0</v>
      </c>
      <c r="I72" s="64">
        <f>IF(Table119[[#This Row],[COUNTRY]]=CATEGORICAL_BINS_STEP_1!$L$5,1,0)</f>
        <v>0</v>
      </c>
      <c r="J72" s="64">
        <f>IF(Table119[[#This Row],[COUNTRY]]=CATEGORICAL_BINS_STEP_1!P76,1,0)</f>
        <v>0</v>
      </c>
      <c r="K72" s="64">
        <f>IF(Table119[[#This Row],[COUNTRY]]=CATEGORICAL_BINS_STEP_1!$L$7,1,0)</f>
        <v>0</v>
      </c>
      <c r="L72" s="64">
        <f>IF(Table119[[#This Row],[COUNTRY]]=CATEGORICAL_BINS_STEP_1!$L$8,1,0)</f>
        <v>0</v>
      </c>
      <c r="M72" s="64">
        <f>IF(Table119[[#This Row],[COUNTRY]]=CATEGORICAL_BINS_STEP_1!$L$9,1,0)</f>
        <v>0</v>
      </c>
      <c r="N72" s="64">
        <f>IF(Table119[[#This Row],[COUNTRY]]=CATEGORICAL_BINS_STEP_1!$L$10,1,0)</f>
        <v>0</v>
      </c>
      <c r="O72" s="64">
        <f>IF(Table119[[#This Row],[COUNTRY]]=CATEGORICAL_BINS_STEP_1!$L$11,1,0)</f>
        <v>0</v>
      </c>
      <c r="P72" s="65">
        <f>IF(Table119[[#This Row],[SOLD PRICE]]&gt;=1000000,1,0)</f>
        <v>0</v>
      </c>
    </row>
    <row r="73" spans="1:16" x14ac:dyDescent="0.35">
      <c r="A73" s="1">
        <v>72</v>
      </c>
      <c r="B73" s="1">
        <f>IF(Table119[[#This Row],[BASE PRICE]]&lt;NUMERICAL_BINS_STEP_1!T74,1,0)</f>
        <v>0</v>
      </c>
      <c r="C73" s="1">
        <v>1</v>
      </c>
      <c r="D73" s="1">
        <v>0</v>
      </c>
      <c r="E73" s="1">
        <v>0</v>
      </c>
      <c r="F73" s="64">
        <f>IF(Table119[[#This Row],[COUNTRY]]=CATEGORICAL_BINS_STEP_1!$L$2,1,0)</f>
        <v>0</v>
      </c>
      <c r="G73" s="64">
        <f>IF(Table119[[#This Row],[COUNTRY]]=CATEGORICAL_BINS_STEP_1!$L$3,1,0)</f>
        <v>0</v>
      </c>
      <c r="H73" s="64">
        <f>IF(Table119[[#This Row],[COUNTRY]]=CATEGORICAL_BINS_STEP_1!$L$4,1,0)</f>
        <v>0</v>
      </c>
      <c r="I73" s="64">
        <f>IF(Table119[[#This Row],[COUNTRY]]=CATEGORICAL_BINS_STEP_1!$L$5,1,0)</f>
        <v>0</v>
      </c>
      <c r="J73" s="64">
        <f>IF(Table119[[#This Row],[COUNTRY]]=CATEGORICAL_BINS_STEP_1!P77,1,0)</f>
        <v>0</v>
      </c>
      <c r="K73" s="64">
        <f>IF(Table119[[#This Row],[COUNTRY]]=CATEGORICAL_BINS_STEP_1!$L$7,1,0)</f>
        <v>1</v>
      </c>
      <c r="L73" s="64">
        <f>IF(Table119[[#This Row],[COUNTRY]]=CATEGORICAL_BINS_STEP_1!$L$8,1,0)</f>
        <v>0</v>
      </c>
      <c r="M73" s="64">
        <f>IF(Table119[[#This Row],[COUNTRY]]=CATEGORICAL_BINS_STEP_1!$L$9,1,0)</f>
        <v>0</v>
      </c>
      <c r="N73" s="64">
        <f>IF(Table119[[#This Row],[COUNTRY]]=CATEGORICAL_BINS_STEP_1!$L$10,1,0)</f>
        <v>0</v>
      </c>
      <c r="O73" s="64">
        <f>IF(Table119[[#This Row],[COUNTRY]]=CATEGORICAL_BINS_STEP_1!$L$11,1,0)</f>
        <v>0</v>
      </c>
      <c r="P73" s="65">
        <f>IF(Table119[[#This Row],[SOLD PRICE]]&gt;=1000000,1,0)</f>
        <v>0</v>
      </c>
    </row>
    <row r="74" spans="1:16" x14ac:dyDescent="0.35">
      <c r="A74" s="1">
        <v>73</v>
      </c>
      <c r="B74" s="1">
        <f>IF(Table119[[#This Row],[BASE PRICE]]&lt;NUMERICAL_BINS_STEP_1!T75,1,0)</f>
        <v>0</v>
      </c>
      <c r="C74" s="1">
        <v>1</v>
      </c>
      <c r="D74" s="1">
        <v>0</v>
      </c>
      <c r="E74" s="1">
        <v>0</v>
      </c>
      <c r="F74" s="64">
        <f>IF(Table119[[#This Row],[COUNTRY]]=CATEGORICAL_BINS_STEP_1!$L$2,1,0)</f>
        <v>0</v>
      </c>
      <c r="G74" s="64">
        <f>IF(Table119[[#This Row],[COUNTRY]]=CATEGORICAL_BINS_STEP_1!$L$3,1,0)</f>
        <v>0</v>
      </c>
      <c r="H74" s="64">
        <f>IF(Table119[[#This Row],[COUNTRY]]=CATEGORICAL_BINS_STEP_1!$L$4,1,0)</f>
        <v>0</v>
      </c>
      <c r="I74" s="64">
        <f>IF(Table119[[#This Row],[COUNTRY]]=CATEGORICAL_BINS_STEP_1!$L$5,1,0)</f>
        <v>0</v>
      </c>
      <c r="J74" s="64">
        <f>IF(Table119[[#This Row],[COUNTRY]]=CATEGORICAL_BINS_STEP_1!P78,1,0)</f>
        <v>0</v>
      </c>
      <c r="K74" s="64">
        <f>IF(Table119[[#This Row],[COUNTRY]]=CATEGORICAL_BINS_STEP_1!$L$7,1,0)</f>
        <v>1</v>
      </c>
      <c r="L74" s="64">
        <f>IF(Table119[[#This Row],[COUNTRY]]=CATEGORICAL_BINS_STEP_1!$L$8,1,0)</f>
        <v>0</v>
      </c>
      <c r="M74" s="64">
        <f>IF(Table119[[#This Row],[COUNTRY]]=CATEGORICAL_BINS_STEP_1!$L$9,1,0)</f>
        <v>0</v>
      </c>
      <c r="N74" s="64">
        <f>IF(Table119[[#This Row],[COUNTRY]]=CATEGORICAL_BINS_STEP_1!$L$10,1,0)</f>
        <v>0</v>
      </c>
      <c r="O74" s="64">
        <f>IF(Table119[[#This Row],[COUNTRY]]=CATEGORICAL_BINS_STEP_1!$L$11,1,0)</f>
        <v>0</v>
      </c>
      <c r="P74" s="65">
        <f>IF(Table119[[#This Row],[SOLD PRICE]]&gt;=1000000,1,0)</f>
        <v>0</v>
      </c>
    </row>
    <row r="75" spans="1:16" x14ac:dyDescent="0.35">
      <c r="A75" s="1">
        <v>74</v>
      </c>
      <c r="B75" s="1">
        <f>IF(Table119[[#This Row],[BASE PRICE]]&lt;NUMERICAL_BINS_STEP_1!T76,1,0)</f>
        <v>0</v>
      </c>
      <c r="C75" s="1">
        <v>1</v>
      </c>
      <c r="D75" s="1">
        <v>0</v>
      </c>
      <c r="E75" s="1">
        <v>0</v>
      </c>
      <c r="F75" s="64">
        <f>IF(Table119[[#This Row],[COUNTRY]]=CATEGORICAL_BINS_STEP_1!$L$2,1,0)</f>
        <v>0</v>
      </c>
      <c r="G75" s="64">
        <f>IF(Table119[[#This Row],[COUNTRY]]=CATEGORICAL_BINS_STEP_1!$L$3,1,0)</f>
        <v>0</v>
      </c>
      <c r="H75" s="64">
        <f>IF(Table119[[#This Row],[COUNTRY]]=CATEGORICAL_BINS_STEP_1!$L$4,1,0)</f>
        <v>0</v>
      </c>
      <c r="I75" s="64">
        <f>IF(Table119[[#This Row],[COUNTRY]]=CATEGORICAL_BINS_STEP_1!$L$5,1,0)</f>
        <v>0</v>
      </c>
      <c r="J75" s="64">
        <f>IF(Table119[[#This Row],[COUNTRY]]=CATEGORICAL_BINS_STEP_1!P79,1,0)</f>
        <v>0</v>
      </c>
      <c r="K75" s="64">
        <f>IF(Table119[[#This Row],[COUNTRY]]=CATEGORICAL_BINS_STEP_1!$L$7,1,0)</f>
        <v>1</v>
      </c>
      <c r="L75" s="64">
        <f>IF(Table119[[#This Row],[COUNTRY]]=CATEGORICAL_BINS_STEP_1!$L$8,1,0)</f>
        <v>0</v>
      </c>
      <c r="M75" s="64">
        <f>IF(Table119[[#This Row],[COUNTRY]]=CATEGORICAL_BINS_STEP_1!$L$9,1,0)</f>
        <v>0</v>
      </c>
      <c r="N75" s="64">
        <f>IF(Table119[[#This Row],[COUNTRY]]=CATEGORICAL_BINS_STEP_1!$L$10,1,0)</f>
        <v>0</v>
      </c>
      <c r="O75" s="64">
        <f>IF(Table119[[#This Row],[COUNTRY]]=CATEGORICAL_BINS_STEP_1!$L$11,1,0)</f>
        <v>0</v>
      </c>
      <c r="P75" s="65">
        <f>IF(Table119[[#This Row],[SOLD PRICE]]&gt;=1000000,1,0)</f>
        <v>0</v>
      </c>
    </row>
    <row r="76" spans="1:16" x14ac:dyDescent="0.35">
      <c r="A76" s="1">
        <v>75</v>
      </c>
      <c r="B76" s="1">
        <f>IF(Table119[[#This Row],[BASE PRICE]]&lt;NUMERICAL_BINS_STEP_1!T77,1,0)</f>
        <v>0</v>
      </c>
      <c r="C76" s="1">
        <v>1</v>
      </c>
      <c r="D76" s="1">
        <v>0</v>
      </c>
      <c r="E76" s="1">
        <v>0</v>
      </c>
      <c r="F76" s="64">
        <f>IF(Table119[[#This Row],[COUNTRY]]=CATEGORICAL_BINS_STEP_1!$L$2,1,0)</f>
        <v>0</v>
      </c>
      <c r="G76" s="64">
        <f>IF(Table119[[#This Row],[COUNTRY]]=CATEGORICAL_BINS_STEP_1!$L$3,1,0)</f>
        <v>1</v>
      </c>
      <c r="H76" s="64">
        <f>IF(Table119[[#This Row],[COUNTRY]]=CATEGORICAL_BINS_STEP_1!$L$4,1,0)</f>
        <v>0</v>
      </c>
      <c r="I76" s="64">
        <f>IF(Table119[[#This Row],[COUNTRY]]=CATEGORICAL_BINS_STEP_1!$L$5,1,0)</f>
        <v>0</v>
      </c>
      <c r="J76" s="64">
        <f>IF(Table119[[#This Row],[COUNTRY]]=CATEGORICAL_BINS_STEP_1!P80,1,0)</f>
        <v>0</v>
      </c>
      <c r="K76" s="64">
        <f>IF(Table119[[#This Row],[COUNTRY]]=CATEGORICAL_BINS_STEP_1!$L$7,1,0)</f>
        <v>0</v>
      </c>
      <c r="L76" s="64">
        <f>IF(Table119[[#This Row],[COUNTRY]]=CATEGORICAL_BINS_STEP_1!$L$8,1,0)</f>
        <v>0</v>
      </c>
      <c r="M76" s="64">
        <f>IF(Table119[[#This Row],[COUNTRY]]=CATEGORICAL_BINS_STEP_1!$L$9,1,0)</f>
        <v>0</v>
      </c>
      <c r="N76" s="64">
        <f>IF(Table119[[#This Row],[COUNTRY]]=CATEGORICAL_BINS_STEP_1!$L$10,1,0)</f>
        <v>0</v>
      </c>
      <c r="O76" s="64">
        <f>IF(Table119[[#This Row],[COUNTRY]]=CATEGORICAL_BINS_STEP_1!$L$11,1,0)</f>
        <v>0</v>
      </c>
      <c r="P76" s="65">
        <f>IF(Table119[[#This Row],[SOLD PRICE]]&gt;=1000000,1,0)</f>
        <v>0</v>
      </c>
    </row>
    <row r="77" spans="1:16" x14ac:dyDescent="0.35">
      <c r="A77" s="1">
        <v>76</v>
      </c>
      <c r="B77" s="1">
        <f>IF(Table119[[#This Row],[BASE PRICE]]&lt;NUMERICAL_BINS_STEP_1!T78,1,0)</f>
        <v>0</v>
      </c>
      <c r="C77" s="1">
        <v>1</v>
      </c>
      <c r="D77" s="1">
        <v>0</v>
      </c>
      <c r="E77" s="1">
        <v>0</v>
      </c>
      <c r="F77" s="64">
        <f>IF(Table119[[#This Row],[COUNTRY]]=CATEGORICAL_BINS_STEP_1!$L$2,1,0)</f>
        <v>0</v>
      </c>
      <c r="G77" s="64">
        <f>IF(Table119[[#This Row],[COUNTRY]]=CATEGORICAL_BINS_STEP_1!$L$3,1,0)</f>
        <v>1</v>
      </c>
      <c r="H77" s="64">
        <f>IF(Table119[[#This Row],[COUNTRY]]=CATEGORICAL_BINS_STEP_1!$L$4,1,0)</f>
        <v>0</v>
      </c>
      <c r="I77" s="64">
        <f>IF(Table119[[#This Row],[COUNTRY]]=CATEGORICAL_BINS_STEP_1!$L$5,1,0)</f>
        <v>0</v>
      </c>
      <c r="J77" s="64">
        <f>IF(Table119[[#This Row],[COUNTRY]]=CATEGORICAL_BINS_STEP_1!P81,1,0)</f>
        <v>0</v>
      </c>
      <c r="K77" s="64">
        <f>IF(Table119[[#This Row],[COUNTRY]]=CATEGORICAL_BINS_STEP_1!$L$7,1,0)</f>
        <v>0</v>
      </c>
      <c r="L77" s="64">
        <f>IF(Table119[[#This Row],[COUNTRY]]=CATEGORICAL_BINS_STEP_1!$L$8,1,0)</f>
        <v>0</v>
      </c>
      <c r="M77" s="64">
        <f>IF(Table119[[#This Row],[COUNTRY]]=CATEGORICAL_BINS_STEP_1!$L$9,1,0)</f>
        <v>0</v>
      </c>
      <c r="N77" s="64">
        <f>IF(Table119[[#This Row],[COUNTRY]]=CATEGORICAL_BINS_STEP_1!$L$10,1,0)</f>
        <v>0</v>
      </c>
      <c r="O77" s="64">
        <f>IF(Table119[[#This Row],[COUNTRY]]=CATEGORICAL_BINS_STEP_1!$L$11,1,0)</f>
        <v>0</v>
      </c>
      <c r="P77" s="65">
        <f>IF(Table119[[#This Row],[SOLD PRICE]]&gt;=1000000,1,0)</f>
        <v>0</v>
      </c>
    </row>
    <row r="78" spans="1:16" x14ac:dyDescent="0.35">
      <c r="A78" s="1">
        <v>77</v>
      </c>
      <c r="B78" s="1">
        <f>IF(Table119[[#This Row],[BASE PRICE]]&lt;NUMERICAL_BINS_STEP_1!T79,1,0)</f>
        <v>0</v>
      </c>
      <c r="C78" s="1">
        <v>1</v>
      </c>
      <c r="D78" s="1">
        <v>0</v>
      </c>
      <c r="E78" s="1">
        <v>0</v>
      </c>
      <c r="F78" s="64">
        <f>IF(Table119[[#This Row],[COUNTRY]]=CATEGORICAL_BINS_STEP_1!$L$2,1,0)</f>
        <v>0</v>
      </c>
      <c r="G78" s="64">
        <f>IF(Table119[[#This Row],[COUNTRY]]=CATEGORICAL_BINS_STEP_1!$L$3,1,0)</f>
        <v>0</v>
      </c>
      <c r="H78" s="64">
        <f>IF(Table119[[#This Row],[COUNTRY]]=CATEGORICAL_BINS_STEP_1!$L$4,1,0)</f>
        <v>0</v>
      </c>
      <c r="I78" s="64">
        <f>IF(Table119[[#This Row],[COUNTRY]]=CATEGORICAL_BINS_STEP_1!$L$5,1,0)</f>
        <v>0</v>
      </c>
      <c r="J78" s="64">
        <f>IF(Table119[[#This Row],[COUNTRY]]=CATEGORICAL_BINS_STEP_1!P82,1,0)</f>
        <v>0</v>
      </c>
      <c r="K78" s="64">
        <f>IF(Table119[[#This Row],[COUNTRY]]=CATEGORICAL_BINS_STEP_1!$L$7,1,0)</f>
        <v>1</v>
      </c>
      <c r="L78" s="64">
        <f>IF(Table119[[#This Row],[COUNTRY]]=CATEGORICAL_BINS_STEP_1!$L$8,1,0)</f>
        <v>0</v>
      </c>
      <c r="M78" s="64">
        <f>IF(Table119[[#This Row],[COUNTRY]]=CATEGORICAL_BINS_STEP_1!$L$9,1,0)</f>
        <v>0</v>
      </c>
      <c r="N78" s="64">
        <f>IF(Table119[[#This Row],[COUNTRY]]=CATEGORICAL_BINS_STEP_1!$L$10,1,0)</f>
        <v>0</v>
      </c>
      <c r="O78" s="64">
        <f>IF(Table119[[#This Row],[COUNTRY]]=CATEGORICAL_BINS_STEP_1!$L$11,1,0)</f>
        <v>0</v>
      </c>
      <c r="P78" s="65">
        <f>IF(Table119[[#This Row],[SOLD PRICE]]&gt;=1000000,1,0)</f>
        <v>0</v>
      </c>
    </row>
    <row r="79" spans="1:16" x14ac:dyDescent="0.35">
      <c r="A79" s="1">
        <v>78</v>
      </c>
      <c r="B79" s="1">
        <f>IF(Table119[[#This Row],[BASE PRICE]]&lt;NUMERICAL_BINS_STEP_1!T80,1,0)</f>
        <v>0</v>
      </c>
      <c r="C79" s="1">
        <v>1</v>
      </c>
      <c r="D79" s="1">
        <v>0</v>
      </c>
      <c r="E79" s="1">
        <v>0</v>
      </c>
      <c r="F79" s="64">
        <f>IF(Table119[[#This Row],[COUNTRY]]=CATEGORICAL_BINS_STEP_1!$L$2,1,0)</f>
        <v>0</v>
      </c>
      <c r="G79" s="64">
        <f>IF(Table119[[#This Row],[COUNTRY]]=CATEGORICAL_BINS_STEP_1!$L$3,1,0)</f>
        <v>1</v>
      </c>
      <c r="H79" s="64">
        <f>IF(Table119[[#This Row],[COUNTRY]]=CATEGORICAL_BINS_STEP_1!$L$4,1,0)</f>
        <v>0</v>
      </c>
      <c r="I79" s="64">
        <f>IF(Table119[[#This Row],[COUNTRY]]=CATEGORICAL_BINS_STEP_1!$L$5,1,0)</f>
        <v>0</v>
      </c>
      <c r="J79" s="64">
        <f>IF(Table119[[#This Row],[COUNTRY]]=CATEGORICAL_BINS_STEP_1!P83,1,0)</f>
        <v>0</v>
      </c>
      <c r="K79" s="64">
        <f>IF(Table119[[#This Row],[COUNTRY]]=CATEGORICAL_BINS_STEP_1!$L$7,1,0)</f>
        <v>0</v>
      </c>
      <c r="L79" s="64">
        <f>IF(Table119[[#This Row],[COUNTRY]]=CATEGORICAL_BINS_STEP_1!$L$8,1,0)</f>
        <v>0</v>
      </c>
      <c r="M79" s="64">
        <f>IF(Table119[[#This Row],[COUNTRY]]=CATEGORICAL_BINS_STEP_1!$L$9,1,0)</f>
        <v>0</v>
      </c>
      <c r="N79" s="64">
        <f>IF(Table119[[#This Row],[COUNTRY]]=CATEGORICAL_BINS_STEP_1!$L$10,1,0)</f>
        <v>0</v>
      </c>
      <c r="O79" s="64">
        <f>IF(Table119[[#This Row],[COUNTRY]]=CATEGORICAL_BINS_STEP_1!$L$11,1,0)</f>
        <v>0</v>
      </c>
      <c r="P79" s="65">
        <f>IF(Table119[[#This Row],[SOLD PRICE]]&gt;=1000000,1,0)</f>
        <v>0</v>
      </c>
    </row>
    <row r="80" spans="1:16" x14ac:dyDescent="0.35">
      <c r="A80" s="1">
        <v>79</v>
      </c>
      <c r="B80" s="1">
        <f>IF(Table119[[#This Row],[BASE PRICE]]&lt;NUMERICAL_BINS_STEP_1!T81,1,0)</f>
        <v>0</v>
      </c>
      <c r="C80" s="1">
        <v>1</v>
      </c>
      <c r="D80" s="1">
        <v>0</v>
      </c>
      <c r="E80" s="1">
        <v>0</v>
      </c>
      <c r="F80" s="64">
        <f>IF(Table119[[#This Row],[COUNTRY]]=CATEGORICAL_BINS_STEP_1!$L$2,1,0)</f>
        <v>0</v>
      </c>
      <c r="G80" s="64">
        <f>IF(Table119[[#This Row],[COUNTRY]]=CATEGORICAL_BINS_STEP_1!$L$3,1,0)</f>
        <v>0</v>
      </c>
      <c r="H80" s="64">
        <f>IF(Table119[[#This Row],[COUNTRY]]=CATEGORICAL_BINS_STEP_1!$L$4,1,0)</f>
        <v>0</v>
      </c>
      <c r="I80" s="64">
        <f>IF(Table119[[#This Row],[COUNTRY]]=CATEGORICAL_BINS_STEP_1!$L$5,1,0)</f>
        <v>0</v>
      </c>
      <c r="J80" s="64">
        <f>IF(Table119[[#This Row],[COUNTRY]]=CATEGORICAL_BINS_STEP_1!P84,1,0)</f>
        <v>0</v>
      </c>
      <c r="K80" s="64">
        <f>IF(Table119[[#This Row],[COUNTRY]]=CATEGORICAL_BINS_STEP_1!$L$7,1,0)</f>
        <v>0</v>
      </c>
      <c r="L80" s="64">
        <f>IF(Table119[[#This Row],[COUNTRY]]=CATEGORICAL_BINS_STEP_1!$L$8,1,0)</f>
        <v>0</v>
      </c>
      <c r="M80" s="64">
        <f>IF(Table119[[#This Row],[COUNTRY]]=CATEGORICAL_BINS_STEP_1!$L$9,1,0)</f>
        <v>1</v>
      </c>
      <c r="N80" s="64">
        <f>IF(Table119[[#This Row],[COUNTRY]]=CATEGORICAL_BINS_STEP_1!$L$10,1,0)</f>
        <v>0</v>
      </c>
      <c r="O80" s="64">
        <f>IF(Table119[[#This Row],[COUNTRY]]=CATEGORICAL_BINS_STEP_1!$L$11,1,0)</f>
        <v>0</v>
      </c>
      <c r="P80" s="65">
        <f>IF(Table119[[#This Row],[SOLD PRICE]]&gt;=1000000,1,0)</f>
        <v>0</v>
      </c>
    </row>
    <row r="81" spans="1:16" x14ac:dyDescent="0.35">
      <c r="A81" s="1">
        <v>80</v>
      </c>
      <c r="B81" s="1">
        <f>IF(Table119[[#This Row],[BASE PRICE]]&lt;NUMERICAL_BINS_STEP_1!T82,1,0)</f>
        <v>0</v>
      </c>
      <c r="C81" s="1">
        <v>1</v>
      </c>
      <c r="D81" s="1">
        <v>0</v>
      </c>
      <c r="E81" s="1">
        <v>0</v>
      </c>
      <c r="F81" s="64">
        <f>IF(Table119[[#This Row],[COUNTRY]]=CATEGORICAL_BINS_STEP_1!$L$2,1,0)</f>
        <v>0</v>
      </c>
      <c r="G81" s="64">
        <f>IF(Table119[[#This Row],[COUNTRY]]=CATEGORICAL_BINS_STEP_1!$L$3,1,0)</f>
        <v>0</v>
      </c>
      <c r="H81" s="64">
        <f>IF(Table119[[#This Row],[COUNTRY]]=CATEGORICAL_BINS_STEP_1!$L$4,1,0)</f>
        <v>0</v>
      </c>
      <c r="I81" s="64">
        <f>IF(Table119[[#This Row],[COUNTRY]]=CATEGORICAL_BINS_STEP_1!$L$5,1,0)</f>
        <v>0</v>
      </c>
      <c r="J81" s="64">
        <f>IF(Table119[[#This Row],[COUNTRY]]=CATEGORICAL_BINS_STEP_1!P85,1,0)</f>
        <v>0</v>
      </c>
      <c r="K81" s="64">
        <f>IF(Table119[[#This Row],[COUNTRY]]=CATEGORICAL_BINS_STEP_1!$L$7,1,0)</f>
        <v>1</v>
      </c>
      <c r="L81" s="64">
        <f>IF(Table119[[#This Row],[COUNTRY]]=CATEGORICAL_BINS_STEP_1!$L$8,1,0)</f>
        <v>0</v>
      </c>
      <c r="M81" s="64">
        <f>IF(Table119[[#This Row],[COUNTRY]]=CATEGORICAL_BINS_STEP_1!$L$9,1,0)</f>
        <v>0</v>
      </c>
      <c r="N81" s="64">
        <f>IF(Table119[[#This Row],[COUNTRY]]=CATEGORICAL_BINS_STEP_1!$L$10,1,0)</f>
        <v>0</v>
      </c>
      <c r="O81" s="64">
        <f>IF(Table119[[#This Row],[COUNTRY]]=CATEGORICAL_BINS_STEP_1!$L$11,1,0)</f>
        <v>0</v>
      </c>
      <c r="P81" s="65">
        <f>IF(Table119[[#This Row],[SOLD PRICE]]&gt;=1000000,1,0)</f>
        <v>0</v>
      </c>
    </row>
    <row r="82" spans="1:16" x14ac:dyDescent="0.35">
      <c r="A82" s="1">
        <v>81</v>
      </c>
      <c r="B82" s="1">
        <f>IF(Table119[[#This Row],[BASE PRICE]]&lt;NUMERICAL_BINS_STEP_1!T83,1,0)</f>
        <v>0</v>
      </c>
      <c r="C82" s="1">
        <v>1</v>
      </c>
      <c r="D82" s="1">
        <v>0</v>
      </c>
      <c r="E82" s="1">
        <v>0</v>
      </c>
      <c r="F82" s="64">
        <f>IF(Table119[[#This Row],[COUNTRY]]=CATEGORICAL_BINS_STEP_1!$L$2,1,0)</f>
        <v>0</v>
      </c>
      <c r="G82" s="64">
        <f>IF(Table119[[#This Row],[COUNTRY]]=CATEGORICAL_BINS_STEP_1!$L$3,1,0)</f>
        <v>1</v>
      </c>
      <c r="H82" s="64">
        <f>IF(Table119[[#This Row],[COUNTRY]]=CATEGORICAL_BINS_STEP_1!$L$4,1,0)</f>
        <v>0</v>
      </c>
      <c r="I82" s="64">
        <f>IF(Table119[[#This Row],[COUNTRY]]=CATEGORICAL_BINS_STEP_1!$L$5,1,0)</f>
        <v>0</v>
      </c>
      <c r="J82" s="64">
        <f>IF(Table119[[#This Row],[COUNTRY]]=CATEGORICAL_BINS_STEP_1!P86,1,0)</f>
        <v>0</v>
      </c>
      <c r="K82" s="64">
        <f>IF(Table119[[#This Row],[COUNTRY]]=CATEGORICAL_BINS_STEP_1!$L$7,1,0)</f>
        <v>0</v>
      </c>
      <c r="L82" s="64">
        <f>IF(Table119[[#This Row],[COUNTRY]]=CATEGORICAL_BINS_STEP_1!$L$8,1,0)</f>
        <v>0</v>
      </c>
      <c r="M82" s="64">
        <f>IF(Table119[[#This Row],[COUNTRY]]=CATEGORICAL_BINS_STEP_1!$L$9,1,0)</f>
        <v>0</v>
      </c>
      <c r="N82" s="64">
        <f>IF(Table119[[#This Row],[COUNTRY]]=CATEGORICAL_BINS_STEP_1!$L$10,1,0)</f>
        <v>0</v>
      </c>
      <c r="O82" s="64">
        <f>IF(Table119[[#This Row],[COUNTRY]]=CATEGORICAL_BINS_STEP_1!$L$11,1,0)</f>
        <v>0</v>
      </c>
      <c r="P82" s="65">
        <f>IF(Table119[[#This Row],[SOLD PRICE]]&gt;=1000000,1,0)</f>
        <v>0</v>
      </c>
    </row>
    <row r="83" spans="1:16" x14ac:dyDescent="0.35">
      <c r="A83" s="1">
        <v>82</v>
      </c>
      <c r="B83" s="1">
        <f>IF(Table119[[#This Row],[BASE PRICE]]&lt;NUMERICAL_BINS_STEP_1!T84,1,0)</f>
        <v>0</v>
      </c>
      <c r="C83" s="1">
        <v>1</v>
      </c>
      <c r="D83" s="1">
        <v>0</v>
      </c>
      <c r="E83" s="1">
        <v>0</v>
      </c>
      <c r="F83" s="64">
        <f>IF(Table119[[#This Row],[COUNTRY]]=CATEGORICAL_BINS_STEP_1!$L$2,1,0)</f>
        <v>0</v>
      </c>
      <c r="G83" s="64">
        <f>IF(Table119[[#This Row],[COUNTRY]]=CATEGORICAL_BINS_STEP_1!$L$3,1,0)</f>
        <v>0</v>
      </c>
      <c r="H83" s="64">
        <f>IF(Table119[[#This Row],[COUNTRY]]=CATEGORICAL_BINS_STEP_1!$L$4,1,0)</f>
        <v>0</v>
      </c>
      <c r="I83" s="64">
        <f>IF(Table119[[#This Row],[COUNTRY]]=CATEGORICAL_BINS_STEP_1!$L$5,1,0)</f>
        <v>0</v>
      </c>
      <c r="J83" s="64">
        <f>IF(Table119[[#This Row],[COUNTRY]]=CATEGORICAL_BINS_STEP_1!P87,1,0)</f>
        <v>0</v>
      </c>
      <c r="K83" s="64">
        <f>IF(Table119[[#This Row],[COUNTRY]]=CATEGORICAL_BINS_STEP_1!$L$7,1,0)</f>
        <v>0</v>
      </c>
      <c r="L83" s="64">
        <f>IF(Table119[[#This Row],[COUNTRY]]=CATEGORICAL_BINS_STEP_1!$L$8,1,0)</f>
        <v>0</v>
      </c>
      <c r="M83" s="64">
        <f>IF(Table119[[#This Row],[COUNTRY]]=CATEGORICAL_BINS_STEP_1!$L$9,1,0)</f>
        <v>0</v>
      </c>
      <c r="N83" s="64">
        <f>IF(Table119[[#This Row],[COUNTRY]]=CATEGORICAL_BINS_STEP_1!$L$10,1,0)</f>
        <v>0</v>
      </c>
      <c r="O83" s="64">
        <f>IF(Table119[[#This Row],[COUNTRY]]=CATEGORICAL_BINS_STEP_1!$L$11,1,0)</f>
        <v>0</v>
      </c>
      <c r="P83" s="65">
        <f>IF(Table119[[#This Row],[SOLD PRICE]]&gt;=1000000,1,0)</f>
        <v>0</v>
      </c>
    </row>
    <row r="84" spans="1:16" x14ac:dyDescent="0.35">
      <c r="A84" s="1">
        <v>83</v>
      </c>
      <c r="B84" s="1">
        <f>IF(Table119[[#This Row],[BASE PRICE]]&lt;NUMERICAL_BINS_STEP_1!T85,1,0)</f>
        <v>0</v>
      </c>
      <c r="C84" s="1">
        <v>1</v>
      </c>
      <c r="D84" s="1">
        <v>0</v>
      </c>
      <c r="E84" s="1">
        <v>0</v>
      </c>
      <c r="F84" s="64">
        <f>IF(Table119[[#This Row],[COUNTRY]]=CATEGORICAL_BINS_STEP_1!$L$2,1,0)</f>
        <v>0</v>
      </c>
      <c r="G84" s="64">
        <f>IF(Table119[[#This Row],[COUNTRY]]=CATEGORICAL_BINS_STEP_1!$L$3,1,0)</f>
        <v>1</v>
      </c>
      <c r="H84" s="64">
        <f>IF(Table119[[#This Row],[COUNTRY]]=CATEGORICAL_BINS_STEP_1!$L$4,1,0)</f>
        <v>0</v>
      </c>
      <c r="I84" s="64">
        <f>IF(Table119[[#This Row],[COUNTRY]]=CATEGORICAL_BINS_STEP_1!$L$5,1,0)</f>
        <v>0</v>
      </c>
      <c r="J84" s="64">
        <f>IF(Table119[[#This Row],[COUNTRY]]=CATEGORICAL_BINS_STEP_1!P88,1,0)</f>
        <v>0</v>
      </c>
      <c r="K84" s="64">
        <f>IF(Table119[[#This Row],[COUNTRY]]=CATEGORICAL_BINS_STEP_1!$L$7,1,0)</f>
        <v>0</v>
      </c>
      <c r="L84" s="64">
        <f>IF(Table119[[#This Row],[COUNTRY]]=CATEGORICAL_BINS_STEP_1!$L$8,1,0)</f>
        <v>0</v>
      </c>
      <c r="M84" s="64">
        <f>IF(Table119[[#This Row],[COUNTRY]]=CATEGORICAL_BINS_STEP_1!$L$9,1,0)</f>
        <v>0</v>
      </c>
      <c r="N84" s="64">
        <f>IF(Table119[[#This Row],[COUNTRY]]=CATEGORICAL_BINS_STEP_1!$L$10,1,0)</f>
        <v>0</v>
      </c>
      <c r="O84" s="64">
        <f>IF(Table119[[#This Row],[COUNTRY]]=CATEGORICAL_BINS_STEP_1!$L$11,1,0)</f>
        <v>0</v>
      </c>
      <c r="P84" s="65">
        <f>IF(Table119[[#This Row],[SOLD PRICE]]&gt;=1000000,1,0)</f>
        <v>0</v>
      </c>
    </row>
    <row r="85" spans="1:16" x14ac:dyDescent="0.35">
      <c r="A85" s="1">
        <v>84</v>
      </c>
      <c r="B85" s="1">
        <f>IF(Table119[[#This Row],[BASE PRICE]]&lt;NUMERICAL_BINS_STEP_1!T86,1,0)</f>
        <v>0</v>
      </c>
      <c r="C85" s="1">
        <v>1</v>
      </c>
      <c r="D85" s="1">
        <v>0</v>
      </c>
      <c r="E85" s="1">
        <v>0</v>
      </c>
      <c r="F85" s="64">
        <f>IF(Table119[[#This Row],[COUNTRY]]=CATEGORICAL_BINS_STEP_1!$L$2,1,0)</f>
        <v>0</v>
      </c>
      <c r="G85" s="64">
        <f>IF(Table119[[#This Row],[COUNTRY]]=CATEGORICAL_BINS_STEP_1!$L$3,1,0)</f>
        <v>0</v>
      </c>
      <c r="H85" s="64">
        <f>IF(Table119[[#This Row],[COUNTRY]]=CATEGORICAL_BINS_STEP_1!$L$4,1,0)</f>
        <v>0</v>
      </c>
      <c r="I85" s="64">
        <f>IF(Table119[[#This Row],[COUNTRY]]=CATEGORICAL_BINS_STEP_1!$L$5,1,0)</f>
        <v>1</v>
      </c>
      <c r="J85" s="64">
        <f>IF(Table119[[#This Row],[COUNTRY]]=CATEGORICAL_BINS_STEP_1!P89,1,0)</f>
        <v>0</v>
      </c>
      <c r="K85" s="64">
        <f>IF(Table119[[#This Row],[COUNTRY]]=CATEGORICAL_BINS_STEP_1!$L$7,1,0)</f>
        <v>0</v>
      </c>
      <c r="L85" s="64">
        <f>IF(Table119[[#This Row],[COUNTRY]]=CATEGORICAL_BINS_STEP_1!$L$8,1,0)</f>
        <v>0</v>
      </c>
      <c r="M85" s="64">
        <f>IF(Table119[[#This Row],[COUNTRY]]=CATEGORICAL_BINS_STEP_1!$L$9,1,0)</f>
        <v>0</v>
      </c>
      <c r="N85" s="64">
        <f>IF(Table119[[#This Row],[COUNTRY]]=CATEGORICAL_BINS_STEP_1!$L$10,1,0)</f>
        <v>0</v>
      </c>
      <c r="O85" s="64">
        <f>IF(Table119[[#This Row],[COUNTRY]]=CATEGORICAL_BINS_STEP_1!$L$11,1,0)</f>
        <v>0</v>
      </c>
      <c r="P85" s="65">
        <f>IF(Table119[[#This Row],[SOLD PRICE]]&gt;=1000000,1,0)</f>
        <v>0</v>
      </c>
    </row>
    <row r="86" spans="1:16" x14ac:dyDescent="0.35">
      <c r="A86" s="1">
        <v>85</v>
      </c>
      <c r="B86" s="1">
        <f>IF(Table119[[#This Row],[BASE PRICE]]&lt;NUMERICAL_BINS_STEP_1!T87,1,0)</f>
        <v>0</v>
      </c>
      <c r="C86" s="1">
        <v>1</v>
      </c>
      <c r="D86" s="1">
        <v>0</v>
      </c>
      <c r="E86" s="1">
        <v>0</v>
      </c>
      <c r="F86" s="64">
        <f>IF(Table119[[#This Row],[COUNTRY]]=CATEGORICAL_BINS_STEP_1!$L$2,1,0)</f>
        <v>0</v>
      </c>
      <c r="G86" s="64">
        <f>IF(Table119[[#This Row],[COUNTRY]]=CATEGORICAL_BINS_STEP_1!$L$3,1,0)</f>
        <v>1</v>
      </c>
      <c r="H86" s="64">
        <f>IF(Table119[[#This Row],[COUNTRY]]=CATEGORICAL_BINS_STEP_1!$L$4,1,0)</f>
        <v>0</v>
      </c>
      <c r="I86" s="64">
        <f>IF(Table119[[#This Row],[COUNTRY]]=CATEGORICAL_BINS_STEP_1!$L$5,1,0)</f>
        <v>0</v>
      </c>
      <c r="J86" s="64">
        <f>IF(Table119[[#This Row],[COUNTRY]]=CATEGORICAL_BINS_STEP_1!P90,1,0)</f>
        <v>0</v>
      </c>
      <c r="K86" s="64">
        <f>IF(Table119[[#This Row],[COUNTRY]]=CATEGORICAL_BINS_STEP_1!$L$7,1,0)</f>
        <v>0</v>
      </c>
      <c r="L86" s="64">
        <f>IF(Table119[[#This Row],[COUNTRY]]=CATEGORICAL_BINS_STEP_1!$L$8,1,0)</f>
        <v>0</v>
      </c>
      <c r="M86" s="64">
        <f>IF(Table119[[#This Row],[COUNTRY]]=CATEGORICAL_BINS_STEP_1!$L$9,1,0)</f>
        <v>0</v>
      </c>
      <c r="N86" s="64">
        <f>IF(Table119[[#This Row],[COUNTRY]]=CATEGORICAL_BINS_STEP_1!$L$10,1,0)</f>
        <v>0</v>
      </c>
      <c r="O86" s="64">
        <f>IF(Table119[[#This Row],[COUNTRY]]=CATEGORICAL_BINS_STEP_1!$L$11,1,0)</f>
        <v>0</v>
      </c>
      <c r="P86" s="65">
        <f>IF(Table119[[#This Row],[SOLD PRICE]]&gt;=1000000,1,0)</f>
        <v>0</v>
      </c>
    </row>
    <row r="87" spans="1:16" x14ac:dyDescent="0.35">
      <c r="A87" s="1">
        <v>86</v>
      </c>
      <c r="B87" s="1">
        <f>IF(Table119[[#This Row],[BASE PRICE]]&lt;NUMERICAL_BINS_STEP_1!T88,1,0)</f>
        <v>0</v>
      </c>
      <c r="C87" s="1">
        <v>1</v>
      </c>
      <c r="D87" s="1">
        <v>0</v>
      </c>
      <c r="E87" s="1">
        <v>0</v>
      </c>
      <c r="F87" s="64">
        <f>IF(Table119[[#This Row],[COUNTRY]]=CATEGORICAL_BINS_STEP_1!$L$2,1,0)</f>
        <v>0</v>
      </c>
      <c r="G87" s="64">
        <f>IF(Table119[[#This Row],[COUNTRY]]=CATEGORICAL_BINS_STEP_1!$L$3,1,0)</f>
        <v>0</v>
      </c>
      <c r="H87" s="64">
        <f>IF(Table119[[#This Row],[COUNTRY]]=CATEGORICAL_BINS_STEP_1!$L$4,1,0)</f>
        <v>0</v>
      </c>
      <c r="I87" s="64">
        <f>IF(Table119[[#This Row],[COUNTRY]]=CATEGORICAL_BINS_STEP_1!$L$5,1,0)</f>
        <v>0</v>
      </c>
      <c r="J87" s="64">
        <f>IF(Table119[[#This Row],[COUNTRY]]=CATEGORICAL_BINS_STEP_1!P91,1,0)</f>
        <v>0</v>
      </c>
      <c r="K87" s="64">
        <f>IF(Table119[[#This Row],[COUNTRY]]=CATEGORICAL_BINS_STEP_1!$L$7,1,0)</f>
        <v>0</v>
      </c>
      <c r="L87" s="64">
        <f>IF(Table119[[#This Row],[COUNTRY]]=CATEGORICAL_BINS_STEP_1!$L$8,1,0)</f>
        <v>0</v>
      </c>
      <c r="M87" s="64">
        <f>IF(Table119[[#This Row],[COUNTRY]]=CATEGORICAL_BINS_STEP_1!$L$9,1,0)</f>
        <v>0</v>
      </c>
      <c r="N87" s="64">
        <f>IF(Table119[[#This Row],[COUNTRY]]=CATEGORICAL_BINS_STEP_1!$L$10,1,0)</f>
        <v>0</v>
      </c>
      <c r="O87" s="64">
        <f>IF(Table119[[#This Row],[COUNTRY]]=CATEGORICAL_BINS_STEP_1!$L$11,1,0)</f>
        <v>0</v>
      </c>
      <c r="P87" s="65">
        <f>IF(Table119[[#This Row],[SOLD PRICE]]&gt;=1000000,1,0)</f>
        <v>0</v>
      </c>
    </row>
    <row r="88" spans="1:16" x14ac:dyDescent="0.35">
      <c r="A88" s="1">
        <v>87</v>
      </c>
      <c r="B88" s="1">
        <f>IF(Table119[[#This Row],[BASE PRICE]]&lt;NUMERICAL_BINS_STEP_1!T89,1,0)</f>
        <v>0</v>
      </c>
      <c r="C88" s="1">
        <v>1</v>
      </c>
      <c r="D88" s="1">
        <v>0</v>
      </c>
      <c r="E88" s="1">
        <v>0</v>
      </c>
      <c r="F88" s="64">
        <f>IF(Table119[[#This Row],[COUNTRY]]=CATEGORICAL_BINS_STEP_1!$L$2,1,0)</f>
        <v>0</v>
      </c>
      <c r="G88" s="64">
        <f>IF(Table119[[#This Row],[COUNTRY]]=CATEGORICAL_BINS_STEP_1!$L$3,1,0)</f>
        <v>1</v>
      </c>
      <c r="H88" s="64">
        <f>IF(Table119[[#This Row],[COUNTRY]]=CATEGORICAL_BINS_STEP_1!$L$4,1,0)</f>
        <v>0</v>
      </c>
      <c r="I88" s="64">
        <f>IF(Table119[[#This Row],[COUNTRY]]=CATEGORICAL_BINS_STEP_1!$L$5,1,0)</f>
        <v>0</v>
      </c>
      <c r="J88" s="64">
        <f>IF(Table119[[#This Row],[COUNTRY]]=CATEGORICAL_BINS_STEP_1!P92,1,0)</f>
        <v>0</v>
      </c>
      <c r="K88" s="64">
        <f>IF(Table119[[#This Row],[COUNTRY]]=CATEGORICAL_BINS_STEP_1!$L$7,1,0)</f>
        <v>0</v>
      </c>
      <c r="L88" s="64">
        <f>IF(Table119[[#This Row],[COUNTRY]]=CATEGORICAL_BINS_STEP_1!$L$8,1,0)</f>
        <v>0</v>
      </c>
      <c r="M88" s="64">
        <f>IF(Table119[[#This Row],[COUNTRY]]=CATEGORICAL_BINS_STEP_1!$L$9,1,0)</f>
        <v>0</v>
      </c>
      <c r="N88" s="64">
        <f>IF(Table119[[#This Row],[COUNTRY]]=CATEGORICAL_BINS_STEP_1!$L$10,1,0)</f>
        <v>0</v>
      </c>
      <c r="O88" s="64">
        <f>IF(Table119[[#This Row],[COUNTRY]]=CATEGORICAL_BINS_STEP_1!$L$11,1,0)</f>
        <v>0</v>
      </c>
      <c r="P88" s="65">
        <f>IF(Table119[[#This Row],[SOLD PRICE]]&gt;=1000000,1,0)</f>
        <v>0</v>
      </c>
    </row>
    <row r="89" spans="1:16" x14ac:dyDescent="0.35">
      <c r="A89" s="1">
        <v>88</v>
      </c>
      <c r="B89" s="1">
        <f>IF(Table119[[#This Row],[BASE PRICE]]&lt;NUMERICAL_BINS_STEP_1!T90,1,0)</f>
        <v>0</v>
      </c>
      <c r="C89" s="1">
        <v>1</v>
      </c>
      <c r="D89" s="1">
        <v>0</v>
      </c>
      <c r="E89" s="1">
        <v>0</v>
      </c>
      <c r="F89" s="64">
        <f>IF(Table119[[#This Row],[COUNTRY]]=CATEGORICAL_BINS_STEP_1!$L$2,1,0)</f>
        <v>0</v>
      </c>
      <c r="G89" s="64">
        <f>IF(Table119[[#This Row],[COUNTRY]]=CATEGORICAL_BINS_STEP_1!$L$3,1,0)</f>
        <v>1</v>
      </c>
      <c r="H89" s="64">
        <f>IF(Table119[[#This Row],[COUNTRY]]=CATEGORICAL_BINS_STEP_1!$L$4,1,0)</f>
        <v>0</v>
      </c>
      <c r="I89" s="64">
        <f>IF(Table119[[#This Row],[COUNTRY]]=CATEGORICAL_BINS_STEP_1!$L$5,1,0)</f>
        <v>0</v>
      </c>
      <c r="J89" s="64">
        <f>IF(Table119[[#This Row],[COUNTRY]]=CATEGORICAL_BINS_STEP_1!P93,1,0)</f>
        <v>0</v>
      </c>
      <c r="K89" s="64">
        <f>IF(Table119[[#This Row],[COUNTRY]]=CATEGORICAL_BINS_STEP_1!$L$7,1,0)</f>
        <v>0</v>
      </c>
      <c r="L89" s="64">
        <f>IF(Table119[[#This Row],[COUNTRY]]=CATEGORICAL_BINS_STEP_1!$L$8,1,0)</f>
        <v>0</v>
      </c>
      <c r="M89" s="64">
        <f>IF(Table119[[#This Row],[COUNTRY]]=CATEGORICAL_BINS_STEP_1!$L$9,1,0)</f>
        <v>0</v>
      </c>
      <c r="N89" s="64">
        <f>IF(Table119[[#This Row],[COUNTRY]]=CATEGORICAL_BINS_STEP_1!$L$10,1,0)</f>
        <v>0</v>
      </c>
      <c r="O89" s="64">
        <f>IF(Table119[[#This Row],[COUNTRY]]=CATEGORICAL_BINS_STEP_1!$L$11,1,0)</f>
        <v>0</v>
      </c>
      <c r="P89" s="65">
        <f>IF(Table119[[#This Row],[SOLD PRICE]]&gt;=1000000,1,0)</f>
        <v>0</v>
      </c>
    </row>
    <row r="90" spans="1:16" x14ac:dyDescent="0.35">
      <c r="A90" s="1">
        <v>89</v>
      </c>
      <c r="B90" s="1">
        <f>IF(Table119[[#This Row],[BASE PRICE]]&lt;NUMERICAL_BINS_STEP_1!T91,1,0)</f>
        <v>0</v>
      </c>
      <c r="C90" s="1">
        <v>1</v>
      </c>
      <c r="D90" s="1">
        <v>0</v>
      </c>
      <c r="E90" s="1">
        <v>0</v>
      </c>
      <c r="F90" s="64">
        <f>IF(Table119[[#This Row],[COUNTRY]]=CATEGORICAL_BINS_STEP_1!$L$2,1,0)</f>
        <v>0</v>
      </c>
      <c r="G90" s="64">
        <f>IF(Table119[[#This Row],[COUNTRY]]=CATEGORICAL_BINS_STEP_1!$L$3,1,0)</f>
        <v>1</v>
      </c>
      <c r="H90" s="64">
        <f>IF(Table119[[#This Row],[COUNTRY]]=CATEGORICAL_BINS_STEP_1!$L$4,1,0)</f>
        <v>0</v>
      </c>
      <c r="I90" s="64">
        <f>IF(Table119[[#This Row],[COUNTRY]]=CATEGORICAL_BINS_STEP_1!$L$5,1,0)</f>
        <v>0</v>
      </c>
      <c r="J90" s="64">
        <f>IF(Table119[[#This Row],[COUNTRY]]=CATEGORICAL_BINS_STEP_1!P94,1,0)</f>
        <v>0</v>
      </c>
      <c r="K90" s="64">
        <f>IF(Table119[[#This Row],[COUNTRY]]=CATEGORICAL_BINS_STEP_1!$L$7,1,0)</f>
        <v>0</v>
      </c>
      <c r="L90" s="64">
        <f>IF(Table119[[#This Row],[COUNTRY]]=CATEGORICAL_BINS_STEP_1!$L$8,1,0)</f>
        <v>0</v>
      </c>
      <c r="M90" s="64">
        <f>IF(Table119[[#This Row],[COUNTRY]]=CATEGORICAL_BINS_STEP_1!$L$9,1,0)</f>
        <v>0</v>
      </c>
      <c r="N90" s="64">
        <f>IF(Table119[[#This Row],[COUNTRY]]=CATEGORICAL_BINS_STEP_1!$L$10,1,0)</f>
        <v>0</v>
      </c>
      <c r="O90" s="64">
        <f>IF(Table119[[#This Row],[COUNTRY]]=CATEGORICAL_BINS_STEP_1!$L$11,1,0)</f>
        <v>0</v>
      </c>
      <c r="P90" s="65">
        <f>IF(Table119[[#This Row],[SOLD PRICE]]&gt;=1000000,1,0)</f>
        <v>0</v>
      </c>
    </row>
    <row r="91" spans="1:16" x14ac:dyDescent="0.35">
      <c r="A91" s="1">
        <v>90</v>
      </c>
      <c r="B91" s="1">
        <f>IF(Table119[[#This Row],[BASE PRICE]]&lt;NUMERICAL_BINS_STEP_1!T92,1,0)</f>
        <v>0</v>
      </c>
      <c r="C91" s="1">
        <v>1</v>
      </c>
      <c r="D91" s="1">
        <v>0</v>
      </c>
      <c r="E91" s="1">
        <v>0</v>
      </c>
      <c r="F91" s="64">
        <f>IF(Table119[[#This Row],[COUNTRY]]=CATEGORICAL_BINS_STEP_1!$L$2,1,0)</f>
        <v>0</v>
      </c>
      <c r="G91" s="64">
        <f>IF(Table119[[#This Row],[COUNTRY]]=CATEGORICAL_BINS_STEP_1!$L$3,1,0)</f>
        <v>0</v>
      </c>
      <c r="H91" s="64">
        <f>IF(Table119[[#This Row],[COUNTRY]]=CATEGORICAL_BINS_STEP_1!$L$4,1,0)</f>
        <v>0</v>
      </c>
      <c r="I91" s="64">
        <f>IF(Table119[[#This Row],[COUNTRY]]=CATEGORICAL_BINS_STEP_1!$L$5,1,0)</f>
        <v>0</v>
      </c>
      <c r="J91" s="64">
        <f>IF(Table119[[#This Row],[COUNTRY]]=CATEGORICAL_BINS_STEP_1!P95,1,0)</f>
        <v>0</v>
      </c>
      <c r="K91" s="64">
        <f>IF(Table119[[#This Row],[COUNTRY]]=CATEGORICAL_BINS_STEP_1!$L$7,1,0)</f>
        <v>0</v>
      </c>
      <c r="L91" s="64">
        <f>IF(Table119[[#This Row],[COUNTRY]]=CATEGORICAL_BINS_STEP_1!$L$8,1,0)</f>
        <v>0</v>
      </c>
      <c r="M91" s="64">
        <f>IF(Table119[[#This Row],[COUNTRY]]=CATEGORICAL_BINS_STEP_1!$L$9,1,0)</f>
        <v>1</v>
      </c>
      <c r="N91" s="64">
        <f>IF(Table119[[#This Row],[COUNTRY]]=CATEGORICAL_BINS_STEP_1!$L$10,1,0)</f>
        <v>0</v>
      </c>
      <c r="O91" s="64">
        <f>IF(Table119[[#This Row],[COUNTRY]]=CATEGORICAL_BINS_STEP_1!$L$11,1,0)</f>
        <v>0</v>
      </c>
      <c r="P91" s="65">
        <f>IF(Table119[[#This Row],[SOLD PRICE]]&gt;=1000000,1,0)</f>
        <v>0</v>
      </c>
    </row>
    <row r="92" spans="1:16" x14ac:dyDescent="0.35">
      <c r="A92" s="1">
        <v>91</v>
      </c>
      <c r="B92" s="1">
        <f>IF(Table119[[#This Row],[BASE PRICE]]&lt;NUMERICAL_BINS_STEP_1!T93,1,0)</f>
        <v>0</v>
      </c>
      <c r="C92" s="1">
        <v>1</v>
      </c>
      <c r="D92" s="1">
        <v>0</v>
      </c>
      <c r="E92" s="1">
        <v>0</v>
      </c>
      <c r="F92" s="64">
        <f>IF(Table119[[#This Row],[COUNTRY]]=CATEGORICAL_BINS_STEP_1!$L$2,1,0)</f>
        <v>0</v>
      </c>
      <c r="G92" s="64">
        <f>IF(Table119[[#This Row],[COUNTRY]]=CATEGORICAL_BINS_STEP_1!$L$3,1,0)</f>
        <v>0</v>
      </c>
      <c r="H92" s="64">
        <f>IF(Table119[[#This Row],[COUNTRY]]=CATEGORICAL_BINS_STEP_1!$L$4,1,0)</f>
        <v>0</v>
      </c>
      <c r="I92" s="64">
        <f>IF(Table119[[#This Row],[COUNTRY]]=CATEGORICAL_BINS_STEP_1!$L$5,1,0)</f>
        <v>0</v>
      </c>
      <c r="J92" s="64">
        <f>IF(Table119[[#This Row],[COUNTRY]]=CATEGORICAL_BINS_STEP_1!P96,1,0)</f>
        <v>0</v>
      </c>
      <c r="K92" s="64">
        <f>IF(Table119[[#This Row],[COUNTRY]]=CATEGORICAL_BINS_STEP_1!$L$7,1,0)</f>
        <v>1</v>
      </c>
      <c r="L92" s="64">
        <f>IF(Table119[[#This Row],[COUNTRY]]=CATEGORICAL_BINS_STEP_1!$L$8,1,0)</f>
        <v>0</v>
      </c>
      <c r="M92" s="64">
        <f>IF(Table119[[#This Row],[COUNTRY]]=CATEGORICAL_BINS_STEP_1!$L$9,1,0)</f>
        <v>0</v>
      </c>
      <c r="N92" s="64">
        <f>IF(Table119[[#This Row],[COUNTRY]]=CATEGORICAL_BINS_STEP_1!$L$10,1,0)</f>
        <v>0</v>
      </c>
      <c r="O92" s="64">
        <f>IF(Table119[[#This Row],[COUNTRY]]=CATEGORICAL_BINS_STEP_1!$L$11,1,0)</f>
        <v>0</v>
      </c>
      <c r="P92" s="65">
        <f>IF(Table119[[#This Row],[SOLD PRICE]]&gt;=1000000,1,0)</f>
        <v>0</v>
      </c>
    </row>
    <row r="93" spans="1:16" x14ac:dyDescent="0.35">
      <c r="A93" s="1">
        <v>92</v>
      </c>
      <c r="B93" s="1">
        <f>IF(Table119[[#This Row],[BASE PRICE]]&lt;NUMERICAL_BINS_STEP_1!T94,1,0)</f>
        <v>0</v>
      </c>
      <c r="C93" s="1">
        <v>1</v>
      </c>
      <c r="D93" s="1">
        <v>0</v>
      </c>
      <c r="E93" s="1">
        <v>0</v>
      </c>
      <c r="F93" s="64">
        <f>IF(Table119[[#This Row],[COUNTRY]]=CATEGORICAL_BINS_STEP_1!$L$2,1,0)</f>
        <v>0</v>
      </c>
      <c r="G93" s="64">
        <f>IF(Table119[[#This Row],[COUNTRY]]=CATEGORICAL_BINS_STEP_1!$L$3,1,0)</f>
        <v>1</v>
      </c>
      <c r="H93" s="64">
        <f>IF(Table119[[#This Row],[COUNTRY]]=CATEGORICAL_BINS_STEP_1!$L$4,1,0)</f>
        <v>0</v>
      </c>
      <c r="I93" s="64">
        <f>IF(Table119[[#This Row],[COUNTRY]]=CATEGORICAL_BINS_STEP_1!$L$5,1,0)</f>
        <v>0</v>
      </c>
      <c r="J93" s="64">
        <f>IF(Table119[[#This Row],[COUNTRY]]=CATEGORICAL_BINS_STEP_1!P97,1,0)</f>
        <v>0</v>
      </c>
      <c r="K93" s="64">
        <f>IF(Table119[[#This Row],[COUNTRY]]=CATEGORICAL_BINS_STEP_1!$L$7,1,0)</f>
        <v>0</v>
      </c>
      <c r="L93" s="64">
        <f>IF(Table119[[#This Row],[COUNTRY]]=CATEGORICAL_BINS_STEP_1!$L$8,1,0)</f>
        <v>0</v>
      </c>
      <c r="M93" s="64">
        <f>IF(Table119[[#This Row],[COUNTRY]]=CATEGORICAL_BINS_STEP_1!$L$9,1,0)</f>
        <v>0</v>
      </c>
      <c r="N93" s="64">
        <f>IF(Table119[[#This Row],[COUNTRY]]=CATEGORICAL_BINS_STEP_1!$L$10,1,0)</f>
        <v>0</v>
      </c>
      <c r="O93" s="64">
        <f>IF(Table119[[#This Row],[COUNTRY]]=CATEGORICAL_BINS_STEP_1!$L$11,1,0)</f>
        <v>0</v>
      </c>
      <c r="P93" s="65">
        <f>IF(Table119[[#This Row],[SOLD PRICE]]&gt;=1000000,1,0)</f>
        <v>0</v>
      </c>
    </row>
    <row r="94" spans="1:16" x14ac:dyDescent="0.35">
      <c r="A94" s="1">
        <v>93</v>
      </c>
      <c r="B94" s="1">
        <f>IF(Table119[[#This Row],[BASE PRICE]]&lt;NUMERICAL_BINS_STEP_1!T95,1,0)</f>
        <v>0</v>
      </c>
      <c r="C94" s="1">
        <v>0</v>
      </c>
      <c r="D94" s="1">
        <v>1</v>
      </c>
      <c r="E94" s="1">
        <v>0</v>
      </c>
      <c r="F94" s="64">
        <f>IF(Table119[[#This Row],[COUNTRY]]=CATEGORICAL_BINS_STEP_1!$L$2,1,0)</f>
        <v>0</v>
      </c>
      <c r="G94" s="64">
        <f>IF(Table119[[#This Row],[COUNTRY]]=CATEGORICAL_BINS_STEP_1!$L$3,1,0)</f>
        <v>1</v>
      </c>
      <c r="H94" s="64">
        <f>IF(Table119[[#This Row],[COUNTRY]]=CATEGORICAL_BINS_STEP_1!$L$4,1,0)</f>
        <v>0</v>
      </c>
      <c r="I94" s="64">
        <f>IF(Table119[[#This Row],[COUNTRY]]=CATEGORICAL_BINS_STEP_1!$L$5,1,0)</f>
        <v>0</v>
      </c>
      <c r="J94" s="64">
        <f>IF(Table119[[#This Row],[COUNTRY]]=CATEGORICAL_BINS_STEP_1!P98,1,0)</f>
        <v>0</v>
      </c>
      <c r="K94" s="64">
        <f>IF(Table119[[#This Row],[COUNTRY]]=CATEGORICAL_BINS_STEP_1!$L$7,1,0)</f>
        <v>0</v>
      </c>
      <c r="L94" s="64">
        <f>IF(Table119[[#This Row],[COUNTRY]]=CATEGORICAL_BINS_STEP_1!$L$8,1,0)</f>
        <v>0</v>
      </c>
      <c r="M94" s="64">
        <f>IF(Table119[[#This Row],[COUNTRY]]=CATEGORICAL_BINS_STEP_1!$L$9,1,0)</f>
        <v>0</v>
      </c>
      <c r="N94" s="64">
        <f>IF(Table119[[#This Row],[COUNTRY]]=CATEGORICAL_BINS_STEP_1!$L$10,1,0)</f>
        <v>0</v>
      </c>
      <c r="O94" s="64">
        <f>IF(Table119[[#This Row],[COUNTRY]]=CATEGORICAL_BINS_STEP_1!$L$11,1,0)</f>
        <v>0</v>
      </c>
      <c r="P94" s="65">
        <f>IF(Table119[[#This Row],[SOLD PRICE]]&gt;=1000000,1,0)</f>
        <v>0</v>
      </c>
    </row>
    <row r="95" spans="1:16" x14ac:dyDescent="0.35">
      <c r="A95" s="1">
        <v>94</v>
      </c>
      <c r="B95" s="1">
        <f>IF(Table119[[#This Row],[BASE PRICE]]&lt;NUMERICAL_BINS_STEP_1!T96,1,0)</f>
        <v>0</v>
      </c>
      <c r="C95" s="1">
        <v>0</v>
      </c>
      <c r="D95" s="1">
        <v>1</v>
      </c>
      <c r="E95" s="1">
        <v>0</v>
      </c>
      <c r="F95" s="64">
        <f>IF(Table119[[#This Row],[COUNTRY]]=CATEGORICAL_BINS_STEP_1!$L$2,1,0)</f>
        <v>0</v>
      </c>
      <c r="G95" s="64">
        <f>IF(Table119[[#This Row],[COUNTRY]]=CATEGORICAL_BINS_STEP_1!$L$3,1,0)</f>
        <v>0</v>
      </c>
      <c r="H95" s="64">
        <f>IF(Table119[[#This Row],[COUNTRY]]=CATEGORICAL_BINS_STEP_1!$L$4,1,0)</f>
        <v>0</v>
      </c>
      <c r="I95" s="64">
        <f>IF(Table119[[#This Row],[COUNTRY]]=CATEGORICAL_BINS_STEP_1!$L$5,1,0)</f>
        <v>0</v>
      </c>
      <c r="J95" s="64">
        <f>IF(Table119[[#This Row],[COUNTRY]]=CATEGORICAL_BINS_STEP_1!P99,1,0)</f>
        <v>0</v>
      </c>
      <c r="K95" s="64">
        <f>IF(Table119[[#This Row],[COUNTRY]]=CATEGORICAL_BINS_STEP_1!$L$7,1,0)</f>
        <v>1</v>
      </c>
      <c r="L95" s="64">
        <f>IF(Table119[[#This Row],[COUNTRY]]=CATEGORICAL_BINS_STEP_1!$L$8,1,0)</f>
        <v>0</v>
      </c>
      <c r="M95" s="64">
        <f>IF(Table119[[#This Row],[COUNTRY]]=CATEGORICAL_BINS_STEP_1!$L$9,1,0)</f>
        <v>0</v>
      </c>
      <c r="N95" s="64">
        <f>IF(Table119[[#This Row],[COUNTRY]]=CATEGORICAL_BINS_STEP_1!$L$10,1,0)</f>
        <v>0</v>
      </c>
      <c r="O95" s="64">
        <f>IF(Table119[[#This Row],[COUNTRY]]=CATEGORICAL_BINS_STEP_1!$L$11,1,0)</f>
        <v>0</v>
      </c>
      <c r="P95" s="65">
        <f>IF(Table119[[#This Row],[SOLD PRICE]]&gt;=1000000,1,0)</f>
        <v>0</v>
      </c>
    </row>
    <row r="96" spans="1:16" x14ac:dyDescent="0.35">
      <c r="A96" s="1">
        <v>95</v>
      </c>
      <c r="B96" s="1">
        <f>IF(Table119[[#This Row],[BASE PRICE]]&lt;NUMERICAL_BINS_STEP_1!T97,1,0)</f>
        <v>0</v>
      </c>
      <c r="C96" s="1">
        <v>0</v>
      </c>
      <c r="D96" s="1">
        <v>1</v>
      </c>
      <c r="E96" s="1">
        <v>0</v>
      </c>
      <c r="F96" s="64">
        <f>IF(Table119[[#This Row],[COUNTRY]]=CATEGORICAL_BINS_STEP_1!$L$2,1,0)</f>
        <v>0</v>
      </c>
      <c r="G96" s="64">
        <f>IF(Table119[[#This Row],[COUNTRY]]=CATEGORICAL_BINS_STEP_1!$L$3,1,0)</f>
        <v>0</v>
      </c>
      <c r="H96" s="64">
        <f>IF(Table119[[#This Row],[COUNTRY]]=CATEGORICAL_BINS_STEP_1!$L$4,1,0)</f>
        <v>0</v>
      </c>
      <c r="I96" s="64">
        <f>IF(Table119[[#This Row],[COUNTRY]]=CATEGORICAL_BINS_STEP_1!$L$5,1,0)</f>
        <v>0</v>
      </c>
      <c r="J96" s="64">
        <f>IF(Table119[[#This Row],[COUNTRY]]=CATEGORICAL_BINS_STEP_1!P100,1,0)</f>
        <v>0</v>
      </c>
      <c r="K96" s="64">
        <f>IF(Table119[[#This Row],[COUNTRY]]=CATEGORICAL_BINS_STEP_1!$L$7,1,0)</f>
        <v>0</v>
      </c>
      <c r="L96" s="64">
        <f>IF(Table119[[#This Row],[COUNTRY]]=CATEGORICAL_BINS_STEP_1!$L$8,1,0)</f>
        <v>0</v>
      </c>
      <c r="M96" s="64">
        <f>IF(Table119[[#This Row],[COUNTRY]]=CATEGORICAL_BINS_STEP_1!$L$9,1,0)</f>
        <v>0</v>
      </c>
      <c r="N96" s="64">
        <f>IF(Table119[[#This Row],[COUNTRY]]=CATEGORICAL_BINS_STEP_1!$L$10,1,0)</f>
        <v>0</v>
      </c>
      <c r="O96" s="64">
        <f>IF(Table119[[#This Row],[COUNTRY]]=CATEGORICAL_BINS_STEP_1!$L$11,1,0)</f>
        <v>0</v>
      </c>
      <c r="P96" s="65">
        <f>IF(Table119[[#This Row],[SOLD PRICE]]&gt;=1000000,1,0)</f>
        <v>0</v>
      </c>
    </row>
    <row r="97" spans="1:16" x14ac:dyDescent="0.35">
      <c r="A97" s="1">
        <v>96</v>
      </c>
      <c r="B97" s="1">
        <f>IF(Table119[[#This Row],[BASE PRICE]]&lt;NUMERICAL_BINS_STEP_1!T98,1,0)</f>
        <v>0</v>
      </c>
      <c r="C97" s="1">
        <v>0</v>
      </c>
      <c r="D97" s="1">
        <v>1</v>
      </c>
      <c r="E97" s="1">
        <v>0</v>
      </c>
      <c r="F97" s="64">
        <f>IF(Table119[[#This Row],[COUNTRY]]=CATEGORICAL_BINS_STEP_1!$L$2,1,0)</f>
        <v>0</v>
      </c>
      <c r="G97" s="64">
        <f>IF(Table119[[#This Row],[COUNTRY]]=CATEGORICAL_BINS_STEP_1!$L$3,1,0)</f>
        <v>0</v>
      </c>
      <c r="H97" s="64">
        <f>IF(Table119[[#This Row],[COUNTRY]]=CATEGORICAL_BINS_STEP_1!$L$4,1,0)</f>
        <v>1</v>
      </c>
      <c r="I97" s="64">
        <f>IF(Table119[[#This Row],[COUNTRY]]=CATEGORICAL_BINS_STEP_1!$L$5,1,0)</f>
        <v>0</v>
      </c>
      <c r="J97" s="64">
        <f>IF(Table119[[#This Row],[COUNTRY]]=CATEGORICAL_BINS_STEP_1!P101,1,0)</f>
        <v>0</v>
      </c>
      <c r="K97" s="64">
        <f>IF(Table119[[#This Row],[COUNTRY]]=CATEGORICAL_BINS_STEP_1!$L$7,1,0)</f>
        <v>0</v>
      </c>
      <c r="L97" s="64">
        <f>IF(Table119[[#This Row],[COUNTRY]]=CATEGORICAL_BINS_STEP_1!$L$8,1,0)</f>
        <v>0</v>
      </c>
      <c r="M97" s="64">
        <f>IF(Table119[[#This Row],[COUNTRY]]=CATEGORICAL_BINS_STEP_1!$L$9,1,0)</f>
        <v>0</v>
      </c>
      <c r="N97" s="64">
        <f>IF(Table119[[#This Row],[COUNTRY]]=CATEGORICAL_BINS_STEP_1!$L$10,1,0)</f>
        <v>0</v>
      </c>
      <c r="O97" s="64">
        <f>IF(Table119[[#This Row],[COUNTRY]]=CATEGORICAL_BINS_STEP_1!$L$11,1,0)</f>
        <v>0</v>
      </c>
      <c r="P97" s="65">
        <f>IF(Table119[[#This Row],[SOLD PRICE]]&gt;=1000000,1,0)</f>
        <v>0</v>
      </c>
    </row>
    <row r="98" spans="1:16" x14ac:dyDescent="0.35">
      <c r="A98" s="1">
        <v>97</v>
      </c>
      <c r="B98" s="1">
        <f>IF(Table119[[#This Row],[BASE PRICE]]&lt;NUMERICAL_BINS_STEP_1!T99,1,0)</f>
        <v>0</v>
      </c>
      <c r="C98" s="1">
        <v>0</v>
      </c>
      <c r="D98" s="1">
        <v>1</v>
      </c>
      <c r="E98" s="1">
        <v>0</v>
      </c>
      <c r="F98" s="64">
        <f>IF(Table119[[#This Row],[COUNTRY]]=CATEGORICAL_BINS_STEP_1!$L$2,1,0)</f>
        <v>0</v>
      </c>
      <c r="G98" s="64">
        <f>IF(Table119[[#This Row],[COUNTRY]]=CATEGORICAL_BINS_STEP_1!$L$3,1,0)</f>
        <v>0</v>
      </c>
      <c r="H98" s="64">
        <f>IF(Table119[[#This Row],[COUNTRY]]=CATEGORICAL_BINS_STEP_1!$L$4,1,0)</f>
        <v>0</v>
      </c>
      <c r="I98" s="64">
        <f>IF(Table119[[#This Row],[COUNTRY]]=CATEGORICAL_BINS_STEP_1!$L$5,1,0)</f>
        <v>0</v>
      </c>
      <c r="J98" s="64">
        <f>IF(Table119[[#This Row],[COUNTRY]]=CATEGORICAL_BINS_STEP_1!P102,1,0)</f>
        <v>0</v>
      </c>
      <c r="K98" s="64">
        <f>IF(Table119[[#This Row],[COUNTRY]]=CATEGORICAL_BINS_STEP_1!$L$7,1,0)</f>
        <v>0</v>
      </c>
      <c r="L98" s="64">
        <f>IF(Table119[[#This Row],[COUNTRY]]=CATEGORICAL_BINS_STEP_1!$L$8,1,0)</f>
        <v>0</v>
      </c>
      <c r="M98" s="64">
        <f>IF(Table119[[#This Row],[COUNTRY]]=CATEGORICAL_BINS_STEP_1!$L$9,1,0)</f>
        <v>0</v>
      </c>
      <c r="N98" s="64">
        <f>IF(Table119[[#This Row],[COUNTRY]]=CATEGORICAL_BINS_STEP_1!$L$10,1,0)</f>
        <v>0</v>
      </c>
      <c r="O98" s="64">
        <f>IF(Table119[[#This Row],[COUNTRY]]=CATEGORICAL_BINS_STEP_1!$L$11,1,0)</f>
        <v>0</v>
      </c>
      <c r="P98" s="65">
        <f>IF(Table119[[#This Row],[SOLD PRICE]]&gt;=1000000,1,0)</f>
        <v>0</v>
      </c>
    </row>
    <row r="99" spans="1:16" x14ac:dyDescent="0.35">
      <c r="A99" s="1">
        <v>98</v>
      </c>
      <c r="B99" s="1">
        <f>IF(Table119[[#This Row],[BASE PRICE]]&lt;NUMERICAL_BINS_STEP_1!T100,1,0)</f>
        <v>0</v>
      </c>
      <c r="C99" s="1">
        <v>0</v>
      </c>
      <c r="D99" s="1">
        <v>1</v>
      </c>
      <c r="E99" s="1">
        <v>0</v>
      </c>
      <c r="F99" s="64">
        <f>IF(Table119[[#This Row],[COUNTRY]]=CATEGORICAL_BINS_STEP_1!$L$2,1,0)</f>
        <v>0</v>
      </c>
      <c r="G99" s="64">
        <f>IF(Table119[[#This Row],[COUNTRY]]=CATEGORICAL_BINS_STEP_1!$L$3,1,0)</f>
        <v>0</v>
      </c>
      <c r="H99" s="64">
        <f>IF(Table119[[#This Row],[COUNTRY]]=CATEGORICAL_BINS_STEP_1!$L$4,1,0)</f>
        <v>0</v>
      </c>
      <c r="I99" s="64">
        <f>IF(Table119[[#This Row],[COUNTRY]]=CATEGORICAL_BINS_STEP_1!$L$5,1,0)</f>
        <v>0</v>
      </c>
      <c r="J99" s="64">
        <f>IF(Table119[[#This Row],[COUNTRY]]=CATEGORICAL_BINS_STEP_1!P103,1,0)</f>
        <v>0</v>
      </c>
      <c r="K99" s="64">
        <f>IF(Table119[[#This Row],[COUNTRY]]=CATEGORICAL_BINS_STEP_1!$L$7,1,0)</f>
        <v>0</v>
      </c>
      <c r="L99" s="64">
        <f>IF(Table119[[#This Row],[COUNTRY]]=CATEGORICAL_BINS_STEP_1!$L$8,1,0)</f>
        <v>0</v>
      </c>
      <c r="M99" s="64">
        <f>IF(Table119[[#This Row],[COUNTRY]]=CATEGORICAL_BINS_STEP_1!$L$9,1,0)</f>
        <v>0</v>
      </c>
      <c r="N99" s="64">
        <f>IF(Table119[[#This Row],[COUNTRY]]=CATEGORICAL_BINS_STEP_1!$L$10,1,0)</f>
        <v>1</v>
      </c>
      <c r="O99" s="64">
        <f>IF(Table119[[#This Row],[COUNTRY]]=CATEGORICAL_BINS_STEP_1!$L$11,1,0)</f>
        <v>0</v>
      </c>
      <c r="P99" s="65">
        <f>IF(Table119[[#This Row],[SOLD PRICE]]&gt;=1000000,1,0)</f>
        <v>0</v>
      </c>
    </row>
    <row r="100" spans="1:16" x14ac:dyDescent="0.35">
      <c r="A100" s="1">
        <v>99</v>
      </c>
      <c r="B100" s="1">
        <f>IF(Table119[[#This Row],[BASE PRICE]]&lt;NUMERICAL_BINS_STEP_1!T101,1,0)</f>
        <v>0</v>
      </c>
      <c r="C100" s="1">
        <v>0</v>
      </c>
      <c r="D100" s="1">
        <v>1</v>
      </c>
      <c r="E100" s="1">
        <v>0</v>
      </c>
      <c r="F100" s="64">
        <f>IF(Table119[[#This Row],[COUNTRY]]=CATEGORICAL_BINS_STEP_1!$L$2,1,0)</f>
        <v>0</v>
      </c>
      <c r="G100" s="64">
        <f>IF(Table119[[#This Row],[COUNTRY]]=CATEGORICAL_BINS_STEP_1!$L$3,1,0)</f>
        <v>0</v>
      </c>
      <c r="H100" s="64">
        <f>IF(Table119[[#This Row],[COUNTRY]]=CATEGORICAL_BINS_STEP_1!$L$4,1,0)</f>
        <v>1</v>
      </c>
      <c r="I100" s="64">
        <f>IF(Table119[[#This Row],[COUNTRY]]=CATEGORICAL_BINS_STEP_1!$L$5,1,0)</f>
        <v>0</v>
      </c>
      <c r="J100" s="64">
        <f>IF(Table119[[#This Row],[COUNTRY]]=CATEGORICAL_BINS_STEP_1!P104,1,0)</f>
        <v>0</v>
      </c>
      <c r="K100" s="64">
        <f>IF(Table119[[#This Row],[COUNTRY]]=CATEGORICAL_BINS_STEP_1!$L$7,1,0)</f>
        <v>0</v>
      </c>
      <c r="L100" s="64">
        <f>IF(Table119[[#This Row],[COUNTRY]]=CATEGORICAL_BINS_STEP_1!$L$8,1,0)</f>
        <v>0</v>
      </c>
      <c r="M100" s="64">
        <f>IF(Table119[[#This Row],[COUNTRY]]=CATEGORICAL_BINS_STEP_1!$L$9,1,0)</f>
        <v>0</v>
      </c>
      <c r="N100" s="64">
        <f>IF(Table119[[#This Row],[COUNTRY]]=CATEGORICAL_BINS_STEP_1!$L$10,1,0)</f>
        <v>0</v>
      </c>
      <c r="O100" s="64">
        <f>IF(Table119[[#This Row],[COUNTRY]]=CATEGORICAL_BINS_STEP_1!$L$11,1,0)</f>
        <v>0</v>
      </c>
      <c r="P100" s="65">
        <f>IF(Table119[[#This Row],[SOLD PRICE]]&gt;=1000000,1,0)</f>
        <v>0</v>
      </c>
    </row>
    <row r="101" spans="1:16" x14ac:dyDescent="0.35">
      <c r="A101" s="1">
        <v>100</v>
      </c>
      <c r="B101" s="1">
        <f>IF(Table119[[#This Row],[BASE PRICE]]&lt;NUMERICAL_BINS_STEP_1!T102,1,0)</f>
        <v>0</v>
      </c>
      <c r="C101" s="1">
        <v>0</v>
      </c>
      <c r="D101" s="1">
        <v>1</v>
      </c>
      <c r="E101" s="1">
        <v>0</v>
      </c>
      <c r="F101" s="64">
        <f>IF(Table119[[#This Row],[COUNTRY]]=CATEGORICAL_BINS_STEP_1!$L$2,1,0)</f>
        <v>0</v>
      </c>
      <c r="G101" s="64">
        <f>IF(Table119[[#This Row],[COUNTRY]]=CATEGORICAL_BINS_STEP_1!$L$3,1,0)</f>
        <v>0</v>
      </c>
      <c r="H101" s="64">
        <f>IF(Table119[[#This Row],[COUNTRY]]=CATEGORICAL_BINS_STEP_1!$L$4,1,0)</f>
        <v>1</v>
      </c>
      <c r="I101" s="64">
        <f>IF(Table119[[#This Row],[COUNTRY]]=CATEGORICAL_BINS_STEP_1!$L$5,1,0)</f>
        <v>0</v>
      </c>
      <c r="J101" s="64">
        <f>IF(Table119[[#This Row],[COUNTRY]]=CATEGORICAL_BINS_STEP_1!P105,1,0)</f>
        <v>0</v>
      </c>
      <c r="K101" s="64">
        <f>IF(Table119[[#This Row],[COUNTRY]]=CATEGORICAL_BINS_STEP_1!$L$7,1,0)</f>
        <v>0</v>
      </c>
      <c r="L101" s="64">
        <f>IF(Table119[[#This Row],[COUNTRY]]=CATEGORICAL_BINS_STEP_1!$L$8,1,0)</f>
        <v>0</v>
      </c>
      <c r="M101" s="64">
        <f>IF(Table119[[#This Row],[COUNTRY]]=CATEGORICAL_BINS_STEP_1!$L$9,1,0)</f>
        <v>0</v>
      </c>
      <c r="N101" s="64">
        <f>IF(Table119[[#This Row],[COUNTRY]]=CATEGORICAL_BINS_STEP_1!$L$10,1,0)</f>
        <v>0</v>
      </c>
      <c r="O101" s="64">
        <f>IF(Table119[[#This Row],[COUNTRY]]=CATEGORICAL_BINS_STEP_1!$L$11,1,0)</f>
        <v>0</v>
      </c>
      <c r="P101" s="65">
        <f>IF(Table119[[#This Row],[SOLD PRICE]]&gt;=1000000,1,0)</f>
        <v>0</v>
      </c>
    </row>
    <row r="102" spans="1:16" x14ac:dyDescent="0.35">
      <c r="A102" s="1">
        <v>101</v>
      </c>
      <c r="B102" s="1">
        <f>IF(Table119[[#This Row],[BASE PRICE]]&lt;NUMERICAL_BINS_STEP_1!T103,1,0)</f>
        <v>0</v>
      </c>
      <c r="C102" s="1">
        <v>0</v>
      </c>
      <c r="D102" s="1">
        <v>1</v>
      </c>
      <c r="E102" s="1">
        <v>0</v>
      </c>
      <c r="F102" s="64">
        <f>IF(Table119[[#This Row],[COUNTRY]]=CATEGORICAL_BINS_STEP_1!$L$2,1,0)</f>
        <v>0</v>
      </c>
      <c r="G102" s="64">
        <f>IF(Table119[[#This Row],[COUNTRY]]=CATEGORICAL_BINS_STEP_1!$L$3,1,0)</f>
        <v>0</v>
      </c>
      <c r="H102" s="64">
        <f>IF(Table119[[#This Row],[COUNTRY]]=CATEGORICAL_BINS_STEP_1!$L$4,1,0)</f>
        <v>0</v>
      </c>
      <c r="I102" s="64">
        <f>IF(Table119[[#This Row],[COUNTRY]]=CATEGORICAL_BINS_STEP_1!$L$5,1,0)</f>
        <v>0</v>
      </c>
      <c r="J102" s="64">
        <f>IF(Table119[[#This Row],[COUNTRY]]=CATEGORICAL_BINS_STEP_1!P106,1,0)</f>
        <v>0</v>
      </c>
      <c r="K102" s="64">
        <f>IF(Table119[[#This Row],[COUNTRY]]=CATEGORICAL_BINS_STEP_1!$L$7,1,0)</f>
        <v>0</v>
      </c>
      <c r="L102" s="64">
        <f>IF(Table119[[#This Row],[COUNTRY]]=CATEGORICAL_BINS_STEP_1!$L$8,1,0)</f>
        <v>0</v>
      </c>
      <c r="M102" s="64">
        <f>IF(Table119[[#This Row],[COUNTRY]]=CATEGORICAL_BINS_STEP_1!$L$9,1,0)</f>
        <v>0</v>
      </c>
      <c r="N102" s="64">
        <f>IF(Table119[[#This Row],[COUNTRY]]=CATEGORICAL_BINS_STEP_1!$L$10,1,0)</f>
        <v>1</v>
      </c>
      <c r="O102" s="64">
        <f>IF(Table119[[#This Row],[COUNTRY]]=CATEGORICAL_BINS_STEP_1!$L$11,1,0)</f>
        <v>0</v>
      </c>
      <c r="P102" s="65">
        <f>IF(Table119[[#This Row],[SOLD PRICE]]&gt;=1000000,1,0)</f>
        <v>0</v>
      </c>
    </row>
    <row r="103" spans="1:16" x14ac:dyDescent="0.35">
      <c r="A103" s="1">
        <v>102</v>
      </c>
      <c r="B103" s="1">
        <f>IF(Table119[[#This Row],[BASE PRICE]]&lt;NUMERICAL_BINS_STEP_1!T104,1,0)</f>
        <v>0</v>
      </c>
      <c r="C103" s="1">
        <v>0</v>
      </c>
      <c r="D103" s="1">
        <v>1</v>
      </c>
      <c r="E103" s="1">
        <v>0</v>
      </c>
      <c r="F103" s="64">
        <f>IF(Table119[[#This Row],[COUNTRY]]=CATEGORICAL_BINS_STEP_1!$L$2,1,0)</f>
        <v>0</v>
      </c>
      <c r="G103" s="64">
        <f>IF(Table119[[#This Row],[COUNTRY]]=CATEGORICAL_BINS_STEP_1!$L$3,1,0)</f>
        <v>0</v>
      </c>
      <c r="H103" s="64">
        <f>IF(Table119[[#This Row],[COUNTRY]]=CATEGORICAL_BINS_STEP_1!$L$4,1,0)</f>
        <v>0</v>
      </c>
      <c r="I103" s="64">
        <f>IF(Table119[[#This Row],[COUNTRY]]=CATEGORICAL_BINS_STEP_1!$L$5,1,0)</f>
        <v>0</v>
      </c>
      <c r="J103" s="64">
        <f>IF(Table119[[#This Row],[COUNTRY]]=CATEGORICAL_BINS_STEP_1!P107,1,0)</f>
        <v>0</v>
      </c>
      <c r="K103" s="64">
        <f>IF(Table119[[#This Row],[COUNTRY]]=CATEGORICAL_BINS_STEP_1!$L$7,1,0)</f>
        <v>0</v>
      </c>
      <c r="L103" s="64">
        <f>IF(Table119[[#This Row],[COUNTRY]]=CATEGORICAL_BINS_STEP_1!$L$8,1,0)</f>
        <v>0</v>
      </c>
      <c r="M103" s="64">
        <f>IF(Table119[[#This Row],[COUNTRY]]=CATEGORICAL_BINS_STEP_1!$L$9,1,0)</f>
        <v>0</v>
      </c>
      <c r="N103" s="64">
        <f>IF(Table119[[#This Row],[COUNTRY]]=CATEGORICAL_BINS_STEP_1!$L$10,1,0)</f>
        <v>0</v>
      </c>
      <c r="O103" s="64">
        <f>IF(Table119[[#This Row],[COUNTRY]]=CATEGORICAL_BINS_STEP_1!$L$11,1,0)</f>
        <v>0</v>
      </c>
      <c r="P103" s="65">
        <f>IF(Table119[[#This Row],[SOLD PRICE]]&gt;=1000000,1,0)</f>
        <v>0</v>
      </c>
    </row>
    <row r="104" spans="1:16" x14ac:dyDescent="0.35">
      <c r="A104" s="1">
        <v>103</v>
      </c>
      <c r="B104" s="1">
        <f>IF(Table119[[#This Row],[BASE PRICE]]&lt;NUMERICAL_BINS_STEP_1!T105,1,0)</f>
        <v>0</v>
      </c>
      <c r="C104" s="1">
        <v>0</v>
      </c>
      <c r="D104" s="1">
        <v>1</v>
      </c>
      <c r="E104" s="1">
        <v>0</v>
      </c>
      <c r="F104" s="64">
        <f>IF(Table119[[#This Row],[COUNTRY]]=CATEGORICAL_BINS_STEP_1!$L$2,1,0)</f>
        <v>0</v>
      </c>
      <c r="G104" s="64">
        <f>IF(Table119[[#This Row],[COUNTRY]]=CATEGORICAL_BINS_STEP_1!$L$3,1,0)</f>
        <v>1</v>
      </c>
      <c r="H104" s="64">
        <f>IF(Table119[[#This Row],[COUNTRY]]=CATEGORICAL_BINS_STEP_1!$L$4,1,0)</f>
        <v>0</v>
      </c>
      <c r="I104" s="64">
        <f>IF(Table119[[#This Row],[COUNTRY]]=CATEGORICAL_BINS_STEP_1!$L$5,1,0)</f>
        <v>0</v>
      </c>
      <c r="J104" s="64">
        <f>IF(Table119[[#This Row],[COUNTRY]]=CATEGORICAL_BINS_STEP_1!P108,1,0)</f>
        <v>0</v>
      </c>
      <c r="K104" s="64">
        <f>IF(Table119[[#This Row],[COUNTRY]]=CATEGORICAL_BINS_STEP_1!$L$7,1,0)</f>
        <v>0</v>
      </c>
      <c r="L104" s="64">
        <f>IF(Table119[[#This Row],[COUNTRY]]=CATEGORICAL_BINS_STEP_1!$L$8,1,0)</f>
        <v>0</v>
      </c>
      <c r="M104" s="64">
        <f>IF(Table119[[#This Row],[COUNTRY]]=CATEGORICAL_BINS_STEP_1!$L$9,1,0)</f>
        <v>0</v>
      </c>
      <c r="N104" s="64">
        <f>IF(Table119[[#This Row],[COUNTRY]]=CATEGORICAL_BINS_STEP_1!$L$10,1,0)</f>
        <v>0</v>
      </c>
      <c r="O104" s="64">
        <f>IF(Table119[[#This Row],[COUNTRY]]=CATEGORICAL_BINS_STEP_1!$L$11,1,0)</f>
        <v>0</v>
      </c>
      <c r="P104" s="65">
        <f>IF(Table119[[#This Row],[SOLD PRICE]]&gt;=1000000,1,0)</f>
        <v>0</v>
      </c>
    </row>
    <row r="105" spans="1:16" x14ac:dyDescent="0.35">
      <c r="A105" s="1">
        <v>104</v>
      </c>
      <c r="B105" s="1">
        <f>IF(Table119[[#This Row],[BASE PRICE]]&lt;NUMERICAL_BINS_STEP_1!T106,1,0)</f>
        <v>0</v>
      </c>
      <c r="C105" s="1">
        <v>0</v>
      </c>
      <c r="D105" s="1">
        <v>1</v>
      </c>
      <c r="E105" s="1">
        <v>0</v>
      </c>
      <c r="F105" s="64">
        <f>IF(Table119[[#This Row],[COUNTRY]]=CATEGORICAL_BINS_STEP_1!$L$2,1,0)</f>
        <v>0</v>
      </c>
      <c r="G105" s="64">
        <f>IF(Table119[[#This Row],[COUNTRY]]=CATEGORICAL_BINS_STEP_1!$L$3,1,0)</f>
        <v>0</v>
      </c>
      <c r="H105" s="64">
        <f>IF(Table119[[#This Row],[COUNTRY]]=CATEGORICAL_BINS_STEP_1!$L$4,1,0)</f>
        <v>0</v>
      </c>
      <c r="I105" s="64">
        <f>IF(Table119[[#This Row],[COUNTRY]]=CATEGORICAL_BINS_STEP_1!$L$5,1,0)</f>
        <v>0</v>
      </c>
      <c r="J105" s="64">
        <f>IF(Table119[[#This Row],[COUNTRY]]=CATEGORICAL_BINS_STEP_1!P109,1,0)</f>
        <v>0</v>
      </c>
      <c r="K105" s="64">
        <f>IF(Table119[[#This Row],[COUNTRY]]=CATEGORICAL_BINS_STEP_1!$L$7,1,0)</f>
        <v>1</v>
      </c>
      <c r="L105" s="64">
        <f>IF(Table119[[#This Row],[COUNTRY]]=CATEGORICAL_BINS_STEP_1!$L$8,1,0)</f>
        <v>0</v>
      </c>
      <c r="M105" s="64">
        <f>IF(Table119[[#This Row],[COUNTRY]]=CATEGORICAL_BINS_STEP_1!$L$9,1,0)</f>
        <v>0</v>
      </c>
      <c r="N105" s="64">
        <f>IF(Table119[[#This Row],[COUNTRY]]=CATEGORICAL_BINS_STEP_1!$L$10,1,0)</f>
        <v>0</v>
      </c>
      <c r="O105" s="64">
        <f>IF(Table119[[#This Row],[COUNTRY]]=CATEGORICAL_BINS_STEP_1!$L$11,1,0)</f>
        <v>0</v>
      </c>
      <c r="P105" s="65">
        <f>IF(Table119[[#This Row],[SOLD PRICE]]&gt;=1000000,1,0)</f>
        <v>0</v>
      </c>
    </row>
    <row r="106" spans="1:16" x14ac:dyDescent="0.35">
      <c r="A106" s="1">
        <v>105</v>
      </c>
      <c r="B106" s="1">
        <f>IF(Table119[[#This Row],[BASE PRICE]]&lt;NUMERICAL_BINS_STEP_1!T107,1,0)</f>
        <v>0</v>
      </c>
      <c r="C106" s="1">
        <v>0</v>
      </c>
      <c r="D106" s="1">
        <v>1</v>
      </c>
      <c r="E106" s="1">
        <v>0</v>
      </c>
      <c r="F106" s="64">
        <f>IF(Table119[[#This Row],[COUNTRY]]=CATEGORICAL_BINS_STEP_1!$L$2,1,0)</f>
        <v>0</v>
      </c>
      <c r="G106" s="64">
        <f>IF(Table119[[#This Row],[COUNTRY]]=CATEGORICAL_BINS_STEP_1!$L$3,1,0)</f>
        <v>0</v>
      </c>
      <c r="H106" s="64">
        <f>IF(Table119[[#This Row],[COUNTRY]]=CATEGORICAL_BINS_STEP_1!$L$4,1,0)</f>
        <v>0</v>
      </c>
      <c r="I106" s="64">
        <f>IF(Table119[[#This Row],[COUNTRY]]=CATEGORICAL_BINS_STEP_1!$L$5,1,0)</f>
        <v>0</v>
      </c>
      <c r="J106" s="64">
        <f>IF(Table119[[#This Row],[COUNTRY]]=CATEGORICAL_BINS_STEP_1!P110,1,0)</f>
        <v>0</v>
      </c>
      <c r="K106" s="64">
        <f>IF(Table119[[#This Row],[COUNTRY]]=CATEGORICAL_BINS_STEP_1!$L$7,1,0)</f>
        <v>0</v>
      </c>
      <c r="L106" s="64">
        <f>IF(Table119[[#This Row],[COUNTRY]]=CATEGORICAL_BINS_STEP_1!$L$8,1,0)</f>
        <v>0</v>
      </c>
      <c r="M106" s="64">
        <f>IF(Table119[[#This Row],[COUNTRY]]=CATEGORICAL_BINS_STEP_1!$L$9,1,0)</f>
        <v>1</v>
      </c>
      <c r="N106" s="64">
        <f>IF(Table119[[#This Row],[COUNTRY]]=CATEGORICAL_BINS_STEP_1!$L$10,1,0)</f>
        <v>0</v>
      </c>
      <c r="O106" s="64">
        <f>IF(Table119[[#This Row],[COUNTRY]]=CATEGORICAL_BINS_STEP_1!$L$11,1,0)</f>
        <v>0</v>
      </c>
      <c r="P106" s="65">
        <f>IF(Table119[[#This Row],[SOLD PRICE]]&gt;=1000000,1,0)</f>
        <v>0</v>
      </c>
    </row>
    <row r="107" spans="1:16" x14ac:dyDescent="0.35">
      <c r="A107" s="1">
        <v>106</v>
      </c>
      <c r="B107" s="1">
        <f>IF(Table119[[#This Row],[BASE PRICE]]&lt;NUMERICAL_BINS_STEP_1!T108,1,0)</f>
        <v>0</v>
      </c>
      <c r="C107" s="1">
        <v>0</v>
      </c>
      <c r="D107" s="1">
        <v>1</v>
      </c>
      <c r="E107" s="1">
        <v>0</v>
      </c>
      <c r="F107" s="64">
        <f>IF(Table119[[#This Row],[COUNTRY]]=CATEGORICAL_BINS_STEP_1!$L$2,1,0)</f>
        <v>0</v>
      </c>
      <c r="G107" s="64">
        <f>IF(Table119[[#This Row],[COUNTRY]]=CATEGORICAL_BINS_STEP_1!$L$3,1,0)</f>
        <v>0</v>
      </c>
      <c r="H107" s="64">
        <f>IF(Table119[[#This Row],[COUNTRY]]=CATEGORICAL_BINS_STEP_1!$L$4,1,0)</f>
        <v>0</v>
      </c>
      <c r="I107" s="64">
        <f>IF(Table119[[#This Row],[COUNTRY]]=CATEGORICAL_BINS_STEP_1!$L$5,1,0)</f>
        <v>0</v>
      </c>
      <c r="J107" s="64">
        <f>IF(Table119[[#This Row],[COUNTRY]]=CATEGORICAL_BINS_STEP_1!P111,1,0)</f>
        <v>0</v>
      </c>
      <c r="K107" s="64">
        <f>IF(Table119[[#This Row],[COUNTRY]]=CATEGORICAL_BINS_STEP_1!$L$7,1,0)</f>
        <v>0</v>
      </c>
      <c r="L107" s="64">
        <f>IF(Table119[[#This Row],[COUNTRY]]=CATEGORICAL_BINS_STEP_1!$L$8,1,0)</f>
        <v>0</v>
      </c>
      <c r="M107" s="64">
        <f>IF(Table119[[#This Row],[COUNTRY]]=CATEGORICAL_BINS_STEP_1!$L$9,1,0)</f>
        <v>1</v>
      </c>
      <c r="N107" s="64">
        <f>IF(Table119[[#This Row],[COUNTRY]]=CATEGORICAL_BINS_STEP_1!$L$10,1,0)</f>
        <v>0</v>
      </c>
      <c r="O107" s="64">
        <f>IF(Table119[[#This Row],[COUNTRY]]=CATEGORICAL_BINS_STEP_1!$L$11,1,0)</f>
        <v>0</v>
      </c>
      <c r="P107" s="65">
        <f>IF(Table119[[#This Row],[SOLD PRICE]]&gt;=1000000,1,0)</f>
        <v>0</v>
      </c>
    </row>
    <row r="108" spans="1:16" x14ac:dyDescent="0.35">
      <c r="A108" s="1">
        <v>107</v>
      </c>
      <c r="B108" s="1">
        <f>IF(Table119[[#This Row],[BASE PRICE]]&lt;NUMERICAL_BINS_STEP_1!T109,1,0)</f>
        <v>0</v>
      </c>
      <c r="C108" s="1">
        <v>0</v>
      </c>
      <c r="D108" s="1">
        <v>1</v>
      </c>
      <c r="E108" s="1">
        <v>0</v>
      </c>
      <c r="F108" s="64">
        <f>IF(Table119[[#This Row],[COUNTRY]]=CATEGORICAL_BINS_STEP_1!$L$2,1,0)</f>
        <v>0</v>
      </c>
      <c r="G108" s="64">
        <f>IF(Table119[[#This Row],[COUNTRY]]=CATEGORICAL_BINS_STEP_1!$L$3,1,0)</f>
        <v>1</v>
      </c>
      <c r="H108" s="64">
        <f>IF(Table119[[#This Row],[COUNTRY]]=CATEGORICAL_BINS_STEP_1!$L$4,1,0)</f>
        <v>0</v>
      </c>
      <c r="I108" s="64">
        <f>IF(Table119[[#This Row],[COUNTRY]]=CATEGORICAL_BINS_STEP_1!$L$5,1,0)</f>
        <v>0</v>
      </c>
      <c r="J108" s="64">
        <f>IF(Table119[[#This Row],[COUNTRY]]=CATEGORICAL_BINS_STEP_1!P112,1,0)</f>
        <v>0</v>
      </c>
      <c r="K108" s="64">
        <f>IF(Table119[[#This Row],[COUNTRY]]=CATEGORICAL_BINS_STEP_1!$L$7,1,0)</f>
        <v>0</v>
      </c>
      <c r="L108" s="64">
        <f>IF(Table119[[#This Row],[COUNTRY]]=CATEGORICAL_BINS_STEP_1!$L$8,1,0)</f>
        <v>0</v>
      </c>
      <c r="M108" s="64">
        <f>IF(Table119[[#This Row],[COUNTRY]]=CATEGORICAL_BINS_STEP_1!$L$9,1,0)</f>
        <v>0</v>
      </c>
      <c r="N108" s="64">
        <f>IF(Table119[[#This Row],[COUNTRY]]=CATEGORICAL_BINS_STEP_1!$L$10,1,0)</f>
        <v>0</v>
      </c>
      <c r="O108" s="64">
        <f>IF(Table119[[#This Row],[COUNTRY]]=CATEGORICAL_BINS_STEP_1!$L$11,1,0)</f>
        <v>0</v>
      </c>
      <c r="P108" s="65">
        <f>IF(Table119[[#This Row],[SOLD PRICE]]&gt;=1000000,1,0)</f>
        <v>0</v>
      </c>
    </row>
    <row r="109" spans="1:16" x14ac:dyDescent="0.35">
      <c r="A109" s="1">
        <v>108</v>
      </c>
      <c r="B109" s="1">
        <f>IF(Table119[[#This Row],[BASE PRICE]]&lt;NUMERICAL_BINS_STEP_1!T110,1,0)</f>
        <v>0</v>
      </c>
      <c r="C109" s="1">
        <v>0</v>
      </c>
      <c r="D109" s="1">
        <v>1</v>
      </c>
      <c r="E109" s="1">
        <v>0</v>
      </c>
      <c r="F109" s="64">
        <f>IF(Table119[[#This Row],[COUNTRY]]=CATEGORICAL_BINS_STEP_1!$L$2,1,0)</f>
        <v>0</v>
      </c>
      <c r="G109" s="64">
        <f>IF(Table119[[#This Row],[COUNTRY]]=CATEGORICAL_BINS_STEP_1!$L$3,1,0)</f>
        <v>0</v>
      </c>
      <c r="H109" s="64">
        <f>IF(Table119[[#This Row],[COUNTRY]]=CATEGORICAL_BINS_STEP_1!$L$4,1,0)</f>
        <v>0</v>
      </c>
      <c r="I109" s="64">
        <f>IF(Table119[[#This Row],[COUNTRY]]=CATEGORICAL_BINS_STEP_1!$L$5,1,0)</f>
        <v>0</v>
      </c>
      <c r="J109" s="64">
        <f>IF(Table119[[#This Row],[COUNTRY]]=CATEGORICAL_BINS_STEP_1!P113,1,0)</f>
        <v>0</v>
      </c>
      <c r="K109" s="64">
        <f>IF(Table119[[#This Row],[COUNTRY]]=CATEGORICAL_BINS_STEP_1!$L$7,1,0)</f>
        <v>0</v>
      </c>
      <c r="L109" s="64">
        <f>IF(Table119[[#This Row],[COUNTRY]]=CATEGORICAL_BINS_STEP_1!$L$8,1,0)</f>
        <v>0</v>
      </c>
      <c r="M109" s="64">
        <f>IF(Table119[[#This Row],[COUNTRY]]=CATEGORICAL_BINS_STEP_1!$L$9,1,0)</f>
        <v>1</v>
      </c>
      <c r="N109" s="64">
        <f>IF(Table119[[#This Row],[COUNTRY]]=CATEGORICAL_BINS_STEP_1!$L$10,1,0)</f>
        <v>0</v>
      </c>
      <c r="O109" s="64">
        <f>IF(Table119[[#This Row],[COUNTRY]]=CATEGORICAL_BINS_STEP_1!$L$11,1,0)</f>
        <v>0</v>
      </c>
      <c r="P109" s="65">
        <f>IF(Table119[[#This Row],[SOLD PRICE]]&gt;=1000000,1,0)</f>
        <v>0</v>
      </c>
    </row>
    <row r="110" spans="1:16" x14ac:dyDescent="0.35">
      <c r="A110" s="1">
        <v>109</v>
      </c>
      <c r="B110" s="1">
        <f>IF(Table119[[#This Row],[BASE PRICE]]&lt;NUMERICAL_BINS_STEP_1!T111,1,0)</f>
        <v>0</v>
      </c>
      <c r="C110" s="1">
        <v>0</v>
      </c>
      <c r="D110" s="1">
        <v>1</v>
      </c>
      <c r="E110" s="1">
        <v>0</v>
      </c>
      <c r="F110" s="64">
        <f>IF(Table119[[#This Row],[COUNTRY]]=CATEGORICAL_BINS_STEP_1!$L$2,1,0)</f>
        <v>0</v>
      </c>
      <c r="G110" s="64">
        <f>IF(Table119[[#This Row],[COUNTRY]]=CATEGORICAL_BINS_STEP_1!$L$3,1,0)</f>
        <v>0</v>
      </c>
      <c r="H110" s="64">
        <f>IF(Table119[[#This Row],[COUNTRY]]=CATEGORICAL_BINS_STEP_1!$L$4,1,0)</f>
        <v>0</v>
      </c>
      <c r="I110" s="64">
        <f>IF(Table119[[#This Row],[COUNTRY]]=CATEGORICAL_BINS_STEP_1!$L$5,1,0)</f>
        <v>0</v>
      </c>
      <c r="J110" s="64">
        <f>IF(Table119[[#This Row],[COUNTRY]]=CATEGORICAL_BINS_STEP_1!P114,1,0)</f>
        <v>0</v>
      </c>
      <c r="K110" s="64">
        <f>IF(Table119[[#This Row],[COUNTRY]]=CATEGORICAL_BINS_STEP_1!$L$7,1,0)</f>
        <v>0</v>
      </c>
      <c r="L110" s="64">
        <f>IF(Table119[[#This Row],[COUNTRY]]=CATEGORICAL_BINS_STEP_1!$L$8,1,0)</f>
        <v>0</v>
      </c>
      <c r="M110" s="64">
        <f>IF(Table119[[#This Row],[COUNTRY]]=CATEGORICAL_BINS_STEP_1!$L$9,1,0)</f>
        <v>1</v>
      </c>
      <c r="N110" s="64">
        <f>IF(Table119[[#This Row],[COUNTRY]]=CATEGORICAL_BINS_STEP_1!$L$10,1,0)</f>
        <v>0</v>
      </c>
      <c r="O110" s="64">
        <f>IF(Table119[[#This Row],[COUNTRY]]=CATEGORICAL_BINS_STEP_1!$L$11,1,0)</f>
        <v>0</v>
      </c>
      <c r="P110" s="65">
        <f>IF(Table119[[#This Row],[SOLD PRICE]]&gt;=1000000,1,0)</f>
        <v>0</v>
      </c>
    </row>
    <row r="111" spans="1:16" x14ac:dyDescent="0.35">
      <c r="A111" s="1">
        <v>110</v>
      </c>
      <c r="B111" s="1">
        <f>IF(Table119[[#This Row],[BASE PRICE]]&lt;NUMERICAL_BINS_STEP_1!T112,1,0)</f>
        <v>0</v>
      </c>
      <c r="C111" s="1">
        <v>0</v>
      </c>
      <c r="D111" s="1">
        <v>1</v>
      </c>
      <c r="E111" s="1">
        <v>0</v>
      </c>
      <c r="F111" s="64">
        <f>IF(Table119[[#This Row],[COUNTRY]]=CATEGORICAL_BINS_STEP_1!$L$2,1,0)</f>
        <v>0</v>
      </c>
      <c r="G111" s="64">
        <f>IF(Table119[[#This Row],[COUNTRY]]=CATEGORICAL_BINS_STEP_1!$L$3,1,0)</f>
        <v>0</v>
      </c>
      <c r="H111" s="64">
        <f>IF(Table119[[#This Row],[COUNTRY]]=CATEGORICAL_BINS_STEP_1!$L$4,1,0)</f>
        <v>1</v>
      </c>
      <c r="I111" s="64">
        <f>IF(Table119[[#This Row],[COUNTRY]]=CATEGORICAL_BINS_STEP_1!$L$5,1,0)</f>
        <v>0</v>
      </c>
      <c r="J111" s="64">
        <f>IF(Table119[[#This Row],[COUNTRY]]=CATEGORICAL_BINS_STEP_1!P115,1,0)</f>
        <v>0</v>
      </c>
      <c r="K111" s="64">
        <f>IF(Table119[[#This Row],[COUNTRY]]=CATEGORICAL_BINS_STEP_1!$L$7,1,0)</f>
        <v>0</v>
      </c>
      <c r="L111" s="64">
        <f>IF(Table119[[#This Row],[COUNTRY]]=CATEGORICAL_BINS_STEP_1!$L$8,1,0)</f>
        <v>0</v>
      </c>
      <c r="M111" s="64">
        <f>IF(Table119[[#This Row],[COUNTRY]]=CATEGORICAL_BINS_STEP_1!$L$9,1,0)</f>
        <v>0</v>
      </c>
      <c r="N111" s="64">
        <f>IF(Table119[[#This Row],[COUNTRY]]=CATEGORICAL_BINS_STEP_1!$L$10,1,0)</f>
        <v>0</v>
      </c>
      <c r="O111" s="64">
        <f>IF(Table119[[#This Row],[COUNTRY]]=CATEGORICAL_BINS_STEP_1!$L$11,1,0)</f>
        <v>0</v>
      </c>
      <c r="P111" s="65">
        <f>IF(Table119[[#This Row],[SOLD PRICE]]&gt;=1000000,1,0)</f>
        <v>0</v>
      </c>
    </row>
    <row r="112" spans="1:16" x14ac:dyDescent="0.35">
      <c r="A112" s="1">
        <v>111</v>
      </c>
      <c r="B112" s="1">
        <f>IF(Table119[[#This Row],[BASE PRICE]]&lt;NUMERICAL_BINS_STEP_1!T113,1,0)</f>
        <v>0</v>
      </c>
      <c r="C112" s="1">
        <v>0</v>
      </c>
      <c r="D112" s="1">
        <v>1</v>
      </c>
      <c r="E112" s="1">
        <v>0</v>
      </c>
      <c r="F112" s="64">
        <f>IF(Table119[[#This Row],[COUNTRY]]=CATEGORICAL_BINS_STEP_1!$L$2,1,0)</f>
        <v>0</v>
      </c>
      <c r="G112" s="64">
        <f>IF(Table119[[#This Row],[COUNTRY]]=CATEGORICAL_BINS_STEP_1!$L$3,1,0)</f>
        <v>0</v>
      </c>
      <c r="H112" s="64">
        <f>IF(Table119[[#This Row],[COUNTRY]]=CATEGORICAL_BINS_STEP_1!$L$4,1,0)</f>
        <v>0</v>
      </c>
      <c r="I112" s="64">
        <f>IF(Table119[[#This Row],[COUNTRY]]=CATEGORICAL_BINS_STEP_1!$L$5,1,0)</f>
        <v>0</v>
      </c>
      <c r="J112" s="64">
        <f>IF(Table119[[#This Row],[COUNTRY]]=CATEGORICAL_BINS_STEP_1!P116,1,0)</f>
        <v>0</v>
      </c>
      <c r="K112" s="64">
        <f>IF(Table119[[#This Row],[COUNTRY]]=CATEGORICAL_BINS_STEP_1!$L$7,1,0)</f>
        <v>0</v>
      </c>
      <c r="L112" s="64">
        <f>IF(Table119[[#This Row],[COUNTRY]]=CATEGORICAL_BINS_STEP_1!$L$8,1,0)</f>
        <v>0</v>
      </c>
      <c r="M112" s="64">
        <f>IF(Table119[[#This Row],[COUNTRY]]=CATEGORICAL_BINS_STEP_1!$L$9,1,0)</f>
        <v>0</v>
      </c>
      <c r="N112" s="64">
        <f>IF(Table119[[#This Row],[COUNTRY]]=CATEGORICAL_BINS_STEP_1!$L$10,1,0)</f>
        <v>0</v>
      </c>
      <c r="O112" s="64">
        <f>IF(Table119[[#This Row],[COUNTRY]]=CATEGORICAL_BINS_STEP_1!$L$11,1,0)</f>
        <v>0</v>
      </c>
      <c r="P112" s="65">
        <f>IF(Table119[[#This Row],[SOLD PRICE]]&gt;=1000000,1,0)</f>
        <v>0</v>
      </c>
    </row>
    <row r="113" spans="1:16" x14ac:dyDescent="0.35">
      <c r="A113" s="1">
        <v>112</v>
      </c>
      <c r="B113" s="1">
        <f>IF(Table119[[#This Row],[BASE PRICE]]&lt;NUMERICAL_BINS_STEP_1!T114,1,0)</f>
        <v>0</v>
      </c>
      <c r="C113" s="1">
        <v>0</v>
      </c>
      <c r="D113" s="1">
        <v>1</v>
      </c>
      <c r="E113" s="1">
        <v>0</v>
      </c>
      <c r="F113" s="64">
        <f>IF(Table119[[#This Row],[COUNTRY]]=CATEGORICAL_BINS_STEP_1!$L$2,1,0)</f>
        <v>0</v>
      </c>
      <c r="G113" s="64">
        <f>IF(Table119[[#This Row],[COUNTRY]]=CATEGORICAL_BINS_STEP_1!$L$3,1,0)</f>
        <v>0</v>
      </c>
      <c r="H113" s="64">
        <f>IF(Table119[[#This Row],[COUNTRY]]=CATEGORICAL_BINS_STEP_1!$L$4,1,0)</f>
        <v>0</v>
      </c>
      <c r="I113" s="64">
        <f>IF(Table119[[#This Row],[COUNTRY]]=CATEGORICAL_BINS_STEP_1!$L$5,1,0)</f>
        <v>0</v>
      </c>
      <c r="J113" s="64">
        <f>IF(Table119[[#This Row],[COUNTRY]]=CATEGORICAL_BINS_STEP_1!P117,1,0)</f>
        <v>0</v>
      </c>
      <c r="K113" s="64">
        <f>IF(Table119[[#This Row],[COUNTRY]]=CATEGORICAL_BINS_STEP_1!$L$7,1,0)</f>
        <v>1</v>
      </c>
      <c r="L113" s="64">
        <f>IF(Table119[[#This Row],[COUNTRY]]=CATEGORICAL_BINS_STEP_1!$L$8,1,0)</f>
        <v>0</v>
      </c>
      <c r="M113" s="64">
        <f>IF(Table119[[#This Row],[COUNTRY]]=CATEGORICAL_BINS_STEP_1!$L$9,1,0)</f>
        <v>0</v>
      </c>
      <c r="N113" s="64">
        <f>IF(Table119[[#This Row],[COUNTRY]]=CATEGORICAL_BINS_STEP_1!$L$10,1,0)</f>
        <v>0</v>
      </c>
      <c r="O113" s="64">
        <f>IF(Table119[[#This Row],[COUNTRY]]=CATEGORICAL_BINS_STEP_1!$L$11,1,0)</f>
        <v>0</v>
      </c>
      <c r="P113" s="65">
        <f>IF(Table119[[#This Row],[SOLD PRICE]]&gt;=1000000,1,0)</f>
        <v>1</v>
      </c>
    </row>
    <row r="114" spans="1:16" x14ac:dyDescent="0.35">
      <c r="A114" s="1">
        <v>113</v>
      </c>
      <c r="B114" s="1">
        <f>IF(Table119[[#This Row],[BASE PRICE]]&lt;NUMERICAL_BINS_STEP_1!T115,1,0)</f>
        <v>0</v>
      </c>
      <c r="C114" s="1">
        <v>0</v>
      </c>
      <c r="D114" s="1">
        <v>1</v>
      </c>
      <c r="E114" s="1">
        <v>0</v>
      </c>
      <c r="F114" s="64">
        <f>IF(Table119[[#This Row],[COUNTRY]]=CATEGORICAL_BINS_STEP_1!$L$2,1,0)</f>
        <v>0</v>
      </c>
      <c r="G114" s="64">
        <f>IF(Table119[[#This Row],[COUNTRY]]=CATEGORICAL_BINS_STEP_1!$L$3,1,0)</f>
        <v>0</v>
      </c>
      <c r="H114" s="64">
        <f>IF(Table119[[#This Row],[COUNTRY]]=CATEGORICAL_BINS_STEP_1!$L$4,1,0)</f>
        <v>0</v>
      </c>
      <c r="I114" s="64">
        <f>IF(Table119[[#This Row],[COUNTRY]]=CATEGORICAL_BINS_STEP_1!$L$5,1,0)</f>
        <v>1</v>
      </c>
      <c r="J114" s="64">
        <f>IF(Table119[[#This Row],[COUNTRY]]=CATEGORICAL_BINS_STEP_1!P118,1,0)</f>
        <v>0</v>
      </c>
      <c r="K114" s="64">
        <f>IF(Table119[[#This Row],[COUNTRY]]=CATEGORICAL_BINS_STEP_1!$L$7,1,0)</f>
        <v>0</v>
      </c>
      <c r="L114" s="64">
        <f>IF(Table119[[#This Row],[COUNTRY]]=CATEGORICAL_BINS_STEP_1!$L$8,1,0)</f>
        <v>0</v>
      </c>
      <c r="M114" s="64">
        <f>IF(Table119[[#This Row],[COUNTRY]]=CATEGORICAL_BINS_STEP_1!$L$9,1,0)</f>
        <v>0</v>
      </c>
      <c r="N114" s="64">
        <f>IF(Table119[[#This Row],[COUNTRY]]=CATEGORICAL_BINS_STEP_1!$L$10,1,0)</f>
        <v>0</v>
      </c>
      <c r="O114" s="64">
        <f>IF(Table119[[#This Row],[COUNTRY]]=CATEGORICAL_BINS_STEP_1!$L$11,1,0)</f>
        <v>0</v>
      </c>
      <c r="P114" s="65">
        <f>IF(Table119[[#This Row],[SOLD PRICE]]&gt;=1000000,1,0)</f>
        <v>0</v>
      </c>
    </row>
    <row r="115" spans="1:16" x14ac:dyDescent="0.35">
      <c r="A115" s="1">
        <v>114</v>
      </c>
      <c r="B115" s="1">
        <f>IF(Table119[[#This Row],[BASE PRICE]]&lt;NUMERICAL_BINS_STEP_1!T116,1,0)</f>
        <v>0</v>
      </c>
      <c r="C115" s="1">
        <v>0</v>
      </c>
      <c r="D115" s="1">
        <v>0</v>
      </c>
      <c r="E115" s="1">
        <v>1</v>
      </c>
      <c r="F115" s="64">
        <f>IF(Table119[[#This Row],[COUNTRY]]=CATEGORICAL_BINS_STEP_1!$L$2,1,0)</f>
        <v>0</v>
      </c>
      <c r="G115" s="64">
        <f>IF(Table119[[#This Row],[COUNTRY]]=CATEGORICAL_BINS_STEP_1!$L$3,1,0)</f>
        <v>0</v>
      </c>
      <c r="H115" s="64">
        <f>IF(Table119[[#This Row],[COUNTRY]]=CATEGORICAL_BINS_STEP_1!$L$4,1,0)</f>
        <v>0</v>
      </c>
      <c r="I115" s="64">
        <f>IF(Table119[[#This Row],[COUNTRY]]=CATEGORICAL_BINS_STEP_1!$L$5,1,0)</f>
        <v>0</v>
      </c>
      <c r="J115" s="64">
        <f>IF(Table119[[#This Row],[COUNTRY]]=CATEGORICAL_BINS_STEP_1!P119,1,0)</f>
        <v>0</v>
      </c>
      <c r="K115" s="64">
        <f>IF(Table119[[#This Row],[COUNTRY]]=CATEGORICAL_BINS_STEP_1!$L$7,1,0)</f>
        <v>0</v>
      </c>
      <c r="L115" s="64">
        <f>IF(Table119[[#This Row],[COUNTRY]]=CATEGORICAL_BINS_STEP_1!$L$8,1,0)</f>
        <v>0</v>
      </c>
      <c r="M115" s="64">
        <f>IF(Table119[[#This Row],[COUNTRY]]=CATEGORICAL_BINS_STEP_1!$L$9,1,0)</f>
        <v>0</v>
      </c>
      <c r="N115" s="64">
        <f>IF(Table119[[#This Row],[COUNTRY]]=CATEGORICAL_BINS_STEP_1!$L$10,1,0)</f>
        <v>0</v>
      </c>
      <c r="O115" s="64">
        <f>IF(Table119[[#This Row],[COUNTRY]]=CATEGORICAL_BINS_STEP_1!$L$11,1,0)</f>
        <v>0</v>
      </c>
      <c r="P115" s="65">
        <f>IF(Table119[[#This Row],[SOLD PRICE]]&gt;=1000000,1,0)</f>
        <v>0</v>
      </c>
    </row>
    <row r="116" spans="1:16" x14ac:dyDescent="0.35">
      <c r="A116" s="1">
        <v>115</v>
      </c>
      <c r="B116" s="1">
        <f>IF(Table119[[#This Row],[BASE PRICE]]&lt;NUMERICAL_BINS_STEP_1!T117,1,0)</f>
        <v>0</v>
      </c>
      <c r="C116" s="1">
        <v>0</v>
      </c>
      <c r="D116" s="1">
        <v>0</v>
      </c>
      <c r="E116" s="1">
        <v>1</v>
      </c>
      <c r="F116" s="64">
        <f>IF(Table119[[#This Row],[COUNTRY]]=CATEGORICAL_BINS_STEP_1!$L$2,1,0)</f>
        <v>0</v>
      </c>
      <c r="G116" s="64">
        <f>IF(Table119[[#This Row],[COUNTRY]]=CATEGORICAL_BINS_STEP_1!$L$3,1,0)</f>
        <v>0</v>
      </c>
      <c r="H116" s="64">
        <f>IF(Table119[[#This Row],[COUNTRY]]=CATEGORICAL_BINS_STEP_1!$L$4,1,0)</f>
        <v>0</v>
      </c>
      <c r="I116" s="64">
        <f>IF(Table119[[#This Row],[COUNTRY]]=CATEGORICAL_BINS_STEP_1!$L$5,1,0)</f>
        <v>0</v>
      </c>
      <c r="J116" s="64">
        <f>IF(Table119[[#This Row],[COUNTRY]]=CATEGORICAL_BINS_STEP_1!P120,1,0)</f>
        <v>0</v>
      </c>
      <c r="K116" s="64">
        <f>IF(Table119[[#This Row],[COUNTRY]]=CATEGORICAL_BINS_STEP_1!$L$7,1,0)</f>
        <v>1</v>
      </c>
      <c r="L116" s="64">
        <f>IF(Table119[[#This Row],[COUNTRY]]=CATEGORICAL_BINS_STEP_1!$L$8,1,0)</f>
        <v>0</v>
      </c>
      <c r="M116" s="64">
        <f>IF(Table119[[#This Row],[COUNTRY]]=CATEGORICAL_BINS_STEP_1!$L$9,1,0)</f>
        <v>0</v>
      </c>
      <c r="N116" s="64">
        <f>IF(Table119[[#This Row],[COUNTRY]]=CATEGORICAL_BINS_STEP_1!$L$10,1,0)</f>
        <v>0</v>
      </c>
      <c r="O116" s="64">
        <f>IF(Table119[[#This Row],[COUNTRY]]=CATEGORICAL_BINS_STEP_1!$L$11,1,0)</f>
        <v>0</v>
      </c>
      <c r="P116" s="65">
        <f>IF(Table119[[#This Row],[SOLD PRICE]]&gt;=1000000,1,0)</f>
        <v>0</v>
      </c>
    </row>
    <row r="117" spans="1:16" x14ac:dyDescent="0.35">
      <c r="A117" s="1">
        <v>116</v>
      </c>
      <c r="B117" s="1">
        <f>IF(Table119[[#This Row],[BASE PRICE]]&lt;NUMERICAL_BINS_STEP_1!T118,1,0)</f>
        <v>0</v>
      </c>
      <c r="C117" s="1">
        <v>0</v>
      </c>
      <c r="D117" s="1">
        <v>0</v>
      </c>
      <c r="E117" s="1">
        <v>1</v>
      </c>
      <c r="F117" s="64">
        <f>IF(Table119[[#This Row],[COUNTRY]]=CATEGORICAL_BINS_STEP_1!$L$2,1,0)</f>
        <v>0</v>
      </c>
      <c r="G117" s="64">
        <f>IF(Table119[[#This Row],[COUNTRY]]=CATEGORICAL_BINS_STEP_1!$L$3,1,0)</f>
        <v>0</v>
      </c>
      <c r="H117" s="64">
        <f>IF(Table119[[#This Row],[COUNTRY]]=CATEGORICAL_BINS_STEP_1!$L$4,1,0)</f>
        <v>0</v>
      </c>
      <c r="I117" s="64">
        <f>IF(Table119[[#This Row],[COUNTRY]]=CATEGORICAL_BINS_STEP_1!$L$5,1,0)</f>
        <v>0</v>
      </c>
      <c r="J117" s="64">
        <f>IF(Table119[[#This Row],[COUNTRY]]=CATEGORICAL_BINS_STEP_1!P121,1,0)</f>
        <v>0</v>
      </c>
      <c r="K117" s="64">
        <f>IF(Table119[[#This Row],[COUNTRY]]=CATEGORICAL_BINS_STEP_1!$L$7,1,0)</f>
        <v>1</v>
      </c>
      <c r="L117" s="64">
        <f>IF(Table119[[#This Row],[COUNTRY]]=CATEGORICAL_BINS_STEP_1!$L$8,1,0)</f>
        <v>0</v>
      </c>
      <c r="M117" s="64">
        <f>IF(Table119[[#This Row],[COUNTRY]]=CATEGORICAL_BINS_STEP_1!$L$9,1,0)</f>
        <v>0</v>
      </c>
      <c r="N117" s="64">
        <f>IF(Table119[[#This Row],[COUNTRY]]=CATEGORICAL_BINS_STEP_1!$L$10,1,0)</f>
        <v>0</v>
      </c>
      <c r="O117" s="64">
        <f>IF(Table119[[#This Row],[COUNTRY]]=CATEGORICAL_BINS_STEP_1!$L$11,1,0)</f>
        <v>0</v>
      </c>
      <c r="P117" s="65">
        <f>IF(Table119[[#This Row],[SOLD PRICE]]&gt;=1000000,1,0)</f>
        <v>0</v>
      </c>
    </row>
    <row r="118" spans="1:16" x14ac:dyDescent="0.35">
      <c r="A118" s="1">
        <v>117</v>
      </c>
      <c r="B118" s="1">
        <f>IF(Table119[[#This Row],[BASE PRICE]]&lt;NUMERICAL_BINS_STEP_1!T119,1,0)</f>
        <v>0</v>
      </c>
      <c r="C118" s="1">
        <v>0</v>
      </c>
      <c r="D118" s="1">
        <v>0</v>
      </c>
      <c r="E118" s="1">
        <v>1</v>
      </c>
      <c r="F118" s="64">
        <f>IF(Table119[[#This Row],[COUNTRY]]=CATEGORICAL_BINS_STEP_1!$L$2,1,0)</f>
        <v>0</v>
      </c>
      <c r="G118" s="64">
        <f>IF(Table119[[#This Row],[COUNTRY]]=CATEGORICAL_BINS_STEP_1!$L$3,1,0)</f>
        <v>0</v>
      </c>
      <c r="H118" s="64">
        <f>IF(Table119[[#This Row],[COUNTRY]]=CATEGORICAL_BINS_STEP_1!$L$4,1,0)</f>
        <v>0</v>
      </c>
      <c r="I118" s="64">
        <f>IF(Table119[[#This Row],[COUNTRY]]=CATEGORICAL_BINS_STEP_1!$L$5,1,0)</f>
        <v>0</v>
      </c>
      <c r="J118" s="64">
        <f>IF(Table119[[#This Row],[COUNTRY]]=CATEGORICAL_BINS_STEP_1!P122,1,0)</f>
        <v>0</v>
      </c>
      <c r="K118" s="64">
        <f>IF(Table119[[#This Row],[COUNTRY]]=CATEGORICAL_BINS_STEP_1!$L$7,1,0)</f>
        <v>0</v>
      </c>
      <c r="L118" s="64">
        <f>IF(Table119[[#This Row],[COUNTRY]]=CATEGORICAL_BINS_STEP_1!$L$8,1,0)</f>
        <v>0</v>
      </c>
      <c r="M118" s="64">
        <f>IF(Table119[[#This Row],[COUNTRY]]=CATEGORICAL_BINS_STEP_1!$L$9,1,0)</f>
        <v>1</v>
      </c>
      <c r="N118" s="64">
        <f>IF(Table119[[#This Row],[COUNTRY]]=CATEGORICAL_BINS_STEP_1!$L$10,1,0)</f>
        <v>0</v>
      </c>
      <c r="O118" s="64">
        <f>IF(Table119[[#This Row],[COUNTRY]]=CATEGORICAL_BINS_STEP_1!$L$11,1,0)</f>
        <v>0</v>
      </c>
      <c r="P118" s="65">
        <f>IF(Table119[[#This Row],[SOLD PRICE]]&gt;=1000000,1,0)</f>
        <v>0</v>
      </c>
    </row>
    <row r="119" spans="1:16" x14ac:dyDescent="0.35">
      <c r="A119" s="1">
        <v>118</v>
      </c>
      <c r="B119" s="1">
        <f>IF(Table119[[#This Row],[BASE PRICE]]&lt;NUMERICAL_BINS_STEP_1!T120,1,0)</f>
        <v>0</v>
      </c>
      <c r="C119" s="1">
        <v>0</v>
      </c>
      <c r="D119" s="1">
        <v>0</v>
      </c>
      <c r="E119" s="1">
        <v>1</v>
      </c>
      <c r="F119" s="64">
        <f>IF(Table119[[#This Row],[COUNTRY]]=CATEGORICAL_BINS_STEP_1!$L$2,1,0)</f>
        <v>0</v>
      </c>
      <c r="G119" s="64">
        <f>IF(Table119[[#This Row],[COUNTRY]]=CATEGORICAL_BINS_STEP_1!$L$3,1,0)</f>
        <v>0</v>
      </c>
      <c r="H119" s="64">
        <f>IF(Table119[[#This Row],[COUNTRY]]=CATEGORICAL_BINS_STEP_1!$L$4,1,0)</f>
        <v>1</v>
      </c>
      <c r="I119" s="64">
        <f>IF(Table119[[#This Row],[COUNTRY]]=CATEGORICAL_BINS_STEP_1!$L$5,1,0)</f>
        <v>0</v>
      </c>
      <c r="J119" s="64">
        <f>IF(Table119[[#This Row],[COUNTRY]]=CATEGORICAL_BINS_STEP_1!P123,1,0)</f>
        <v>0</v>
      </c>
      <c r="K119" s="64">
        <f>IF(Table119[[#This Row],[COUNTRY]]=CATEGORICAL_BINS_STEP_1!$L$7,1,0)</f>
        <v>0</v>
      </c>
      <c r="L119" s="64">
        <f>IF(Table119[[#This Row],[COUNTRY]]=CATEGORICAL_BINS_STEP_1!$L$8,1,0)</f>
        <v>0</v>
      </c>
      <c r="M119" s="64">
        <f>IF(Table119[[#This Row],[COUNTRY]]=CATEGORICAL_BINS_STEP_1!$L$9,1,0)</f>
        <v>0</v>
      </c>
      <c r="N119" s="64">
        <f>IF(Table119[[#This Row],[COUNTRY]]=CATEGORICAL_BINS_STEP_1!$L$10,1,0)</f>
        <v>0</v>
      </c>
      <c r="O119" s="64">
        <f>IF(Table119[[#This Row],[COUNTRY]]=CATEGORICAL_BINS_STEP_1!$L$11,1,0)</f>
        <v>0</v>
      </c>
      <c r="P119" s="65">
        <f>IF(Table119[[#This Row],[SOLD PRICE]]&gt;=1000000,1,0)</f>
        <v>0</v>
      </c>
    </row>
    <row r="120" spans="1:16" x14ac:dyDescent="0.35">
      <c r="A120" s="1">
        <v>119</v>
      </c>
      <c r="B120" s="1">
        <f>IF(Table119[[#This Row],[BASE PRICE]]&lt;NUMERICAL_BINS_STEP_1!T121,1,0)</f>
        <v>0</v>
      </c>
      <c r="C120" s="1">
        <v>0</v>
      </c>
      <c r="D120" s="1">
        <v>0</v>
      </c>
      <c r="E120" s="1">
        <v>1</v>
      </c>
      <c r="F120" s="64">
        <f>IF(Table119[[#This Row],[COUNTRY]]=CATEGORICAL_BINS_STEP_1!$L$2,1,0)</f>
        <v>0</v>
      </c>
      <c r="G120" s="64">
        <f>IF(Table119[[#This Row],[COUNTRY]]=CATEGORICAL_BINS_STEP_1!$L$3,1,0)</f>
        <v>0</v>
      </c>
      <c r="H120" s="64">
        <f>IF(Table119[[#This Row],[COUNTRY]]=CATEGORICAL_BINS_STEP_1!$L$4,1,0)</f>
        <v>0</v>
      </c>
      <c r="I120" s="64">
        <f>IF(Table119[[#This Row],[COUNTRY]]=CATEGORICAL_BINS_STEP_1!$L$5,1,0)</f>
        <v>0</v>
      </c>
      <c r="J120" s="64">
        <f>IF(Table119[[#This Row],[COUNTRY]]=CATEGORICAL_BINS_STEP_1!P124,1,0)</f>
        <v>0</v>
      </c>
      <c r="K120" s="64">
        <f>IF(Table119[[#This Row],[COUNTRY]]=CATEGORICAL_BINS_STEP_1!$L$7,1,0)</f>
        <v>1</v>
      </c>
      <c r="L120" s="64">
        <f>IF(Table119[[#This Row],[COUNTRY]]=CATEGORICAL_BINS_STEP_1!$L$8,1,0)</f>
        <v>0</v>
      </c>
      <c r="M120" s="64">
        <f>IF(Table119[[#This Row],[COUNTRY]]=CATEGORICAL_BINS_STEP_1!$L$9,1,0)</f>
        <v>0</v>
      </c>
      <c r="N120" s="64">
        <f>IF(Table119[[#This Row],[COUNTRY]]=CATEGORICAL_BINS_STEP_1!$L$10,1,0)</f>
        <v>0</v>
      </c>
      <c r="O120" s="64">
        <f>IF(Table119[[#This Row],[COUNTRY]]=CATEGORICAL_BINS_STEP_1!$L$11,1,0)</f>
        <v>0</v>
      </c>
      <c r="P120" s="65">
        <f>IF(Table119[[#This Row],[SOLD PRICE]]&gt;=1000000,1,0)</f>
        <v>0</v>
      </c>
    </row>
    <row r="121" spans="1:16" x14ac:dyDescent="0.35">
      <c r="A121" s="1">
        <v>120</v>
      </c>
      <c r="B121" s="1">
        <f>IF(Table119[[#This Row],[BASE PRICE]]&lt;NUMERICAL_BINS_STEP_1!T122,1,0)</f>
        <v>0</v>
      </c>
      <c r="C121" s="1">
        <v>0</v>
      </c>
      <c r="D121" s="1">
        <v>0</v>
      </c>
      <c r="E121" s="1">
        <v>1</v>
      </c>
      <c r="F121" s="64">
        <f>IF(Table119[[#This Row],[COUNTRY]]=CATEGORICAL_BINS_STEP_1!$L$2,1,0)</f>
        <v>0</v>
      </c>
      <c r="G121" s="64">
        <f>IF(Table119[[#This Row],[COUNTRY]]=CATEGORICAL_BINS_STEP_1!$L$3,1,0)</f>
        <v>0</v>
      </c>
      <c r="H121" s="64">
        <f>IF(Table119[[#This Row],[COUNTRY]]=CATEGORICAL_BINS_STEP_1!$L$4,1,0)</f>
        <v>0</v>
      </c>
      <c r="I121" s="64">
        <f>IF(Table119[[#This Row],[COUNTRY]]=CATEGORICAL_BINS_STEP_1!$L$5,1,0)</f>
        <v>1</v>
      </c>
      <c r="J121" s="64">
        <f>IF(Table119[[#This Row],[COUNTRY]]=CATEGORICAL_BINS_STEP_1!P125,1,0)</f>
        <v>0</v>
      </c>
      <c r="K121" s="64">
        <f>IF(Table119[[#This Row],[COUNTRY]]=CATEGORICAL_BINS_STEP_1!$L$7,1,0)</f>
        <v>0</v>
      </c>
      <c r="L121" s="64">
        <f>IF(Table119[[#This Row],[COUNTRY]]=CATEGORICAL_BINS_STEP_1!$L$8,1,0)</f>
        <v>0</v>
      </c>
      <c r="M121" s="64">
        <f>IF(Table119[[#This Row],[COUNTRY]]=CATEGORICAL_BINS_STEP_1!$L$9,1,0)</f>
        <v>0</v>
      </c>
      <c r="N121" s="64">
        <f>IF(Table119[[#This Row],[COUNTRY]]=CATEGORICAL_BINS_STEP_1!$L$10,1,0)</f>
        <v>0</v>
      </c>
      <c r="O121" s="64">
        <f>IF(Table119[[#This Row],[COUNTRY]]=CATEGORICAL_BINS_STEP_1!$L$11,1,0)</f>
        <v>0</v>
      </c>
      <c r="P121" s="65">
        <f>IF(Table119[[#This Row],[SOLD PRICE]]&gt;=1000000,1,0)</f>
        <v>0</v>
      </c>
    </row>
    <row r="122" spans="1:16" x14ac:dyDescent="0.35">
      <c r="A122" s="1">
        <v>121</v>
      </c>
      <c r="B122" s="1">
        <f>IF(Table119[[#This Row],[BASE PRICE]]&lt;NUMERICAL_BINS_STEP_1!T123,1,0)</f>
        <v>0</v>
      </c>
      <c r="C122" s="1">
        <v>0</v>
      </c>
      <c r="D122" s="1">
        <v>0</v>
      </c>
      <c r="E122" s="1">
        <v>1</v>
      </c>
      <c r="F122" s="64">
        <f>IF(Table119[[#This Row],[COUNTRY]]=CATEGORICAL_BINS_STEP_1!$L$2,1,0)</f>
        <v>0</v>
      </c>
      <c r="G122" s="64">
        <f>IF(Table119[[#This Row],[COUNTRY]]=CATEGORICAL_BINS_STEP_1!$L$3,1,0)</f>
        <v>0</v>
      </c>
      <c r="H122" s="64">
        <f>IF(Table119[[#This Row],[COUNTRY]]=CATEGORICAL_BINS_STEP_1!$L$4,1,0)</f>
        <v>0</v>
      </c>
      <c r="I122" s="64">
        <f>IF(Table119[[#This Row],[COUNTRY]]=CATEGORICAL_BINS_STEP_1!$L$5,1,0)</f>
        <v>0</v>
      </c>
      <c r="J122" s="64">
        <f>IF(Table119[[#This Row],[COUNTRY]]=CATEGORICAL_BINS_STEP_1!P126,1,0)</f>
        <v>0</v>
      </c>
      <c r="K122" s="64">
        <f>IF(Table119[[#This Row],[COUNTRY]]=CATEGORICAL_BINS_STEP_1!$L$7,1,0)</f>
        <v>1</v>
      </c>
      <c r="L122" s="64">
        <f>IF(Table119[[#This Row],[COUNTRY]]=CATEGORICAL_BINS_STEP_1!$L$8,1,0)</f>
        <v>0</v>
      </c>
      <c r="M122" s="64">
        <f>IF(Table119[[#This Row],[COUNTRY]]=CATEGORICAL_BINS_STEP_1!$L$9,1,0)</f>
        <v>0</v>
      </c>
      <c r="N122" s="64">
        <f>IF(Table119[[#This Row],[COUNTRY]]=CATEGORICAL_BINS_STEP_1!$L$10,1,0)</f>
        <v>0</v>
      </c>
      <c r="O122" s="64">
        <f>IF(Table119[[#This Row],[COUNTRY]]=CATEGORICAL_BINS_STEP_1!$L$11,1,0)</f>
        <v>0</v>
      </c>
      <c r="P122" s="65">
        <f>IF(Table119[[#This Row],[SOLD PRICE]]&gt;=1000000,1,0)</f>
        <v>0</v>
      </c>
    </row>
    <row r="123" spans="1:16" x14ac:dyDescent="0.35">
      <c r="A123" s="1">
        <v>122</v>
      </c>
      <c r="B123" s="1">
        <f>IF(Table119[[#This Row],[BASE PRICE]]&lt;NUMERICAL_BINS_STEP_1!T124,1,0)</f>
        <v>0</v>
      </c>
      <c r="C123" s="1">
        <v>0</v>
      </c>
      <c r="D123" s="1">
        <v>0</v>
      </c>
      <c r="E123" s="1">
        <v>1</v>
      </c>
      <c r="F123" s="64">
        <f>IF(Table119[[#This Row],[COUNTRY]]=CATEGORICAL_BINS_STEP_1!$L$2,1,0)</f>
        <v>0</v>
      </c>
      <c r="G123" s="64">
        <f>IF(Table119[[#This Row],[COUNTRY]]=CATEGORICAL_BINS_STEP_1!$L$3,1,0)</f>
        <v>1</v>
      </c>
      <c r="H123" s="64">
        <f>IF(Table119[[#This Row],[COUNTRY]]=CATEGORICAL_BINS_STEP_1!$L$4,1,0)</f>
        <v>0</v>
      </c>
      <c r="I123" s="64">
        <f>IF(Table119[[#This Row],[COUNTRY]]=CATEGORICAL_BINS_STEP_1!$L$5,1,0)</f>
        <v>0</v>
      </c>
      <c r="J123" s="64">
        <f>IF(Table119[[#This Row],[COUNTRY]]=CATEGORICAL_BINS_STEP_1!P127,1,0)</f>
        <v>0</v>
      </c>
      <c r="K123" s="64">
        <f>IF(Table119[[#This Row],[COUNTRY]]=CATEGORICAL_BINS_STEP_1!$L$7,1,0)</f>
        <v>0</v>
      </c>
      <c r="L123" s="64">
        <f>IF(Table119[[#This Row],[COUNTRY]]=CATEGORICAL_BINS_STEP_1!$L$8,1,0)</f>
        <v>0</v>
      </c>
      <c r="M123" s="64">
        <f>IF(Table119[[#This Row],[COUNTRY]]=CATEGORICAL_BINS_STEP_1!$L$9,1,0)</f>
        <v>0</v>
      </c>
      <c r="N123" s="64">
        <f>IF(Table119[[#This Row],[COUNTRY]]=CATEGORICAL_BINS_STEP_1!$L$10,1,0)</f>
        <v>0</v>
      </c>
      <c r="O123" s="64">
        <f>IF(Table119[[#This Row],[COUNTRY]]=CATEGORICAL_BINS_STEP_1!$L$11,1,0)</f>
        <v>0</v>
      </c>
      <c r="P123" s="65">
        <f>IF(Table119[[#This Row],[SOLD PRICE]]&gt;=1000000,1,0)</f>
        <v>1</v>
      </c>
    </row>
    <row r="124" spans="1:16" x14ac:dyDescent="0.35">
      <c r="A124" s="1">
        <v>123</v>
      </c>
      <c r="B124" s="1">
        <f>IF(Table119[[#This Row],[BASE PRICE]]&lt;NUMERICAL_BINS_STEP_1!T125,1,0)</f>
        <v>0</v>
      </c>
      <c r="C124" s="1">
        <v>0</v>
      </c>
      <c r="D124" s="1">
        <v>0</v>
      </c>
      <c r="E124" s="1">
        <v>1</v>
      </c>
      <c r="F124" s="64">
        <f>IF(Table119[[#This Row],[COUNTRY]]=CATEGORICAL_BINS_STEP_1!$L$2,1,0)</f>
        <v>0</v>
      </c>
      <c r="G124" s="64">
        <f>IF(Table119[[#This Row],[COUNTRY]]=CATEGORICAL_BINS_STEP_1!$L$3,1,0)</f>
        <v>1</v>
      </c>
      <c r="H124" s="64">
        <f>IF(Table119[[#This Row],[COUNTRY]]=CATEGORICAL_BINS_STEP_1!$L$4,1,0)</f>
        <v>0</v>
      </c>
      <c r="I124" s="64">
        <f>IF(Table119[[#This Row],[COUNTRY]]=CATEGORICAL_BINS_STEP_1!$L$5,1,0)</f>
        <v>0</v>
      </c>
      <c r="J124" s="64">
        <f>IF(Table119[[#This Row],[COUNTRY]]=CATEGORICAL_BINS_STEP_1!P128,1,0)</f>
        <v>0</v>
      </c>
      <c r="K124" s="64">
        <f>IF(Table119[[#This Row],[COUNTRY]]=CATEGORICAL_BINS_STEP_1!$L$7,1,0)</f>
        <v>0</v>
      </c>
      <c r="L124" s="64">
        <f>IF(Table119[[#This Row],[COUNTRY]]=CATEGORICAL_BINS_STEP_1!$L$8,1,0)</f>
        <v>0</v>
      </c>
      <c r="M124" s="64">
        <f>IF(Table119[[#This Row],[COUNTRY]]=CATEGORICAL_BINS_STEP_1!$L$9,1,0)</f>
        <v>0</v>
      </c>
      <c r="N124" s="64">
        <f>IF(Table119[[#This Row],[COUNTRY]]=CATEGORICAL_BINS_STEP_1!$L$10,1,0)</f>
        <v>0</v>
      </c>
      <c r="O124" s="64">
        <f>IF(Table119[[#This Row],[COUNTRY]]=CATEGORICAL_BINS_STEP_1!$L$11,1,0)</f>
        <v>0</v>
      </c>
      <c r="P124" s="65">
        <f>IF(Table119[[#This Row],[SOLD PRICE]]&gt;=1000000,1,0)</f>
        <v>0</v>
      </c>
    </row>
    <row r="125" spans="1:16" x14ac:dyDescent="0.35">
      <c r="A125" s="1">
        <v>124</v>
      </c>
      <c r="B125" s="1">
        <f>IF(Table119[[#This Row],[BASE PRICE]]&lt;NUMERICAL_BINS_STEP_1!T126,1,0)</f>
        <v>0</v>
      </c>
      <c r="C125" s="1">
        <v>0</v>
      </c>
      <c r="D125" s="1">
        <v>0</v>
      </c>
      <c r="E125" s="1">
        <v>1</v>
      </c>
      <c r="F125" s="64">
        <f>IF(Table119[[#This Row],[COUNTRY]]=CATEGORICAL_BINS_STEP_1!$L$2,1,0)</f>
        <v>0</v>
      </c>
      <c r="G125" s="64">
        <f>IF(Table119[[#This Row],[COUNTRY]]=CATEGORICAL_BINS_STEP_1!$L$3,1,0)</f>
        <v>1</v>
      </c>
      <c r="H125" s="64">
        <f>IF(Table119[[#This Row],[COUNTRY]]=CATEGORICAL_BINS_STEP_1!$L$4,1,0)</f>
        <v>0</v>
      </c>
      <c r="I125" s="64">
        <f>IF(Table119[[#This Row],[COUNTRY]]=CATEGORICAL_BINS_STEP_1!$L$5,1,0)</f>
        <v>0</v>
      </c>
      <c r="J125" s="64">
        <f>IF(Table119[[#This Row],[COUNTRY]]=CATEGORICAL_BINS_STEP_1!P129,1,0)</f>
        <v>0</v>
      </c>
      <c r="K125" s="64">
        <f>IF(Table119[[#This Row],[COUNTRY]]=CATEGORICAL_BINS_STEP_1!$L$7,1,0)</f>
        <v>0</v>
      </c>
      <c r="L125" s="64">
        <f>IF(Table119[[#This Row],[COUNTRY]]=CATEGORICAL_BINS_STEP_1!$L$8,1,0)</f>
        <v>0</v>
      </c>
      <c r="M125" s="64">
        <f>IF(Table119[[#This Row],[COUNTRY]]=CATEGORICAL_BINS_STEP_1!$L$9,1,0)</f>
        <v>0</v>
      </c>
      <c r="N125" s="64">
        <f>IF(Table119[[#This Row],[COUNTRY]]=CATEGORICAL_BINS_STEP_1!$L$10,1,0)</f>
        <v>0</v>
      </c>
      <c r="O125" s="64">
        <f>IF(Table119[[#This Row],[COUNTRY]]=CATEGORICAL_BINS_STEP_1!$L$11,1,0)</f>
        <v>0</v>
      </c>
      <c r="P125" s="65">
        <f>IF(Table119[[#This Row],[SOLD PRICE]]&gt;=1000000,1,0)</f>
        <v>1</v>
      </c>
    </row>
    <row r="126" spans="1:16" x14ac:dyDescent="0.35">
      <c r="A126" s="1">
        <v>125</v>
      </c>
      <c r="B126" s="1">
        <f>IF(Table119[[#This Row],[BASE PRICE]]&lt;NUMERICAL_BINS_STEP_1!T127,1,0)</f>
        <v>0</v>
      </c>
      <c r="C126" s="1">
        <v>0</v>
      </c>
      <c r="D126" s="1">
        <v>0</v>
      </c>
      <c r="E126" s="1">
        <v>1</v>
      </c>
      <c r="F126" s="64">
        <f>IF(Table119[[#This Row],[COUNTRY]]=CATEGORICAL_BINS_STEP_1!$L$2,1,0)</f>
        <v>0</v>
      </c>
      <c r="G126" s="64">
        <f>IF(Table119[[#This Row],[COUNTRY]]=CATEGORICAL_BINS_STEP_1!$L$3,1,0)</f>
        <v>0</v>
      </c>
      <c r="H126" s="64">
        <f>IF(Table119[[#This Row],[COUNTRY]]=CATEGORICAL_BINS_STEP_1!$L$4,1,0)</f>
        <v>0</v>
      </c>
      <c r="I126" s="64">
        <f>IF(Table119[[#This Row],[COUNTRY]]=CATEGORICAL_BINS_STEP_1!$L$5,1,0)</f>
        <v>1</v>
      </c>
      <c r="J126" s="64">
        <f>IF(Table119[[#This Row],[COUNTRY]]=CATEGORICAL_BINS_STEP_1!P130,1,0)</f>
        <v>0</v>
      </c>
      <c r="K126" s="64">
        <f>IF(Table119[[#This Row],[COUNTRY]]=CATEGORICAL_BINS_STEP_1!$L$7,1,0)</f>
        <v>0</v>
      </c>
      <c r="L126" s="64">
        <f>IF(Table119[[#This Row],[COUNTRY]]=CATEGORICAL_BINS_STEP_1!$L$8,1,0)</f>
        <v>0</v>
      </c>
      <c r="M126" s="64">
        <f>IF(Table119[[#This Row],[COUNTRY]]=CATEGORICAL_BINS_STEP_1!$L$9,1,0)</f>
        <v>0</v>
      </c>
      <c r="N126" s="64">
        <f>IF(Table119[[#This Row],[COUNTRY]]=CATEGORICAL_BINS_STEP_1!$L$10,1,0)</f>
        <v>0</v>
      </c>
      <c r="O126" s="64">
        <f>IF(Table119[[#This Row],[COUNTRY]]=CATEGORICAL_BINS_STEP_1!$L$11,1,0)</f>
        <v>0</v>
      </c>
      <c r="P126" s="65">
        <f>IF(Table119[[#This Row],[SOLD PRICE]]&gt;=1000000,1,0)</f>
        <v>1</v>
      </c>
    </row>
    <row r="127" spans="1:16" x14ac:dyDescent="0.35">
      <c r="A127" s="1">
        <v>126</v>
      </c>
      <c r="B127" s="1">
        <f>IF(Table119[[#This Row],[BASE PRICE]]&lt;NUMERICAL_BINS_STEP_1!T128,1,0)</f>
        <v>0</v>
      </c>
      <c r="C127" s="1">
        <v>0</v>
      </c>
      <c r="D127" s="1">
        <v>0</v>
      </c>
      <c r="E127" s="1">
        <v>1</v>
      </c>
      <c r="F127" s="64">
        <f>IF(Table119[[#This Row],[COUNTRY]]=CATEGORICAL_BINS_STEP_1!$L$2,1,0)</f>
        <v>0</v>
      </c>
      <c r="G127" s="64">
        <f>IF(Table119[[#This Row],[COUNTRY]]=CATEGORICAL_BINS_STEP_1!$L$3,1,0)</f>
        <v>1</v>
      </c>
      <c r="H127" s="64">
        <f>IF(Table119[[#This Row],[COUNTRY]]=CATEGORICAL_BINS_STEP_1!$L$4,1,0)</f>
        <v>0</v>
      </c>
      <c r="I127" s="64">
        <f>IF(Table119[[#This Row],[COUNTRY]]=CATEGORICAL_BINS_STEP_1!$L$5,1,0)</f>
        <v>0</v>
      </c>
      <c r="J127" s="64">
        <f>IF(Table119[[#This Row],[COUNTRY]]=CATEGORICAL_BINS_STEP_1!P131,1,0)</f>
        <v>0</v>
      </c>
      <c r="K127" s="64">
        <f>IF(Table119[[#This Row],[COUNTRY]]=CATEGORICAL_BINS_STEP_1!$L$7,1,0)</f>
        <v>0</v>
      </c>
      <c r="L127" s="64">
        <f>IF(Table119[[#This Row],[COUNTRY]]=CATEGORICAL_BINS_STEP_1!$L$8,1,0)</f>
        <v>0</v>
      </c>
      <c r="M127" s="64">
        <f>IF(Table119[[#This Row],[COUNTRY]]=CATEGORICAL_BINS_STEP_1!$L$9,1,0)</f>
        <v>0</v>
      </c>
      <c r="N127" s="64">
        <f>IF(Table119[[#This Row],[COUNTRY]]=CATEGORICAL_BINS_STEP_1!$L$10,1,0)</f>
        <v>0</v>
      </c>
      <c r="O127" s="64">
        <f>IF(Table119[[#This Row],[COUNTRY]]=CATEGORICAL_BINS_STEP_1!$L$11,1,0)</f>
        <v>0</v>
      </c>
      <c r="P127" s="65">
        <f>IF(Table119[[#This Row],[SOLD PRICE]]&gt;=1000000,1,0)</f>
        <v>1</v>
      </c>
    </row>
    <row r="128" spans="1:16" x14ac:dyDescent="0.35">
      <c r="A128" s="1">
        <v>127</v>
      </c>
      <c r="B128" s="1">
        <f>IF(Table119[[#This Row],[BASE PRICE]]&lt;NUMERICAL_BINS_STEP_1!T129,1,0)</f>
        <v>0</v>
      </c>
      <c r="C128" s="1">
        <v>0</v>
      </c>
      <c r="D128" s="1">
        <v>0</v>
      </c>
      <c r="E128" s="1">
        <v>1</v>
      </c>
      <c r="F128" s="64">
        <f>IF(Table119[[#This Row],[COUNTRY]]=CATEGORICAL_BINS_STEP_1!$L$2,1,0)</f>
        <v>0</v>
      </c>
      <c r="G128" s="64">
        <f>IF(Table119[[#This Row],[COUNTRY]]=CATEGORICAL_BINS_STEP_1!$L$3,1,0)</f>
        <v>1</v>
      </c>
      <c r="H128" s="64">
        <f>IF(Table119[[#This Row],[COUNTRY]]=CATEGORICAL_BINS_STEP_1!$L$4,1,0)</f>
        <v>0</v>
      </c>
      <c r="I128" s="64">
        <f>IF(Table119[[#This Row],[COUNTRY]]=CATEGORICAL_BINS_STEP_1!$L$5,1,0)</f>
        <v>0</v>
      </c>
      <c r="J128" s="64">
        <f>IF(Table119[[#This Row],[COUNTRY]]=CATEGORICAL_BINS_STEP_1!P132,1,0)</f>
        <v>0</v>
      </c>
      <c r="K128" s="64">
        <f>IF(Table119[[#This Row],[COUNTRY]]=CATEGORICAL_BINS_STEP_1!$L$7,1,0)</f>
        <v>0</v>
      </c>
      <c r="L128" s="64">
        <f>IF(Table119[[#This Row],[COUNTRY]]=CATEGORICAL_BINS_STEP_1!$L$8,1,0)</f>
        <v>0</v>
      </c>
      <c r="M128" s="64">
        <f>IF(Table119[[#This Row],[COUNTRY]]=CATEGORICAL_BINS_STEP_1!$L$9,1,0)</f>
        <v>0</v>
      </c>
      <c r="N128" s="64">
        <f>IF(Table119[[#This Row],[COUNTRY]]=CATEGORICAL_BINS_STEP_1!$L$10,1,0)</f>
        <v>0</v>
      </c>
      <c r="O128" s="64">
        <f>IF(Table119[[#This Row],[COUNTRY]]=CATEGORICAL_BINS_STEP_1!$L$11,1,0)</f>
        <v>0</v>
      </c>
      <c r="P128" s="65">
        <f>IF(Table119[[#This Row],[SOLD PRICE]]&gt;=1000000,1,0)</f>
        <v>1</v>
      </c>
    </row>
    <row r="129" spans="1:16" x14ac:dyDescent="0.35">
      <c r="A129" s="1">
        <v>128</v>
      </c>
      <c r="B129" s="1">
        <f>IF(Table119[[#This Row],[BASE PRICE]]&lt;NUMERICAL_BINS_STEP_1!T130,1,0)</f>
        <v>0</v>
      </c>
      <c r="C129" s="1">
        <v>0</v>
      </c>
      <c r="D129" s="1">
        <v>0</v>
      </c>
      <c r="E129" s="1">
        <v>1</v>
      </c>
      <c r="F129" s="64">
        <f>IF(Table119[[#This Row],[COUNTRY]]=CATEGORICAL_BINS_STEP_1!$L$2,1,0)</f>
        <v>0</v>
      </c>
      <c r="G129" s="64">
        <f>IF(Table119[[#This Row],[COUNTRY]]=CATEGORICAL_BINS_STEP_1!$L$3,1,0)</f>
        <v>0</v>
      </c>
      <c r="H129" s="64">
        <f>IF(Table119[[#This Row],[COUNTRY]]=CATEGORICAL_BINS_STEP_1!$L$4,1,0)</f>
        <v>0</v>
      </c>
      <c r="I129" s="64">
        <f>IF(Table119[[#This Row],[COUNTRY]]=CATEGORICAL_BINS_STEP_1!$L$5,1,0)</f>
        <v>0</v>
      </c>
      <c r="J129" s="64">
        <f>IF(Table119[[#This Row],[COUNTRY]]=CATEGORICAL_BINS_STEP_1!P133,1,0)</f>
        <v>0</v>
      </c>
      <c r="K129" s="64">
        <f>IF(Table119[[#This Row],[COUNTRY]]=CATEGORICAL_BINS_STEP_1!$L$7,1,0)</f>
        <v>1</v>
      </c>
      <c r="L129" s="64">
        <f>IF(Table119[[#This Row],[COUNTRY]]=CATEGORICAL_BINS_STEP_1!$L$8,1,0)</f>
        <v>0</v>
      </c>
      <c r="M129" s="64">
        <f>IF(Table119[[#This Row],[COUNTRY]]=CATEGORICAL_BINS_STEP_1!$L$9,1,0)</f>
        <v>0</v>
      </c>
      <c r="N129" s="64">
        <f>IF(Table119[[#This Row],[COUNTRY]]=CATEGORICAL_BINS_STEP_1!$L$10,1,0)</f>
        <v>0</v>
      </c>
      <c r="O129" s="64">
        <f>IF(Table119[[#This Row],[COUNTRY]]=CATEGORICAL_BINS_STEP_1!$L$11,1,0)</f>
        <v>0</v>
      </c>
      <c r="P129" s="65">
        <f>IF(Table119[[#This Row],[SOLD PRICE]]&gt;=1000000,1,0)</f>
        <v>0</v>
      </c>
    </row>
    <row r="130" spans="1:16" x14ac:dyDescent="0.35">
      <c r="A130" s="1">
        <v>129</v>
      </c>
      <c r="B130" s="1">
        <f>IF(Table119[[#This Row],[BASE PRICE]]&lt;NUMERICAL_BINS_STEP_1!T131,1,0)</f>
        <v>0</v>
      </c>
      <c r="C130" s="1">
        <v>0</v>
      </c>
      <c r="D130" s="1">
        <v>0</v>
      </c>
      <c r="E130" s="1">
        <v>1</v>
      </c>
      <c r="F130" s="64">
        <f>IF(Table119[[#This Row],[COUNTRY]]=CATEGORICAL_BINS_STEP_1!$L$2,1,0)</f>
        <v>1</v>
      </c>
      <c r="G130" s="64">
        <f>IF(Table119[[#This Row],[COUNTRY]]=CATEGORICAL_BINS_STEP_1!$L$3,1,0)</f>
        <v>0</v>
      </c>
      <c r="H130" s="64">
        <f>IF(Table119[[#This Row],[COUNTRY]]=CATEGORICAL_BINS_STEP_1!$L$4,1,0)</f>
        <v>0</v>
      </c>
      <c r="I130" s="64">
        <f>IF(Table119[[#This Row],[COUNTRY]]=CATEGORICAL_BINS_STEP_1!$L$5,1,0)</f>
        <v>0</v>
      </c>
      <c r="J130" s="64">
        <f>IF(Table119[[#This Row],[COUNTRY]]=CATEGORICAL_BINS_STEP_1!P134,1,0)</f>
        <v>0</v>
      </c>
      <c r="K130" s="64">
        <f>IF(Table119[[#This Row],[COUNTRY]]=CATEGORICAL_BINS_STEP_1!$L$7,1,0)</f>
        <v>0</v>
      </c>
      <c r="L130" s="64">
        <f>IF(Table119[[#This Row],[COUNTRY]]=CATEGORICAL_BINS_STEP_1!$L$8,1,0)</f>
        <v>0</v>
      </c>
      <c r="M130" s="64">
        <f>IF(Table119[[#This Row],[COUNTRY]]=CATEGORICAL_BINS_STEP_1!$L$9,1,0)</f>
        <v>0</v>
      </c>
      <c r="N130" s="64">
        <f>IF(Table119[[#This Row],[COUNTRY]]=CATEGORICAL_BINS_STEP_1!$L$10,1,0)</f>
        <v>0</v>
      </c>
      <c r="O130" s="64">
        <f>IF(Table119[[#This Row],[COUNTRY]]=CATEGORICAL_BINS_STEP_1!$L$11,1,0)</f>
        <v>0</v>
      </c>
      <c r="P130" s="65">
        <f>IF(Table119[[#This Row],[SOLD PRICE]]&gt;=1000000,1,0)</f>
        <v>1</v>
      </c>
    </row>
    <row r="131" spans="1:16" x14ac:dyDescent="0.35">
      <c r="A131" s="1">
        <v>130</v>
      </c>
      <c r="B131" s="1">
        <f>IF(Table119[[#This Row],[BASE PRICE]]&lt;NUMERICAL_BINS_STEP_1!T132,1,0)</f>
        <v>0</v>
      </c>
      <c r="C131" s="1">
        <v>0</v>
      </c>
      <c r="D131" s="1">
        <v>0</v>
      </c>
      <c r="E131" s="1">
        <v>1</v>
      </c>
      <c r="F131" s="70">
        <f>IF(Table119[[#This Row],[COUNTRY]]=CATEGORICAL_BINS_STEP_1!$L$2,1,0)</f>
        <v>1</v>
      </c>
      <c r="G131" s="70">
        <f>IF(Table119[[#This Row],[COUNTRY]]=CATEGORICAL_BINS_STEP_1!$L$3,1,0)</f>
        <v>0</v>
      </c>
      <c r="H131" s="70">
        <f>IF(Table119[[#This Row],[COUNTRY]]=CATEGORICAL_BINS_STEP_1!$L$4,1,0)</f>
        <v>0</v>
      </c>
      <c r="I131" s="70">
        <f>IF(Table119[[#This Row],[COUNTRY]]=CATEGORICAL_BINS_STEP_1!$L$5,1,0)</f>
        <v>0</v>
      </c>
      <c r="J131" s="70">
        <f>IF(Table119[[#This Row],[COUNTRY]]=CATEGORICAL_BINS_STEP_1!P135,1,0)</f>
        <v>0</v>
      </c>
      <c r="K131" s="70">
        <f>IF(Table119[[#This Row],[COUNTRY]]=CATEGORICAL_BINS_STEP_1!$L$7,1,0)</f>
        <v>0</v>
      </c>
      <c r="L131" s="70">
        <f>IF(Table119[[#This Row],[COUNTRY]]=CATEGORICAL_BINS_STEP_1!$L$8,1,0)</f>
        <v>0</v>
      </c>
      <c r="M131" s="70">
        <f>IF(Table119[[#This Row],[COUNTRY]]=CATEGORICAL_BINS_STEP_1!$L$9,1,0)</f>
        <v>0</v>
      </c>
      <c r="N131" s="70">
        <f>IF(Table119[[#This Row],[COUNTRY]]=CATEGORICAL_BINS_STEP_1!$L$10,1,0)</f>
        <v>0</v>
      </c>
      <c r="O131" s="70">
        <f>IF(Table119[[#This Row],[COUNTRY]]=CATEGORICAL_BINS_STEP_1!$L$11,1,0)</f>
        <v>0</v>
      </c>
      <c r="P131" s="71">
        <f>IF(Table119[[#This Row],[SOLD PRICE]]&gt;=1000000,1,0)</f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029-22AA-4177-A948-EC7FB8D18538}">
  <dimension ref="A1:I29"/>
  <sheetViews>
    <sheetView topLeftCell="A11" workbookViewId="0">
      <selection activeCell="J14" sqref="J14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40" t="s">
        <v>220</v>
      </c>
      <c r="B3" s="40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0.3115279732566571</v>
      </c>
    </row>
    <row r="7" spans="1:9" x14ac:dyDescent="0.35">
      <c r="A7" s="34" t="s">
        <v>224</v>
      </c>
      <c r="B7" s="34">
        <v>0.2219561797786237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x14ac:dyDescent="0.35">
      <c r="A14" s="34"/>
      <c r="B14" s="34"/>
      <c r="C14" s="34"/>
      <c r="D14" s="34"/>
      <c r="E14" s="34"/>
      <c r="F14" s="34"/>
      <c r="H14" s="38"/>
      <c r="I14" s="38"/>
    </row>
    <row r="15" spans="1:9" ht="15" thickBot="1" x14ac:dyDescent="0.4">
      <c r="A15" s="38"/>
      <c r="B15" s="38"/>
      <c r="C15" s="38"/>
      <c r="D15" s="38"/>
      <c r="E15" s="38"/>
      <c r="F15" s="38"/>
      <c r="H15" s="38"/>
      <c r="I15" s="38"/>
    </row>
    <row r="16" spans="1:9" x14ac:dyDescent="0.35">
      <c r="A16" s="50"/>
      <c r="B16" s="50" t="s">
        <v>236</v>
      </c>
      <c r="C16" s="50" t="s">
        <v>224</v>
      </c>
      <c r="D16" s="50" t="s">
        <v>237</v>
      </c>
      <c r="E16" s="50" t="s">
        <v>238</v>
      </c>
      <c r="F16" s="50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-0.11428221979285692</v>
      </c>
      <c r="C17" s="41">
        <v>0.10362230923940187</v>
      </c>
      <c r="D17" s="41">
        <v>-1.1028727368816607</v>
      </c>
      <c r="E17" s="41">
        <v>0.27232663667272705</v>
      </c>
      <c r="F17" s="41">
        <v>-0.3194826031852267</v>
      </c>
      <c r="G17" s="41">
        <v>9.0918163599512838E-2</v>
      </c>
      <c r="H17" s="34"/>
      <c r="I17" s="34"/>
    </row>
    <row r="18" spans="1:9" x14ac:dyDescent="0.35">
      <c r="A18" s="34" t="s">
        <v>2</v>
      </c>
      <c r="B18" s="41">
        <v>1.5814398481630309E-2</v>
      </c>
      <c r="C18" s="41">
        <v>4.1751978290059985E-2</v>
      </c>
      <c r="D18" s="41">
        <v>0.37877003987126734</v>
      </c>
      <c r="E18" s="41">
        <v>0.70553928514892283</v>
      </c>
      <c r="F18" s="41">
        <v>-6.6865885478423051E-2</v>
      </c>
      <c r="G18" s="41">
        <v>9.8494682441683676E-2</v>
      </c>
      <c r="H18" s="34"/>
      <c r="I18" s="34"/>
    </row>
    <row r="19" spans="1:9" x14ac:dyDescent="0.35">
      <c r="A19" s="34" t="s">
        <v>207</v>
      </c>
      <c r="B19" s="41">
        <v>1.3179456302214102E-6</v>
      </c>
      <c r="C19" s="41">
        <v>9.4974424101397242E-6</v>
      </c>
      <c r="D19" s="41">
        <v>0.13876847821833971</v>
      </c>
      <c r="E19" s="41">
        <v>0.8898696518713618</v>
      </c>
      <c r="F19" s="41">
        <v>-1.7489576013646494E-5</v>
      </c>
      <c r="G19" s="41">
        <v>2.0125467274089313E-5</v>
      </c>
      <c r="H19" s="34"/>
      <c r="I19" s="34"/>
    </row>
    <row r="20" spans="1:9" x14ac:dyDescent="0.35">
      <c r="A20" s="34" t="s">
        <v>171</v>
      </c>
      <c r="B20" s="41">
        <v>4.8971186418798783E-5</v>
      </c>
      <c r="C20" s="41">
        <v>8.3428477919112259E-5</v>
      </c>
      <c r="D20" s="41">
        <v>0.58698405676630705</v>
      </c>
      <c r="E20" s="41">
        <v>0.55833581247391528</v>
      </c>
      <c r="F20" s="41">
        <v>-1.162399132035021E-4</v>
      </c>
      <c r="G20" s="41">
        <v>2.1418228604109965E-4</v>
      </c>
      <c r="H20" s="34"/>
      <c r="I20" s="34"/>
    </row>
    <row r="21" spans="1:9" x14ac:dyDescent="0.35">
      <c r="A21" s="34" t="s">
        <v>10</v>
      </c>
      <c r="B21" s="41">
        <v>7.8652786561047498E-4</v>
      </c>
      <c r="C21" s="41">
        <v>1.3899639447177714E-3</v>
      </c>
      <c r="D21" s="41">
        <v>0.56586206325673971</v>
      </c>
      <c r="E21" s="41">
        <v>0.57256205463062992</v>
      </c>
      <c r="F21" s="41">
        <v>-1.9659791616041186E-3</v>
      </c>
      <c r="G21" s="41">
        <v>3.5390348928250681E-3</v>
      </c>
      <c r="H21" s="34"/>
      <c r="I21" s="34"/>
    </row>
    <row r="22" spans="1:9" x14ac:dyDescent="0.35">
      <c r="A22" s="34" t="s">
        <v>170</v>
      </c>
      <c r="B22" s="41">
        <v>7.5196262641338634E-4</v>
      </c>
      <c r="C22" s="41">
        <v>3.7466090856051576E-3</v>
      </c>
      <c r="D22" s="41">
        <v>0.2007048531704311</v>
      </c>
      <c r="E22" s="41">
        <v>0.84127489121253607</v>
      </c>
      <c r="F22" s="41">
        <v>-6.6673433746844901E-3</v>
      </c>
      <c r="G22" s="41">
        <v>8.1712686275112623E-3</v>
      </c>
      <c r="H22" s="34"/>
      <c r="I22" s="34"/>
    </row>
    <row r="23" spans="1:9" x14ac:dyDescent="0.35">
      <c r="A23" s="34" t="s">
        <v>194</v>
      </c>
      <c r="B23" s="41">
        <v>-2.9516666124923081E-3</v>
      </c>
      <c r="C23" s="41">
        <v>1.7689780369854972E-3</v>
      </c>
      <c r="D23" s="41">
        <v>-1.6685716559388279</v>
      </c>
      <c r="E23" s="41">
        <v>9.7853652481946815E-2</v>
      </c>
      <c r="F23" s="41">
        <v>-6.4547247287080646E-3</v>
      </c>
      <c r="G23" s="41">
        <v>5.513915037234484E-4</v>
      </c>
      <c r="H23" s="34"/>
      <c r="I23" s="34"/>
    </row>
    <row r="24" spans="1:9" x14ac:dyDescent="0.35">
      <c r="A24" s="34" t="s">
        <v>7</v>
      </c>
      <c r="B24" s="41">
        <v>-2.6280681600711519E-5</v>
      </c>
      <c r="C24" s="41">
        <v>2.0216527083505046E-4</v>
      </c>
      <c r="D24" s="41">
        <v>-0.12999602499558049</v>
      </c>
      <c r="E24" s="41">
        <v>0.89679091464012417</v>
      </c>
      <c r="F24" s="41">
        <v>-4.2662295720211638E-4</v>
      </c>
      <c r="G24" s="41">
        <v>3.7406159400069333E-4</v>
      </c>
      <c r="H24" s="34"/>
      <c r="I24" s="34"/>
    </row>
    <row r="25" spans="1:9" x14ac:dyDescent="0.35">
      <c r="A25" s="34" t="s">
        <v>173</v>
      </c>
      <c r="B25" s="41">
        <v>-1.7165646794430013E-4</v>
      </c>
      <c r="C25" s="41">
        <v>5.9268882034302925E-4</v>
      </c>
      <c r="D25" s="41">
        <v>-0.28962325937740968</v>
      </c>
      <c r="E25" s="41">
        <v>0.77261275128225493</v>
      </c>
      <c r="F25" s="41">
        <v>-1.3453416913239348E-3</v>
      </c>
      <c r="G25" s="41">
        <v>1.0020287554353346E-3</v>
      </c>
      <c r="H25" s="34"/>
      <c r="I25" s="34"/>
    </row>
    <row r="26" spans="1:9" x14ac:dyDescent="0.35">
      <c r="A26" s="34" t="s">
        <v>243</v>
      </c>
      <c r="B26" s="34">
        <v>5.8639662622868051E-2</v>
      </c>
      <c r="C26" s="34">
        <v>6.1729606528933827E-2</v>
      </c>
      <c r="D26" s="34">
        <v>0.94994389111135091</v>
      </c>
      <c r="E26" s="34">
        <v>0.34408233887464001</v>
      </c>
      <c r="F26" s="34">
        <v>-6.3601764144919248E-2</v>
      </c>
      <c r="G26" s="34">
        <v>0.18088108939065536</v>
      </c>
      <c r="H26" s="34"/>
      <c r="I26" s="34"/>
    </row>
    <row r="27" spans="1:9" x14ac:dyDescent="0.35">
      <c r="A27" s="34" t="s">
        <v>179</v>
      </c>
      <c r="B27" s="34">
        <v>1.003396808683299E-6</v>
      </c>
      <c r="C27" s="34">
        <v>1.2715838569924086E-7</v>
      </c>
      <c r="D27" s="34">
        <v>7.8909212567118114</v>
      </c>
      <c r="E27" s="34">
        <v>1.7034524397722035E-12</v>
      </c>
      <c r="F27" s="34">
        <v>7.5158858622074317E-7</v>
      </c>
      <c r="G27" s="34">
        <v>1.2552050311458548E-6</v>
      </c>
      <c r="H27" s="34"/>
      <c r="I27" s="34"/>
    </row>
    <row r="28" spans="1:9" ht="15" thickBot="1" x14ac:dyDescent="0.4">
      <c r="A28" s="35" t="s">
        <v>251</v>
      </c>
      <c r="B28" s="35">
        <v>-3.3408775605659753E-2</v>
      </c>
      <c r="C28" s="35">
        <v>2.9462767275698968E-2</v>
      </c>
      <c r="D28" s="35">
        <v>-1.133932033370656</v>
      </c>
      <c r="E28" s="35">
        <v>0.25912149409347329</v>
      </c>
      <c r="F28" s="35">
        <v>-9.1753076028514249E-2</v>
      </c>
      <c r="G28" s="35">
        <v>2.4935524817194743E-2</v>
      </c>
      <c r="H28" s="34"/>
      <c r="I28" s="34"/>
    </row>
    <row r="29" spans="1:9" x14ac:dyDescent="0.35">
      <c r="H29" s="38"/>
      <c r="I29" s="3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3E55-F9E7-4608-A362-D995834EDD83}">
  <dimension ref="A1:AA131"/>
  <sheetViews>
    <sheetView topLeftCell="G1" workbookViewId="0">
      <selection activeCell="O122" sqref="O122"/>
    </sheetView>
  </sheetViews>
  <sheetFormatPr defaultRowHeight="14.5" x14ac:dyDescent="0.35"/>
  <cols>
    <col min="26" max="26" width="16.7265625" style="1" customWidth="1"/>
    <col min="27" max="27" width="8.7265625" style="1"/>
  </cols>
  <sheetData>
    <row r="1" spans="1:27" ht="39.5" x14ac:dyDescent="0.35">
      <c r="A1" s="1" t="s">
        <v>254</v>
      </c>
      <c r="B1" s="1" t="s">
        <v>304</v>
      </c>
      <c r="C1" s="1" t="s">
        <v>305</v>
      </c>
      <c r="D1" s="1" t="s">
        <v>306</v>
      </c>
      <c r="E1" s="1" t="s">
        <v>306</v>
      </c>
      <c r="F1" s="66" t="s">
        <v>257</v>
      </c>
      <c r="G1" s="66" t="s">
        <v>258</v>
      </c>
      <c r="H1" s="66" t="s">
        <v>259</v>
      </c>
      <c r="I1" s="66" t="s">
        <v>260</v>
      </c>
      <c r="J1" s="66" t="s">
        <v>261</v>
      </c>
      <c r="K1" s="66" t="s">
        <v>262</v>
      </c>
      <c r="L1" s="66" t="s">
        <v>263</v>
      </c>
      <c r="M1" s="66" t="s">
        <v>264</v>
      </c>
      <c r="N1" s="66" t="s">
        <v>265</v>
      </c>
      <c r="O1" s="66" t="s">
        <v>266</v>
      </c>
      <c r="P1" s="24" t="s">
        <v>2</v>
      </c>
      <c r="Q1" s="44" t="s">
        <v>207</v>
      </c>
      <c r="R1" s="44" t="s">
        <v>171</v>
      </c>
      <c r="S1" s="44" t="s">
        <v>10</v>
      </c>
      <c r="T1" s="45" t="s">
        <v>170</v>
      </c>
      <c r="U1" s="46" t="s">
        <v>194</v>
      </c>
      <c r="V1" s="44" t="s">
        <v>7</v>
      </c>
      <c r="W1" s="44" t="s">
        <v>173</v>
      </c>
      <c r="X1" s="44" t="s">
        <v>243</v>
      </c>
      <c r="Y1" s="67" t="s">
        <v>179</v>
      </c>
      <c r="Z1" s="59" t="s">
        <v>251</v>
      </c>
      <c r="AA1" s="67" t="s">
        <v>270</v>
      </c>
    </row>
    <row r="2" spans="1:27" x14ac:dyDescent="0.35">
      <c r="A2" s="1">
        <v>1</v>
      </c>
      <c r="B2" s="1">
        <f>1</f>
        <v>1</v>
      </c>
      <c r="C2" s="1">
        <v>0</v>
      </c>
      <c r="D2" s="1">
        <v>0</v>
      </c>
      <c r="E2" s="1">
        <v>0</v>
      </c>
      <c r="F2" s="64">
        <f>IF(Table119[[#This Row],[COUNTRY]]=CATEGORICAL_BINS_STEP_1!$L$2,1,0)</f>
        <v>0</v>
      </c>
      <c r="G2" s="64">
        <f>IF(Table119[[#This Row],[COUNTRY]]=CATEGORICAL_BINS_STEP_1!$L$3,1,0)</f>
        <v>1</v>
      </c>
      <c r="H2" s="64">
        <f>IF(Table119[[#This Row],[COUNTRY]]=CATEGORICAL_BINS_STEP_1!$L$4,1,0)</f>
        <v>0</v>
      </c>
      <c r="I2" s="64">
        <f>IF(Table119[[#This Row],[COUNTRY]]=CATEGORICAL_BINS_STEP_1!$L$5,1,0)</f>
        <v>0</v>
      </c>
      <c r="J2" s="64">
        <f>IF(Table119[[#This Row],[COUNTRY]]=CATEGORICAL_BINS_STEP_1!P6,1,0)</f>
        <v>0</v>
      </c>
      <c r="K2" s="64">
        <f>IF(Table119[[#This Row],[COUNTRY]]=CATEGORICAL_BINS_STEP_1!$L$7,1,0)</f>
        <v>0</v>
      </c>
      <c r="L2" s="64">
        <f>IF(Table119[[#This Row],[COUNTRY]]=CATEGORICAL_BINS_STEP_1!$L$8,1,0)</f>
        <v>0</v>
      </c>
      <c r="M2" s="64">
        <f>IF(Table119[[#This Row],[COUNTRY]]=CATEGORICAL_BINS_STEP_1!$L$9,1,0)</f>
        <v>0</v>
      </c>
      <c r="N2" s="64">
        <f>IF(Table119[[#This Row],[COUNTRY]]=CATEGORICAL_BINS_STEP_1!$L$10,1,0)</f>
        <v>0</v>
      </c>
      <c r="O2" s="64">
        <f>IF(Table119[[#This Row],[COUNTRY]]=CATEGORICAL_BINS_STEP_1!$L$11,1,0)</f>
        <v>0</v>
      </c>
      <c r="P2" s="4">
        <v>2</v>
      </c>
      <c r="Q2" s="4">
        <v>0</v>
      </c>
      <c r="R2" s="4">
        <v>0</v>
      </c>
      <c r="S2" s="4">
        <v>0</v>
      </c>
      <c r="T2" s="5">
        <v>0</v>
      </c>
      <c r="U2" s="14">
        <v>0</v>
      </c>
      <c r="V2" s="4">
        <v>0</v>
      </c>
      <c r="W2" s="4">
        <v>15</v>
      </c>
      <c r="X2" s="4">
        <v>0</v>
      </c>
      <c r="Y2" s="4">
        <v>20000</v>
      </c>
      <c r="Z2" s="1">
        <f>_xlfn.XLOOKUP(Table14[[#This Row],[COUNTRY]],CATEGORICAL_BINS_STEP_1!$L$2:$L$11,CATEGORICAL_BINS_STEP_1!$K$2:$K$11,,-1)</f>
        <v>2</v>
      </c>
      <c r="AA2" s="65">
        <f>IF(Table119[[#This Row],[SOLD PRICE]]&gt;=1000000,1,0)</f>
        <v>0</v>
      </c>
    </row>
    <row r="3" spans="1:27" x14ac:dyDescent="0.35">
      <c r="A3" s="1">
        <v>2</v>
      </c>
      <c r="B3" s="1">
        <f>1</f>
        <v>1</v>
      </c>
      <c r="C3" s="1">
        <v>0</v>
      </c>
      <c r="D3" s="1">
        <v>0</v>
      </c>
      <c r="E3" s="1">
        <v>0</v>
      </c>
      <c r="F3" s="64">
        <f>IF(Table119[[#This Row],[COUNTRY]]=CATEGORICAL_BINS_STEP_1!$L$2,1,0)</f>
        <v>0</v>
      </c>
      <c r="G3" s="64">
        <f>IF(Table119[[#This Row],[COUNTRY]]=CATEGORICAL_BINS_STEP_1!$L$3,1,0)</f>
        <v>0</v>
      </c>
      <c r="H3" s="64">
        <f>IF(Table119[[#This Row],[COUNTRY]]=CATEGORICAL_BINS_STEP_1!$L$4,1,0)</f>
        <v>0</v>
      </c>
      <c r="I3" s="64">
        <f>IF(Table119[[#This Row],[COUNTRY]]=CATEGORICAL_BINS_STEP_1!$L$5,1,0)</f>
        <v>0</v>
      </c>
      <c r="J3" s="64">
        <f>IF(Table119[[#This Row],[COUNTRY]]=CATEGORICAL_BINS_STEP_1!P7,1,0)</f>
        <v>0</v>
      </c>
      <c r="K3" s="64">
        <f>IF(Table119[[#This Row],[COUNTRY]]=CATEGORICAL_BINS_STEP_1!$L$7,1,0)</f>
        <v>1</v>
      </c>
      <c r="L3" s="64">
        <f>IF(Table119[[#This Row],[COUNTRY]]=CATEGORICAL_BINS_STEP_1!$L$8,1,0)</f>
        <v>0</v>
      </c>
      <c r="M3" s="64">
        <f>IF(Table119[[#This Row],[COUNTRY]]=CATEGORICAL_BINS_STEP_1!$L$9,1,0)</f>
        <v>0</v>
      </c>
      <c r="N3" s="64">
        <f>IF(Table119[[#This Row],[COUNTRY]]=CATEGORICAL_BINS_STEP_1!$L$10,1,0)</f>
        <v>0</v>
      </c>
      <c r="O3" s="64">
        <f>IF(Table119[[#This Row],[COUNTRY]]=CATEGORICAL_BINS_STEP_1!$L$11,1,0)</f>
        <v>0</v>
      </c>
      <c r="P3" s="4">
        <v>2</v>
      </c>
      <c r="Q3" s="4">
        <v>657</v>
      </c>
      <c r="R3" s="4">
        <v>0</v>
      </c>
      <c r="S3" s="4">
        <v>0</v>
      </c>
      <c r="T3" s="5">
        <v>0</v>
      </c>
      <c r="U3" s="14">
        <v>0</v>
      </c>
      <c r="V3" s="4">
        <v>185</v>
      </c>
      <c r="W3" s="4">
        <v>0</v>
      </c>
      <c r="X3" s="4">
        <v>0</v>
      </c>
      <c r="Y3" s="4">
        <v>20000</v>
      </c>
      <c r="Z3" s="1">
        <f>_xlfn.XLOOKUP(Table14[[#This Row],[COUNTRY]],CATEGORICAL_BINS_STEP_1!$L$2:$L$11,CATEGORICAL_BINS_STEP_1!$K$2:$K$11,,-1)</f>
        <v>3</v>
      </c>
      <c r="AA3" s="65">
        <f>IF(Table119[[#This Row],[SOLD PRICE]]&gt;=1000000,1,0)</f>
        <v>0</v>
      </c>
    </row>
    <row r="4" spans="1:27" x14ac:dyDescent="0.35">
      <c r="A4" s="1">
        <v>3</v>
      </c>
      <c r="B4" s="1">
        <f>1</f>
        <v>1</v>
      </c>
      <c r="C4" s="1">
        <v>0</v>
      </c>
      <c r="D4" s="1">
        <v>0</v>
      </c>
      <c r="E4" s="1">
        <v>0</v>
      </c>
      <c r="F4" s="64">
        <f>IF(Table119[[#This Row],[COUNTRY]]=CATEGORICAL_BINS_STEP_1!$L$2,1,0)</f>
        <v>0</v>
      </c>
      <c r="G4" s="64">
        <f>IF(Table119[[#This Row],[COUNTRY]]=CATEGORICAL_BINS_STEP_1!$L$3,1,0)</f>
        <v>0</v>
      </c>
      <c r="H4" s="64">
        <f>IF(Table119[[#This Row],[COUNTRY]]=CATEGORICAL_BINS_STEP_1!$L$4,1,0)</f>
        <v>0</v>
      </c>
      <c r="I4" s="64">
        <f>IF(Table119[[#This Row],[COUNTRY]]=CATEGORICAL_BINS_STEP_1!$L$5,1,0)</f>
        <v>0</v>
      </c>
      <c r="J4" s="64">
        <f>IF(Table119[[#This Row],[COUNTRY]]=CATEGORICAL_BINS_STEP_1!P8,1,0)</f>
        <v>0</v>
      </c>
      <c r="K4" s="64">
        <f>IF(Table119[[#This Row],[COUNTRY]]=CATEGORICAL_BINS_STEP_1!$L$7,1,0)</f>
        <v>1</v>
      </c>
      <c r="L4" s="64">
        <f>IF(Table119[[#This Row],[COUNTRY]]=CATEGORICAL_BINS_STEP_1!$L$8,1,0)</f>
        <v>0</v>
      </c>
      <c r="M4" s="64">
        <f>IF(Table119[[#This Row],[COUNTRY]]=CATEGORICAL_BINS_STEP_1!$L$9,1,0)</f>
        <v>0</v>
      </c>
      <c r="N4" s="64">
        <f>IF(Table119[[#This Row],[COUNTRY]]=CATEGORICAL_BINS_STEP_1!$L$10,1,0)</f>
        <v>0</v>
      </c>
      <c r="O4" s="64">
        <f>IF(Table119[[#This Row],[COUNTRY]]=CATEGORICAL_BINS_STEP_1!$L$11,1,0)</f>
        <v>0</v>
      </c>
      <c r="P4" s="4">
        <v>2</v>
      </c>
      <c r="Q4" s="4">
        <v>1269</v>
      </c>
      <c r="R4" s="4">
        <v>167</v>
      </c>
      <c r="S4" s="4">
        <v>39</v>
      </c>
      <c r="T4" s="5">
        <v>18.555555555555557</v>
      </c>
      <c r="U4" s="14">
        <v>5</v>
      </c>
      <c r="V4" s="4">
        <v>288</v>
      </c>
      <c r="W4" s="4">
        <v>29</v>
      </c>
      <c r="X4" s="4">
        <v>0</v>
      </c>
      <c r="Y4" s="4">
        <v>20000</v>
      </c>
      <c r="Z4" s="1">
        <f>_xlfn.XLOOKUP(Table14[[#This Row],[COUNTRY]],CATEGORICAL_BINS_STEP_1!$L$2:$L$11,CATEGORICAL_BINS_STEP_1!$K$2:$K$11,,-1)</f>
        <v>1</v>
      </c>
      <c r="AA4" s="65">
        <f>IF(Table119[[#This Row],[SOLD PRICE]]&gt;=1000000,1,0)</f>
        <v>0</v>
      </c>
    </row>
    <row r="5" spans="1:27" x14ac:dyDescent="0.35">
      <c r="A5" s="1">
        <v>4</v>
      </c>
      <c r="B5" s="1">
        <f>1</f>
        <v>1</v>
      </c>
      <c r="C5" s="1">
        <v>0</v>
      </c>
      <c r="D5" s="1">
        <v>0</v>
      </c>
      <c r="E5" s="1">
        <v>0</v>
      </c>
      <c r="F5" s="64">
        <f>IF(Table119[[#This Row],[COUNTRY]]=CATEGORICAL_BINS_STEP_1!$L$2,1,0)</f>
        <v>0</v>
      </c>
      <c r="G5" s="64">
        <f>IF(Table119[[#This Row],[COUNTRY]]=CATEGORICAL_BINS_STEP_1!$L$3,1,0)</f>
        <v>0</v>
      </c>
      <c r="H5" s="64">
        <f>IF(Table119[[#This Row],[COUNTRY]]=CATEGORICAL_BINS_STEP_1!$L$4,1,0)</f>
        <v>0</v>
      </c>
      <c r="I5" s="64">
        <f>IF(Table119[[#This Row],[COUNTRY]]=CATEGORICAL_BINS_STEP_1!$L$5,1,0)</f>
        <v>0</v>
      </c>
      <c r="J5" s="64">
        <f>IF(Table119[[#This Row],[COUNTRY]]=CATEGORICAL_BINS_STEP_1!P9,1,0)</f>
        <v>0</v>
      </c>
      <c r="K5" s="64">
        <f>IF(Table119[[#This Row],[COUNTRY]]=CATEGORICAL_BINS_STEP_1!$L$7,1,0)</f>
        <v>0</v>
      </c>
      <c r="L5" s="64">
        <f>IF(Table119[[#This Row],[COUNTRY]]=CATEGORICAL_BINS_STEP_1!$L$8,1,0)</f>
        <v>0</v>
      </c>
      <c r="M5" s="64">
        <f>IF(Table119[[#This Row],[COUNTRY]]=CATEGORICAL_BINS_STEP_1!$L$9,1,0)</f>
        <v>0</v>
      </c>
      <c r="N5" s="64">
        <f>IF(Table119[[#This Row],[COUNTRY]]=CATEGORICAL_BINS_STEP_1!$L$10,1,0)</f>
        <v>0</v>
      </c>
      <c r="O5" s="64">
        <f>IF(Table119[[#This Row],[COUNTRY]]=CATEGORICAL_BINS_STEP_1!$L$11,1,0)</f>
        <v>0</v>
      </c>
      <c r="P5" s="4">
        <v>1</v>
      </c>
      <c r="Q5" s="4">
        <v>241</v>
      </c>
      <c r="R5" s="4">
        <v>58</v>
      </c>
      <c r="S5" s="4">
        <v>11</v>
      </c>
      <c r="T5" s="5">
        <v>5.8</v>
      </c>
      <c r="U5" s="14">
        <v>0</v>
      </c>
      <c r="V5" s="4">
        <v>51</v>
      </c>
      <c r="W5" s="4">
        <v>49</v>
      </c>
      <c r="X5" s="4">
        <v>0</v>
      </c>
      <c r="Y5" s="4">
        <v>50000</v>
      </c>
      <c r="Z5" s="1">
        <f>_xlfn.XLOOKUP(Table14[[#This Row],[COUNTRY]],CATEGORICAL_BINS_STEP_1!$L$2:$L$11,CATEGORICAL_BINS_STEP_1!$K$2:$K$11,,-1)</f>
        <v>1</v>
      </c>
      <c r="AA5" s="65">
        <f>IF(Table119[[#This Row],[SOLD PRICE]]&gt;=1000000,1,0)</f>
        <v>0</v>
      </c>
    </row>
    <row r="6" spans="1:27" x14ac:dyDescent="0.35">
      <c r="A6" s="1">
        <v>5</v>
      </c>
      <c r="B6" s="1">
        <f>1</f>
        <v>1</v>
      </c>
      <c r="C6" s="1">
        <v>0</v>
      </c>
      <c r="D6" s="1">
        <v>0</v>
      </c>
      <c r="E6" s="1">
        <v>0</v>
      </c>
      <c r="F6" s="64">
        <f>IF(Table119[[#This Row],[COUNTRY]]=CATEGORICAL_BINS_STEP_1!$L$2,1,0)</f>
        <v>0</v>
      </c>
      <c r="G6" s="64">
        <f>IF(Table119[[#This Row],[COUNTRY]]=CATEGORICAL_BINS_STEP_1!$L$3,1,0)</f>
        <v>0</v>
      </c>
      <c r="H6" s="64">
        <f>IF(Table119[[#This Row],[COUNTRY]]=CATEGORICAL_BINS_STEP_1!$L$4,1,0)</f>
        <v>0</v>
      </c>
      <c r="I6" s="64">
        <f>IF(Table119[[#This Row],[COUNTRY]]=CATEGORICAL_BINS_STEP_1!$L$5,1,0)</f>
        <v>0</v>
      </c>
      <c r="J6" s="64">
        <f>IF(Table119[[#This Row],[COUNTRY]]=CATEGORICAL_BINS_STEP_1!P10,1,0)</f>
        <v>0</v>
      </c>
      <c r="K6" s="64">
        <f>IF(Table119[[#This Row],[COUNTRY]]=CATEGORICAL_BINS_STEP_1!$L$7,1,0)</f>
        <v>0</v>
      </c>
      <c r="L6" s="64">
        <f>IF(Table119[[#This Row],[COUNTRY]]=CATEGORICAL_BINS_STEP_1!$L$8,1,0)</f>
        <v>1</v>
      </c>
      <c r="M6" s="64">
        <f>IF(Table119[[#This Row],[COUNTRY]]=CATEGORICAL_BINS_STEP_1!$L$9,1,0)</f>
        <v>0</v>
      </c>
      <c r="N6" s="64">
        <f>IF(Table119[[#This Row],[COUNTRY]]=CATEGORICAL_BINS_STEP_1!$L$10,1,0)</f>
        <v>0</v>
      </c>
      <c r="O6" s="64">
        <f>IF(Table119[[#This Row],[COUNTRY]]=CATEGORICAL_BINS_STEP_1!$L$11,1,0)</f>
        <v>0</v>
      </c>
      <c r="P6" s="4">
        <v>2</v>
      </c>
      <c r="Q6" s="4">
        <v>79</v>
      </c>
      <c r="R6" s="4">
        <v>1317</v>
      </c>
      <c r="S6" s="4">
        <v>71</v>
      </c>
      <c r="T6" s="5">
        <v>32.924999999999997</v>
      </c>
      <c r="U6" s="14">
        <v>28</v>
      </c>
      <c r="V6" s="4">
        <v>0</v>
      </c>
      <c r="W6" s="4">
        <v>0</v>
      </c>
      <c r="X6" s="4">
        <v>0</v>
      </c>
      <c r="Y6" s="4">
        <v>50000</v>
      </c>
      <c r="Z6" s="1">
        <f>_xlfn.XLOOKUP(Table14[[#This Row],[COUNTRY]],CATEGORICAL_BINS_STEP_1!$L$2:$L$11,CATEGORICAL_BINS_STEP_1!$K$2:$K$11,,-1)</f>
        <v>1</v>
      </c>
      <c r="AA6" s="65">
        <f>IF(Table119[[#This Row],[SOLD PRICE]]&gt;=1000000,1,0)</f>
        <v>0</v>
      </c>
    </row>
    <row r="7" spans="1:27" x14ac:dyDescent="0.35">
      <c r="A7" s="1">
        <v>6</v>
      </c>
      <c r="B7" s="1">
        <f>1</f>
        <v>1</v>
      </c>
      <c r="C7" s="1">
        <v>0</v>
      </c>
      <c r="D7" s="1">
        <v>0</v>
      </c>
      <c r="E7" s="1">
        <v>0</v>
      </c>
      <c r="F7" s="64">
        <f>IF(Table119[[#This Row],[COUNTRY]]=CATEGORICAL_BINS_STEP_1!$L$2,1,0)</f>
        <v>0</v>
      </c>
      <c r="G7" s="64">
        <f>IF(Table119[[#This Row],[COUNTRY]]=CATEGORICAL_BINS_STEP_1!$L$3,1,0)</f>
        <v>0</v>
      </c>
      <c r="H7" s="64">
        <f>IF(Table119[[#This Row],[COUNTRY]]=CATEGORICAL_BINS_STEP_1!$L$4,1,0)</f>
        <v>0</v>
      </c>
      <c r="I7" s="64">
        <f>IF(Table119[[#This Row],[COUNTRY]]=CATEGORICAL_BINS_STEP_1!$L$5,1,0)</f>
        <v>0</v>
      </c>
      <c r="J7" s="64">
        <f>IF(Table119[[#This Row],[COUNTRY]]=CATEGORICAL_BINS_STEP_1!P11,1,0)</f>
        <v>0</v>
      </c>
      <c r="K7" s="64">
        <f>IF(Table119[[#This Row],[COUNTRY]]=CATEGORICAL_BINS_STEP_1!$L$7,1,0)</f>
        <v>1</v>
      </c>
      <c r="L7" s="64">
        <f>IF(Table119[[#This Row],[COUNTRY]]=CATEGORICAL_BINS_STEP_1!$L$8,1,0)</f>
        <v>0</v>
      </c>
      <c r="M7" s="64">
        <f>IF(Table119[[#This Row],[COUNTRY]]=CATEGORICAL_BINS_STEP_1!$L$9,1,0)</f>
        <v>0</v>
      </c>
      <c r="N7" s="64">
        <f>IF(Table119[[#This Row],[COUNTRY]]=CATEGORICAL_BINS_STEP_1!$L$10,1,0)</f>
        <v>0</v>
      </c>
      <c r="O7" s="64">
        <f>IF(Table119[[#This Row],[COUNTRY]]=CATEGORICAL_BINS_STEP_1!$L$11,1,0)</f>
        <v>0</v>
      </c>
      <c r="P7" s="4">
        <v>2</v>
      </c>
      <c r="Q7" s="4">
        <v>172</v>
      </c>
      <c r="R7" s="4">
        <v>63</v>
      </c>
      <c r="S7" s="4">
        <v>48</v>
      </c>
      <c r="T7" s="5">
        <v>21</v>
      </c>
      <c r="U7" s="14">
        <v>0</v>
      </c>
      <c r="V7" s="4">
        <v>0</v>
      </c>
      <c r="W7" s="4">
        <v>0</v>
      </c>
      <c r="X7" s="4">
        <v>1</v>
      </c>
      <c r="Y7" s="4">
        <v>50000</v>
      </c>
      <c r="Z7" s="1">
        <f>_xlfn.XLOOKUP(Table14[[#This Row],[COUNTRY]],CATEGORICAL_BINS_STEP_1!$L$2:$L$11,CATEGORICAL_BINS_STEP_1!$K$2:$K$11,,-1)</f>
        <v>2</v>
      </c>
      <c r="AA7" s="65">
        <f>IF(Table119[[#This Row],[SOLD PRICE]]&gt;=1000000,1,0)</f>
        <v>0</v>
      </c>
    </row>
    <row r="8" spans="1:27" x14ac:dyDescent="0.35">
      <c r="A8" s="1">
        <v>7</v>
      </c>
      <c r="B8" s="1">
        <f>1</f>
        <v>1</v>
      </c>
      <c r="C8" s="1">
        <v>0</v>
      </c>
      <c r="D8" s="1">
        <v>0</v>
      </c>
      <c r="E8" s="1">
        <v>0</v>
      </c>
      <c r="F8" s="64">
        <f>IF(Table119[[#This Row],[COUNTRY]]=CATEGORICAL_BINS_STEP_1!$L$2,1,0)</f>
        <v>0</v>
      </c>
      <c r="G8" s="64">
        <f>IF(Table119[[#This Row],[COUNTRY]]=CATEGORICAL_BINS_STEP_1!$L$3,1,0)</f>
        <v>1</v>
      </c>
      <c r="H8" s="64">
        <f>IF(Table119[[#This Row],[COUNTRY]]=CATEGORICAL_BINS_STEP_1!$L$4,1,0)</f>
        <v>0</v>
      </c>
      <c r="I8" s="64">
        <f>IF(Table119[[#This Row],[COUNTRY]]=CATEGORICAL_BINS_STEP_1!$L$5,1,0)</f>
        <v>0</v>
      </c>
      <c r="J8" s="64">
        <f>IF(Table119[[#This Row],[COUNTRY]]=CATEGORICAL_BINS_STEP_1!P12,1,0)</f>
        <v>0</v>
      </c>
      <c r="K8" s="64">
        <f>IF(Table119[[#This Row],[COUNTRY]]=CATEGORICAL_BINS_STEP_1!$L$7,1,0)</f>
        <v>0</v>
      </c>
      <c r="L8" s="64">
        <f>IF(Table119[[#This Row],[COUNTRY]]=CATEGORICAL_BINS_STEP_1!$L$8,1,0)</f>
        <v>0</v>
      </c>
      <c r="M8" s="64">
        <f>IF(Table119[[#This Row],[COUNTRY]]=CATEGORICAL_BINS_STEP_1!$L$9,1,0)</f>
        <v>0</v>
      </c>
      <c r="N8" s="64">
        <f>IF(Table119[[#This Row],[COUNTRY]]=CATEGORICAL_BINS_STEP_1!$L$10,1,0)</f>
        <v>0</v>
      </c>
      <c r="O8" s="64">
        <f>IF(Table119[[#This Row],[COUNTRY]]=CATEGORICAL_BINS_STEP_1!$L$11,1,0)</f>
        <v>0</v>
      </c>
      <c r="P8" s="4">
        <v>2</v>
      </c>
      <c r="Q8" s="4">
        <v>120</v>
      </c>
      <c r="R8" s="4">
        <v>26</v>
      </c>
      <c r="S8" s="4">
        <v>15</v>
      </c>
      <c r="T8" s="5">
        <v>4.333333333333333</v>
      </c>
      <c r="U8" s="14">
        <v>1</v>
      </c>
      <c r="V8" s="4">
        <v>34</v>
      </c>
      <c r="W8" s="4">
        <v>52</v>
      </c>
      <c r="X8" s="4">
        <v>0</v>
      </c>
      <c r="Y8" s="4">
        <v>50000</v>
      </c>
      <c r="Z8" s="1">
        <f>_xlfn.XLOOKUP(Table14[[#This Row],[COUNTRY]],CATEGORICAL_BINS_STEP_1!$L$2:$L$11,CATEGORICAL_BINS_STEP_1!$K$2:$K$11,,-1)</f>
        <v>1</v>
      </c>
      <c r="AA8" s="65">
        <f>IF(Table119[[#This Row],[SOLD PRICE]]&gt;=1000000,1,0)</f>
        <v>0</v>
      </c>
    </row>
    <row r="9" spans="1:27" x14ac:dyDescent="0.35">
      <c r="A9" s="1">
        <v>8</v>
      </c>
      <c r="B9" s="1">
        <f>1</f>
        <v>1</v>
      </c>
      <c r="C9" s="1">
        <v>0</v>
      </c>
      <c r="D9" s="1">
        <v>0</v>
      </c>
      <c r="E9" s="1">
        <v>0</v>
      </c>
      <c r="F9" s="64">
        <f>IF(Table119[[#This Row],[COUNTRY]]=CATEGORICAL_BINS_STEP_1!$L$2,1,0)</f>
        <v>0</v>
      </c>
      <c r="G9" s="64">
        <f>IF(Table119[[#This Row],[COUNTRY]]=CATEGORICAL_BINS_STEP_1!$L$3,1,0)</f>
        <v>0</v>
      </c>
      <c r="H9" s="64">
        <f>IF(Table119[[#This Row],[COUNTRY]]=CATEGORICAL_BINS_STEP_1!$L$4,1,0)</f>
        <v>0</v>
      </c>
      <c r="I9" s="64">
        <f>IF(Table119[[#This Row],[COUNTRY]]=CATEGORICAL_BINS_STEP_1!$L$5,1,0)</f>
        <v>0</v>
      </c>
      <c r="J9" s="64">
        <f>IF(Table119[[#This Row],[COUNTRY]]=CATEGORICAL_BINS_STEP_1!P13,1,0)</f>
        <v>0</v>
      </c>
      <c r="K9" s="64">
        <f>IF(Table119[[#This Row],[COUNTRY]]=CATEGORICAL_BINS_STEP_1!$L$7,1,0)</f>
        <v>1</v>
      </c>
      <c r="L9" s="64">
        <f>IF(Table119[[#This Row],[COUNTRY]]=CATEGORICAL_BINS_STEP_1!$L$8,1,0)</f>
        <v>0</v>
      </c>
      <c r="M9" s="64">
        <f>IF(Table119[[#This Row],[COUNTRY]]=CATEGORICAL_BINS_STEP_1!$L$9,1,0)</f>
        <v>0</v>
      </c>
      <c r="N9" s="64">
        <f>IF(Table119[[#This Row],[COUNTRY]]=CATEGORICAL_BINS_STEP_1!$L$10,1,0)</f>
        <v>0</v>
      </c>
      <c r="O9" s="64">
        <f>IF(Table119[[#This Row],[COUNTRY]]=CATEGORICAL_BINS_STEP_1!$L$11,1,0)</f>
        <v>0</v>
      </c>
      <c r="P9" s="4">
        <v>2</v>
      </c>
      <c r="Q9" s="4">
        <v>50</v>
      </c>
      <c r="R9" s="4">
        <v>21</v>
      </c>
      <c r="S9" s="4">
        <v>16</v>
      </c>
      <c r="T9" s="5">
        <v>21</v>
      </c>
      <c r="U9" s="14">
        <v>1</v>
      </c>
      <c r="V9" s="4">
        <v>62</v>
      </c>
      <c r="W9" s="4">
        <v>37</v>
      </c>
      <c r="X9" s="4">
        <v>0</v>
      </c>
      <c r="Y9" s="4">
        <v>50000</v>
      </c>
      <c r="Z9" s="1">
        <f>_xlfn.XLOOKUP(Table14[[#This Row],[COUNTRY]],CATEGORICAL_BINS_STEP_1!$L$2:$L$11,CATEGORICAL_BINS_STEP_1!$K$2:$K$11,,-1)</f>
        <v>2</v>
      </c>
      <c r="AA9" s="65">
        <f>IF(Table119[[#This Row],[SOLD PRICE]]&gt;=1000000,1,0)</f>
        <v>0</v>
      </c>
    </row>
    <row r="10" spans="1:27" x14ac:dyDescent="0.35">
      <c r="A10" s="1">
        <v>9</v>
      </c>
      <c r="B10" s="1">
        <f>1</f>
        <v>1</v>
      </c>
      <c r="C10" s="1">
        <v>0</v>
      </c>
      <c r="D10" s="1">
        <v>0</v>
      </c>
      <c r="E10" s="1">
        <v>0</v>
      </c>
      <c r="F10" s="64">
        <f>IF(Table119[[#This Row],[COUNTRY]]=CATEGORICAL_BINS_STEP_1!$L$2,1,0)</f>
        <v>0</v>
      </c>
      <c r="G10" s="64">
        <f>IF(Table119[[#This Row],[COUNTRY]]=CATEGORICAL_BINS_STEP_1!$L$3,1,0)</f>
        <v>0</v>
      </c>
      <c r="H10" s="64">
        <f>IF(Table119[[#This Row],[COUNTRY]]=CATEGORICAL_BINS_STEP_1!$L$4,1,0)</f>
        <v>0</v>
      </c>
      <c r="I10" s="64">
        <f>IF(Table119[[#This Row],[COUNTRY]]=CATEGORICAL_BINS_STEP_1!$L$5,1,0)</f>
        <v>0</v>
      </c>
      <c r="J10" s="64">
        <f>IF(Table119[[#This Row],[COUNTRY]]=CATEGORICAL_BINS_STEP_1!P14,1,0)</f>
        <v>0</v>
      </c>
      <c r="K10" s="64">
        <f>IF(Table119[[#This Row],[COUNTRY]]=CATEGORICAL_BINS_STEP_1!$L$7,1,0)</f>
        <v>1</v>
      </c>
      <c r="L10" s="64">
        <f>IF(Table119[[#This Row],[COUNTRY]]=CATEGORICAL_BINS_STEP_1!$L$8,1,0)</f>
        <v>0</v>
      </c>
      <c r="M10" s="64">
        <f>IF(Table119[[#This Row],[COUNTRY]]=CATEGORICAL_BINS_STEP_1!$L$9,1,0)</f>
        <v>0</v>
      </c>
      <c r="N10" s="64">
        <f>IF(Table119[[#This Row],[COUNTRY]]=CATEGORICAL_BINS_STEP_1!$L$10,1,0)</f>
        <v>0</v>
      </c>
      <c r="O10" s="64">
        <f>IF(Table119[[#This Row],[COUNTRY]]=CATEGORICAL_BINS_STEP_1!$L$11,1,0)</f>
        <v>0</v>
      </c>
      <c r="P10" s="4">
        <v>2</v>
      </c>
      <c r="Q10" s="4">
        <v>609</v>
      </c>
      <c r="R10" s="4">
        <v>335</v>
      </c>
      <c r="S10" s="4">
        <v>67</v>
      </c>
      <c r="T10" s="5">
        <v>30.454545454545453</v>
      </c>
      <c r="U10" s="14">
        <v>3</v>
      </c>
      <c r="V10" s="4">
        <v>72</v>
      </c>
      <c r="W10" s="4">
        <v>19</v>
      </c>
      <c r="X10" s="4">
        <v>1</v>
      </c>
      <c r="Y10" s="4">
        <v>50000</v>
      </c>
      <c r="Z10" s="1">
        <f>_xlfn.XLOOKUP(Table14[[#This Row],[COUNTRY]],CATEGORICAL_BINS_STEP_1!$L$2:$L$11,CATEGORICAL_BINS_STEP_1!$K$2:$K$11,,-1)</f>
        <v>2</v>
      </c>
      <c r="AA10" s="65">
        <f>IF(Table119[[#This Row],[SOLD PRICE]]&gt;=1000000,1,0)</f>
        <v>0</v>
      </c>
    </row>
    <row r="11" spans="1:27" x14ac:dyDescent="0.35">
      <c r="A11" s="1">
        <v>10</v>
      </c>
      <c r="B11" s="1">
        <f>1</f>
        <v>1</v>
      </c>
      <c r="C11" s="1">
        <v>0</v>
      </c>
      <c r="D11" s="1">
        <v>0</v>
      </c>
      <c r="E11" s="1">
        <v>0</v>
      </c>
      <c r="F11" s="64">
        <f>IF(Table119[[#This Row],[COUNTRY]]=CATEGORICAL_BINS_STEP_1!$L$2,1,0)</f>
        <v>0</v>
      </c>
      <c r="G11" s="64">
        <f>IF(Table119[[#This Row],[COUNTRY]]=CATEGORICAL_BINS_STEP_1!$L$3,1,0)</f>
        <v>1</v>
      </c>
      <c r="H11" s="64">
        <f>IF(Table119[[#This Row],[COUNTRY]]=CATEGORICAL_BINS_STEP_1!$L$4,1,0)</f>
        <v>0</v>
      </c>
      <c r="I11" s="64">
        <f>IF(Table119[[#This Row],[COUNTRY]]=CATEGORICAL_BINS_STEP_1!$L$5,1,0)</f>
        <v>0</v>
      </c>
      <c r="J11" s="64">
        <f>IF(Table119[[#This Row],[COUNTRY]]=CATEGORICAL_BINS_STEP_1!P15,1,0)</f>
        <v>0</v>
      </c>
      <c r="K11" s="64">
        <f>IF(Table119[[#This Row],[COUNTRY]]=CATEGORICAL_BINS_STEP_1!$L$7,1,0)</f>
        <v>0</v>
      </c>
      <c r="L11" s="64">
        <f>IF(Table119[[#This Row],[COUNTRY]]=CATEGORICAL_BINS_STEP_1!$L$8,1,0)</f>
        <v>0</v>
      </c>
      <c r="M11" s="64">
        <f>IF(Table119[[#This Row],[COUNTRY]]=CATEGORICAL_BINS_STEP_1!$L$9,1,0)</f>
        <v>0</v>
      </c>
      <c r="N11" s="64">
        <f>IF(Table119[[#This Row],[COUNTRY]]=CATEGORICAL_BINS_STEP_1!$L$10,1,0)</f>
        <v>0</v>
      </c>
      <c r="O11" s="64">
        <f>IF(Table119[[#This Row],[COUNTRY]]=CATEGORICAL_BINS_STEP_1!$L$11,1,0)</f>
        <v>0</v>
      </c>
      <c r="P11" s="4">
        <v>2</v>
      </c>
      <c r="Q11" s="4">
        <v>4686</v>
      </c>
      <c r="R11" s="4">
        <v>394</v>
      </c>
      <c r="S11" s="4">
        <v>50</v>
      </c>
      <c r="T11" s="5">
        <v>28.142857142857142</v>
      </c>
      <c r="U11" s="14">
        <v>13</v>
      </c>
      <c r="V11" s="4">
        <v>0</v>
      </c>
      <c r="W11" s="4">
        <v>0</v>
      </c>
      <c r="X11" s="4">
        <v>1</v>
      </c>
      <c r="Y11" s="4">
        <v>50000</v>
      </c>
      <c r="Z11" s="1">
        <f>_xlfn.XLOOKUP(Table14[[#This Row],[COUNTRY]],CATEGORICAL_BINS_STEP_1!$L$2:$L$11,CATEGORICAL_BINS_STEP_1!$K$2:$K$11,,-1)</f>
        <v>2</v>
      </c>
      <c r="AA11" s="65">
        <f>IF(Table119[[#This Row],[SOLD PRICE]]&gt;=1000000,1,0)</f>
        <v>0</v>
      </c>
    </row>
    <row r="12" spans="1:27" x14ac:dyDescent="0.35">
      <c r="A12" s="1">
        <v>11</v>
      </c>
      <c r="B12" s="1">
        <f>1</f>
        <v>1</v>
      </c>
      <c r="C12" s="1">
        <v>0</v>
      </c>
      <c r="D12" s="1">
        <v>0</v>
      </c>
      <c r="E12" s="1">
        <v>0</v>
      </c>
      <c r="F12" s="64">
        <f>IF(Table119[[#This Row],[COUNTRY]]=CATEGORICAL_BINS_STEP_1!$L$2,1,0)</f>
        <v>0</v>
      </c>
      <c r="G12" s="64">
        <f>IF(Table119[[#This Row],[COUNTRY]]=CATEGORICAL_BINS_STEP_1!$L$3,1,0)</f>
        <v>1</v>
      </c>
      <c r="H12" s="64">
        <f>IF(Table119[[#This Row],[COUNTRY]]=CATEGORICAL_BINS_STEP_1!$L$4,1,0)</f>
        <v>0</v>
      </c>
      <c r="I12" s="64">
        <f>IF(Table119[[#This Row],[COUNTRY]]=CATEGORICAL_BINS_STEP_1!$L$5,1,0)</f>
        <v>0</v>
      </c>
      <c r="J12" s="64">
        <f>IF(Table119[[#This Row],[COUNTRY]]=CATEGORICAL_BINS_STEP_1!P16,1,0)</f>
        <v>0</v>
      </c>
      <c r="K12" s="64">
        <f>IF(Table119[[#This Row],[COUNTRY]]=CATEGORICAL_BINS_STEP_1!$L$7,1,0)</f>
        <v>0</v>
      </c>
      <c r="L12" s="64">
        <f>IF(Table119[[#This Row],[COUNTRY]]=CATEGORICAL_BINS_STEP_1!$L$8,1,0)</f>
        <v>0</v>
      </c>
      <c r="M12" s="64">
        <f>IF(Table119[[#This Row],[COUNTRY]]=CATEGORICAL_BINS_STEP_1!$L$9,1,0)</f>
        <v>0</v>
      </c>
      <c r="N12" s="64">
        <f>IF(Table119[[#This Row],[COUNTRY]]=CATEGORICAL_BINS_STEP_1!$L$10,1,0)</f>
        <v>0</v>
      </c>
      <c r="O12" s="64">
        <f>IF(Table119[[#This Row],[COUNTRY]]=CATEGORICAL_BINS_STEP_1!$L$11,1,0)</f>
        <v>0</v>
      </c>
      <c r="P12" s="4">
        <v>2</v>
      </c>
      <c r="Q12" s="4">
        <v>2004</v>
      </c>
      <c r="R12" s="4">
        <v>839</v>
      </c>
      <c r="S12" s="4">
        <v>70</v>
      </c>
      <c r="T12" s="5">
        <v>27.966666666666665</v>
      </c>
      <c r="U12" s="14">
        <v>38</v>
      </c>
      <c r="V12" s="4">
        <v>142</v>
      </c>
      <c r="W12" s="4">
        <v>47</v>
      </c>
      <c r="X12" s="4">
        <v>0</v>
      </c>
      <c r="Y12" s="4">
        <v>50000</v>
      </c>
      <c r="Z12" s="1">
        <f>_xlfn.XLOOKUP(Table14[[#This Row],[COUNTRY]],CATEGORICAL_BINS_STEP_1!$L$2:$L$11,CATEGORICAL_BINS_STEP_1!$K$2:$K$11,,-1)</f>
        <v>3</v>
      </c>
      <c r="AA12" s="65">
        <f>IF(Table119[[#This Row],[SOLD PRICE]]&gt;=1000000,1,0)</f>
        <v>0</v>
      </c>
    </row>
    <row r="13" spans="1:27" x14ac:dyDescent="0.35">
      <c r="A13" s="1">
        <v>12</v>
      </c>
      <c r="B13" s="1">
        <f>1</f>
        <v>1</v>
      </c>
      <c r="C13" s="1">
        <v>0</v>
      </c>
      <c r="D13" s="1">
        <v>0</v>
      </c>
      <c r="E13" s="1">
        <v>0</v>
      </c>
      <c r="F13" s="64">
        <f>IF(Table119[[#This Row],[COUNTRY]]=CATEGORICAL_BINS_STEP_1!$L$2,1,0)</f>
        <v>0</v>
      </c>
      <c r="G13" s="64">
        <f>IF(Table119[[#This Row],[COUNTRY]]=CATEGORICAL_BINS_STEP_1!$L$3,1,0)</f>
        <v>1</v>
      </c>
      <c r="H13" s="64">
        <f>IF(Table119[[#This Row],[COUNTRY]]=CATEGORICAL_BINS_STEP_1!$L$4,1,0)</f>
        <v>0</v>
      </c>
      <c r="I13" s="64">
        <f>IF(Table119[[#This Row],[COUNTRY]]=CATEGORICAL_BINS_STEP_1!$L$5,1,0)</f>
        <v>0</v>
      </c>
      <c r="J13" s="64">
        <f>IF(Table119[[#This Row],[COUNTRY]]=CATEGORICAL_BINS_STEP_1!P17,1,0)</f>
        <v>0</v>
      </c>
      <c r="K13" s="64">
        <f>IF(Table119[[#This Row],[COUNTRY]]=CATEGORICAL_BINS_STEP_1!$L$7,1,0)</f>
        <v>0</v>
      </c>
      <c r="L13" s="64">
        <f>IF(Table119[[#This Row],[COUNTRY]]=CATEGORICAL_BINS_STEP_1!$L$8,1,0)</f>
        <v>0</v>
      </c>
      <c r="M13" s="64">
        <f>IF(Table119[[#This Row],[COUNTRY]]=CATEGORICAL_BINS_STEP_1!$L$9,1,0)</f>
        <v>0</v>
      </c>
      <c r="N13" s="64">
        <f>IF(Table119[[#This Row],[COUNTRY]]=CATEGORICAL_BINS_STEP_1!$L$10,1,0)</f>
        <v>0</v>
      </c>
      <c r="O13" s="64">
        <f>IF(Table119[[#This Row],[COUNTRY]]=CATEGORICAL_BINS_STEP_1!$L$11,1,0)</f>
        <v>0</v>
      </c>
      <c r="P13" s="4">
        <v>3</v>
      </c>
      <c r="Q13" s="4">
        <v>8778</v>
      </c>
      <c r="R13" s="4">
        <v>25</v>
      </c>
      <c r="S13" s="4">
        <v>16</v>
      </c>
      <c r="T13" s="5">
        <v>8.33</v>
      </c>
      <c r="U13" s="14">
        <v>0</v>
      </c>
      <c r="V13" s="4">
        <v>14</v>
      </c>
      <c r="W13" s="4">
        <v>0</v>
      </c>
      <c r="X13" s="4">
        <v>1</v>
      </c>
      <c r="Y13" s="4">
        <v>50000</v>
      </c>
      <c r="Z13" s="1">
        <f>_xlfn.XLOOKUP(Table14[[#This Row],[COUNTRY]],CATEGORICAL_BINS_STEP_1!$L$2:$L$11,CATEGORICAL_BINS_STEP_1!$K$2:$K$11,,-1)</f>
        <v>3</v>
      </c>
      <c r="AA13" s="65">
        <f>IF(Table119[[#This Row],[SOLD PRICE]]&gt;=1000000,1,0)</f>
        <v>0</v>
      </c>
    </row>
    <row r="14" spans="1:27" x14ac:dyDescent="0.35">
      <c r="A14" s="1">
        <v>13</v>
      </c>
      <c r="B14" s="1">
        <f>1</f>
        <v>1</v>
      </c>
      <c r="C14" s="1">
        <v>0</v>
      </c>
      <c r="D14" s="1">
        <v>0</v>
      </c>
      <c r="E14" s="1">
        <v>0</v>
      </c>
      <c r="F14" s="64">
        <f>IF(Table119[[#This Row],[COUNTRY]]=CATEGORICAL_BINS_STEP_1!$L$2,1,0)</f>
        <v>0</v>
      </c>
      <c r="G14" s="64">
        <f>IF(Table119[[#This Row],[COUNTRY]]=CATEGORICAL_BINS_STEP_1!$L$3,1,0)</f>
        <v>0</v>
      </c>
      <c r="H14" s="64">
        <f>IF(Table119[[#This Row],[COUNTRY]]=CATEGORICAL_BINS_STEP_1!$L$4,1,0)</f>
        <v>0</v>
      </c>
      <c r="I14" s="64">
        <f>IF(Table119[[#This Row],[COUNTRY]]=CATEGORICAL_BINS_STEP_1!$L$5,1,0)</f>
        <v>0</v>
      </c>
      <c r="J14" s="64">
        <f>IF(Table119[[#This Row],[COUNTRY]]=CATEGORICAL_BINS_STEP_1!P18,1,0)</f>
        <v>0</v>
      </c>
      <c r="K14" s="64">
        <f>IF(Table119[[#This Row],[COUNTRY]]=CATEGORICAL_BINS_STEP_1!$L$7,1,0)</f>
        <v>0</v>
      </c>
      <c r="L14" s="64">
        <f>IF(Table119[[#This Row],[COUNTRY]]=CATEGORICAL_BINS_STEP_1!$L$8,1,0)</f>
        <v>0</v>
      </c>
      <c r="M14" s="64">
        <f>IF(Table119[[#This Row],[COUNTRY]]=CATEGORICAL_BINS_STEP_1!$L$9,1,0)</f>
        <v>0</v>
      </c>
      <c r="N14" s="64">
        <f>IF(Table119[[#This Row],[COUNTRY]]=CATEGORICAL_BINS_STEP_1!$L$10,1,0)</f>
        <v>0</v>
      </c>
      <c r="O14" s="64">
        <f>IF(Table119[[#This Row],[COUNTRY]]=CATEGORICAL_BINS_STEP_1!$L$11,1,0)</f>
        <v>0</v>
      </c>
      <c r="P14" s="4">
        <v>1</v>
      </c>
      <c r="Q14" s="4">
        <v>38</v>
      </c>
      <c r="R14" s="4">
        <v>337</v>
      </c>
      <c r="S14" s="4">
        <v>24</v>
      </c>
      <c r="T14" s="5">
        <v>13.48</v>
      </c>
      <c r="U14" s="14">
        <v>9</v>
      </c>
      <c r="V14" s="4">
        <v>32</v>
      </c>
      <c r="W14" s="4">
        <v>73</v>
      </c>
      <c r="X14" s="4">
        <v>0</v>
      </c>
      <c r="Y14" s="4">
        <v>50000</v>
      </c>
      <c r="Z14" s="1">
        <f>_xlfn.XLOOKUP(Table14[[#This Row],[COUNTRY]],CATEGORICAL_BINS_STEP_1!$L$2:$L$11,CATEGORICAL_BINS_STEP_1!$K$2:$K$11,,-1)</f>
        <v>1</v>
      </c>
      <c r="AA14" s="65">
        <f>IF(Table119[[#This Row],[SOLD PRICE]]&gt;=1000000,1,0)</f>
        <v>0</v>
      </c>
    </row>
    <row r="15" spans="1:27" x14ac:dyDescent="0.35">
      <c r="A15" s="1">
        <v>14</v>
      </c>
      <c r="B15" s="1">
        <f>1</f>
        <v>1</v>
      </c>
      <c r="C15" s="1">
        <v>0</v>
      </c>
      <c r="D15" s="1">
        <v>0</v>
      </c>
      <c r="E15" s="1">
        <v>0</v>
      </c>
      <c r="F15" s="64">
        <f>IF(Table119[[#This Row],[COUNTRY]]=CATEGORICAL_BINS_STEP_1!$L$2,1,0)</f>
        <v>0</v>
      </c>
      <c r="G15" s="64">
        <f>IF(Table119[[#This Row],[COUNTRY]]=CATEGORICAL_BINS_STEP_1!$L$3,1,0)</f>
        <v>1</v>
      </c>
      <c r="H15" s="64">
        <f>IF(Table119[[#This Row],[COUNTRY]]=CATEGORICAL_BINS_STEP_1!$L$4,1,0)</f>
        <v>0</v>
      </c>
      <c r="I15" s="64">
        <f>IF(Table119[[#This Row],[COUNTRY]]=CATEGORICAL_BINS_STEP_1!$L$5,1,0)</f>
        <v>0</v>
      </c>
      <c r="J15" s="64">
        <f>IF(Table119[[#This Row],[COUNTRY]]=CATEGORICAL_BINS_STEP_1!P19,1,0)</f>
        <v>0</v>
      </c>
      <c r="K15" s="64">
        <f>IF(Table119[[#This Row],[COUNTRY]]=CATEGORICAL_BINS_STEP_1!$L$7,1,0)</f>
        <v>0</v>
      </c>
      <c r="L15" s="64">
        <f>IF(Table119[[#This Row],[COUNTRY]]=CATEGORICAL_BINS_STEP_1!$L$8,1,0)</f>
        <v>0</v>
      </c>
      <c r="M15" s="64">
        <f>IF(Table119[[#This Row],[COUNTRY]]=CATEGORICAL_BINS_STEP_1!$L$9,1,0)</f>
        <v>0</v>
      </c>
      <c r="N15" s="64">
        <f>IF(Table119[[#This Row],[COUNTRY]]=CATEGORICAL_BINS_STEP_1!$L$10,1,0)</f>
        <v>0</v>
      </c>
      <c r="O15" s="64">
        <f>IF(Table119[[#This Row],[COUNTRY]]=CATEGORICAL_BINS_STEP_1!$L$11,1,0)</f>
        <v>0</v>
      </c>
      <c r="P15" s="4">
        <v>2</v>
      </c>
      <c r="Q15" s="4">
        <v>4998</v>
      </c>
      <c r="R15" s="4">
        <v>1302</v>
      </c>
      <c r="S15" s="4">
        <v>105</v>
      </c>
      <c r="T15" s="5">
        <v>34.263157894736842</v>
      </c>
      <c r="U15" s="14">
        <v>42</v>
      </c>
      <c r="V15" s="4">
        <v>0</v>
      </c>
      <c r="W15" s="4">
        <v>0</v>
      </c>
      <c r="X15" s="4">
        <v>1</v>
      </c>
      <c r="Y15" s="4">
        <v>50000</v>
      </c>
      <c r="Z15" s="1">
        <f>_xlfn.XLOOKUP(Table14[[#This Row],[COUNTRY]],CATEGORICAL_BINS_STEP_1!$L$2:$L$11,CATEGORICAL_BINS_STEP_1!$K$2:$K$11,,-1)</f>
        <v>2</v>
      </c>
      <c r="AA15" s="65">
        <f>IF(Table119[[#This Row],[SOLD PRICE]]&gt;=1000000,1,0)</f>
        <v>0</v>
      </c>
    </row>
    <row r="16" spans="1:27" x14ac:dyDescent="0.35">
      <c r="A16" s="1">
        <v>15</v>
      </c>
      <c r="B16" s="1">
        <f>1</f>
        <v>1</v>
      </c>
      <c r="C16" s="1">
        <v>0</v>
      </c>
      <c r="D16" s="1">
        <v>0</v>
      </c>
      <c r="E16" s="1">
        <v>0</v>
      </c>
      <c r="F16" s="64">
        <f>IF(Table119[[#This Row],[COUNTRY]]=CATEGORICAL_BINS_STEP_1!$L$2,1,0)</f>
        <v>0</v>
      </c>
      <c r="G16" s="64">
        <f>IF(Table119[[#This Row],[COUNTRY]]=CATEGORICAL_BINS_STEP_1!$L$3,1,0)</f>
        <v>1</v>
      </c>
      <c r="H16" s="64">
        <f>IF(Table119[[#This Row],[COUNTRY]]=CATEGORICAL_BINS_STEP_1!$L$4,1,0)</f>
        <v>0</v>
      </c>
      <c r="I16" s="64">
        <f>IF(Table119[[#This Row],[COUNTRY]]=CATEGORICAL_BINS_STEP_1!$L$5,1,0)</f>
        <v>0</v>
      </c>
      <c r="J16" s="64">
        <f>IF(Table119[[#This Row],[COUNTRY]]=CATEGORICAL_BINS_STEP_1!P20,1,0)</f>
        <v>0</v>
      </c>
      <c r="K16" s="64">
        <f>IF(Table119[[#This Row],[COUNTRY]]=CATEGORICAL_BINS_STEP_1!$L$7,1,0)</f>
        <v>0</v>
      </c>
      <c r="L16" s="64">
        <f>IF(Table119[[#This Row],[COUNTRY]]=CATEGORICAL_BINS_STEP_1!$L$8,1,0)</f>
        <v>0</v>
      </c>
      <c r="M16" s="64">
        <f>IF(Table119[[#This Row],[COUNTRY]]=CATEGORICAL_BINS_STEP_1!$L$9,1,0)</f>
        <v>0</v>
      </c>
      <c r="N16" s="64">
        <f>IF(Table119[[#This Row],[COUNTRY]]=CATEGORICAL_BINS_STEP_1!$L$10,1,0)</f>
        <v>0</v>
      </c>
      <c r="O16" s="64">
        <f>IF(Table119[[#This Row],[COUNTRY]]=CATEGORICAL_BINS_STEP_1!$L$11,1,0)</f>
        <v>0</v>
      </c>
      <c r="P16" s="4">
        <v>2</v>
      </c>
      <c r="Q16" s="4">
        <v>69</v>
      </c>
      <c r="R16" s="4">
        <v>1540</v>
      </c>
      <c r="S16" s="4">
        <v>95</v>
      </c>
      <c r="T16" s="5">
        <v>31.428571428571427</v>
      </c>
      <c r="U16" s="14">
        <v>36</v>
      </c>
      <c r="V16" s="4">
        <v>0</v>
      </c>
      <c r="W16" s="4">
        <v>4</v>
      </c>
      <c r="X16" s="4">
        <v>0</v>
      </c>
      <c r="Y16" s="4">
        <v>100000</v>
      </c>
      <c r="Z16" s="1">
        <f>_xlfn.XLOOKUP(Table14[[#This Row],[COUNTRY]],CATEGORICAL_BINS_STEP_1!$L$2:$L$11,CATEGORICAL_BINS_STEP_1!$K$2:$K$11,,-1)</f>
        <v>1</v>
      </c>
      <c r="AA16" s="65">
        <f>IF(Table119[[#This Row],[SOLD PRICE]]&gt;=1000000,1,0)</f>
        <v>0</v>
      </c>
    </row>
    <row r="17" spans="1:27" x14ac:dyDescent="0.35">
      <c r="A17" s="1">
        <v>16</v>
      </c>
      <c r="B17" s="1">
        <f>1</f>
        <v>1</v>
      </c>
      <c r="C17" s="1">
        <v>0</v>
      </c>
      <c r="D17" s="1">
        <v>0</v>
      </c>
      <c r="E17" s="1">
        <v>0</v>
      </c>
      <c r="F17" s="64">
        <f>IF(Table119[[#This Row],[COUNTRY]]=CATEGORICAL_BINS_STEP_1!$L$2,1,0)</f>
        <v>0</v>
      </c>
      <c r="G17" s="64">
        <f>IF(Table119[[#This Row],[COUNTRY]]=CATEGORICAL_BINS_STEP_1!$L$3,1,0)</f>
        <v>1</v>
      </c>
      <c r="H17" s="64">
        <f>IF(Table119[[#This Row],[COUNTRY]]=CATEGORICAL_BINS_STEP_1!$L$4,1,0)</f>
        <v>0</v>
      </c>
      <c r="I17" s="64">
        <f>IF(Table119[[#This Row],[COUNTRY]]=CATEGORICAL_BINS_STEP_1!$L$5,1,0)</f>
        <v>0</v>
      </c>
      <c r="J17" s="64">
        <f>IF(Table119[[#This Row],[COUNTRY]]=CATEGORICAL_BINS_STEP_1!P21,1,0)</f>
        <v>0</v>
      </c>
      <c r="K17" s="64">
        <f>IF(Table119[[#This Row],[COUNTRY]]=CATEGORICAL_BINS_STEP_1!$L$7,1,0)</f>
        <v>0</v>
      </c>
      <c r="L17" s="64">
        <f>IF(Table119[[#This Row],[COUNTRY]]=CATEGORICAL_BINS_STEP_1!$L$8,1,0)</f>
        <v>0</v>
      </c>
      <c r="M17" s="64">
        <f>IF(Table119[[#This Row],[COUNTRY]]=CATEGORICAL_BINS_STEP_1!$L$9,1,0)</f>
        <v>0</v>
      </c>
      <c r="N17" s="64">
        <f>IF(Table119[[#This Row],[COUNTRY]]=CATEGORICAL_BINS_STEP_1!$L$10,1,0)</f>
        <v>0</v>
      </c>
      <c r="O17" s="64">
        <f>IF(Table119[[#This Row],[COUNTRY]]=CATEGORICAL_BINS_STEP_1!$L$11,1,0)</f>
        <v>0</v>
      </c>
      <c r="P17" s="4">
        <v>2</v>
      </c>
      <c r="Q17" s="4">
        <v>6773</v>
      </c>
      <c r="R17" s="4">
        <v>1782</v>
      </c>
      <c r="S17" s="4">
        <v>70</v>
      </c>
      <c r="T17" s="5">
        <v>37.125</v>
      </c>
      <c r="U17" s="14">
        <v>64</v>
      </c>
      <c r="V17" s="4">
        <v>1</v>
      </c>
      <c r="W17" s="4">
        <v>0</v>
      </c>
      <c r="X17" s="4">
        <v>1</v>
      </c>
      <c r="Y17" s="4">
        <v>100000</v>
      </c>
      <c r="Z17" s="1">
        <f>_xlfn.XLOOKUP(Table14[[#This Row],[COUNTRY]],CATEGORICAL_BINS_STEP_1!$L$2:$L$11,CATEGORICAL_BINS_STEP_1!$K$2:$K$11,,-1)</f>
        <v>1</v>
      </c>
      <c r="AA17" s="65">
        <f>IF(Table119[[#This Row],[SOLD PRICE]]&gt;=1000000,1,0)</f>
        <v>0</v>
      </c>
    </row>
    <row r="18" spans="1:27" x14ac:dyDescent="0.35">
      <c r="A18" s="1">
        <v>17</v>
      </c>
      <c r="B18" s="1">
        <f>1</f>
        <v>1</v>
      </c>
      <c r="C18" s="1">
        <v>0</v>
      </c>
      <c r="D18" s="1">
        <v>0</v>
      </c>
      <c r="E18" s="1">
        <v>0</v>
      </c>
      <c r="F18" s="64">
        <f>IF(Table119[[#This Row],[COUNTRY]]=CATEGORICAL_BINS_STEP_1!$L$2,1,0)</f>
        <v>0</v>
      </c>
      <c r="G18" s="64">
        <f>IF(Table119[[#This Row],[COUNTRY]]=CATEGORICAL_BINS_STEP_1!$L$3,1,0)</f>
        <v>1</v>
      </c>
      <c r="H18" s="64">
        <f>IF(Table119[[#This Row],[COUNTRY]]=CATEGORICAL_BINS_STEP_1!$L$4,1,0)</f>
        <v>0</v>
      </c>
      <c r="I18" s="64">
        <f>IF(Table119[[#This Row],[COUNTRY]]=CATEGORICAL_BINS_STEP_1!$L$5,1,0)</f>
        <v>0</v>
      </c>
      <c r="J18" s="64">
        <f>IF(Table119[[#This Row],[COUNTRY]]=CATEGORICAL_BINS_STEP_1!P22,1,0)</f>
        <v>0</v>
      </c>
      <c r="K18" s="64">
        <f>IF(Table119[[#This Row],[COUNTRY]]=CATEGORICAL_BINS_STEP_1!$L$7,1,0)</f>
        <v>0</v>
      </c>
      <c r="L18" s="64">
        <f>IF(Table119[[#This Row],[COUNTRY]]=CATEGORICAL_BINS_STEP_1!$L$8,1,0)</f>
        <v>0</v>
      </c>
      <c r="M18" s="64">
        <f>IF(Table119[[#This Row],[COUNTRY]]=CATEGORICAL_BINS_STEP_1!$L$9,1,0)</f>
        <v>0</v>
      </c>
      <c r="N18" s="64">
        <f>IF(Table119[[#This Row],[COUNTRY]]=CATEGORICAL_BINS_STEP_1!$L$10,1,0)</f>
        <v>0</v>
      </c>
      <c r="O18" s="64">
        <f>IF(Table119[[#This Row],[COUNTRY]]=CATEGORICAL_BINS_STEP_1!$L$11,1,0)</f>
        <v>0</v>
      </c>
      <c r="P18" s="4">
        <v>2</v>
      </c>
      <c r="Q18" s="4">
        <v>6455</v>
      </c>
      <c r="R18" s="4">
        <v>1077</v>
      </c>
      <c r="S18" s="4">
        <v>76</v>
      </c>
      <c r="T18" s="5">
        <v>28.342105263157894</v>
      </c>
      <c r="U18" s="14">
        <v>24</v>
      </c>
      <c r="V18" s="4">
        <v>67</v>
      </c>
      <c r="W18" s="4">
        <v>5</v>
      </c>
      <c r="X18" s="4">
        <v>1</v>
      </c>
      <c r="Y18" s="4">
        <v>100000</v>
      </c>
      <c r="Z18" s="1">
        <f>_xlfn.XLOOKUP(Table14[[#This Row],[COUNTRY]],CATEGORICAL_BINS_STEP_1!$L$2:$L$11,CATEGORICAL_BINS_STEP_1!$K$2:$K$11,,-1)</f>
        <v>3</v>
      </c>
      <c r="AA18" s="65">
        <f>IF(Table119[[#This Row],[SOLD PRICE]]&gt;=1000000,1,0)</f>
        <v>0</v>
      </c>
    </row>
    <row r="19" spans="1:27" x14ac:dyDescent="0.35">
      <c r="A19" s="1">
        <v>18</v>
      </c>
      <c r="B19" s="1">
        <f>1</f>
        <v>1</v>
      </c>
      <c r="C19" s="1">
        <v>0</v>
      </c>
      <c r="D19" s="1">
        <v>0</v>
      </c>
      <c r="E19" s="1">
        <v>0</v>
      </c>
      <c r="F19" s="64">
        <f>IF(Table119[[#This Row],[COUNTRY]]=CATEGORICAL_BINS_STEP_1!$L$2,1,0)</f>
        <v>0</v>
      </c>
      <c r="G19" s="64">
        <f>IF(Table119[[#This Row],[COUNTRY]]=CATEGORICAL_BINS_STEP_1!$L$3,1,0)</f>
        <v>1</v>
      </c>
      <c r="H19" s="64">
        <f>IF(Table119[[#This Row],[COUNTRY]]=CATEGORICAL_BINS_STEP_1!$L$4,1,0)</f>
        <v>0</v>
      </c>
      <c r="I19" s="64">
        <f>IF(Table119[[#This Row],[COUNTRY]]=CATEGORICAL_BINS_STEP_1!$L$5,1,0)</f>
        <v>0</v>
      </c>
      <c r="J19" s="64">
        <f>IF(Table119[[#This Row],[COUNTRY]]=CATEGORICAL_BINS_STEP_1!P23,1,0)</f>
        <v>0</v>
      </c>
      <c r="K19" s="64">
        <f>IF(Table119[[#This Row],[COUNTRY]]=CATEGORICAL_BINS_STEP_1!$L$7,1,0)</f>
        <v>0</v>
      </c>
      <c r="L19" s="64">
        <f>IF(Table119[[#This Row],[COUNTRY]]=CATEGORICAL_BINS_STEP_1!$L$8,1,0)</f>
        <v>0</v>
      </c>
      <c r="M19" s="64">
        <f>IF(Table119[[#This Row],[COUNTRY]]=CATEGORICAL_BINS_STEP_1!$L$9,1,0)</f>
        <v>0</v>
      </c>
      <c r="N19" s="64">
        <f>IF(Table119[[#This Row],[COUNTRY]]=CATEGORICAL_BINS_STEP_1!$L$10,1,0)</f>
        <v>0</v>
      </c>
      <c r="O19" s="64">
        <f>IF(Table119[[#This Row],[COUNTRY]]=CATEGORICAL_BINS_STEP_1!$L$11,1,0)</f>
        <v>0</v>
      </c>
      <c r="P19" s="4">
        <v>2</v>
      </c>
      <c r="Q19" s="4">
        <v>18</v>
      </c>
      <c r="R19" s="4">
        <v>6</v>
      </c>
      <c r="S19" s="4">
        <v>2</v>
      </c>
      <c r="T19" s="5">
        <v>1</v>
      </c>
      <c r="U19" s="14">
        <v>0</v>
      </c>
      <c r="V19" s="4">
        <v>5</v>
      </c>
      <c r="W19" s="4">
        <v>36</v>
      </c>
      <c r="X19" s="4">
        <v>0</v>
      </c>
      <c r="Y19" s="4">
        <v>100000</v>
      </c>
      <c r="Z19" s="1">
        <f>_xlfn.XLOOKUP(Table14[[#This Row],[COUNTRY]],CATEGORICAL_BINS_STEP_1!$L$2:$L$11,CATEGORICAL_BINS_STEP_1!$K$2:$K$11,,-1)</f>
        <v>1</v>
      </c>
      <c r="AA19" s="65">
        <f>IF(Table119[[#This Row],[SOLD PRICE]]&gt;=1000000,1,0)</f>
        <v>0</v>
      </c>
    </row>
    <row r="20" spans="1:27" x14ac:dyDescent="0.35">
      <c r="A20" s="1">
        <v>19</v>
      </c>
      <c r="B20" s="1">
        <f>1</f>
        <v>1</v>
      </c>
      <c r="C20" s="1">
        <v>0</v>
      </c>
      <c r="D20" s="1">
        <v>0</v>
      </c>
      <c r="E20" s="1">
        <v>0</v>
      </c>
      <c r="F20" s="64">
        <f>IF(Table119[[#This Row],[COUNTRY]]=CATEGORICAL_BINS_STEP_1!$L$2,1,0)</f>
        <v>0</v>
      </c>
      <c r="G20" s="64">
        <f>IF(Table119[[#This Row],[COUNTRY]]=CATEGORICAL_BINS_STEP_1!$L$3,1,0)</f>
        <v>1</v>
      </c>
      <c r="H20" s="64">
        <f>IF(Table119[[#This Row],[COUNTRY]]=CATEGORICAL_BINS_STEP_1!$L$4,1,0)</f>
        <v>0</v>
      </c>
      <c r="I20" s="64">
        <f>IF(Table119[[#This Row],[COUNTRY]]=CATEGORICAL_BINS_STEP_1!$L$5,1,0)</f>
        <v>0</v>
      </c>
      <c r="J20" s="64">
        <f>IF(Table119[[#This Row],[COUNTRY]]=CATEGORICAL_BINS_STEP_1!P24,1,0)</f>
        <v>0</v>
      </c>
      <c r="K20" s="64">
        <f>IF(Table119[[#This Row],[COUNTRY]]=CATEGORICAL_BINS_STEP_1!$L$7,1,0)</f>
        <v>0</v>
      </c>
      <c r="L20" s="64">
        <f>IF(Table119[[#This Row],[COUNTRY]]=CATEGORICAL_BINS_STEP_1!$L$8,1,0)</f>
        <v>0</v>
      </c>
      <c r="M20" s="64">
        <f>IF(Table119[[#This Row],[COUNTRY]]=CATEGORICAL_BINS_STEP_1!$L$9,1,0)</f>
        <v>0</v>
      </c>
      <c r="N20" s="64">
        <f>IF(Table119[[#This Row],[COUNTRY]]=CATEGORICAL_BINS_STEP_1!$L$10,1,0)</f>
        <v>0</v>
      </c>
      <c r="O20" s="64">
        <f>IF(Table119[[#This Row],[COUNTRY]]=CATEGORICAL_BINS_STEP_1!$L$11,1,0)</f>
        <v>0</v>
      </c>
      <c r="P20" s="4">
        <v>3</v>
      </c>
      <c r="Q20" s="4">
        <v>10889</v>
      </c>
      <c r="R20" s="4">
        <v>1703</v>
      </c>
      <c r="S20" s="4">
        <v>75</v>
      </c>
      <c r="T20" s="5">
        <v>27.918032786885245</v>
      </c>
      <c r="U20" s="14">
        <v>23</v>
      </c>
      <c r="V20" s="4">
        <v>4</v>
      </c>
      <c r="W20" s="4">
        <v>0</v>
      </c>
      <c r="X20" s="4">
        <v>1</v>
      </c>
      <c r="Y20" s="4">
        <v>100000</v>
      </c>
      <c r="Z20" s="1">
        <f>_xlfn.XLOOKUP(Table14[[#This Row],[COUNTRY]],CATEGORICAL_BINS_STEP_1!$L$2:$L$11,CATEGORICAL_BINS_STEP_1!$K$2:$K$11,,-1)</f>
        <v>1</v>
      </c>
      <c r="AA20" s="65">
        <f>IF(Table119[[#This Row],[SOLD PRICE]]&gt;=1000000,1,0)</f>
        <v>0</v>
      </c>
    </row>
    <row r="21" spans="1:27" x14ac:dyDescent="0.35">
      <c r="A21" s="1">
        <v>20</v>
      </c>
      <c r="B21" s="1">
        <f>1</f>
        <v>1</v>
      </c>
      <c r="C21" s="1">
        <v>0</v>
      </c>
      <c r="D21" s="1">
        <v>0</v>
      </c>
      <c r="E21" s="1">
        <v>0</v>
      </c>
      <c r="F21" s="64">
        <f>IF(Table119[[#This Row],[COUNTRY]]=CATEGORICAL_BINS_STEP_1!$L$2,1,0)</f>
        <v>0</v>
      </c>
      <c r="G21" s="64">
        <f>IF(Table119[[#This Row],[COUNTRY]]=CATEGORICAL_BINS_STEP_1!$L$3,1,0)</f>
        <v>0</v>
      </c>
      <c r="H21" s="64">
        <f>IF(Table119[[#This Row],[COUNTRY]]=CATEGORICAL_BINS_STEP_1!$L$4,1,0)</f>
        <v>0</v>
      </c>
      <c r="I21" s="64">
        <f>IF(Table119[[#This Row],[COUNTRY]]=CATEGORICAL_BINS_STEP_1!$L$5,1,0)</f>
        <v>0</v>
      </c>
      <c r="J21" s="64">
        <f>IF(Table119[[#This Row],[COUNTRY]]=CATEGORICAL_BINS_STEP_1!P25,1,0)</f>
        <v>0</v>
      </c>
      <c r="K21" s="64">
        <f>IF(Table119[[#This Row],[COUNTRY]]=CATEGORICAL_BINS_STEP_1!$L$7,1,0)</f>
        <v>0</v>
      </c>
      <c r="L21" s="64">
        <f>IF(Table119[[#This Row],[COUNTRY]]=CATEGORICAL_BINS_STEP_1!$L$8,1,0)</f>
        <v>0</v>
      </c>
      <c r="M21" s="64">
        <f>IF(Table119[[#This Row],[COUNTRY]]=CATEGORICAL_BINS_STEP_1!$L$9,1,0)</f>
        <v>0</v>
      </c>
      <c r="N21" s="64">
        <f>IF(Table119[[#This Row],[COUNTRY]]=CATEGORICAL_BINS_STEP_1!$L$10,1,0)</f>
        <v>0</v>
      </c>
      <c r="O21" s="64">
        <f>IF(Table119[[#This Row],[COUNTRY]]=CATEGORICAL_BINS_STEP_1!$L$11,1,0)</f>
        <v>0</v>
      </c>
      <c r="P21" s="4">
        <v>2</v>
      </c>
      <c r="Q21" s="4">
        <v>2536</v>
      </c>
      <c r="R21" s="4">
        <v>978</v>
      </c>
      <c r="S21" s="4">
        <v>74</v>
      </c>
      <c r="T21" s="5">
        <v>36.222222222222221</v>
      </c>
      <c r="U21" s="14">
        <v>35</v>
      </c>
      <c r="V21" s="4">
        <v>25</v>
      </c>
      <c r="W21" s="4">
        <v>10</v>
      </c>
      <c r="X21" s="4">
        <v>0</v>
      </c>
      <c r="Y21" s="4">
        <v>100000</v>
      </c>
      <c r="Z21" s="1">
        <f>_xlfn.XLOOKUP(Table14[[#This Row],[COUNTRY]],CATEGORICAL_BINS_STEP_1!$L$2:$L$11,CATEGORICAL_BINS_STEP_1!$K$2:$K$11,,-1)</f>
        <v>2</v>
      </c>
      <c r="AA21" s="65">
        <f>IF(Table119[[#This Row],[SOLD PRICE]]&gt;=1000000,1,0)</f>
        <v>0</v>
      </c>
    </row>
    <row r="22" spans="1:27" x14ac:dyDescent="0.35">
      <c r="A22" s="1">
        <v>21</v>
      </c>
      <c r="B22" s="1">
        <f>1</f>
        <v>1</v>
      </c>
      <c r="C22" s="1">
        <v>0</v>
      </c>
      <c r="D22" s="1">
        <v>0</v>
      </c>
      <c r="E22" s="1">
        <v>0</v>
      </c>
      <c r="F22" s="64">
        <f>IF(Table119[[#This Row],[COUNTRY]]=CATEGORICAL_BINS_STEP_1!$L$2,1,0)</f>
        <v>0</v>
      </c>
      <c r="G22" s="64">
        <f>IF(Table119[[#This Row],[COUNTRY]]=CATEGORICAL_BINS_STEP_1!$L$3,1,0)</f>
        <v>0</v>
      </c>
      <c r="H22" s="64">
        <f>IF(Table119[[#This Row],[COUNTRY]]=CATEGORICAL_BINS_STEP_1!$L$4,1,0)</f>
        <v>0</v>
      </c>
      <c r="I22" s="64">
        <f>IF(Table119[[#This Row],[COUNTRY]]=CATEGORICAL_BINS_STEP_1!$L$5,1,0)</f>
        <v>0</v>
      </c>
      <c r="J22" s="64">
        <f>IF(Table119[[#This Row],[COUNTRY]]=CATEGORICAL_BINS_STEP_1!P26,1,0)</f>
        <v>0</v>
      </c>
      <c r="K22" s="64">
        <f>IF(Table119[[#This Row],[COUNTRY]]=CATEGORICAL_BINS_STEP_1!$L$7,1,0)</f>
        <v>1</v>
      </c>
      <c r="L22" s="64">
        <f>IF(Table119[[#This Row],[COUNTRY]]=CATEGORICAL_BINS_STEP_1!$L$8,1,0)</f>
        <v>0</v>
      </c>
      <c r="M22" s="64">
        <f>IF(Table119[[#This Row],[COUNTRY]]=CATEGORICAL_BINS_STEP_1!$L$9,1,0)</f>
        <v>0</v>
      </c>
      <c r="N22" s="64">
        <f>IF(Table119[[#This Row],[COUNTRY]]=CATEGORICAL_BINS_STEP_1!$L$10,1,0)</f>
        <v>0</v>
      </c>
      <c r="O22" s="64">
        <f>IF(Table119[[#This Row],[COUNTRY]]=CATEGORICAL_BINS_STEP_1!$L$11,1,0)</f>
        <v>0</v>
      </c>
      <c r="P22" s="4">
        <v>2</v>
      </c>
      <c r="Q22" s="4">
        <v>73</v>
      </c>
      <c r="R22" s="4">
        <v>4</v>
      </c>
      <c r="S22" s="4">
        <v>3</v>
      </c>
      <c r="T22" s="5">
        <v>4</v>
      </c>
      <c r="U22" s="14">
        <v>0</v>
      </c>
      <c r="V22" s="4">
        <v>60</v>
      </c>
      <c r="W22" s="4">
        <v>5</v>
      </c>
      <c r="X22" s="4">
        <v>0</v>
      </c>
      <c r="Y22" s="4">
        <v>100000</v>
      </c>
      <c r="Z22" s="1">
        <f>_xlfn.XLOOKUP(Table14[[#This Row],[COUNTRY]],CATEGORICAL_BINS_STEP_1!$L$2:$L$11,CATEGORICAL_BINS_STEP_1!$K$2:$K$11,,-1)</f>
        <v>3</v>
      </c>
      <c r="AA22" s="65">
        <f>IF(Table119[[#This Row],[SOLD PRICE]]&gt;=1000000,1,0)</f>
        <v>0</v>
      </c>
    </row>
    <row r="23" spans="1:27" x14ac:dyDescent="0.35">
      <c r="A23" s="1">
        <v>22</v>
      </c>
      <c r="B23" s="1">
        <f>1</f>
        <v>1</v>
      </c>
      <c r="C23" s="1">
        <v>0</v>
      </c>
      <c r="D23" s="1">
        <v>0</v>
      </c>
      <c r="E23" s="1">
        <v>0</v>
      </c>
      <c r="F23" s="64">
        <f>IF(Table119[[#This Row],[COUNTRY]]=CATEGORICAL_BINS_STEP_1!$L$2,1,0)</f>
        <v>0</v>
      </c>
      <c r="G23" s="64">
        <f>IF(Table119[[#This Row],[COUNTRY]]=CATEGORICAL_BINS_STEP_1!$L$3,1,0)</f>
        <v>1</v>
      </c>
      <c r="H23" s="64">
        <f>IF(Table119[[#This Row],[COUNTRY]]=CATEGORICAL_BINS_STEP_1!$L$4,1,0)</f>
        <v>0</v>
      </c>
      <c r="I23" s="64">
        <f>IF(Table119[[#This Row],[COUNTRY]]=CATEGORICAL_BINS_STEP_1!$L$5,1,0)</f>
        <v>0</v>
      </c>
      <c r="J23" s="64">
        <f>IF(Table119[[#This Row],[COUNTRY]]=CATEGORICAL_BINS_STEP_1!P27,1,0)</f>
        <v>0</v>
      </c>
      <c r="K23" s="64">
        <f>IF(Table119[[#This Row],[COUNTRY]]=CATEGORICAL_BINS_STEP_1!$L$7,1,0)</f>
        <v>0</v>
      </c>
      <c r="L23" s="64">
        <f>IF(Table119[[#This Row],[COUNTRY]]=CATEGORICAL_BINS_STEP_1!$L$8,1,0)</f>
        <v>0</v>
      </c>
      <c r="M23" s="64">
        <f>IF(Table119[[#This Row],[COUNTRY]]=CATEGORICAL_BINS_STEP_1!$L$9,1,0)</f>
        <v>0</v>
      </c>
      <c r="N23" s="64">
        <f>IF(Table119[[#This Row],[COUNTRY]]=CATEGORICAL_BINS_STEP_1!$L$10,1,0)</f>
        <v>0</v>
      </c>
      <c r="O23" s="64">
        <f>IF(Table119[[#This Row],[COUNTRY]]=CATEGORICAL_BINS_STEP_1!$L$11,1,0)</f>
        <v>0</v>
      </c>
      <c r="P23" s="4">
        <v>2</v>
      </c>
      <c r="Q23" s="4">
        <v>239</v>
      </c>
      <c r="R23" s="4">
        <v>4</v>
      </c>
      <c r="S23" s="4">
        <v>2</v>
      </c>
      <c r="T23" s="5">
        <v>0</v>
      </c>
      <c r="U23" s="14">
        <v>0</v>
      </c>
      <c r="V23" s="4">
        <v>187</v>
      </c>
      <c r="W23" s="4">
        <v>17</v>
      </c>
      <c r="X23" s="4">
        <v>0</v>
      </c>
      <c r="Y23" s="4">
        <v>100000</v>
      </c>
      <c r="Z23" s="1">
        <f>_xlfn.XLOOKUP(Table14[[#This Row],[COUNTRY]],CATEGORICAL_BINS_STEP_1!$L$2:$L$11,CATEGORICAL_BINS_STEP_1!$K$2:$K$11,,-1)</f>
        <v>3</v>
      </c>
      <c r="AA23" s="65">
        <f>IF(Table119[[#This Row],[SOLD PRICE]]&gt;=1000000,1,0)</f>
        <v>0</v>
      </c>
    </row>
    <row r="24" spans="1:27" x14ac:dyDescent="0.35">
      <c r="A24" s="1">
        <v>23</v>
      </c>
      <c r="B24" s="1">
        <f>1</f>
        <v>1</v>
      </c>
      <c r="C24" s="1">
        <v>0</v>
      </c>
      <c r="D24" s="1">
        <v>0</v>
      </c>
      <c r="E24" s="1">
        <v>0</v>
      </c>
      <c r="F24" s="64">
        <f>IF(Table119[[#This Row],[COUNTRY]]=CATEGORICAL_BINS_STEP_1!$L$2,1,0)</f>
        <v>0</v>
      </c>
      <c r="G24" s="64">
        <f>IF(Table119[[#This Row],[COUNTRY]]=CATEGORICAL_BINS_STEP_1!$L$3,1,0)</f>
        <v>0</v>
      </c>
      <c r="H24" s="64">
        <f>IF(Table119[[#This Row],[COUNTRY]]=CATEGORICAL_BINS_STEP_1!$L$4,1,0)</f>
        <v>0</v>
      </c>
      <c r="I24" s="64">
        <f>IF(Table119[[#This Row],[COUNTRY]]=CATEGORICAL_BINS_STEP_1!$L$5,1,0)</f>
        <v>0</v>
      </c>
      <c r="J24" s="64">
        <f>IF(Table119[[#This Row],[COUNTRY]]=CATEGORICAL_BINS_STEP_1!P28,1,0)</f>
        <v>0</v>
      </c>
      <c r="K24" s="64">
        <f>IF(Table119[[#This Row],[COUNTRY]]=CATEGORICAL_BINS_STEP_1!$L$7,1,0)</f>
        <v>0</v>
      </c>
      <c r="L24" s="64">
        <f>IF(Table119[[#This Row],[COUNTRY]]=CATEGORICAL_BINS_STEP_1!$L$8,1,0)</f>
        <v>0</v>
      </c>
      <c r="M24" s="64">
        <f>IF(Table119[[#This Row],[COUNTRY]]=CATEGORICAL_BINS_STEP_1!$L$9,1,0)</f>
        <v>0</v>
      </c>
      <c r="N24" s="64">
        <f>IF(Table119[[#This Row],[COUNTRY]]=CATEGORICAL_BINS_STEP_1!$L$10,1,0)</f>
        <v>0</v>
      </c>
      <c r="O24" s="64">
        <f>IF(Table119[[#This Row],[COUNTRY]]=CATEGORICAL_BINS_STEP_1!$L$11,1,0)</f>
        <v>0</v>
      </c>
      <c r="P24" s="4">
        <v>3</v>
      </c>
      <c r="Q24" s="4">
        <v>8037</v>
      </c>
      <c r="R24" s="4">
        <v>196</v>
      </c>
      <c r="S24" s="4">
        <v>45</v>
      </c>
      <c r="T24" s="5">
        <v>21.77</v>
      </c>
      <c r="U24" s="14">
        <v>3</v>
      </c>
      <c r="V24" s="4">
        <v>1</v>
      </c>
      <c r="W24" s="4">
        <v>0</v>
      </c>
      <c r="X24" s="4">
        <v>1</v>
      </c>
      <c r="Y24" s="4">
        <v>100000</v>
      </c>
      <c r="Z24" s="1">
        <f>_xlfn.XLOOKUP(Table14[[#This Row],[COUNTRY]],CATEGORICAL_BINS_STEP_1!$L$2:$L$11,CATEGORICAL_BINS_STEP_1!$K$2:$K$11,,-1)</f>
        <v>2</v>
      </c>
      <c r="AA24" s="65">
        <f>IF(Table119[[#This Row],[SOLD PRICE]]&gt;=1000000,1,0)</f>
        <v>0</v>
      </c>
    </row>
    <row r="25" spans="1:27" x14ac:dyDescent="0.35">
      <c r="A25" s="1">
        <v>24</v>
      </c>
      <c r="B25" s="1">
        <f>1</f>
        <v>1</v>
      </c>
      <c r="C25" s="1">
        <v>0</v>
      </c>
      <c r="D25" s="1">
        <v>0</v>
      </c>
      <c r="E25" s="1">
        <v>0</v>
      </c>
      <c r="F25" s="64">
        <f>IF(Table119[[#This Row],[COUNTRY]]=CATEGORICAL_BINS_STEP_1!$L$2,1,0)</f>
        <v>1</v>
      </c>
      <c r="G25" s="64">
        <f>IF(Table119[[#This Row],[COUNTRY]]=CATEGORICAL_BINS_STEP_1!$L$3,1,0)</f>
        <v>0</v>
      </c>
      <c r="H25" s="64">
        <f>IF(Table119[[#This Row],[COUNTRY]]=CATEGORICAL_BINS_STEP_1!$L$4,1,0)</f>
        <v>0</v>
      </c>
      <c r="I25" s="64">
        <f>IF(Table119[[#This Row],[COUNTRY]]=CATEGORICAL_BINS_STEP_1!$L$5,1,0)</f>
        <v>0</v>
      </c>
      <c r="J25" s="64">
        <f>IF(Table119[[#This Row],[COUNTRY]]=CATEGORICAL_BINS_STEP_1!P29,1,0)</f>
        <v>0</v>
      </c>
      <c r="K25" s="64">
        <f>IF(Table119[[#This Row],[COUNTRY]]=CATEGORICAL_BINS_STEP_1!$L$7,1,0)</f>
        <v>0</v>
      </c>
      <c r="L25" s="64">
        <f>IF(Table119[[#This Row],[COUNTRY]]=CATEGORICAL_BINS_STEP_1!$L$8,1,0)</f>
        <v>0</v>
      </c>
      <c r="M25" s="64">
        <f>IF(Table119[[#This Row],[COUNTRY]]=CATEGORICAL_BINS_STEP_1!$L$9,1,0)</f>
        <v>0</v>
      </c>
      <c r="N25" s="64">
        <f>IF(Table119[[#This Row],[COUNTRY]]=CATEGORICAL_BINS_STEP_1!$L$10,1,0)</f>
        <v>0</v>
      </c>
      <c r="O25" s="64">
        <f>IF(Table119[[#This Row],[COUNTRY]]=CATEGORICAL_BINS_STEP_1!$L$11,1,0)</f>
        <v>0</v>
      </c>
      <c r="P25" s="4">
        <v>2</v>
      </c>
      <c r="Q25" s="4">
        <v>3394</v>
      </c>
      <c r="R25" s="4">
        <v>62</v>
      </c>
      <c r="S25" s="4">
        <v>24</v>
      </c>
      <c r="T25" s="5">
        <v>31</v>
      </c>
      <c r="U25" s="14">
        <v>2</v>
      </c>
      <c r="V25" s="4">
        <v>169</v>
      </c>
      <c r="W25" s="4">
        <v>2</v>
      </c>
      <c r="X25" s="4">
        <v>1</v>
      </c>
      <c r="Y25" s="4">
        <v>100000</v>
      </c>
      <c r="Z25" s="1">
        <f>_xlfn.XLOOKUP(Table14[[#This Row],[COUNTRY]],CATEGORICAL_BINS_STEP_1!$L$2:$L$11,CATEGORICAL_BINS_STEP_1!$K$2:$K$11,,-1)</f>
        <v>1</v>
      </c>
      <c r="AA25" s="65">
        <f>IF(Table119[[#This Row],[SOLD PRICE]]&gt;=1000000,1,0)</f>
        <v>0</v>
      </c>
    </row>
    <row r="26" spans="1:27" x14ac:dyDescent="0.35">
      <c r="A26" s="1">
        <v>25</v>
      </c>
      <c r="B26" s="1">
        <f>1</f>
        <v>1</v>
      </c>
      <c r="C26" s="1">
        <v>0</v>
      </c>
      <c r="D26" s="1">
        <v>0</v>
      </c>
      <c r="E26" s="1">
        <v>0</v>
      </c>
      <c r="F26" s="64">
        <f>IF(Table119[[#This Row],[COUNTRY]]=CATEGORICAL_BINS_STEP_1!$L$2,1,0)</f>
        <v>0</v>
      </c>
      <c r="G26" s="64">
        <f>IF(Table119[[#This Row],[COUNTRY]]=CATEGORICAL_BINS_STEP_1!$L$3,1,0)</f>
        <v>0</v>
      </c>
      <c r="H26" s="64">
        <f>IF(Table119[[#This Row],[COUNTRY]]=CATEGORICAL_BINS_STEP_1!$L$4,1,0)</f>
        <v>1</v>
      </c>
      <c r="I26" s="64">
        <f>IF(Table119[[#This Row],[COUNTRY]]=CATEGORICAL_BINS_STEP_1!$L$5,1,0)</f>
        <v>0</v>
      </c>
      <c r="J26" s="64">
        <f>IF(Table119[[#This Row],[COUNTRY]]=CATEGORICAL_BINS_STEP_1!P30,1,0)</f>
        <v>0</v>
      </c>
      <c r="K26" s="64">
        <f>IF(Table119[[#This Row],[COUNTRY]]=CATEGORICAL_BINS_STEP_1!$L$7,1,0)</f>
        <v>0</v>
      </c>
      <c r="L26" s="64">
        <f>IF(Table119[[#This Row],[COUNTRY]]=CATEGORICAL_BINS_STEP_1!$L$8,1,0)</f>
        <v>0</v>
      </c>
      <c r="M26" s="64">
        <f>IF(Table119[[#This Row],[COUNTRY]]=CATEGORICAL_BINS_STEP_1!$L$9,1,0)</f>
        <v>0</v>
      </c>
      <c r="N26" s="64">
        <f>IF(Table119[[#This Row],[COUNTRY]]=CATEGORICAL_BINS_STEP_1!$L$10,1,0)</f>
        <v>0</v>
      </c>
      <c r="O26" s="64">
        <f>IF(Table119[[#This Row],[COUNTRY]]=CATEGORICAL_BINS_STEP_1!$L$11,1,0)</f>
        <v>0</v>
      </c>
      <c r="P26" s="4">
        <v>2</v>
      </c>
      <c r="Q26" s="4">
        <v>4819</v>
      </c>
      <c r="R26" s="4">
        <v>2065</v>
      </c>
      <c r="S26" s="4">
        <v>93</v>
      </c>
      <c r="T26" s="5">
        <v>33.306451612903224</v>
      </c>
      <c r="U26" s="14">
        <v>32</v>
      </c>
      <c r="V26" s="4">
        <v>0</v>
      </c>
      <c r="W26" s="4">
        <v>0</v>
      </c>
      <c r="X26" s="4">
        <v>1</v>
      </c>
      <c r="Y26" s="4">
        <v>100000</v>
      </c>
      <c r="Z26" s="1">
        <f>_xlfn.XLOOKUP(Table14[[#This Row],[COUNTRY]],CATEGORICAL_BINS_STEP_1!$L$2:$L$11,CATEGORICAL_BINS_STEP_1!$K$2:$K$11,,-1)</f>
        <v>1</v>
      </c>
      <c r="AA26" s="65">
        <f>IF(Table119[[#This Row],[SOLD PRICE]]&gt;=1000000,1,0)</f>
        <v>0</v>
      </c>
    </row>
    <row r="27" spans="1:27" x14ac:dyDescent="0.35">
      <c r="A27" s="1">
        <v>26</v>
      </c>
      <c r="B27" s="1">
        <f>1</f>
        <v>1</v>
      </c>
      <c r="C27" s="1">
        <v>0</v>
      </c>
      <c r="D27" s="1">
        <v>0</v>
      </c>
      <c r="E27" s="1">
        <v>0</v>
      </c>
      <c r="F27" s="64">
        <f>IF(Table119[[#This Row],[COUNTRY]]=CATEGORICAL_BINS_STEP_1!$L$2,1,0)</f>
        <v>0</v>
      </c>
      <c r="G27" s="64">
        <f>IF(Table119[[#This Row],[COUNTRY]]=CATEGORICAL_BINS_STEP_1!$L$3,1,0)</f>
        <v>1</v>
      </c>
      <c r="H27" s="64">
        <f>IF(Table119[[#This Row],[COUNTRY]]=CATEGORICAL_BINS_STEP_1!$L$4,1,0)</f>
        <v>0</v>
      </c>
      <c r="I27" s="64">
        <f>IF(Table119[[#This Row],[COUNTRY]]=CATEGORICAL_BINS_STEP_1!$L$5,1,0)</f>
        <v>0</v>
      </c>
      <c r="J27" s="64">
        <f>IF(Table119[[#This Row],[COUNTRY]]=CATEGORICAL_BINS_STEP_1!P31,1,0)</f>
        <v>0</v>
      </c>
      <c r="K27" s="64">
        <f>IF(Table119[[#This Row],[COUNTRY]]=CATEGORICAL_BINS_STEP_1!$L$7,1,0)</f>
        <v>0</v>
      </c>
      <c r="L27" s="64">
        <f>IF(Table119[[#This Row],[COUNTRY]]=CATEGORICAL_BINS_STEP_1!$L$8,1,0)</f>
        <v>0</v>
      </c>
      <c r="M27" s="64">
        <f>IF(Table119[[#This Row],[COUNTRY]]=CATEGORICAL_BINS_STEP_1!$L$9,1,0)</f>
        <v>0</v>
      </c>
      <c r="N27" s="64">
        <f>IF(Table119[[#This Row],[COUNTRY]]=CATEGORICAL_BINS_STEP_1!$L$10,1,0)</f>
        <v>0</v>
      </c>
      <c r="O27" s="64">
        <f>IF(Table119[[#This Row],[COUNTRY]]=CATEGORICAL_BINS_STEP_1!$L$11,1,0)</f>
        <v>0</v>
      </c>
      <c r="P27" s="4">
        <v>3</v>
      </c>
      <c r="Q27" s="4">
        <v>11363</v>
      </c>
      <c r="R27" s="4">
        <v>1349</v>
      </c>
      <c r="S27" s="4">
        <v>91</v>
      </c>
      <c r="T27" s="5">
        <v>25.452830188679247</v>
      </c>
      <c r="U27" s="14">
        <v>42</v>
      </c>
      <c r="V27" s="4">
        <v>100</v>
      </c>
      <c r="W27" s="4">
        <v>10</v>
      </c>
      <c r="X27" s="4">
        <v>1</v>
      </c>
      <c r="Y27" s="4">
        <v>100000</v>
      </c>
      <c r="Z27" s="1">
        <f>_xlfn.XLOOKUP(Table14[[#This Row],[COUNTRY]],CATEGORICAL_BINS_STEP_1!$L$2:$L$11,CATEGORICAL_BINS_STEP_1!$K$2:$K$11,,-1)</f>
        <v>1</v>
      </c>
      <c r="AA27" s="65">
        <f>IF(Table119[[#This Row],[SOLD PRICE]]&gt;=1000000,1,0)</f>
        <v>0</v>
      </c>
    </row>
    <row r="28" spans="1:27" x14ac:dyDescent="0.35">
      <c r="A28" s="1">
        <v>27</v>
      </c>
      <c r="B28" s="1">
        <f>1</f>
        <v>1</v>
      </c>
      <c r="C28" s="1">
        <v>0</v>
      </c>
      <c r="D28" s="1">
        <v>0</v>
      </c>
      <c r="E28" s="1">
        <v>0</v>
      </c>
      <c r="F28" s="64">
        <f>IF(Table119[[#This Row],[COUNTRY]]=CATEGORICAL_BINS_STEP_1!$L$2,1,0)</f>
        <v>0</v>
      </c>
      <c r="G28" s="64">
        <f>IF(Table119[[#This Row],[COUNTRY]]=CATEGORICAL_BINS_STEP_1!$L$3,1,0)</f>
        <v>1</v>
      </c>
      <c r="H28" s="64">
        <f>IF(Table119[[#This Row],[COUNTRY]]=CATEGORICAL_BINS_STEP_1!$L$4,1,0)</f>
        <v>0</v>
      </c>
      <c r="I28" s="64">
        <f>IF(Table119[[#This Row],[COUNTRY]]=CATEGORICAL_BINS_STEP_1!$L$5,1,0)</f>
        <v>0</v>
      </c>
      <c r="J28" s="64">
        <f>IF(Table119[[#This Row],[COUNTRY]]=CATEGORICAL_BINS_STEP_1!P32,1,0)</f>
        <v>0</v>
      </c>
      <c r="K28" s="64">
        <f>IF(Table119[[#This Row],[COUNTRY]]=CATEGORICAL_BINS_STEP_1!$L$7,1,0)</f>
        <v>0</v>
      </c>
      <c r="L28" s="64">
        <f>IF(Table119[[#This Row],[COUNTRY]]=CATEGORICAL_BINS_STEP_1!$L$8,1,0)</f>
        <v>0</v>
      </c>
      <c r="M28" s="64">
        <f>IF(Table119[[#This Row],[COUNTRY]]=CATEGORICAL_BINS_STEP_1!$L$9,1,0)</f>
        <v>0</v>
      </c>
      <c r="N28" s="64">
        <f>IF(Table119[[#This Row],[COUNTRY]]=CATEGORICAL_BINS_STEP_1!$L$10,1,0)</f>
        <v>0</v>
      </c>
      <c r="O28" s="64">
        <f>IF(Table119[[#This Row],[COUNTRY]]=CATEGORICAL_BINS_STEP_1!$L$11,1,0)</f>
        <v>0</v>
      </c>
      <c r="P28" s="4">
        <v>2</v>
      </c>
      <c r="Q28" s="4">
        <v>8087</v>
      </c>
      <c r="R28" s="4">
        <v>1804</v>
      </c>
      <c r="S28" s="4">
        <v>128</v>
      </c>
      <c r="T28" s="5">
        <v>50.111111111111114</v>
      </c>
      <c r="U28" s="14">
        <v>129</v>
      </c>
      <c r="V28" s="4">
        <v>156</v>
      </c>
      <c r="W28" s="4">
        <v>13</v>
      </c>
      <c r="X28" s="4">
        <v>1</v>
      </c>
      <c r="Y28" s="4">
        <v>100000</v>
      </c>
      <c r="Z28" s="1">
        <f>_xlfn.XLOOKUP(Table14[[#This Row],[COUNTRY]],CATEGORICAL_BINS_STEP_1!$L$2:$L$11,CATEGORICAL_BINS_STEP_1!$K$2:$K$11,,-1)</f>
        <v>3</v>
      </c>
      <c r="AA28" s="65">
        <f>IF(Table119[[#This Row],[SOLD PRICE]]&gt;=1000000,1,0)</f>
        <v>0</v>
      </c>
    </row>
    <row r="29" spans="1:27" x14ac:dyDescent="0.35">
      <c r="A29" s="1">
        <v>28</v>
      </c>
      <c r="B29" s="1">
        <f>1</f>
        <v>1</v>
      </c>
      <c r="C29" s="1">
        <v>0</v>
      </c>
      <c r="D29" s="1">
        <v>0</v>
      </c>
      <c r="E29" s="1">
        <v>0</v>
      </c>
      <c r="F29" s="64">
        <f>IF(Table119[[#This Row],[COUNTRY]]=CATEGORICAL_BINS_STEP_1!$L$2,1,0)</f>
        <v>0</v>
      </c>
      <c r="G29" s="64">
        <f>IF(Table119[[#This Row],[COUNTRY]]=CATEGORICAL_BINS_STEP_1!$L$3,1,0)</f>
        <v>0</v>
      </c>
      <c r="H29" s="64">
        <f>IF(Table119[[#This Row],[COUNTRY]]=CATEGORICAL_BINS_STEP_1!$L$4,1,0)</f>
        <v>0</v>
      </c>
      <c r="I29" s="64">
        <f>IF(Table119[[#This Row],[COUNTRY]]=CATEGORICAL_BINS_STEP_1!$L$5,1,0)</f>
        <v>0</v>
      </c>
      <c r="J29" s="64">
        <f>IF(Table119[[#This Row],[COUNTRY]]=CATEGORICAL_BINS_STEP_1!P33,1,0)</f>
        <v>0</v>
      </c>
      <c r="K29" s="64">
        <f>IF(Table119[[#This Row],[COUNTRY]]=CATEGORICAL_BINS_STEP_1!$L$7,1,0)</f>
        <v>0</v>
      </c>
      <c r="L29" s="64">
        <f>IF(Table119[[#This Row],[COUNTRY]]=CATEGORICAL_BINS_STEP_1!$L$8,1,0)</f>
        <v>0</v>
      </c>
      <c r="M29" s="64">
        <f>IF(Table119[[#This Row],[COUNTRY]]=CATEGORICAL_BINS_STEP_1!$L$9,1,0)</f>
        <v>0</v>
      </c>
      <c r="N29" s="64">
        <f>IF(Table119[[#This Row],[COUNTRY]]=CATEGORICAL_BINS_STEP_1!$L$10,1,0)</f>
        <v>0</v>
      </c>
      <c r="O29" s="64">
        <f>IF(Table119[[#This Row],[COUNTRY]]=CATEGORICAL_BINS_STEP_1!$L$11,1,0)</f>
        <v>0</v>
      </c>
      <c r="P29" s="4">
        <v>3</v>
      </c>
      <c r="Q29" s="4">
        <v>8094</v>
      </c>
      <c r="R29" s="4">
        <v>886</v>
      </c>
      <c r="S29" s="4">
        <v>69</v>
      </c>
      <c r="T29" s="5">
        <v>27.6875</v>
      </c>
      <c r="U29" s="14">
        <v>31</v>
      </c>
      <c r="V29" s="4">
        <v>0</v>
      </c>
      <c r="W29" s="4">
        <v>0</v>
      </c>
      <c r="X29" s="4">
        <v>1</v>
      </c>
      <c r="Y29" s="4">
        <v>100000</v>
      </c>
      <c r="Z29" s="1">
        <f>_xlfn.XLOOKUP(Table14[[#This Row],[COUNTRY]],CATEGORICAL_BINS_STEP_1!$L$2:$L$11,CATEGORICAL_BINS_STEP_1!$K$2:$K$11,,-1)</f>
        <v>2</v>
      </c>
      <c r="AA29" s="65">
        <f>IF(Table119[[#This Row],[SOLD PRICE]]&gt;=1000000,1,0)</f>
        <v>0</v>
      </c>
    </row>
    <row r="30" spans="1:27" x14ac:dyDescent="0.35">
      <c r="A30" s="1">
        <v>29</v>
      </c>
      <c r="B30" s="1">
        <f>1</f>
        <v>1</v>
      </c>
      <c r="C30" s="1">
        <v>0</v>
      </c>
      <c r="D30" s="1">
        <v>0</v>
      </c>
      <c r="E30" s="1">
        <v>0</v>
      </c>
      <c r="F30" s="64">
        <f>IF(Table119[[#This Row],[COUNTRY]]=CATEGORICAL_BINS_STEP_1!$L$2,1,0)</f>
        <v>0</v>
      </c>
      <c r="G30" s="64">
        <f>IF(Table119[[#This Row],[COUNTRY]]=CATEGORICAL_BINS_STEP_1!$L$3,1,0)</f>
        <v>1</v>
      </c>
      <c r="H30" s="64">
        <f>IF(Table119[[#This Row],[COUNTRY]]=CATEGORICAL_BINS_STEP_1!$L$4,1,0)</f>
        <v>0</v>
      </c>
      <c r="I30" s="64">
        <f>IF(Table119[[#This Row],[COUNTRY]]=CATEGORICAL_BINS_STEP_1!$L$5,1,0)</f>
        <v>0</v>
      </c>
      <c r="J30" s="64">
        <f>IF(Table119[[#This Row],[COUNTRY]]=CATEGORICAL_BINS_STEP_1!P34,1,0)</f>
        <v>0</v>
      </c>
      <c r="K30" s="64">
        <f>IF(Table119[[#This Row],[COUNTRY]]=CATEGORICAL_BINS_STEP_1!$L$7,1,0)</f>
        <v>0</v>
      </c>
      <c r="L30" s="64">
        <f>IF(Table119[[#This Row],[COUNTRY]]=CATEGORICAL_BINS_STEP_1!$L$8,1,0)</f>
        <v>0</v>
      </c>
      <c r="M30" s="64">
        <f>IF(Table119[[#This Row],[COUNTRY]]=CATEGORICAL_BINS_STEP_1!$L$9,1,0)</f>
        <v>0</v>
      </c>
      <c r="N30" s="64">
        <f>IF(Table119[[#This Row],[COUNTRY]]=CATEGORICAL_BINS_STEP_1!$L$10,1,0)</f>
        <v>0</v>
      </c>
      <c r="O30" s="64">
        <f>IF(Table119[[#This Row],[COUNTRY]]=CATEGORICAL_BINS_STEP_1!$L$11,1,0)</f>
        <v>0</v>
      </c>
      <c r="P30" s="4">
        <v>3</v>
      </c>
      <c r="Q30" s="4">
        <v>9619</v>
      </c>
      <c r="R30" s="4">
        <v>1775</v>
      </c>
      <c r="S30" s="4">
        <v>109</v>
      </c>
      <c r="T30" s="5">
        <v>27.734375</v>
      </c>
      <c r="U30" s="14">
        <v>86</v>
      </c>
      <c r="V30" s="4">
        <v>0</v>
      </c>
      <c r="W30" s="4">
        <v>0</v>
      </c>
      <c r="X30" s="4">
        <v>1</v>
      </c>
      <c r="Y30" s="4">
        <v>100000</v>
      </c>
      <c r="Z30" s="1">
        <f>_xlfn.XLOOKUP(Table14[[#This Row],[COUNTRY]],CATEGORICAL_BINS_STEP_1!$L$2:$L$11,CATEGORICAL_BINS_STEP_1!$K$2:$K$11,,-1)</f>
        <v>2</v>
      </c>
      <c r="AA30" s="65">
        <f>IF(Table119[[#This Row],[SOLD PRICE]]&gt;=1000000,1,0)</f>
        <v>0</v>
      </c>
    </row>
    <row r="31" spans="1:27" x14ac:dyDescent="0.35">
      <c r="A31" s="1">
        <v>30</v>
      </c>
      <c r="B31" s="1">
        <f>1</f>
        <v>1</v>
      </c>
      <c r="C31" s="1">
        <v>0</v>
      </c>
      <c r="D31" s="1">
        <v>0</v>
      </c>
      <c r="E31" s="1">
        <v>0</v>
      </c>
      <c r="F31" s="64">
        <f>IF(Table119[[#This Row],[COUNTRY]]=CATEGORICAL_BINS_STEP_1!$L$2,1,0)</f>
        <v>0</v>
      </c>
      <c r="G31" s="64">
        <f>IF(Table119[[#This Row],[COUNTRY]]=CATEGORICAL_BINS_STEP_1!$L$3,1,0)</f>
        <v>1</v>
      </c>
      <c r="H31" s="64">
        <f>IF(Table119[[#This Row],[COUNTRY]]=CATEGORICAL_BINS_STEP_1!$L$4,1,0)</f>
        <v>0</v>
      </c>
      <c r="I31" s="64">
        <f>IF(Table119[[#This Row],[COUNTRY]]=CATEGORICAL_BINS_STEP_1!$L$5,1,0)</f>
        <v>0</v>
      </c>
      <c r="J31" s="64">
        <f>IF(Table119[[#This Row],[COUNTRY]]=CATEGORICAL_BINS_STEP_1!P35,1,0)</f>
        <v>0</v>
      </c>
      <c r="K31" s="64">
        <f>IF(Table119[[#This Row],[COUNTRY]]=CATEGORICAL_BINS_STEP_1!$L$7,1,0)</f>
        <v>0</v>
      </c>
      <c r="L31" s="64">
        <f>IF(Table119[[#This Row],[COUNTRY]]=CATEGORICAL_BINS_STEP_1!$L$8,1,0)</f>
        <v>0</v>
      </c>
      <c r="M31" s="64">
        <f>IF(Table119[[#This Row],[COUNTRY]]=CATEGORICAL_BINS_STEP_1!$L$9,1,0)</f>
        <v>0</v>
      </c>
      <c r="N31" s="64">
        <f>IF(Table119[[#This Row],[COUNTRY]]=CATEGORICAL_BINS_STEP_1!$L$10,1,0)</f>
        <v>0</v>
      </c>
      <c r="O31" s="64">
        <f>IF(Table119[[#This Row],[COUNTRY]]=CATEGORICAL_BINS_STEP_1!$L$11,1,0)</f>
        <v>0</v>
      </c>
      <c r="P31" s="4">
        <v>2</v>
      </c>
      <c r="Q31" s="4">
        <v>0</v>
      </c>
      <c r="R31" s="4">
        <v>54</v>
      </c>
      <c r="S31" s="4">
        <v>15</v>
      </c>
      <c r="T31" s="5">
        <v>9</v>
      </c>
      <c r="U31" s="14">
        <v>5</v>
      </c>
      <c r="V31" s="4">
        <v>2</v>
      </c>
      <c r="W31" s="4">
        <v>30</v>
      </c>
      <c r="X31" s="4">
        <v>0</v>
      </c>
      <c r="Y31" s="4">
        <v>100000</v>
      </c>
      <c r="Z31" s="1">
        <f>_xlfn.XLOOKUP(Table14[[#This Row],[COUNTRY]],CATEGORICAL_BINS_STEP_1!$L$2:$L$11,CATEGORICAL_BINS_STEP_1!$K$2:$K$11,,-1)</f>
        <v>1</v>
      </c>
      <c r="AA31" s="65">
        <f>IF(Table119[[#This Row],[SOLD PRICE]]&gt;=1000000,1,0)</f>
        <v>0</v>
      </c>
    </row>
    <row r="32" spans="1:27" x14ac:dyDescent="0.35">
      <c r="A32" s="1">
        <v>31</v>
      </c>
      <c r="B32" s="1">
        <f>1</f>
        <v>1</v>
      </c>
      <c r="C32" s="1">
        <v>0</v>
      </c>
      <c r="D32" s="1">
        <v>0</v>
      </c>
      <c r="E32" s="1">
        <v>0</v>
      </c>
      <c r="F32" s="64">
        <f>IF(Table119[[#This Row],[COUNTRY]]=CATEGORICAL_BINS_STEP_1!$L$2,1,0)</f>
        <v>0</v>
      </c>
      <c r="G32" s="64">
        <f>IF(Table119[[#This Row],[COUNTRY]]=CATEGORICAL_BINS_STEP_1!$L$3,1,0)</f>
        <v>1</v>
      </c>
      <c r="H32" s="64">
        <f>IF(Table119[[#This Row],[COUNTRY]]=CATEGORICAL_BINS_STEP_1!$L$4,1,0)</f>
        <v>0</v>
      </c>
      <c r="I32" s="64">
        <f>IF(Table119[[#This Row],[COUNTRY]]=CATEGORICAL_BINS_STEP_1!$L$5,1,0)</f>
        <v>0</v>
      </c>
      <c r="J32" s="64">
        <f>IF(Table119[[#This Row],[COUNTRY]]=CATEGORICAL_BINS_STEP_1!P36,1,0)</f>
        <v>0</v>
      </c>
      <c r="K32" s="64">
        <f>IF(Table119[[#This Row],[COUNTRY]]=CATEGORICAL_BINS_STEP_1!$L$7,1,0)</f>
        <v>0</v>
      </c>
      <c r="L32" s="64">
        <f>IF(Table119[[#This Row],[COUNTRY]]=CATEGORICAL_BINS_STEP_1!$L$8,1,0)</f>
        <v>0</v>
      </c>
      <c r="M32" s="64">
        <f>IF(Table119[[#This Row],[COUNTRY]]=CATEGORICAL_BINS_STEP_1!$L$9,1,0)</f>
        <v>0</v>
      </c>
      <c r="N32" s="64">
        <f>IF(Table119[[#This Row],[COUNTRY]]=CATEGORICAL_BINS_STEP_1!$L$10,1,0)</f>
        <v>0</v>
      </c>
      <c r="O32" s="64">
        <f>IF(Table119[[#This Row],[COUNTRY]]=CATEGORICAL_BINS_STEP_1!$L$11,1,0)</f>
        <v>0</v>
      </c>
      <c r="P32" s="4">
        <v>2</v>
      </c>
      <c r="Q32" s="4">
        <v>1190</v>
      </c>
      <c r="R32" s="4">
        <v>430</v>
      </c>
      <c r="S32" s="4">
        <v>49</v>
      </c>
      <c r="T32" s="5">
        <v>16.53846153846154</v>
      </c>
      <c r="U32" s="14">
        <v>22</v>
      </c>
      <c r="V32" s="4">
        <v>259</v>
      </c>
      <c r="W32" s="4">
        <v>54</v>
      </c>
      <c r="X32" s="4">
        <v>1</v>
      </c>
      <c r="Y32" s="4">
        <v>100000</v>
      </c>
      <c r="Z32" s="1">
        <f>_xlfn.XLOOKUP(Table14[[#This Row],[COUNTRY]],CATEGORICAL_BINS_STEP_1!$L$2:$L$11,CATEGORICAL_BINS_STEP_1!$K$2:$K$11,,-1)</f>
        <v>1</v>
      </c>
      <c r="AA32" s="65">
        <f>IF(Table119[[#This Row],[SOLD PRICE]]&gt;=1000000,1,0)</f>
        <v>0</v>
      </c>
    </row>
    <row r="33" spans="1:27" x14ac:dyDescent="0.35">
      <c r="A33" s="1">
        <v>32</v>
      </c>
      <c r="B33" s="1">
        <f>1</f>
        <v>1</v>
      </c>
      <c r="C33" s="1">
        <v>0</v>
      </c>
      <c r="D33" s="1">
        <v>0</v>
      </c>
      <c r="E33" s="1">
        <v>0</v>
      </c>
      <c r="F33" s="64">
        <f>IF(Table119[[#This Row],[COUNTRY]]=CATEGORICAL_BINS_STEP_1!$L$2,1,0)</f>
        <v>0</v>
      </c>
      <c r="G33" s="64">
        <f>IF(Table119[[#This Row],[COUNTRY]]=CATEGORICAL_BINS_STEP_1!$L$3,1,0)</f>
        <v>0</v>
      </c>
      <c r="H33" s="64">
        <f>IF(Table119[[#This Row],[COUNTRY]]=CATEGORICAL_BINS_STEP_1!$L$4,1,0)</f>
        <v>0</v>
      </c>
      <c r="I33" s="64">
        <f>IF(Table119[[#This Row],[COUNTRY]]=CATEGORICAL_BINS_STEP_1!$L$5,1,0)</f>
        <v>1</v>
      </c>
      <c r="J33" s="64">
        <f>IF(Table119[[#This Row],[COUNTRY]]=CATEGORICAL_BINS_STEP_1!P37,1,0)</f>
        <v>0</v>
      </c>
      <c r="K33" s="64">
        <f>IF(Table119[[#This Row],[COUNTRY]]=CATEGORICAL_BINS_STEP_1!$L$7,1,0)</f>
        <v>0</v>
      </c>
      <c r="L33" s="64">
        <f>IF(Table119[[#This Row],[COUNTRY]]=CATEGORICAL_BINS_STEP_1!$L$8,1,0)</f>
        <v>0</v>
      </c>
      <c r="M33" s="64">
        <f>IF(Table119[[#This Row],[COUNTRY]]=CATEGORICAL_BINS_STEP_1!$L$9,1,0)</f>
        <v>0</v>
      </c>
      <c r="N33" s="64">
        <f>IF(Table119[[#This Row],[COUNTRY]]=CATEGORICAL_BINS_STEP_1!$L$10,1,0)</f>
        <v>0</v>
      </c>
      <c r="O33" s="64">
        <f>IF(Table119[[#This Row],[COUNTRY]]=CATEGORICAL_BINS_STEP_1!$L$11,1,0)</f>
        <v>0</v>
      </c>
      <c r="P33" s="4">
        <v>2</v>
      </c>
      <c r="Q33" s="4">
        <v>48</v>
      </c>
      <c r="R33" s="4">
        <v>115</v>
      </c>
      <c r="S33" s="4">
        <v>17</v>
      </c>
      <c r="T33" s="5">
        <v>10.454545454545455</v>
      </c>
      <c r="U33" s="14">
        <v>3</v>
      </c>
      <c r="V33" s="4">
        <v>44</v>
      </c>
      <c r="W33" s="4">
        <v>44</v>
      </c>
      <c r="X33" s="4">
        <v>0</v>
      </c>
      <c r="Y33" s="4">
        <v>100000</v>
      </c>
      <c r="Z33" s="1">
        <f>_xlfn.XLOOKUP(Table14[[#This Row],[COUNTRY]],CATEGORICAL_BINS_STEP_1!$L$2:$L$11,CATEGORICAL_BINS_STEP_1!$K$2:$K$11,,-1)</f>
        <v>2</v>
      </c>
      <c r="AA33" s="65">
        <f>IF(Table119[[#This Row],[SOLD PRICE]]&gt;=1000000,1,0)</f>
        <v>0</v>
      </c>
    </row>
    <row r="34" spans="1:27" x14ac:dyDescent="0.35">
      <c r="A34" s="1">
        <v>33</v>
      </c>
      <c r="B34" s="1">
        <f>1</f>
        <v>1</v>
      </c>
      <c r="C34" s="1">
        <v>0</v>
      </c>
      <c r="D34" s="1">
        <v>0</v>
      </c>
      <c r="E34" s="1">
        <v>0</v>
      </c>
      <c r="F34" s="64">
        <f>IF(Table119[[#This Row],[COUNTRY]]=CATEGORICAL_BINS_STEP_1!$L$2,1,0)</f>
        <v>0</v>
      </c>
      <c r="G34" s="64">
        <f>IF(Table119[[#This Row],[COUNTRY]]=CATEGORICAL_BINS_STEP_1!$L$3,1,0)</f>
        <v>1</v>
      </c>
      <c r="H34" s="64">
        <f>IF(Table119[[#This Row],[COUNTRY]]=CATEGORICAL_BINS_STEP_1!$L$4,1,0)</f>
        <v>0</v>
      </c>
      <c r="I34" s="64">
        <f>IF(Table119[[#This Row],[COUNTRY]]=CATEGORICAL_BINS_STEP_1!$L$5,1,0)</f>
        <v>0</v>
      </c>
      <c r="J34" s="64">
        <f>IF(Table119[[#This Row],[COUNTRY]]=CATEGORICAL_BINS_STEP_1!P38,1,0)</f>
        <v>0</v>
      </c>
      <c r="K34" s="64">
        <f>IF(Table119[[#This Row],[COUNTRY]]=CATEGORICAL_BINS_STEP_1!$L$7,1,0)</f>
        <v>0</v>
      </c>
      <c r="L34" s="64">
        <f>IF(Table119[[#This Row],[COUNTRY]]=CATEGORICAL_BINS_STEP_1!$L$8,1,0)</f>
        <v>0</v>
      </c>
      <c r="M34" s="64">
        <f>IF(Table119[[#This Row],[COUNTRY]]=CATEGORICAL_BINS_STEP_1!$L$9,1,0)</f>
        <v>0</v>
      </c>
      <c r="N34" s="64">
        <f>IF(Table119[[#This Row],[COUNTRY]]=CATEGORICAL_BINS_STEP_1!$L$10,1,0)</f>
        <v>0</v>
      </c>
      <c r="O34" s="64">
        <f>IF(Table119[[#This Row],[COUNTRY]]=CATEGORICAL_BINS_STEP_1!$L$11,1,0)</f>
        <v>0</v>
      </c>
      <c r="P34" s="4">
        <v>3</v>
      </c>
      <c r="Q34" s="4">
        <v>6133</v>
      </c>
      <c r="R34" s="4">
        <v>1107</v>
      </c>
      <c r="S34" s="4">
        <v>93</v>
      </c>
      <c r="T34" s="5">
        <v>36.9</v>
      </c>
      <c r="U34" s="14">
        <v>44</v>
      </c>
      <c r="V34" s="4">
        <v>0</v>
      </c>
      <c r="W34" s="4">
        <v>0</v>
      </c>
      <c r="X34" s="4">
        <v>0</v>
      </c>
      <c r="Y34" s="4">
        <v>100000</v>
      </c>
      <c r="Z34" s="1">
        <f>_xlfn.XLOOKUP(Table14[[#This Row],[COUNTRY]],CATEGORICAL_BINS_STEP_1!$L$2:$L$11,CATEGORICAL_BINS_STEP_1!$K$2:$K$11,,-1)</f>
        <v>2</v>
      </c>
      <c r="AA34" s="65">
        <f>IF(Table119[[#This Row],[SOLD PRICE]]&gt;=1000000,1,0)</f>
        <v>0</v>
      </c>
    </row>
    <row r="35" spans="1:27" x14ac:dyDescent="0.35">
      <c r="A35" s="1">
        <v>34</v>
      </c>
      <c r="B35" s="1">
        <f>1</f>
        <v>1</v>
      </c>
      <c r="C35" s="1">
        <v>0</v>
      </c>
      <c r="D35" s="1">
        <v>0</v>
      </c>
      <c r="E35" s="1">
        <v>0</v>
      </c>
      <c r="F35" s="64">
        <f>IF(Table119[[#This Row],[COUNTRY]]=CATEGORICAL_BINS_STEP_1!$L$2,1,0)</f>
        <v>0</v>
      </c>
      <c r="G35" s="64">
        <f>IF(Table119[[#This Row],[COUNTRY]]=CATEGORICAL_BINS_STEP_1!$L$3,1,0)</f>
        <v>1</v>
      </c>
      <c r="H35" s="64">
        <f>IF(Table119[[#This Row],[COUNTRY]]=CATEGORICAL_BINS_STEP_1!$L$4,1,0)</f>
        <v>0</v>
      </c>
      <c r="I35" s="64">
        <f>IF(Table119[[#This Row],[COUNTRY]]=CATEGORICAL_BINS_STEP_1!$L$5,1,0)</f>
        <v>0</v>
      </c>
      <c r="J35" s="64">
        <f>IF(Table119[[#This Row],[COUNTRY]]=CATEGORICAL_BINS_STEP_1!P39,1,0)</f>
        <v>0</v>
      </c>
      <c r="K35" s="64">
        <f>IF(Table119[[#This Row],[COUNTRY]]=CATEGORICAL_BINS_STEP_1!$L$7,1,0)</f>
        <v>0</v>
      </c>
      <c r="L35" s="64">
        <f>IF(Table119[[#This Row],[COUNTRY]]=CATEGORICAL_BINS_STEP_1!$L$8,1,0)</f>
        <v>0</v>
      </c>
      <c r="M35" s="64">
        <f>IF(Table119[[#This Row],[COUNTRY]]=CATEGORICAL_BINS_STEP_1!$L$9,1,0)</f>
        <v>0</v>
      </c>
      <c r="N35" s="64">
        <f>IF(Table119[[#This Row],[COUNTRY]]=CATEGORICAL_BINS_STEP_1!$L$10,1,0)</f>
        <v>0</v>
      </c>
      <c r="O35" s="64">
        <f>IF(Table119[[#This Row],[COUNTRY]]=CATEGORICAL_BINS_STEP_1!$L$11,1,0)</f>
        <v>0</v>
      </c>
      <c r="P35" s="4">
        <v>3</v>
      </c>
      <c r="Q35" s="4">
        <v>0</v>
      </c>
      <c r="R35" s="4">
        <v>11</v>
      </c>
      <c r="S35" s="4">
        <v>11</v>
      </c>
      <c r="T35" s="5">
        <v>5.5</v>
      </c>
      <c r="U35" s="14">
        <v>1</v>
      </c>
      <c r="V35" s="4">
        <v>0</v>
      </c>
      <c r="W35" s="4">
        <v>1</v>
      </c>
      <c r="X35" s="4">
        <v>0</v>
      </c>
      <c r="Y35" s="4">
        <v>100000</v>
      </c>
      <c r="Z35" s="1">
        <f>_xlfn.XLOOKUP(Table14[[#This Row],[COUNTRY]],CATEGORICAL_BINS_STEP_1!$L$2:$L$11,CATEGORICAL_BINS_STEP_1!$K$2:$K$11,,-1)</f>
        <v>2</v>
      </c>
      <c r="AA35" s="65">
        <f>IF(Table119[[#This Row],[SOLD PRICE]]&gt;=1000000,1,0)</f>
        <v>0</v>
      </c>
    </row>
    <row r="36" spans="1:27" x14ac:dyDescent="0.35">
      <c r="A36" s="1">
        <v>35</v>
      </c>
      <c r="B36" s="1">
        <f>1</f>
        <v>1</v>
      </c>
      <c r="C36" s="1">
        <v>0</v>
      </c>
      <c r="D36" s="1">
        <v>0</v>
      </c>
      <c r="E36" s="1">
        <v>0</v>
      </c>
      <c r="F36" s="64">
        <f>IF(Table119[[#This Row],[COUNTRY]]=CATEGORICAL_BINS_STEP_1!$L$2,1,0)</f>
        <v>0</v>
      </c>
      <c r="G36" s="64">
        <f>IF(Table119[[#This Row],[COUNTRY]]=CATEGORICAL_BINS_STEP_1!$L$3,1,0)</f>
        <v>0</v>
      </c>
      <c r="H36" s="64">
        <f>IF(Table119[[#This Row],[COUNTRY]]=CATEGORICAL_BINS_STEP_1!$L$4,1,0)</f>
        <v>0</v>
      </c>
      <c r="I36" s="64">
        <f>IF(Table119[[#This Row],[COUNTRY]]=CATEGORICAL_BINS_STEP_1!$L$5,1,0)</f>
        <v>0</v>
      </c>
      <c r="J36" s="64">
        <f>IF(Table119[[#This Row],[COUNTRY]]=CATEGORICAL_BINS_STEP_1!P40,1,0)</f>
        <v>0</v>
      </c>
      <c r="K36" s="64">
        <f>IF(Table119[[#This Row],[COUNTRY]]=CATEGORICAL_BINS_STEP_1!$L$7,1,0)</f>
        <v>0</v>
      </c>
      <c r="L36" s="64">
        <f>IF(Table119[[#This Row],[COUNTRY]]=CATEGORICAL_BINS_STEP_1!$L$8,1,0)</f>
        <v>0</v>
      </c>
      <c r="M36" s="64">
        <f>IF(Table119[[#This Row],[COUNTRY]]=CATEGORICAL_BINS_STEP_1!$L$9,1,0)</f>
        <v>1</v>
      </c>
      <c r="N36" s="64">
        <f>IF(Table119[[#This Row],[COUNTRY]]=CATEGORICAL_BINS_STEP_1!$L$10,1,0)</f>
        <v>0</v>
      </c>
      <c r="O36" s="64">
        <f>IF(Table119[[#This Row],[COUNTRY]]=CATEGORICAL_BINS_STEP_1!$L$11,1,0)</f>
        <v>0</v>
      </c>
      <c r="P36" s="4">
        <v>1</v>
      </c>
      <c r="Q36" s="4">
        <v>18</v>
      </c>
      <c r="R36" s="4">
        <v>49</v>
      </c>
      <c r="S36" s="4">
        <v>30</v>
      </c>
      <c r="T36" s="5">
        <v>16.333333333333332</v>
      </c>
      <c r="U36" s="14">
        <v>1</v>
      </c>
      <c r="V36" s="4">
        <v>1</v>
      </c>
      <c r="W36" s="4">
        <v>3</v>
      </c>
      <c r="X36" s="4">
        <v>0</v>
      </c>
      <c r="Y36" s="4">
        <v>100000</v>
      </c>
      <c r="Z36" s="1">
        <f>_xlfn.XLOOKUP(Table14[[#This Row],[COUNTRY]],CATEGORICAL_BINS_STEP_1!$L$2:$L$11,CATEGORICAL_BINS_STEP_1!$K$2:$K$11,,-1)</f>
        <v>2</v>
      </c>
      <c r="AA36" s="65">
        <f>IF(Table119[[#This Row],[SOLD PRICE]]&gt;=1000000,1,0)</f>
        <v>0</v>
      </c>
    </row>
    <row r="37" spans="1:27" x14ac:dyDescent="0.35">
      <c r="A37" s="1">
        <v>36</v>
      </c>
      <c r="B37" s="1">
        <f>1</f>
        <v>1</v>
      </c>
      <c r="C37" s="1">
        <v>0</v>
      </c>
      <c r="D37" s="1">
        <v>0</v>
      </c>
      <c r="E37" s="1">
        <v>0</v>
      </c>
      <c r="F37" s="64">
        <f>IF(Table119[[#This Row],[COUNTRY]]=CATEGORICAL_BINS_STEP_1!$L$2,1,0)</f>
        <v>0</v>
      </c>
      <c r="G37" s="64">
        <f>IF(Table119[[#This Row],[COUNTRY]]=CATEGORICAL_BINS_STEP_1!$L$3,1,0)</f>
        <v>0</v>
      </c>
      <c r="H37" s="64">
        <f>IF(Table119[[#This Row],[COUNTRY]]=CATEGORICAL_BINS_STEP_1!$L$4,1,0)</f>
        <v>0</v>
      </c>
      <c r="I37" s="64">
        <f>IF(Table119[[#This Row],[COUNTRY]]=CATEGORICAL_BINS_STEP_1!$L$5,1,0)</f>
        <v>0</v>
      </c>
      <c r="J37" s="64">
        <f>IF(Table119[[#This Row],[COUNTRY]]=CATEGORICAL_BINS_STEP_1!P41,1,0)</f>
        <v>0</v>
      </c>
      <c r="K37" s="64">
        <f>IF(Table119[[#This Row],[COUNTRY]]=CATEGORICAL_BINS_STEP_1!$L$7,1,0)</f>
        <v>0</v>
      </c>
      <c r="L37" s="64">
        <f>IF(Table119[[#This Row],[COUNTRY]]=CATEGORICAL_BINS_STEP_1!$L$8,1,0)</f>
        <v>0</v>
      </c>
      <c r="M37" s="64">
        <f>IF(Table119[[#This Row],[COUNTRY]]=CATEGORICAL_BINS_STEP_1!$L$9,1,0)</f>
        <v>0</v>
      </c>
      <c r="N37" s="64">
        <f>IF(Table119[[#This Row],[COUNTRY]]=CATEGORICAL_BINS_STEP_1!$L$10,1,0)</f>
        <v>1</v>
      </c>
      <c r="O37" s="64">
        <f>IF(Table119[[#This Row],[COUNTRY]]=CATEGORICAL_BINS_STEP_1!$L$11,1,0)</f>
        <v>0</v>
      </c>
      <c r="P37" s="4">
        <v>3</v>
      </c>
      <c r="Q37" s="4">
        <v>575</v>
      </c>
      <c r="R37" s="4">
        <v>1006</v>
      </c>
      <c r="S37" s="4">
        <v>73</v>
      </c>
      <c r="T37" s="5">
        <v>31.4375</v>
      </c>
      <c r="U37" s="14">
        <v>28</v>
      </c>
      <c r="V37" s="4">
        <v>1</v>
      </c>
      <c r="W37" s="4">
        <v>17</v>
      </c>
      <c r="X37" s="4">
        <v>0</v>
      </c>
      <c r="Y37" s="4">
        <v>100000</v>
      </c>
      <c r="Z37" s="1">
        <f>_xlfn.XLOOKUP(Table14[[#This Row],[COUNTRY]],CATEGORICAL_BINS_STEP_1!$L$2:$L$11,CATEGORICAL_BINS_STEP_1!$K$2:$K$11,,-1)</f>
        <v>2</v>
      </c>
      <c r="AA37" s="65">
        <f>IF(Table119[[#This Row],[SOLD PRICE]]&gt;=1000000,1,0)</f>
        <v>0</v>
      </c>
    </row>
    <row r="38" spans="1:27" x14ac:dyDescent="0.35">
      <c r="A38" s="1">
        <v>37</v>
      </c>
      <c r="B38" s="1">
        <f>1</f>
        <v>1</v>
      </c>
      <c r="C38" s="1">
        <v>0</v>
      </c>
      <c r="D38" s="1">
        <v>0</v>
      </c>
      <c r="E38" s="1">
        <v>0</v>
      </c>
      <c r="F38" s="64">
        <f>IF(Table119[[#This Row],[COUNTRY]]=CATEGORICAL_BINS_STEP_1!$L$2,1,0)</f>
        <v>0</v>
      </c>
      <c r="G38" s="64">
        <f>IF(Table119[[#This Row],[COUNTRY]]=CATEGORICAL_BINS_STEP_1!$L$3,1,0)</f>
        <v>0</v>
      </c>
      <c r="H38" s="64">
        <f>IF(Table119[[#This Row],[COUNTRY]]=CATEGORICAL_BINS_STEP_1!$L$4,1,0)</f>
        <v>1</v>
      </c>
      <c r="I38" s="64">
        <f>IF(Table119[[#This Row],[COUNTRY]]=CATEGORICAL_BINS_STEP_1!$L$5,1,0)</f>
        <v>0</v>
      </c>
      <c r="J38" s="64">
        <f>IF(Table119[[#This Row],[COUNTRY]]=CATEGORICAL_BINS_STEP_1!P42,1,0)</f>
        <v>0</v>
      </c>
      <c r="K38" s="64">
        <f>IF(Table119[[#This Row],[COUNTRY]]=CATEGORICAL_BINS_STEP_1!$L$7,1,0)</f>
        <v>0</v>
      </c>
      <c r="L38" s="64">
        <f>IF(Table119[[#This Row],[COUNTRY]]=CATEGORICAL_BINS_STEP_1!$L$8,1,0)</f>
        <v>0</v>
      </c>
      <c r="M38" s="64">
        <f>IF(Table119[[#This Row],[COUNTRY]]=CATEGORICAL_BINS_STEP_1!$L$9,1,0)</f>
        <v>0</v>
      </c>
      <c r="N38" s="64">
        <f>IF(Table119[[#This Row],[COUNTRY]]=CATEGORICAL_BINS_STEP_1!$L$10,1,0)</f>
        <v>0</v>
      </c>
      <c r="O38" s="64">
        <f>IF(Table119[[#This Row],[COUNTRY]]=CATEGORICAL_BINS_STEP_1!$L$11,1,0)</f>
        <v>0</v>
      </c>
      <c r="P38" s="4">
        <v>2</v>
      </c>
      <c r="Q38" s="4">
        <v>1326</v>
      </c>
      <c r="R38" s="4">
        <v>417</v>
      </c>
      <c r="S38" s="4">
        <v>71</v>
      </c>
      <c r="T38" s="5">
        <v>26.0625</v>
      </c>
      <c r="U38" s="14">
        <v>11</v>
      </c>
      <c r="V38" s="4">
        <v>67</v>
      </c>
      <c r="W38" s="4">
        <v>14</v>
      </c>
      <c r="X38" s="4">
        <v>0</v>
      </c>
      <c r="Y38" s="4">
        <v>100000</v>
      </c>
      <c r="Z38" s="1">
        <f>_xlfn.XLOOKUP(Table14[[#This Row],[COUNTRY]],CATEGORICAL_BINS_STEP_1!$L$2:$L$11,CATEGORICAL_BINS_STEP_1!$K$2:$K$11,,-1)</f>
        <v>2</v>
      </c>
      <c r="AA38" s="65">
        <f>IF(Table119[[#This Row],[SOLD PRICE]]&gt;=1000000,1,0)</f>
        <v>0</v>
      </c>
    </row>
    <row r="39" spans="1:27" x14ac:dyDescent="0.35">
      <c r="A39" s="1">
        <v>38</v>
      </c>
      <c r="B39" s="1">
        <f>1</f>
        <v>1</v>
      </c>
      <c r="C39" s="1">
        <v>0</v>
      </c>
      <c r="D39" s="1">
        <v>0</v>
      </c>
      <c r="E39" s="1">
        <v>0</v>
      </c>
      <c r="F39" s="64">
        <f>IF(Table119[[#This Row],[COUNTRY]]=CATEGORICAL_BINS_STEP_1!$L$2,1,0)</f>
        <v>0</v>
      </c>
      <c r="G39" s="64">
        <f>IF(Table119[[#This Row],[COUNTRY]]=CATEGORICAL_BINS_STEP_1!$L$3,1,0)</f>
        <v>1</v>
      </c>
      <c r="H39" s="64">
        <f>IF(Table119[[#This Row],[COUNTRY]]=CATEGORICAL_BINS_STEP_1!$L$4,1,0)</f>
        <v>0</v>
      </c>
      <c r="I39" s="64">
        <f>IF(Table119[[#This Row],[COUNTRY]]=CATEGORICAL_BINS_STEP_1!$L$5,1,0)</f>
        <v>0</v>
      </c>
      <c r="J39" s="64">
        <f>IF(Table119[[#This Row],[COUNTRY]]=CATEGORICAL_BINS_STEP_1!P43,1,0)</f>
        <v>0</v>
      </c>
      <c r="K39" s="64">
        <f>IF(Table119[[#This Row],[COUNTRY]]=CATEGORICAL_BINS_STEP_1!$L$7,1,0)</f>
        <v>0</v>
      </c>
      <c r="L39" s="64">
        <f>IF(Table119[[#This Row],[COUNTRY]]=CATEGORICAL_BINS_STEP_1!$L$8,1,0)</f>
        <v>0</v>
      </c>
      <c r="M39" s="64">
        <f>IF(Table119[[#This Row],[COUNTRY]]=CATEGORICAL_BINS_STEP_1!$L$9,1,0)</f>
        <v>0</v>
      </c>
      <c r="N39" s="64">
        <f>IF(Table119[[#This Row],[COUNTRY]]=CATEGORICAL_BINS_STEP_1!$L$10,1,0)</f>
        <v>0</v>
      </c>
      <c r="O39" s="64">
        <f>IF(Table119[[#This Row],[COUNTRY]]=CATEGORICAL_BINS_STEP_1!$L$11,1,0)</f>
        <v>0</v>
      </c>
      <c r="P39" s="4">
        <v>2</v>
      </c>
      <c r="Q39" s="4">
        <v>1488</v>
      </c>
      <c r="R39" s="4">
        <v>971</v>
      </c>
      <c r="S39" s="4">
        <v>71</v>
      </c>
      <c r="T39" s="5">
        <v>26.243243243243242</v>
      </c>
      <c r="U39" s="14">
        <v>48</v>
      </c>
      <c r="V39" s="4">
        <v>18</v>
      </c>
      <c r="W39" s="4">
        <v>6</v>
      </c>
      <c r="X39" s="4">
        <v>0</v>
      </c>
      <c r="Y39" s="4">
        <v>100000</v>
      </c>
      <c r="Z39" s="1">
        <f>_xlfn.XLOOKUP(Table14[[#This Row],[COUNTRY]],CATEGORICAL_BINS_STEP_1!$L$2:$L$11,CATEGORICAL_BINS_STEP_1!$K$2:$K$11,,-1)</f>
        <v>2</v>
      </c>
      <c r="AA39" s="65">
        <f>IF(Table119[[#This Row],[SOLD PRICE]]&gt;=1000000,1,0)</f>
        <v>0</v>
      </c>
    </row>
    <row r="40" spans="1:27" x14ac:dyDescent="0.35">
      <c r="A40" s="1">
        <v>39</v>
      </c>
      <c r="B40" s="1">
        <f>1</f>
        <v>1</v>
      </c>
      <c r="C40" s="1">
        <v>0</v>
      </c>
      <c r="D40" s="1">
        <v>0</v>
      </c>
      <c r="E40" s="1">
        <v>0</v>
      </c>
      <c r="F40" s="64">
        <f>IF(Table119[[#This Row],[COUNTRY]]=CATEGORICAL_BINS_STEP_1!$L$2,1,0)</f>
        <v>0</v>
      </c>
      <c r="G40" s="64">
        <f>IF(Table119[[#This Row],[COUNTRY]]=CATEGORICAL_BINS_STEP_1!$L$3,1,0)</f>
        <v>1</v>
      </c>
      <c r="H40" s="64">
        <f>IF(Table119[[#This Row],[COUNTRY]]=CATEGORICAL_BINS_STEP_1!$L$4,1,0)</f>
        <v>0</v>
      </c>
      <c r="I40" s="64">
        <f>IF(Table119[[#This Row],[COUNTRY]]=CATEGORICAL_BINS_STEP_1!$L$5,1,0)</f>
        <v>0</v>
      </c>
      <c r="J40" s="64">
        <f>IF(Table119[[#This Row],[COUNTRY]]=CATEGORICAL_BINS_STEP_1!P44,1,0)</f>
        <v>0</v>
      </c>
      <c r="K40" s="64">
        <f>IF(Table119[[#This Row],[COUNTRY]]=CATEGORICAL_BINS_STEP_1!$L$7,1,0)</f>
        <v>0</v>
      </c>
      <c r="L40" s="64">
        <f>IF(Table119[[#This Row],[COUNTRY]]=CATEGORICAL_BINS_STEP_1!$L$8,1,0)</f>
        <v>0</v>
      </c>
      <c r="M40" s="64">
        <f>IF(Table119[[#This Row],[COUNTRY]]=CATEGORICAL_BINS_STEP_1!$L$9,1,0)</f>
        <v>0</v>
      </c>
      <c r="N40" s="64">
        <f>IF(Table119[[#This Row],[COUNTRY]]=CATEGORICAL_BINS_STEP_1!$L$10,1,0)</f>
        <v>0</v>
      </c>
      <c r="O40" s="64">
        <f>IF(Table119[[#This Row],[COUNTRY]]=CATEGORICAL_BINS_STEP_1!$L$11,1,0)</f>
        <v>0</v>
      </c>
      <c r="P40" s="4">
        <v>3</v>
      </c>
      <c r="Q40" s="4">
        <v>5262</v>
      </c>
      <c r="R40" s="4">
        <v>958</v>
      </c>
      <c r="S40" s="4">
        <v>116</v>
      </c>
      <c r="T40" s="5">
        <v>39.916666666666664</v>
      </c>
      <c r="U40" s="14">
        <v>25</v>
      </c>
      <c r="V40" s="4">
        <v>2</v>
      </c>
      <c r="W40" s="4">
        <v>0</v>
      </c>
      <c r="X40" s="4">
        <v>1</v>
      </c>
      <c r="Y40" s="4">
        <v>100000</v>
      </c>
      <c r="Z40" s="1">
        <f>_xlfn.XLOOKUP(Table14[[#This Row],[COUNTRY]],CATEGORICAL_BINS_STEP_1!$L$2:$L$11,CATEGORICAL_BINS_STEP_1!$K$2:$K$11,,-1)</f>
        <v>2</v>
      </c>
      <c r="AA40" s="65">
        <f>IF(Table119[[#This Row],[SOLD PRICE]]&gt;=1000000,1,0)</f>
        <v>1</v>
      </c>
    </row>
    <row r="41" spans="1:27" x14ac:dyDescent="0.35">
      <c r="A41" s="1">
        <v>40</v>
      </c>
      <c r="B41" s="1">
        <f>1</f>
        <v>1</v>
      </c>
      <c r="C41" s="1">
        <v>0</v>
      </c>
      <c r="D41" s="1">
        <v>0</v>
      </c>
      <c r="E41" s="1">
        <v>0</v>
      </c>
      <c r="F41" s="64">
        <f>IF(Table119[[#This Row],[COUNTRY]]=CATEGORICAL_BINS_STEP_1!$L$2,1,0)</f>
        <v>0</v>
      </c>
      <c r="G41" s="64">
        <f>IF(Table119[[#This Row],[COUNTRY]]=CATEGORICAL_BINS_STEP_1!$L$3,1,0)</f>
        <v>1</v>
      </c>
      <c r="H41" s="64">
        <f>IF(Table119[[#This Row],[COUNTRY]]=CATEGORICAL_BINS_STEP_1!$L$4,1,0)</f>
        <v>0</v>
      </c>
      <c r="I41" s="64">
        <f>IF(Table119[[#This Row],[COUNTRY]]=CATEGORICAL_BINS_STEP_1!$L$5,1,0)</f>
        <v>0</v>
      </c>
      <c r="J41" s="64">
        <f>IF(Table119[[#This Row],[COUNTRY]]=CATEGORICAL_BINS_STEP_1!P45,1,0)</f>
        <v>0</v>
      </c>
      <c r="K41" s="64">
        <f>IF(Table119[[#This Row],[COUNTRY]]=CATEGORICAL_BINS_STEP_1!$L$7,1,0)</f>
        <v>0</v>
      </c>
      <c r="L41" s="64">
        <f>IF(Table119[[#This Row],[COUNTRY]]=CATEGORICAL_BINS_STEP_1!$L$8,1,0)</f>
        <v>0</v>
      </c>
      <c r="M41" s="64">
        <f>IF(Table119[[#This Row],[COUNTRY]]=CATEGORICAL_BINS_STEP_1!$L$9,1,0)</f>
        <v>0</v>
      </c>
      <c r="N41" s="64">
        <f>IF(Table119[[#This Row],[COUNTRY]]=CATEGORICAL_BINS_STEP_1!$L$10,1,0)</f>
        <v>0</v>
      </c>
      <c r="O41" s="64">
        <f>IF(Table119[[#This Row],[COUNTRY]]=CATEGORICAL_BINS_STEP_1!$L$11,1,0)</f>
        <v>0</v>
      </c>
      <c r="P41" s="4">
        <v>1</v>
      </c>
      <c r="Q41" s="4">
        <v>860</v>
      </c>
      <c r="R41" s="4">
        <v>904</v>
      </c>
      <c r="S41" s="4">
        <v>48</v>
      </c>
      <c r="T41" s="5">
        <v>23.179487179487179</v>
      </c>
      <c r="U41" s="14">
        <v>35</v>
      </c>
      <c r="V41" s="4">
        <v>57</v>
      </c>
      <c r="W41" s="4">
        <v>26</v>
      </c>
      <c r="X41" s="4">
        <v>0</v>
      </c>
      <c r="Y41" s="4">
        <v>100000</v>
      </c>
      <c r="Z41" s="1">
        <f>_xlfn.XLOOKUP(Table14[[#This Row],[COUNTRY]],CATEGORICAL_BINS_STEP_1!$L$2:$L$11,CATEGORICAL_BINS_STEP_1!$K$2:$K$11,,-1)</f>
        <v>1</v>
      </c>
      <c r="AA41" s="65">
        <f>IF(Table119[[#This Row],[SOLD PRICE]]&gt;=1000000,1,0)</f>
        <v>0</v>
      </c>
    </row>
    <row r="42" spans="1:27" x14ac:dyDescent="0.35">
      <c r="A42" s="1">
        <v>41</v>
      </c>
      <c r="B42" s="1">
        <f>1</f>
        <v>1</v>
      </c>
      <c r="C42" s="1">
        <v>0</v>
      </c>
      <c r="D42" s="1">
        <v>0</v>
      </c>
      <c r="E42" s="1">
        <v>0</v>
      </c>
      <c r="F42" s="64">
        <f>IF(Table119[[#This Row],[COUNTRY]]=CATEGORICAL_BINS_STEP_1!$L$2,1,0)</f>
        <v>0</v>
      </c>
      <c r="G42" s="64">
        <f>IF(Table119[[#This Row],[COUNTRY]]=CATEGORICAL_BINS_STEP_1!$L$3,1,0)</f>
        <v>1</v>
      </c>
      <c r="H42" s="64">
        <f>IF(Table119[[#This Row],[COUNTRY]]=CATEGORICAL_BINS_STEP_1!$L$4,1,0)</f>
        <v>0</v>
      </c>
      <c r="I42" s="64">
        <f>IF(Table119[[#This Row],[COUNTRY]]=CATEGORICAL_BINS_STEP_1!$L$5,1,0)</f>
        <v>0</v>
      </c>
      <c r="J42" s="64">
        <f>IF(Table119[[#This Row],[COUNTRY]]=CATEGORICAL_BINS_STEP_1!P46,1,0)</f>
        <v>0</v>
      </c>
      <c r="K42" s="64">
        <f>IF(Table119[[#This Row],[COUNTRY]]=CATEGORICAL_BINS_STEP_1!$L$7,1,0)</f>
        <v>0</v>
      </c>
      <c r="L42" s="64">
        <f>IF(Table119[[#This Row],[COUNTRY]]=CATEGORICAL_BINS_STEP_1!$L$8,1,0)</f>
        <v>0</v>
      </c>
      <c r="M42" s="64">
        <f>IF(Table119[[#This Row],[COUNTRY]]=CATEGORICAL_BINS_STEP_1!$L$9,1,0)</f>
        <v>0</v>
      </c>
      <c r="N42" s="64">
        <f>IF(Table119[[#This Row],[COUNTRY]]=CATEGORICAL_BINS_STEP_1!$L$10,1,0)</f>
        <v>0</v>
      </c>
      <c r="O42" s="64">
        <f>IF(Table119[[#This Row],[COUNTRY]]=CATEGORICAL_BINS_STEP_1!$L$11,1,0)</f>
        <v>0</v>
      </c>
      <c r="P42" s="4">
        <v>2</v>
      </c>
      <c r="Q42" s="4">
        <v>10</v>
      </c>
      <c r="R42" s="4">
        <v>130</v>
      </c>
      <c r="S42" s="4">
        <v>50</v>
      </c>
      <c r="T42" s="5">
        <v>16.25</v>
      </c>
      <c r="U42" s="14">
        <v>3</v>
      </c>
      <c r="V42" s="4">
        <v>0</v>
      </c>
      <c r="W42" s="4">
        <v>0</v>
      </c>
      <c r="X42" s="4">
        <v>0</v>
      </c>
      <c r="Y42" s="4">
        <v>100000</v>
      </c>
      <c r="Z42" s="1">
        <f>_xlfn.XLOOKUP(Table14[[#This Row],[COUNTRY]],CATEGORICAL_BINS_STEP_1!$L$2:$L$11,CATEGORICAL_BINS_STEP_1!$K$2:$K$11,,-1)</f>
        <v>1</v>
      </c>
      <c r="AA42" s="65">
        <f>IF(Table119[[#This Row],[SOLD PRICE]]&gt;=1000000,1,0)</f>
        <v>0</v>
      </c>
    </row>
    <row r="43" spans="1:27" x14ac:dyDescent="0.35">
      <c r="A43" s="1">
        <v>42</v>
      </c>
      <c r="B43" s="1">
        <f>1</f>
        <v>1</v>
      </c>
      <c r="C43" s="1">
        <v>0</v>
      </c>
      <c r="D43" s="1">
        <v>0</v>
      </c>
      <c r="E43" s="1">
        <v>0</v>
      </c>
      <c r="F43" s="64">
        <f>IF(Table119[[#This Row],[COUNTRY]]=CATEGORICAL_BINS_STEP_1!$L$2,1,0)</f>
        <v>0</v>
      </c>
      <c r="G43" s="64">
        <f>IF(Table119[[#This Row],[COUNTRY]]=CATEGORICAL_BINS_STEP_1!$L$3,1,0)</f>
        <v>0</v>
      </c>
      <c r="H43" s="64">
        <f>IF(Table119[[#This Row],[COUNTRY]]=CATEGORICAL_BINS_STEP_1!$L$4,1,0)</f>
        <v>0</v>
      </c>
      <c r="I43" s="64">
        <f>IF(Table119[[#This Row],[COUNTRY]]=CATEGORICAL_BINS_STEP_1!$L$5,1,0)</f>
        <v>0</v>
      </c>
      <c r="J43" s="64">
        <f>IF(Table119[[#This Row],[COUNTRY]]=CATEGORICAL_BINS_STEP_1!P47,1,0)</f>
        <v>0</v>
      </c>
      <c r="K43" s="64">
        <f>IF(Table119[[#This Row],[COUNTRY]]=CATEGORICAL_BINS_STEP_1!$L$7,1,0)</f>
        <v>1</v>
      </c>
      <c r="L43" s="64">
        <f>IF(Table119[[#This Row],[COUNTRY]]=CATEGORICAL_BINS_STEP_1!$L$8,1,0)</f>
        <v>0</v>
      </c>
      <c r="M43" s="64">
        <f>IF(Table119[[#This Row],[COUNTRY]]=CATEGORICAL_BINS_STEP_1!$L$9,1,0)</f>
        <v>0</v>
      </c>
      <c r="N43" s="64">
        <f>IF(Table119[[#This Row],[COUNTRY]]=CATEGORICAL_BINS_STEP_1!$L$10,1,0)</f>
        <v>0</v>
      </c>
      <c r="O43" s="64">
        <f>IF(Table119[[#This Row],[COUNTRY]]=CATEGORICAL_BINS_STEP_1!$L$11,1,0)</f>
        <v>0</v>
      </c>
      <c r="P43" s="4">
        <v>3</v>
      </c>
      <c r="Q43" s="4">
        <v>13430</v>
      </c>
      <c r="R43" s="4">
        <v>768</v>
      </c>
      <c r="S43" s="4">
        <v>114</v>
      </c>
      <c r="T43" s="5">
        <v>27.428571428571427</v>
      </c>
      <c r="U43" s="14">
        <v>39</v>
      </c>
      <c r="V43" s="4">
        <v>323</v>
      </c>
      <c r="W43" s="4">
        <v>13</v>
      </c>
      <c r="X43" s="4">
        <v>1</v>
      </c>
      <c r="Y43" s="4">
        <v>100000</v>
      </c>
      <c r="Z43" s="1">
        <f>_xlfn.XLOOKUP(Table14[[#This Row],[COUNTRY]],CATEGORICAL_BINS_STEP_1!$L$2:$L$11,CATEGORICAL_BINS_STEP_1!$K$2:$K$11,,-1)</f>
        <v>3</v>
      </c>
      <c r="AA43" s="65">
        <f>IF(Table119[[#This Row],[SOLD PRICE]]&gt;=1000000,1,0)</f>
        <v>0</v>
      </c>
    </row>
    <row r="44" spans="1:27" x14ac:dyDescent="0.35">
      <c r="A44" s="1">
        <v>43</v>
      </c>
      <c r="B44" s="1">
        <f>1</f>
        <v>1</v>
      </c>
      <c r="C44" s="1">
        <v>0</v>
      </c>
      <c r="D44" s="1">
        <v>0</v>
      </c>
      <c r="E44" s="1">
        <v>0</v>
      </c>
      <c r="F44" s="64">
        <f>IF(Table119[[#This Row],[COUNTRY]]=CATEGORICAL_BINS_STEP_1!$L$2,1,0)</f>
        <v>0</v>
      </c>
      <c r="G44" s="64">
        <f>IF(Table119[[#This Row],[COUNTRY]]=CATEGORICAL_BINS_STEP_1!$L$3,1,0)</f>
        <v>0</v>
      </c>
      <c r="H44" s="64">
        <f>IF(Table119[[#This Row],[COUNTRY]]=CATEGORICAL_BINS_STEP_1!$L$4,1,0)</f>
        <v>0</v>
      </c>
      <c r="I44" s="64">
        <f>IF(Table119[[#This Row],[COUNTRY]]=CATEGORICAL_BINS_STEP_1!$L$5,1,0)</f>
        <v>0</v>
      </c>
      <c r="J44" s="64">
        <f>IF(Table119[[#This Row],[COUNTRY]]=CATEGORICAL_BINS_STEP_1!P48,1,0)</f>
        <v>0</v>
      </c>
      <c r="K44" s="64">
        <f>IF(Table119[[#This Row],[COUNTRY]]=CATEGORICAL_BINS_STEP_1!$L$7,1,0)</f>
        <v>0</v>
      </c>
      <c r="L44" s="64">
        <f>IF(Table119[[#This Row],[COUNTRY]]=CATEGORICAL_BINS_STEP_1!$L$8,1,0)</f>
        <v>0</v>
      </c>
      <c r="M44" s="64">
        <f>IF(Table119[[#This Row],[COUNTRY]]=CATEGORICAL_BINS_STEP_1!$L$9,1,0)</f>
        <v>1</v>
      </c>
      <c r="N44" s="64">
        <f>IF(Table119[[#This Row],[COUNTRY]]=CATEGORICAL_BINS_STEP_1!$L$10,1,0)</f>
        <v>0</v>
      </c>
      <c r="O44" s="64">
        <f>IF(Table119[[#This Row],[COUNTRY]]=CATEGORICAL_BINS_STEP_1!$L$11,1,0)</f>
        <v>0</v>
      </c>
      <c r="P44" s="4">
        <v>2</v>
      </c>
      <c r="Q44" s="4">
        <v>10596</v>
      </c>
      <c r="R44" s="4">
        <v>1471</v>
      </c>
      <c r="S44" s="4">
        <v>110</v>
      </c>
      <c r="T44" s="5">
        <v>30.645833333333332</v>
      </c>
      <c r="U44" s="14">
        <v>33</v>
      </c>
      <c r="V44" s="4">
        <v>7</v>
      </c>
      <c r="W44" s="4">
        <v>0</v>
      </c>
      <c r="X44" s="4">
        <v>1</v>
      </c>
      <c r="Y44" s="4">
        <v>100000</v>
      </c>
      <c r="Z44" s="1">
        <f>_xlfn.XLOOKUP(Table14[[#This Row],[COUNTRY]],CATEGORICAL_BINS_STEP_1!$L$2:$L$11,CATEGORICAL_BINS_STEP_1!$K$2:$K$11,,-1)</f>
        <v>3</v>
      </c>
      <c r="AA44" s="65">
        <f>IF(Table119[[#This Row],[SOLD PRICE]]&gt;=1000000,1,0)</f>
        <v>0</v>
      </c>
    </row>
    <row r="45" spans="1:27" x14ac:dyDescent="0.35">
      <c r="A45" s="1">
        <v>44</v>
      </c>
      <c r="B45" s="1">
        <f>IF(Table119[[#This Row],[BASE PRICE]]&lt;NUMERICAL_BINS_STEP_1!T46,1,0)</f>
        <v>0</v>
      </c>
      <c r="C45" s="1">
        <v>1</v>
      </c>
      <c r="D45" s="1">
        <v>0</v>
      </c>
      <c r="E45" s="1">
        <v>0</v>
      </c>
      <c r="F45" s="64">
        <f>IF(Table119[[#This Row],[COUNTRY]]=CATEGORICAL_BINS_STEP_1!$L$2,1,0)</f>
        <v>0</v>
      </c>
      <c r="G45" s="64">
        <f>IF(Table119[[#This Row],[COUNTRY]]=CATEGORICAL_BINS_STEP_1!$L$3,1,0)</f>
        <v>1</v>
      </c>
      <c r="H45" s="64">
        <f>IF(Table119[[#This Row],[COUNTRY]]=CATEGORICAL_BINS_STEP_1!$L$4,1,0)</f>
        <v>0</v>
      </c>
      <c r="I45" s="64">
        <f>IF(Table119[[#This Row],[COUNTRY]]=CATEGORICAL_BINS_STEP_1!$L$5,1,0)</f>
        <v>0</v>
      </c>
      <c r="J45" s="64">
        <f>IF(Table119[[#This Row],[COUNTRY]]=CATEGORICAL_BINS_STEP_1!P49,1,0)</f>
        <v>0</v>
      </c>
      <c r="K45" s="64">
        <f>IF(Table119[[#This Row],[COUNTRY]]=CATEGORICAL_BINS_STEP_1!$L$7,1,0)</f>
        <v>0</v>
      </c>
      <c r="L45" s="64">
        <f>IF(Table119[[#This Row],[COUNTRY]]=CATEGORICAL_BINS_STEP_1!$L$8,1,0)</f>
        <v>0</v>
      </c>
      <c r="M45" s="64">
        <f>IF(Table119[[#This Row],[COUNTRY]]=CATEGORICAL_BINS_STEP_1!$L$9,1,0)</f>
        <v>0</v>
      </c>
      <c r="N45" s="64">
        <f>IF(Table119[[#This Row],[COUNTRY]]=CATEGORICAL_BINS_STEP_1!$L$10,1,0)</f>
        <v>0</v>
      </c>
      <c r="O45" s="64">
        <f>IF(Table119[[#This Row],[COUNTRY]]=CATEGORICAL_BINS_STEP_1!$L$11,1,0)</f>
        <v>0</v>
      </c>
      <c r="P45" s="4">
        <v>2</v>
      </c>
      <c r="Q45" s="4">
        <v>2753</v>
      </c>
      <c r="R45" s="4">
        <v>259</v>
      </c>
      <c r="S45" s="4">
        <v>34</v>
      </c>
      <c r="T45" s="5">
        <v>14.388888888888889</v>
      </c>
      <c r="U45" s="14">
        <v>6</v>
      </c>
      <c r="V45" s="4">
        <v>0</v>
      </c>
      <c r="W45" s="4">
        <v>0</v>
      </c>
      <c r="X45" s="4">
        <v>0</v>
      </c>
      <c r="Y45" s="4">
        <v>125000</v>
      </c>
      <c r="Z45" s="1">
        <f>_xlfn.XLOOKUP(Table14[[#This Row],[COUNTRY]],CATEGORICAL_BINS_STEP_1!$L$2:$L$11,CATEGORICAL_BINS_STEP_1!$K$2:$K$11,,-1)</f>
        <v>1</v>
      </c>
      <c r="AA45" s="65">
        <f>IF(Table119[[#This Row],[SOLD PRICE]]&gt;=1000000,1,0)</f>
        <v>0</v>
      </c>
    </row>
    <row r="46" spans="1:27" x14ac:dyDescent="0.35">
      <c r="A46" s="1">
        <v>45</v>
      </c>
      <c r="B46" s="1">
        <f>IF(Table119[[#This Row],[BASE PRICE]]&lt;NUMERICAL_BINS_STEP_1!T47,1,0)</f>
        <v>0</v>
      </c>
      <c r="C46" s="1">
        <v>1</v>
      </c>
      <c r="D46" s="1">
        <v>0</v>
      </c>
      <c r="E46" s="1">
        <v>0</v>
      </c>
      <c r="F46" s="64">
        <f>IF(Table119[[#This Row],[COUNTRY]]=CATEGORICAL_BINS_STEP_1!$L$2,1,0)</f>
        <v>0</v>
      </c>
      <c r="G46" s="64">
        <f>IF(Table119[[#This Row],[COUNTRY]]=CATEGORICAL_BINS_STEP_1!$L$3,1,0)</f>
        <v>1</v>
      </c>
      <c r="H46" s="64">
        <f>IF(Table119[[#This Row],[COUNTRY]]=CATEGORICAL_BINS_STEP_1!$L$4,1,0)</f>
        <v>0</v>
      </c>
      <c r="I46" s="64">
        <f>IF(Table119[[#This Row],[COUNTRY]]=CATEGORICAL_BINS_STEP_1!$L$5,1,0)</f>
        <v>0</v>
      </c>
      <c r="J46" s="64">
        <f>IF(Table119[[#This Row],[COUNTRY]]=CATEGORICAL_BINS_STEP_1!P50,1,0)</f>
        <v>0</v>
      </c>
      <c r="K46" s="64">
        <f>IF(Table119[[#This Row],[COUNTRY]]=CATEGORICAL_BINS_STEP_1!$L$7,1,0)</f>
        <v>0</v>
      </c>
      <c r="L46" s="64">
        <f>IF(Table119[[#This Row],[COUNTRY]]=CATEGORICAL_BINS_STEP_1!$L$8,1,0)</f>
        <v>0</v>
      </c>
      <c r="M46" s="64">
        <f>IF(Table119[[#This Row],[COUNTRY]]=CATEGORICAL_BINS_STEP_1!$L$9,1,0)</f>
        <v>0</v>
      </c>
      <c r="N46" s="64">
        <f>IF(Table119[[#This Row],[COUNTRY]]=CATEGORICAL_BINS_STEP_1!$L$10,1,0)</f>
        <v>0</v>
      </c>
      <c r="O46" s="64">
        <f>IF(Table119[[#This Row],[COUNTRY]]=CATEGORICAL_BINS_STEP_1!$L$11,1,0)</f>
        <v>0</v>
      </c>
      <c r="P46" s="4">
        <v>3</v>
      </c>
      <c r="Q46" s="4">
        <v>11498</v>
      </c>
      <c r="R46" s="4">
        <v>1965</v>
      </c>
      <c r="S46" s="4">
        <v>89</v>
      </c>
      <c r="T46" s="5">
        <v>30.703125</v>
      </c>
      <c r="U46" s="14">
        <v>37</v>
      </c>
      <c r="V46" s="4">
        <v>270</v>
      </c>
      <c r="W46" s="4">
        <v>45</v>
      </c>
      <c r="X46" s="4">
        <v>1</v>
      </c>
      <c r="Y46" s="4">
        <v>125000</v>
      </c>
      <c r="Z46" s="1">
        <f>_xlfn.XLOOKUP(Table14[[#This Row],[COUNTRY]],CATEGORICAL_BINS_STEP_1!$L$2:$L$11,CATEGORICAL_BINS_STEP_1!$K$2:$K$11,,-1)</f>
        <v>2</v>
      </c>
      <c r="AA46" s="65">
        <f>IF(Table119[[#This Row],[SOLD PRICE]]&gt;=1000000,1,0)</f>
        <v>0</v>
      </c>
    </row>
    <row r="47" spans="1:27" x14ac:dyDescent="0.35">
      <c r="A47" s="1">
        <v>46</v>
      </c>
      <c r="B47" s="1">
        <f>IF(Table119[[#This Row],[BASE PRICE]]&lt;NUMERICAL_BINS_STEP_1!T48,1,0)</f>
        <v>0</v>
      </c>
      <c r="C47" s="1">
        <v>1</v>
      </c>
      <c r="D47" s="1">
        <v>0</v>
      </c>
      <c r="E47" s="1">
        <v>0</v>
      </c>
      <c r="F47" s="64">
        <f>IF(Table119[[#This Row],[COUNTRY]]=CATEGORICAL_BINS_STEP_1!$L$2,1,0)</f>
        <v>0</v>
      </c>
      <c r="G47" s="64">
        <f>IF(Table119[[#This Row],[COUNTRY]]=CATEGORICAL_BINS_STEP_1!$L$3,1,0)</f>
        <v>1</v>
      </c>
      <c r="H47" s="64">
        <f>IF(Table119[[#This Row],[COUNTRY]]=CATEGORICAL_BINS_STEP_1!$L$4,1,0)</f>
        <v>0</v>
      </c>
      <c r="I47" s="64">
        <f>IF(Table119[[#This Row],[COUNTRY]]=CATEGORICAL_BINS_STEP_1!$L$5,1,0)</f>
        <v>0</v>
      </c>
      <c r="J47" s="64">
        <f>IF(Table119[[#This Row],[COUNTRY]]=CATEGORICAL_BINS_STEP_1!P51,1,0)</f>
        <v>0</v>
      </c>
      <c r="K47" s="64">
        <f>IF(Table119[[#This Row],[COUNTRY]]=CATEGORICAL_BINS_STEP_1!$L$7,1,0)</f>
        <v>0</v>
      </c>
      <c r="L47" s="64">
        <f>IF(Table119[[#This Row],[COUNTRY]]=CATEGORICAL_BINS_STEP_1!$L$8,1,0)</f>
        <v>0</v>
      </c>
      <c r="M47" s="64">
        <f>IF(Table119[[#This Row],[COUNTRY]]=CATEGORICAL_BINS_STEP_1!$L$9,1,0)</f>
        <v>0</v>
      </c>
      <c r="N47" s="64">
        <f>IF(Table119[[#This Row],[COUNTRY]]=CATEGORICAL_BINS_STEP_1!$L$10,1,0)</f>
        <v>0</v>
      </c>
      <c r="O47" s="64">
        <f>IF(Table119[[#This Row],[COUNTRY]]=CATEGORICAL_BINS_STEP_1!$L$11,1,0)</f>
        <v>0</v>
      </c>
      <c r="P47" s="4">
        <v>2</v>
      </c>
      <c r="Q47" s="4">
        <v>2924</v>
      </c>
      <c r="R47" s="4">
        <v>128</v>
      </c>
      <c r="S47" s="4">
        <v>53</v>
      </c>
      <c r="T47" s="5">
        <v>25.6</v>
      </c>
      <c r="U47" s="14">
        <v>8</v>
      </c>
      <c r="V47" s="4">
        <v>0</v>
      </c>
      <c r="W47" s="4">
        <v>0</v>
      </c>
      <c r="X47" s="4">
        <v>0</v>
      </c>
      <c r="Y47" s="4">
        <v>125000</v>
      </c>
      <c r="Z47" s="1">
        <f>_xlfn.XLOOKUP(Table14[[#This Row],[COUNTRY]],CATEGORICAL_BINS_STEP_1!$L$2:$L$11,CATEGORICAL_BINS_STEP_1!$K$2:$K$11,,-1)</f>
        <v>1</v>
      </c>
      <c r="AA47" s="65">
        <f>IF(Table119[[#This Row],[SOLD PRICE]]&gt;=1000000,1,0)</f>
        <v>0</v>
      </c>
    </row>
    <row r="48" spans="1:27" x14ac:dyDescent="0.35">
      <c r="A48" s="1">
        <v>47</v>
      </c>
      <c r="B48" s="1">
        <f>IF(Table119[[#This Row],[BASE PRICE]]&lt;NUMERICAL_BINS_STEP_1!T49,1,0)</f>
        <v>0</v>
      </c>
      <c r="C48" s="1">
        <v>1</v>
      </c>
      <c r="D48" s="1">
        <v>0</v>
      </c>
      <c r="E48" s="1">
        <v>0</v>
      </c>
      <c r="F48" s="64">
        <f>IF(Table119[[#This Row],[COUNTRY]]=CATEGORICAL_BINS_STEP_1!$L$2,1,0)</f>
        <v>0</v>
      </c>
      <c r="G48" s="64">
        <f>IF(Table119[[#This Row],[COUNTRY]]=CATEGORICAL_BINS_STEP_1!$L$3,1,0)</f>
        <v>0</v>
      </c>
      <c r="H48" s="64">
        <f>IF(Table119[[#This Row],[COUNTRY]]=CATEGORICAL_BINS_STEP_1!$L$4,1,0)</f>
        <v>0</v>
      </c>
      <c r="I48" s="64">
        <f>IF(Table119[[#This Row],[COUNTRY]]=CATEGORICAL_BINS_STEP_1!$L$5,1,0)</f>
        <v>0</v>
      </c>
      <c r="J48" s="64">
        <f>IF(Table119[[#This Row],[COUNTRY]]=CATEGORICAL_BINS_STEP_1!P52,1,0)</f>
        <v>0</v>
      </c>
      <c r="K48" s="64">
        <f>IF(Table119[[#This Row],[COUNTRY]]=CATEGORICAL_BINS_STEP_1!$L$7,1,0)</f>
        <v>0</v>
      </c>
      <c r="L48" s="64">
        <f>IF(Table119[[#This Row],[COUNTRY]]=CATEGORICAL_BINS_STEP_1!$L$8,1,0)</f>
        <v>0</v>
      </c>
      <c r="M48" s="64">
        <f>IF(Table119[[#This Row],[COUNTRY]]=CATEGORICAL_BINS_STEP_1!$L$9,1,0)</f>
        <v>0</v>
      </c>
      <c r="N48" s="64">
        <f>IF(Table119[[#This Row],[COUNTRY]]=CATEGORICAL_BINS_STEP_1!$L$10,1,0)</f>
        <v>0</v>
      </c>
      <c r="O48" s="64">
        <f>IF(Table119[[#This Row],[COUNTRY]]=CATEGORICAL_BINS_STEP_1!$L$11,1,0)</f>
        <v>1</v>
      </c>
      <c r="P48" s="4">
        <v>1</v>
      </c>
      <c r="Q48" s="4">
        <v>0</v>
      </c>
      <c r="R48" s="4">
        <v>3</v>
      </c>
      <c r="S48" s="4">
        <v>3</v>
      </c>
      <c r="T48" s="5">
        <v>3</v>
      </c>
      <c r="U48" s="14">
        <v>0</v>
      </c>
      <c r="V48" s="4">
        <v>0</v>
      </c>
      <c r="W48" s="4">
        <v>9</v>
      </c>
      <c r="X48" s="4">
        <v>0</v>
      </c>
      <c r="Y48" s="4">
        <v>125000</v>
      </c>
      <c r="Z48" s="1">
        <f>_xlfn.XLOOKUP(Table14[[#This Row],[COUNTRY]],CATEGORICAL_BINS_STEP_1!$L$2:$L$11,CATEGORICAL_BINS_STEP_1!$K$2:$K$11,,-1)</f>
        <v>1</v>
      </c>
      <c r="AA48" s="65">
        <f>IF(Table119[[#This Row],[SOLD PRICE]]&gt;=1000000,1,0)</f>
        <v>0</v>
      </c>
    </row>
    <row r="49" spans="1:27" x14ac:dyDescent="0.35">
      <c r="A49" s="1">
        <v>48</v>
      </c>
      <c r="B49" s="1">
        <f>IF(Table119[[#This Row],[BASE PRICE]]&lt;NUMERICAL_BINS_STEP_1!T50,1,0)</f>
        <v>0</v>
      </c>
      <c r="C49" s="1">
        <v>1</v>
      </c>
      <c r="D49" s="1">
        <v>0</v>
      </c>
      <c r="E49" s="1">
        <v>0</v>
      </c>
      <c r="F49" s="64">
        <f>IF(Table119[[#This Row],[COUNTRY]]=CATEGORICAL_BINS_STEP_1!$L$2,1,0)</f>
        <v>0</v>
      </c>
      <c r="G49" s="64">
        <f>IF(Table119[[#This Row],[COUNTRY]]=CATEGORICAL_BINS_STEP_1!$L$3,1,0)</f>
        <v>0</v>
      </c>
      <c r="H49" s="64">
        <f>IF(Table119[[#This Row],[COUNTRY]]=CATEGORICAL_BINS_STEP_1!$L$4,1,0)</f>
        <v>0</v>
      </c>
      <c r="I49" s="64">
        <f>IF(Table119[[#This Row],[COUNTRY]]=CATEGORICAL_BINS_STEP_1!$L$5,1,0)</f>
        <v>0</v>
      </c>
      <c r="J49" s="64">
        <f>IF(Table119[[#This Row],[COUNTRY]]=CATEGORICAL_BINS_STEP_1!P53,1,0)</f>
        <v>0</v>
      </c>
      <c r="K49" s="64">
        <f>IF(Table119[[#This Row],[COUNTRY]]=CATEGORICAL_BINS_STEP_1!$L$7,1,0)</f>
        <v>0</v>
      </c>
      <c r="L49" s="64">
        <f>IF(Table119[[#This Row],[COUNTRY]]=CATEGORICAL_BINS_STEP_1!$L$8,1,0)</f>
        <v>0</v>
      </c>
      <c r="M49" s="64">
        <f>IF(Table119[[#This Row],[COUNTRY]]=CATEGORICAL_BINS_STEP_1!$L$9,1,0)</f>
        <v>1</v>
      </c>
      <c r="N49" s="64">
        <f>IF(Table119[[#This Row],[COUNTRY]]=CATEGORICAL_BINS_STEP_1!$L$10,1,0)</f>
        <v>0</v>
      </c>
      <c r="O49" s="64">
        <f>IF(Table119[[#This Row],[COUNTRY]]=CATEGORICAL_BINS_STEP_1!$L$11,1,0)</f>
        <v>0</v>
      </c>
      <c r="P49" s="4">
        <v>2</v>
      </c>
      <c r="Q49" s="4">
        <v>1008</v>
      </c>
      <c r="R49" s="4">
        <v>1231</v>
      </c>
      <c r="S49" s="4">
        <v>69</v>
      </c>
      <c r="T49" s="5">
        <v>24.137254901960784</v>
      </c>
      <c r="U49" s="14">
        <v>28</v>
      </c>
      <c r="V49" s="4">
        <v>0</v>
      </c>
      <c r="W49" s="4">
        <v>0</v>
      </c>
      <c r="X49" s="4">
        <v>0</v>
      </c>
      <c r="Y49" s="4">
        <v>125000</v>
      </c>
      <c r="Z49" s="1">
        <f>_xlfn.XLOOKUP(Table14[[#This Row],[COUNTRY]],CATEGORICAL_BINS_STEP_1!$L$2:$L$11,CATEGORICAL_BINS_STEP_1!$K$2:$K$11,,-1)</f>
        <v>1</v>
      </c>
      <c r="AA49" s="65">
        <f>IF(Table119[[#This Row],[SOLD PRICE]]&gt;=1000000,1,0)</f>
        <v>0</v>
      </c>
    </row>
    <row r="50" spans="1:27" x14ac:dyDescent="0.35">
      <c r="A50" s="1">
        <v>49</v>
      </c>
      <c r="B50" s="1">
        <f>IF(Table119[[#This Row],[BASE PRICE]]&lt;NUMERICAL_BINS_STEP_1!T51,1,0)</f>
        <v>0</v>
      </c>
      <c r="C50" s="1">
        <v>1</v>
      </c>
      <c r="D50" s="1">
        <v>0</v>
      </c>
      <c r="E50" s="1">
        <v>0</v>
      </c>
      <c r="F50" s="64">
        <f>IF(Table119[[#This Row],[COUNTRY]]=CATEGORICAL_BINS_STEP_1!$L$2,1,0)</f>
        <v>0</v>
      </c>
      <c r="G50" s="64">
        <f>IF(Table119[[#This Row],[COUNTRY]]=CATEGORICAL_BINS_STEP_1!$L$3,1,0)</f>
        <v>0</v>
      </c>
      <c r="H50" s="64">
        <f>IF(Table119[[#This Row],[COUNTRY]]=CATEGORICAL_BINS_STEP_1!$L$4,1,0)</f>
        <v>0</v>
      </c>
      <c r="I50" s="64">
        <f>IF(Table119[[#This Row],[COUNTRY]]=CATEGORICAL_BINS_STEP_1!$L$5,1,0)</f>
        <v>0</v>
      </c>
      <c r="J50" s="64">
        <f>IF(Table119[[#This Row],[COUNTRY]]=CATEGORICAL_BINS_STEP_1!P54,1,0)</f>
        <v>0</v>
      </c>
      <c r="K50" s="64">
        <f>IF(Table119[[#This Row],[COUNTRY]]=CATEGORICAL_BINS_STEP_1!$L$7,1,0)</f>
        <v>0</v>
      </c>
      <c r="L50" s="64">
        <f>IF(Table119[[#This Row],[COUNTRY]]=CATEGORICAL_BINS_STEP_1!$L$8,1,0)</f>
        <v>0</v>
      </c>
      <c r="M50" s="64">
        <f>IF(Table119[[#This Row],[COUNTRY]]=CATEGORICAL_BINS_STEP_1!$L$9,1,0)</f>
        <v>0</v>
      </c>
      <c r="N50" s="64">
        <f>IF(Table119[[#This Row],[COUNTRY]]=CATEGORICAL_BINS_STEP_1!$L$10,1,0)</f>
        <v>1</v>
      </c>
      <c r="O50" s="64">
        <f>IF(Table119[[#This Row],[COUNTRY]]=CATEGORICAL_BINS_STEP_1!$L$11,1,0)</f>
        <v>0</v>
      </c>
      <c r="P50" s="4">
        <v>2</v>
      </c>
      <c r="Q50" s="4">
        <v>126</v>
      </c>
      <c r="R50" s="4">
        <v>111</v>
      </c>
      <c r="S50" s="4">
        <v>21</v>
      </c>
      <c r="T50" s="5">
        <v>18.5</v>
      </c>
      <c r="U50" s="14">
        <v>1</v>
      </c>
      <c r="V50" s="4">
        <v>37</v>
      </c>
      <c r="W50" s="4">
        <v>21</v>
      </c>
      <c r="X50" s="4">
        <v>0</v>
      </c>
      <c r="Y50" s="4">
        <v>125000</v>
      </c>
      <c r="Z50" s="1">
        <f>_xlfn.XLOOKUP(Table14[[#This Row],[COUNTRY]],CATEGORICAL_BINS_STEP_1!$L$2:$L$11,CATEGORICAL_BINS_STEP_1!$K$2:$K$11,,-1)</f>
        <v>1</v>
      </c>
      <c r="AA50" s="65">
        <f>IF(Table119[[#This Row],[SOLD PRICE]]&gt;=1000000,1,0)</f>
        <v>0</v>
      </c>
    </row>
    <row r="51" spans="1:27" x14ac:dyDescent="0.35">
      <c r="A51" s="1">
        <v>50</v>
      </c>
      <c r="B51" s="1">
        <f>IF(Table119[[#This Row],[BASE PRICE]]&lt;NUMERICAL_BINS_STEP_1!T52,1,0)</f>
        <v>0</v>
      </c>
      <c r="C51" s="1">
        <v>1</v>
      </c>
      <c r="D51" s="1">
        <v>0</v>
      </c>
      <c r="E51" s="1">
        <v>0</v>
      </c>
      <c r="F51" s="64">
        <f>IF(Table119[[#This Row],[COUNTRY]]=CATEGORICAL_BINS_STEP_1!$L$2,1,0)</f>
        <v>0</v>
      </c>
      <c r="G51" s="64">
        <f>IF(Table119[[#This Row],[COUNTRY]]=CATEGORICAL_BINS_STEP_1!$L$3,1,0)</f>
        <v>0</v>
      </c>
      <c r="H51" s="64">
        <f>IF(Table119[[#This Row],[COUNTRY]]=CATEGORICAL_BINS_STEP_1!$L$4,1,0)</f>
        <v>0</v>
      </c>
      <c r="I51" s="64">
        <f>IF(Table119[[#This Row],[COUNTRY]]=CATEGORICAL_BINS_STEP_1!$L$5,1,0)</f>
        <v>0</v>
      </c>
      <c r="J51" s="64">
        <f>IF(Table119[[#This Row],[COUNTRY]]=CATEGORICAL_BINS_STEP_1!P55,1,0)</f>
        <v>0</v>
      </c>
      <c r="K51" s="64">
        <f>IF(Table119[[#This Row],[COUNTRY]]=CATEGORICAL_BINS_STEP_1!$L$7,1,0)</f>
        <v>0</v>
      </c>
      <c r="L51" s="64">
        <f>IF(Table119[[#This Row],[COUNTRY]]=CATEGORICAL_BINS_STEP_1!$L$8,1,0)</f>
        <v>0</v>
      </c>
      <c r="M51" s="64">
        <f>IF(Table119[[#This Row],[COUNTRY]]=CATEGORICAL_BINS_STEP_1!$L$9,1,0)</f>
        <v>1</v>
      </c>
      <c r="N51" s="64">
        <f>IF(Table119[[#This Row],[COUNTRY]]=CATEGORICAL_BINS_STEP_1!$L$10,1,0)</f>
        <v>0</v>
      </c>
      <c r="O51" s="64">
        <f>IF(Table119[[#This Row],[COUNTRY]]=CATEGORICAL_BINS_STEP_1!$L$11,1,0)</f>
        <v>0</v>
      </c>
      <c r="P51" s="4">
        <v>3</v>
      </c>
      <c r="Q51" s="4">
        <v>1324</v>
      </c>
      <c r="R51" s="4">
        <v>241</v>
      </c>
      <c r="S51" s="4">
        <v>75</v>
      </c>
      <c r="T51" s="5">
        <v>24.1</v>
      </c>
      <c r="U51" s="14">
        <v>8</v>
      </c>
      <c r="V51" s="4">
        <v>0</v>
      </c>
      <c r="W51" s="4">
        <v>0</v>
      </c>
      <c r="X51" s="4">
        <v>0</v>
      </c>
      <c r="Y51" s="4">
        <v>125000</v>
      </c>
      <c r="Z51" s="1">
        <f>_xlfn.XLOOKUP(Table14[[#This Row],[COUNTRY]],CATEGORICAL_BINS_STEP_1!$L$2:$L$11,CATEGORICAL_BINS_STEP_1!$K$2:$K$11,,-1)</f>
        <v>2</v>
      </c>
      <c r="AA51" s="65">
        <f>IF(Table119[[#This Row],[SOLD PRICE]]&gt;=1000000,1,0)</f>
        <v>0</v>
      </c>
    </row>
    <row r="52" spans="1:27" x14ac:dyDescent="0.35">
      <c r="A52" s="1">
        <v>51</v>
      </c>
      <c r="B52" s="1">
        <f>IF(Table119[[#This Row],[BASE PRICE]]&lt;NUMERICAL_BINS_STEP_1!T53,1,0)</f>
        <v>0</v>
      </c>
      <c r="C52" s="1">
        <v>1</v>
      </c>
      <c r="D52" s="1">
        <v>0</v>
      </c>
      <c r="E52" s="1">
        <v>0</v>
      </c>
      <c r="F52" s="64">
        <f>IF(Table119[[#This Row],[COUNTRY]]=CATEGORICAL_BINS_STEP_1!$L$2,1,0)</f>
        <v>0</v>
      </c>
      <c r="G52" s="64">
        <f>IF(Table119[[#This Row],[COUNTRY]]=CATEGORICAL_BINS_STEP_1!$L$3,1,0)</f>
        <v>1</v>
      </c>
      <c r="H52" s="64">
        <f>IF(Table119[[#This Row],[COUNTRY]]=CATEGORICAL_BINS_STEP_1!$L$4,1,0)</f>
        <v>0</v>
      </c>
      <c r="I52" s="64">
        <f>IF(Table119[[#This Row],[COUNTRY]]=CATEGORICAL_BINS_STEP_1!$L$5,1,0)</f>
        <v>0</v>
      </c>
      <c r="J52" s="64">
        <f>IF(Table119[[#This Row],[COUNTRY]]=CATEGORICAL_BINS_STEP_1!P56,1,0)</f>
        <v>0</v>
      </c>
      <c r="K52" s="64">
        <f>IF(Table119[[#This Row],[COUNTRY]]=CATEGORICAL_BINS_STEP_1!$L$7,1,0)</f>
        <v>0</v>
      </c>
      <c r="L52" s="64">
        <f>IF(Table119[[#This Row],[COUNTRY]]=CATEGORICAL_BINS_STEP_1!$L$8,1,0)</f>
        <v>0</v>
      </c>
      <c r="M52" s="64">
        <f>IF(Table119[[#This Row],[COUNTRY]]=CATEGORICAL_BINS_STEP_1!$L$9,1,0)</f>
        <v>0</v>
      </c>
      <c r="N52" s="64">
        <f>IF(Table119[[#This Row],[COUNTRY]]=CATEGORICAL_BINS_STEP_1!$L$10,1,0)</f>
        <v>0</v>
      </c>
      <c r="O52" s="64">
        <f>IF(Table119[[#This Row],[COUNTRY]]=CATEGORICAL_BINS_STEP_1!$L$11,1,0)</f>
        <v>0</v>
      </c>
      <c r="P52" s="4">
        <v>1</v>
      </c>
      <c r="Q52" s="4">
        <v>3590</v>
      </c>
      <c r="R52" s="4">
        <v>1639</v>
      </c>
      <c r="S52" s="4">
        <v>73</v>
      </c>
      <c r="T52" s="5">
        <v>28.258620689655171</v>
      </c>
      <c r="U52" s="14">
        <v>49</v>
      </c>
      <c r="V52" s="4">
        <v>2</v>
      </c>
      <c r="W52" s="4">
        <v>345</v>
      </c>
      <c r="X52" s="4">
        <v>1</v>
      </c>
      <c r="Y52" s="4">
        <v>125000</v>
      </c>
      <c r="Z52" s="1">
        <f>_xlfn.XLOOKUP(Table14[[#This Row],[COUNTRY]],CATEGORICAL_BINS_STEP_1!$L$2:$L$11,CATEGORICAL_BINS_STEP_1!$K$2:$K$11,,-1)</f>
        <v>1</v>
      </c>
      <c r="AA52" s="65">
        <f>IF(Table119[[#This Row],[SOLD PRICE]]&gt;=1000000,1,0)</f>
        <v>0</v>
      </c>
    </row>
    <row r="53" spans="1:27" x14ac:dyDescent="0.35">
      <c r="A53" s="1">
        <v>52</v>
      </c>
      <c r="B53" s="1">
        <f>IF(Table119[[#This Row],[BASE PRICE]]&lt;NUMERICAL_BINS_STEP_1!T54,1,0)</f>
        <v>0</v>
      </c>
      <c r="C53" s="1">
        <v>1</v>
      </c>
      <c r="D53" s="1">
        <v>0</v>
      </c>
      <c r="E53" s="1">
        <v>0</v>
      </c>
      <c r="F53" s="64">
        <f>IF(Table119[[#This Row],[COUNTRY]]=CATEGORICAL_BINS_STEP_1!$L$2,1,0)</f>
        <v>0</v>
      </c>
      <c r="G53" s="64">
        <f>IF(Table119[[#This Row],[COUNTRY]]=CATEGORICAL_BINS_STEP_1!$L$3,1,0)</f>
        <v>0</v>
      </c>
      <c r="H53" s="64">
        <f>IF(Table119[[#This Row],[COUNTRY]]=CATEGORICAL_BINS_STEP_1!$L$4,1,0)</f>
        <v>1</v>
      </c>
      <c r="I53" s="64">
        <f>IF(Table119[[#This Row],[COUNTRY]]=CATEGORICAL_BINS_STEP_1!$L$5,1,0)</f>
        <v>0</v>
      </c>
      <c r="J53" s="64">
        <f>IF(Table119[[#This Row],[COUNTRY]]=CATEGORICAL_BINS_STEP_1!P57,1,0)</f>
        <v>0</v>
      </c>
      <c r="K53" s="64">
        <f>IF(Table119[[#This Row],[COUNTRY]]=CATEGORICAL_BINS_STEP_1!$L$7,1,0)</f>
        <v>0</v>
      </c>
      <c r="L53" s="64">
        <f>IF(Table119[[#This Row],[COUNTRY]]=CATEGORICAL_BINS_STEP_1!$L$8,1,0)</f>
        <v>0</v>
      </c>
      <c r="M53" s="64">
        <f>IF(Table119[[#This Row],[COUNTRY]]=CATEGORICAL_BINS_STEP_1!$L$9,1,0)</f>
        <v>0</v>
      </c>
      <c r="N53" s="64">
        <f>IF(Table119[[#This Row],[COUNTRY]]=CATEGORICAL_BINS_STEP_1!$L$10,1,0)</f>
        <v>0</v>
      </c>
      <c r="O53" s="64">
        <f>IF(Table119[[#This Row],[COUNTRY]]=CATEGORICAL_BINS_STEP_1!$L$11,1,0)</f>
        <v>0</v>
      </c>
      <c r="P53" s="4">
        <v>1</v>
      </c>
      <c r="Q53" s="4">
        <v>292</v>
      </c>
      <c r="R53" s="4">
        <v>243</v>
      </c>
      <c r="S53" s="4">
        <v>34</v>
      </c>
      <c r="T53" s="5">
        <v>10.565217391304348</v>
      </c>
      <c r="U53" s="14">
        <v>14</v>
      </c>
      <c r="V53" s="4">
        <v>77</v>
      </c>
      <c r="W53" s="4">
        <v>53</v>
      </c>
      <c r="X53" s="4">
        <v>0</v>
      </c>
      <c r="Y53" s="4">
        <v>125000</v>
      </c>
      <c r="Z53" s="1">
        <f>_xlfn.XLOOKUP(Table14[[#This Row],[COUNTRY]],CATEGORICAL_BINS_STEP_1!$L$2:$L$11,CATEGORICAL_BINS_STEP_1!$K$2:$K$11,,-1)</f>
        <v>1</v>
      </c>
      <c r="AA53" s="65">
        <f>IF(Table119[[#This Row],[SOLD PRICE]]&gt;=1000000,1,0)</f>
        <v>0</v>
      </c>
    </row>
    <row r="54" spans="1:27" x14ac:dyDescent="0.35">
      <c r="A54" s="1">
        <v>53</v>
      </c>
      <c r="B54" s="1">
        <f>IF(Table119[[#This Row],[BASE PRICE]]&lt;NUMERICAL_BINS_STEP_1!T55,1,0)</f>
        <v>0</v>
      </c>
      <c r="C54" s="1">
        <v>1</v>
      </c>
      <c r="D54" s="1">
        <v>0</v>
      </c>
      <c r="E54" s="1">
        <v>0</v>
      </c>
      <c r="F54" s="64">
        <f>IF(Table119[[#This Row],[COUNTRY]]=CATEGORICAL_BINS_STEP_1!$L$2,1,0)</f>
        <v>0</v>
      </c>
      <c r="G54" s="64">
        <f>IF(Table119[[#This Row],[COUNTRY]]=CATEGORICAL_BINS_STEP_1!$L$3,1,0)</f>
        <v>1</v>
      </c>
      <c r="H54" s="64">
        <f>IF(Table119[[#This Row],[COUNTRY]]=CATEGORICAL_BINS_STEP_1!$L$4,1,0)</f>
        <v>0</v>
      </c>
      <c r="I54" s="64">
        <f>IF(Table119[[#This Row],[COUNTRY]]=CATEGORICAL_BINS_STEP_1!$L$5,1,0)</f>
        <v>0</v>
      </c>
      <c r="J54" s="64">
        <f>IF(Table119[[#This Row],[COUNTRY]]=CATEGORICAL_BINS_STEP_1!P58,1,0)</f>
        <v>0</v>
      </c>
      <c r="K54" s="64">
        <f>IF(Table119[[#This Row],[COUNTRY]]=CATEGORICAL_BINS_STEP_1!$L$7,1,0)</f>
        <v>0</v>
      </c>
      <c r="L54" s="64">
        <f>IF(Table119[[#This Row],[COUNTRY]]=CATEGORICAL_BINS_STEP_1!$L$8,1,0)</f>
        <v>0</v>
      </c>
      <c r="M54" s="64">
        <f>IF(Table119[[#This Row],[COUNTRY]]=CATEGORICAL_BINS_STEP_1!$L$9,1,0)</f>
        <v>0</v>
      </c>
      <c r="N54" s="64">
        <f>IF(Table119[[#This Row],[COUNTRY]]=CATEGORICAL_BINS_STEP_1!$L$10,1,0)</f>
        <v>0</v>
      </c>
      <c r="O54" s="64">
        <f>IF(Table119[[#This Row],[COUNTRY]]=CATEGORICAL_BINS_STEP_1!$L$11,1,0)</f>
        <v>0</v>
      </c>
      <c r="P54" s="4">
        <v>3</v>
      </c>
      <c r="Q54" s="4">
        <v>938</v>
      </c>
      <c r="R54" s="4">
        <v>35</v>
      </c>
      <c r="S54" s="4">
        <v>8</v>
      </c>
      <c r="T54" s="5">
        <v>11.666666666666666</v>
      </c>
      <c r="U54" s="14">
        <v>0</v>
      </c>
      <c r="V54" s="4">
        <v>337</v>
      </c>
      <c r="W54" s="4">
        <v>2</v>
      </c>
      <c r="X54" s="4">
        <v>1</v>
      </c>
      <c r="Y54" s="4">
        <v>125000</v>
      </c>
      <c r="Z54" s="1">
        <f>_xlfn.XLOOKUP(Table14[[#This Row],[COUNTRY]],CATEGORICAL_BINS_STEP_1!$L$2:$L$11,CATEGORICAL_BINS_STEP_1!$K$2:$K$11,,-1)</f>
        <v>1</v>
      </c>
      <c r="AA54" s="65">
        <f>IF(Table119[[#This Row],[SOLD PRICE]]&gt;=1000000,1,0)</f>
        <v>1</v>
      </c>
    </row>
    <row r="55" spans="1:27" x14ac:dyDescent="0.35">
      <c r="A55" s="1">
        <v>54</v>
      </c>
      <c r="B55" s="1">
        <f>IF(Table119[[#This Row],[BASE PRICE]]&lt;NUMERICAL_BINS_STEP_1!T56,1,0)</f>
        <v>0</v>
      </c>
      <c r="C55" s="1">
        <v>1</v>
      </c>
      <c r="D55" s="1">
        <v>0</v>
      </c>
      <c r="E55" s="1">
        <v>0</v>
      </c>
      <c r="F55" s="64">
        <f>IF(Table119[[#This Row],[COUNTRY]]=CATEGORICAL_BINS_STEP_1!$L$2,1,0)</f>
        <v>0</v>
      </c>
      <c r="G55" s="64">
        <f>IF(Table119[[#This Row],[COUNTRY]]=CATEGORICAL_BINS_STEP_1!$L$3,1,0)</f>
        <v>1</v>
      </c>
      <c r="H55" s="64">
        <f>IF(Table119[[#This Row],[COUNTRY]]=CATEGORICAL_BINS_STEP_1!$L$4,1,0)</f>
        <v>0</v>
      </c>
      <c r="I55" s="64">
        <f>IF(Table119[[#This Row],[COUNTRY]]=CATEGORICAL_BINS_STEP_1!$L$5,1,0)</f>
        <v>0</v>
      </c>
      <c r="J55" s="64">
        <f>IF(Table119[[#This Row],[COUNTRY]]=CATEGORICAL_BINS_STEP_1!P59,1,0)</f>
        <v>0</v>
      </c>
      <c r="K55" s="64">
        <f>IF(Table119[[#This Row],[COUNTRY]]=CATEGORICAL_BINS_STEP_1!$L$7,1,0)</f>
        <v>0</v>
      </c>
      <c r="L55" s="64">
        <f>IF(Table119[[#This Row],[COUNTRY]]=CATEGORICAL_BINS_STEP_1!$L$8,1,0)</f>
        <v>0</v>
      </c>
      <c r="M55" s="64">
        <f>IF(Table119[[#This Row],[COUNTRY]]=CATEGORICAL_BINS_STEP_1!$L$9,1,0)</f>
        <v>0</v>
      </c>
      <c r="N55" s="64">
        <f>IF(Table119[[#This Row],[COUNTRY]]=CATEGORICAL_BINS_STEP_1!$L$10,1,0)</f>
        <v>0</v>
      </c>
      <c r="O55" s="64">
        <f>IF(Table119[[#This Row],[COUNTRY]]=CATEGORICAL_BINS_STEP_1!$L$11,1,0)</f>
        <v>0</v>
      </c>
      <c r="P55" s="4">
        <v>3</v>
      </c>
      <c r="Q55" s="4">
        <v>73</v>
      </c>
      <c r="R55" s="4">
        <v>8</v>
      </c>
      <c r="S55" s="4">
        <v>8</v>
      </c>
      <c r="T55" s="5">
        <v>4</v>
      </c>
      <c r="U55" s="14">
        <v>1</v>
      </c>
      <c r="V55" s="4">
        <v>100</v>
      </c>
      <c r="W55" s="4">
        <v>13</v>
      </c>
      <c r="X55" s="4">
        <v>0</v>
      </c>
      <c r="Y55" s="4">
        <v>125000</v>
      </c>
      <c r="Z55" s="1">
        <f>_xlfn.XLOOKUP(Table14[[#This Row],[COUNTRY]],CATEGORICAL_BINS_STEP_1!$L$2:$L$11,CATEGORICAL_BINS_STEP_1!$K$2:$K$11,,-1)</f>
        <v>2</v>
      </c>
      <c r="AA55" s="65">
        <f>IF(Table119[[#This Row],[SOLD PRICE]]&gt;=1000000,1,0)</f>
        <v>0</v>
      </c>
    </row>
    <row r="56" spans="1:27" x14ac:dyDescent="0.35">
      <c r="A56" s="1">
        <v>55</v>
      </c>
      <c r="B56" s="1">
        <f>IF(Table119[[#This Row],[BASE PRICE]]&lt;NUMERICAL_BINS_STEP_1!T57,1,0)</f>
        <v>0</v>
      </c>
      <c r="C56" s="1">
        <v>1</v>
      </c>
      <c r="D56" s="1">
        <v>0</v>
      </c>
      <c r="E56" s="1">
        <v>0</v>
      </c>
      <c r="F56" s="64">
        <f>IF(Table119[[#This Row],[COUNTRY]]=CATEGORICAL_BINS_STEP_1!$L$2,1,0)</f>
        <v>0</v>
      </c>
      <c r="G56" s="64">
        <f>IF(Table119[[#This Row],[COUNTRY]]=CATEGORICAL_BINS_STEP_1!$L$3,1,0)</f>
        <v>0</v>
      </c>
      <c r="H56" s="64">
        <f>IF(Table119[[#This Row],[COUNTRY]]=CATEGORICAL_BINS_STEP_1!$L$4,1,0)</f>
        <v>0</v>
      </c>
      <c r="I56" s="64">
        <f>IF(Table119[[#This Row],[COUNTRY]]=CATEGORICAL_BINS_STEP_1!$L$5,1,0)</f>
        <v>0</v>
      </c>
      <c r="J56" s="64">
        <f>IF(Table119[[#This Row],[COUNTRY]]=CATEGORICAL_BINS_STEP_1!P60,1,0)</f>
        <v>0</v>
      </c>
      <c r="K56" s="64">
        <f>IF(Table119[[#This Row],[COUNTRY]]=CATEGORICAL_BINS_STEP_1!$L$7,1,0)</f>
        <v>0</v>
      </c>
      <c r="L56" s="64">
        <f>IF(Table119[[#This Row],[COUNTRY]]=CATEGORICAL_BINS_STEP_1!$L$8,1,0)</f>
        <v>0</v>
      </c>
      <c r="M56" s="64">
        <f>IF(Table119[[#This Row],[COUNTRY]]=CATEGORICAL_BINS_STEP_1!$L$9,1,0)</f>
        <v>1</v>
      </c>
      <c r="N56" s="64">
        <f>IF(Table119[[#This Row],[COUNTRY]]=CATEGORICAL_BINS_STEP_1!$L$10,1,0)</f>
        <v>0</v>
      </c>
      <c r="O56" s="64">
        <f>IF(Table119[[#This Row],[COUNTRY]]=CATEGORICAL_BINS_STEP_1!$L$11,1,0)</f>
        <v>0</v>
      </c>
      <c r="P56" s="4">
        <v>3</v>
      </c>
      <c r="Q56" s="4">
        <v>2338</v>
      </c>
      <c r="R56" s="4">
        <v>282</v>
      </c>
      <c r="S56" s="4">
        <v>52</v>
      </c>
      <c r="T56" s="5">
        <v>15.666666666666666</v>
      </c>
      <c r="U56" s="14">
        <v>5</v>
      </c>
      <c r="V56" s="4">
        <v>0</v>
      </c>
      <c r="W56" s="4">
        <v>0</v>
      </c>
      <c r="X56" s="4">
        <v>1</v>
      </c>
      <c r="Y56" s="4">
        <v>125000</v>
      </c>
      <c r="Z56" s="1">
        <f>_xlfn.XLOOKUP(Table14[[#This Row],[COUNTRY]],CATEGORICAL_BINS_STEP_1!$L$2:$L$11,CATEGORICAL_BINS_STEP_1!$K$2:$K$11,,-1)</f>
        <v>1</v>
      </c>
      <c r="AA56" s="65">
        <f>IF(Table119[[#This Row],[SOLD PRICE]]&gt;=1000000,1,0)</f>
        <v>0</v>
      </c>
    </row>
    <row r="57" spans="1:27" x14ac:dyDescent="0.35">
      <c r="A57" s="1">
        <v>56</v>
      </c>
      <c r="B57" s="1">
        <f>IF(Table119[[#This Row],[BASE PRICE]]&lt;NUMERICAL_BINS_STEP_1!T58,1,0)</f>
        <v>0</v>
      </c>
      <c r="C57" s="1">
        <v>1</v>
      </c>
      <c r="D57" s="1">
        <v>0</v>
      </c>
      <c r="E57" s="1">
        <v>0</v>
      </c>
      <c r="F57" s="64">
        <f>IF(Table119[[#This Row],[COUNTRY]]=CATEGORICAL_BINS_STEP_1!$L$2,1,0)</f>
        <v>0</v>
      </c>
      <c r="G57" s="64">
        <f>IF(Table119[[#This Row],[COUNTRY]]=CATEGORICAL_BINS_STEP_1!$L$3,1,0)</f>
        <v>1</v>
      </c>
      <c r="H57" s="64">
        <f>IF(Table119[[#This Row],[COUNTRY]]=CATEGORICAL_BINS_STEP_1!$L$4,1,0)</f>
        <v>0</v>
      </c>
      <c r="I57" s="64">
        <f>IF(Table119[[#This Row],[COUNTRY]]=CATEGORICAL_BINS_STEP_1!$L$5,1,0)</f>
        <v>0</v>
      </c>
      <c r="J57" s="64">
        <f>IF(Table119[[#This Row],[COUNTRY]]=CATEGORICAL_BINS_STEP_1!P61,1,0)</f>
        <v>0</v>
      </c>
      <c r="K57" s="64">
        <f>IF(Table119[[#This Row],[COUNTRY]]=CATEGORICAL_BINS_STEP_1!$L$7,1,0)</f>
        <v>0</v>
      </c>
      <c r="L57" s="64">
        <f>IF(Table119[[#This Row],[COUNTRY]]=CATEGORICAL_BINS_STEP_1!$L$8,1,0)</f>
        <v>0</v>
      </c>
      <c r="M57" s="64">
        <f>IF(Table119[[#This Row],[COUNTRY]]=CATEGORICAL_BINS_STEP_1!$L$9,1,0)</f>
        <v>0</v>
      </c>
      <c r="N57" s="64">
        <f>IF(Table119[[#This Row],[COUNTRY]]=CATEGORICAL_BINS_STEP_1!$L$10,1,0)</f>
        <v>0</v>
      </c>
      <c r="O57" s="64">
        <f>IF(Table119[[#This Row],[COUNTRY]]=CATEGORICAL_BINS_STEP_1!$L$11,1,0)</f>
        <v>0</v>
      </c>
      <c r="P57" s="4">
        <v>2</v>
      </c>
      <c r="Q57" s="4">
        <v>1100</v>
      </c>
      <c r="R57" s="4">
        <v>103</v>
      </c>
      <c r="S57" s="4">
        <v>25</v>
      </c>
      <c r="T57" s="5">
        <v>11.444444444444445</v>
      </c>
      <c r="U57" s="14">
        <v>6</v>
      </c>
      <c r="V57" s="4">
        <v>377</v>
      </c>
      <c r="W57" s="4">
        <v>21</v>
      </c>
      <c r="X57" s="4">
        <v>0</v>
      </c>
      <c r="Y57" s="4">
        <v>125000</v>
      </c>
      <c r="Z57" s="1">
        <f>_xlfn.XLOOKUP(Table14[[#This Row],[COUNTRY]],CATEGORICAL_BINS_STEP_1!$L$2:$L$11,CATEGORICAL_BINS_STEP_1!$K$2:$K$11,,-1)</f>
        <v>2</v>
      </c>
      <c r="AA57" s="65">
        <f>IF(Table119[[#This Row],[SOLD PRICE]]&gt;=1000000,1,0)</f>
        <v>0</v>
      </c>
    </row>
    <row r="58" spans="1:27" x14ac:dyDescent="0.35">
      <c r="A58" s="1">
        <v>57</v>
      </c>
      <c r="B58" s="1">
        <f>IF(Table119[[#This Row],[BASE PRICE]]&lt;NUMERICAL_BINS_STEP_1!T59,1,0)</f>
        <v>0</v>
      </c>
      <c r="C58" s="1">
        <v>1</v>
      </c>
      <c r="D58" s="1">
        <v>0</v>
      </c>
      <c r="E58" s="1">
        <v>0</v>
      </c>
      <c r="F58" s="64">
        <f>IF(Table119[[#This Row],[COUNTRY]]=CATEGORICAL_BINS_STEP_1!$L$2,1,0)</f>
        <v>0</v>
      </c>
      <c r="G58" s="64">
        <f>IF(Table119[[#This Row],[COUNTRY]]=CATEGORICAL_BINS_STEP_1!$L$3,1,0)</f>
        <v>1</v>
      </c>
      <c r="H58" s="64">
        <f>IF(Table119[[#This Row],[COUNTRY]]=CATEGORICAL_BINS_STEP_1!$L$4,1,0)</f>
        <v>0</v>
      </c>
      <c r="I58" s="64">
        <f>IF(Table119[[#This Row],[COUNTRY]]=CATEGORICAL_BINS_STEP_1!$L$5,1,0)</f>
        <v>0</v>
      </c>
      <c r="J58" s="64">
        <f>IF(Table119[[#This Row],[COUNTRY]]=CATEGORICAL_BINS_STEP_1!P62,1,0)</f>
        <v>0</v>
      </c>
      <c r="K58" s="64">
        <f>IF(Table119[[#This Row],[COUNTRY]]=CATEGORICAL_BINS_STEP_1!$L$7,1,0)</f>
        <v>0</v>
      </c>
      <c r="L58" s="64">
        <f>IF(Table119[[#This Row],[COUNTRY]]=CATEGORICAL_BINS_STEP_1!$L$8,1,0)</f>
        <v>0</v>
      </c>
      <c r="M58" s="64">
        <f>IF(Table119[[#This Row],[COUNTRY]]=CATEGORICAL_BINS_STEP_1!$L$9,1,0)</f>
        <v>0</v>
      </c>
      <c r="N58" s="64">
        <f>IF(Table119[[#This Row],[COUNTRY]]=CATEGORICAL_BINS_STEP_1!$L$10,1,0)</f>
        <v>0</v>
      </c>
      <c r="O58" s="64">
        <f>IF(Table119[[#This Row],[COUNTRY]]=CATEGORICAL_BINS_STEP_1!$L$11,1,0)</f>
        <v>0</v>
      </c>
      <c r="P58" s="4">
        <v>2</v>
      </c>
      <c r="Q58" s="4">
        <v>1042</v>
      </c>
      <c r="R58" s="4">
        <v>177</v>
      </c>
      <c r="S58" s="4">
        <v>39</v>
      </c>
      <c r="T58" s="5">
        <v>17.7</v>
      </c>
      <c r="U58" s="14">
        <v>9</v>
      </c>
      <c r="V58" s="4">
        <v>133</v>
      </c>
      <c r="W58" s="4">
        <v>27</v>
      </c>
      <c r="X58" s="4">
        <v>0</v>
      </c>
      <c r="Y58" s="4">
        <v>125000</v>
      </c>
      <c r="Z58" s="1">
        <f>_xlfn.XLOOKUP(Table14[[#This Row],[COUNTRY]],CATEGORICAL_BINS_STEP_1!$L$2:$L$11,CATEGORICAL_BINS_STEP_1!$K$2:$K$11,,-1)</f>
        <v>3</v>
      </c>
      <c r="AA58" s="65">
        <f>IF(Table119[[#This Row],[SOLD PRICE]]&gt;=1000000,1,0)</f>
        <v>0</v>
      </c>
    </row>
    <row r="59" spans="1:27" x14ac:dyDescent="0.35">
      <c r="A59" s="1">
        <v>58</v>
      </c>
      <c r="B59" s="1">
        <f>IF(Table119[[#This Row],[BASE PRICE]]&lt;NUMERICAL_BINS_STEP_1!T60,1,0)</f>
        <v>0</v>
      </c>
      <c r="C59" s="1">
        <v>1</v>
      </c>
      <c r="D59" s="1">
        <v>0</v>
      </c>
      <c r="E59" s="1">
        <v>0</v>
      </c>
      <c r="F59" s="64">
        <f>IF(Table119[[#This Row],[COUNTRY]]=CATEGORICAL_BINS_STEP_1!$L$2,1,0)</f>
        <v>0</v>
      </c>
      <c r="G59" s="64">
        <f>IF(Table119[[#This Row],[COUNTRY]]=CATEGORICAL_BINS_STEP_1!$L$3,1,0)</f>
        <v>1</v>
      </c>
      <c r="H59" s="64">
        <f>IF(Table119[[#This Row],[COUNTRY]]=CATEGORICAL_BINS_STEP_1!$L$4,1,0)</f>
        <v>0</v>
      </c>
      <c r="I59" s="64">
        <f>IF(Table119[[#This Row],[COUNTRY]]=CATEGORICAL_BINS_STEP_1!$L$5,1,0)</f>
        <v>0</v>
      </c>
      <c r="J59" s="64">
        <f>IF(Table119[[#This Row],[COUNTRY]]=CATEGORICAL_BINS_STEP_1!P63,1,0)</f>
        <v>0</v>
      </c>
      <c r="K59" s="64">
        <f>IF(Table119[[#This Row],[COUNTRY]]=CATEGORICAL_BINS_STEP_1!$L$7,1,0)</f>
        <v>0</v>
      </c>
      <c r="L59" s="64">
        <f>IF(Table119[[#This Row],[COUNTRY]]=CATEGORICAL_BINS_STEP_1!$L$8,1,0)</f>
        <v>0</v>
      </c>
      <c r="M59" s="64">
        <f>IF(Table119[[#This Row],[COUNTRY]]=CATEGORICAL_BINS_STEP_1!$L$9,1,0)</f>
        <v>0</v>
      </c>
      <c r="N59" s="64">
        <f>IF(Table119[[#This Row],[COUNTRY]]=CATEGORICAL_BINS_STEP_1!$L$10,1,0)</f>
        <v>0</v>
      </c>
      <c r="O59" s="64">
        <f>IF(Table119[[#This Row],[COUNTRY]]=CATEGORICAL_BINS_STEP_1!$L$11,1,0)</f>
        <v>0</v>
      </c>
      <c r="P59" s="4">
        <v>2</v>
      </c>
      <c r="Q59" s="4">
        <v>327</v>
      </c>
      <c r="R59" s="4">
        <v>64</v>
      </c>
      <c r="S59" s="4">
        <v>17</v>
      </c>
      <c r="T59" s="5">
        <v>5.8181818181818183</v>
      </c>
      <c r="U59" s="14">
        <v>4</v>
      </c>
      <c r="V59" s="4">
        <v>185</v>
      </c>
      <c r="W59" s="4">
        <v>83</v>
      </c>
      <c r="X59" s="4">
        <v>0</v>
      </c>
      <c r="Y59" s="4">
        <v>125000</v>
      </c>
      <c r="Z59" s="1">
        <f>_xlfn.XLOOKUP(Table14[[#This Row],[COUNTRY]],CATEGORICAL_BINS_STEP_1!$L$2:$L$11,CATEGORICAL_BINS_STEP_1!$K$2:$K$11,,-1)</f>
        <v>3</v>
      </c>
      <c r="AA59" s="65">
        <f>IF(Table119[[#This Row],[SOLD PRICE]]&gt;=1000000,1,0)</f>
        <v>0</v>
      </c>
    </row>
    <row r="60" spans="1:27" x14ac:dyDescent="0.35">
      <c r="A60" s="1">
        <v>59</v>
      </c>
      <c r="B60" s="1">
        <f>IF(Table119[[#This Row],[BASE PRICE]]&lt;NUMERICAL_BINS_STEP_1!T61,1,0)</f>
        <v>0</v>
      </c>
      <c r="C60" s="1">
        <v>1</v>
      </c>
      <c r="D60" s="1">
        <v>0</v>
      </c>
      <c r="E60" s="1">
        <v>0</v>
      </c>
      <c r="F60" s="64">
        <f>IF(Table119[[#This Row],[COUNTRY]]=CATEGORICAL_BINS_STEP_1!$L$2,1,0)</f>
        <v>0</v>
      </c>
      <c r="G60" s="64">
        <f>IF(Table119[[#This Row],[COUNTRY]]=CATEGORICAL_BINS_STEP_1!$L$3,1,0)</f>
        <v>1</v>
      </c>
      <c r="H60" s="64">
        <f>IF(Table119[[#This Row],[COUNTRY]]=CATEGORICAL_BINS_STEP_1!$L$4,1,0)</f>
        <v>0</v>
      </c>
      <c r="I60" s="64">
        <f>IF(Table119[[#This Row],[COUNTRY]]=CATEGORICAL_BINS_STEP_1!$L$5,1,0)</f>
        <v>0</v>
      </c>
      <c r="J60" s="64">
        <f>IF(Table119[[#This Row],[COUNTRY]]=CATEGORICAL_BINS_STEP_1!P64,1,0)</f>
        <v>0</v>
      </c>
      <c r="K60" s="64">
        <f>IF(Table119[[#This Row],[COUNTRY]]=CATEGORICAL_BINS_STEP_1!$L$7,1,0)</f>
        <v>0</v>
      </c>
      <c r="L60" s="64">
        <f>IF(Table119[[#This Row],[COUNTRY]]=CATEGORICAL_BINS_STEP_1!$L$8,1,0)</f>
        <v>0</v>
      </c>
      <c r="M60" s="64">
        <f>IF(Table119[[#This Row],[COUNTRY]]=CATEGORICAL_BINS_STEP_1!$L$9,1,0)</f>
        <v>0</v>
      </c>
      <c r="N60" s="64">
        <f>IF(Table119[[#This Row],[COUNTRY]]=CATEGORICAL_BINS_STEP_1!$L$10,1,0)</f>
        <v>0</v>
      </c>
      <c r="O60" s="64">
        <f>IF(Table119[[#This Row],[COUNTRY]]=CATEGORICAL_BINS_STEP_1!$L$11,1,0)</f>
        <v>0</v>
      </c>
      <c r="P60" s="4">
        <v>2</v>
      </c>
      <c r="Q60" s="4">
        <v>245</v>
      </c>
      <c r="R60" s="4">
        <v>74</v>
      </c>
      <c r="S60" s="4">
        <v>27</v>
      </c>
      <c r="T60" s="5">
        <v>8.2222222222222214</v>
      </c>
      <c r="U60" s="14">
        <v>1</v>
      </c>
      <c r="V60" s="4">
        <v>13</v>
      </c>
      <c r="W60" s="4">
        <v>19</v>
      </c>
      <c r="X60" s="4">
        <v>0</v>
      </c>
      <c r="Y60" s="4">
        <v>125000</v>
      </c>
      <c r="Z60" s="1">
        <f>_xlfn.XLOOKUP(Table14[[#This Row],[COUNTRY]],CATEGORICAL_BINS_STEP_1!$L$2:$L$11,CATEGORICAL_BINS_STEP_1!$K$2:$K$11,,-1)</f>
        <v>1</v>
      </c>
      <c r="AA60" s="65">
        <f>IF(Table119[[#This Row],[SOLD PRICE]]&gt;=1000000,1,0)</f>
        <v>0</v>
      </c>
    </row>
    <row r="61" spans="1:27" x14ac:dyDescent="0.35">
      <c r="A61" s="1">
        <v>60</v>
      </c>
      <c r="B61" s="1">
        <f>IF(Table119[[#This Row],[BASE PRICE]]&lt;NUMERICAL_BINS_STEP_1!T62,1,0)</f>
        <v>0</v>
      </c>
      <c r="C61" s="1">
        <v>1</v>
      </c>
      <c r="D61" s="1">
        <v>0</v>
      </c>
      <c r="E61" s="1">
        <v>0</v>
      </c>
      <c r="F61" s="64">
        <f>IF(Table119[[#This Row],[COUNTRY]]=CATEGORICAL_BINS_STEP_1!$L$2,1,0)</f>
        <v>0</v>
      </c>
      <c r="G61" s="64">
        <f>IF(Table119[[#This Row],[COUNTRY]]=CATEGORICAL_BINS_STEP_1!$L$3,1,0)</f>
        <v>0</v>
      </c>
      <c r="H61" s="64">
        <f>IF(Table119[[#This Row],[COUNTRY]]=CATEGORICAL_BINS_STEP_1!$L$4,1,0)</f>
        <v>0</v>
      </c>
      <c r="I61" s="64">
        <f>IF(Table119[[#This Row],[COUNTRY]]=CATEGORICAL_BINS_STEP_1!$L$5,1,0)</f>
        <v>0</v>
      </c>
      <c r="J61" s="64">
        <f>IF(Table119[[#This Row],[COUNTRY]]=CATEGORICAL_BINS_STEP_1!P65,1,0)</f>
        <v>0</v>
      </c>
      <c r="K61" s="64">
        <f>IF(Table119[[#This Row],[COUNTRY]]=CATEGORICAL_BINS_STEP_1!$L$7,1,0)</f>
        <v>0</v>
      </c>
      <c r="L61" s="64">
        <f>IF(Table119[[#This Row],[COUNTRY]]=CATEGORICAL_BINS_STEP_1!$L$8,1,0)</f>
        <v>0</v>
      </c>
      <c r="M61" s="64">
        <f>IF(Table119[[#This Row],[COUNTRY]]=CATEGORICAL_BINS_STEP_1!$L$9,1,0)</f>
        <v>0</v>
      </c>
      <c r="N61" s="64">
        <f>IF(Table119[[#This Row],[COUNTRY]]=CATEGORICAL_BINS_STEP_1!$L$10,1,0)</f>
        <v>0</v>
      </c>
      <c r="O61" s="64">
        <f>IF(Table119[[#This Row],[COUNTRY]]=CATEGORICAL_BINS_STEP_1!$L$11,1,0)</f>
        <v>0</v>
      </c>
      <c r="P61" s="4">
        <v>1</v>
      </c>
      <c r="Q61" s="4">
        <v>1447</v>
      </c>
      <c r="R61" s="4">
        <v>376</v>
      </c>
      <c r="S61" s="4">
        <v>65</v>
      </c>
      <c r="T61" s="5">
        <v>25.066666666666666</v>
      </c>
      <c r="U61" s="14">
        <v>12</v>
      </c>
      <c r="V61" s="4">
        <v>42</v>
      </c>
      <c r="W61" s="4">
        <v>15</v>
      </c>
      <c r="X61" s="4">
        <v>0</v>
      </c>
      <c r="Y61" s="4">
        <v>125000</v>
      </c>
      <c r="Z61" s="1">
        <f>_xlfn.XLOOKUP(Table14[[#This Row],[COUNTRY]],CATEGORICAL_BINS_STEP_1!$L$2:$L$11,CATEGORICAL_BINS_STEP_1!$K$2:$K$11,,-1)</f>
        <v>3</v>
      </c>
      <c r="AA61" s="65">
        <f>IF(Table119[[#This Row],[SOLD PRICE]]&gt;=1000000,1,0)</f>
        <v>0</v>
      </c>
    </row>
    <row r="62" spans="1:27" x14ac:dyDescent="0.35">
      <c r="A62" s="1">
        <v>61</v>
      </c>
      <c r="B62" s="1">
        <f>IF(Table119[[#This Row],[BASE PRICE]]&lt;NUMERICAL_BINS_STEP_1!T63,1,0)</f>
        <v>0</v>
      </c>
      <c r="C62" s="1">
        <v>1</v>
      </c>
      <c r="D62" s="1">
        <v>0</v>
      </c>
      <c r="E62" s="1">
        <v>0</v>
      </c>
      <c r="F62" s="64">
        <f>IF(Table119[[#This Row],[COUNTRY]]=CATEGORICAL_BINS_STEP_1!$L$2,1,0)</f>
        <v>0</v>
      </c>
      <c r="G62" s="64">
        <f>IF(Table119[[#This Row],[COUNTRY]]=CATEGORICAL_BINS_STEP_1!$L$3,1,0)</f>
        <v>0</v>
      </c>
      <c r="H62" s="64">
        <f>IF(Table119[[#This Row],[COUNTRY]]=CATEGORICAL_BINS_STEP_1!$L$4,1,0)</f>
        <v>1</v>
      </c>
      <c r="I62" s="64">
        <f>IF(Table119[[#This Row],[COUNTRY]]=CATEGORICAL_BINS_STEP_1!$L$5,1,0)</f>
        <v>0</v>
      </c>
      <c r="J62" s="64">
        <f>IF(Table119[[#This Row],[COUNTRY]]=CATEGORICAL_BINS_STEP_1!P66,1,0)</f>
        <v>0</v>
      </c>
      <c r="K62" s="64">
        <f>IF(Table119[[#This Row],[COUNTRY]]=CATEGORICAL_BINS_STEP_1!$L$7,1,0)</f>
        <v>0</v>
      </c>
      <c r="L62" s="64">
        <f>IF(Table119[[#This Row],[COUNTRY]]=CATEGORICAL_BINS_STEP_1!$L$8,1,0)</f>
        <v>0</v>
      </c>
      <c r="M62" s="64">
        <f>IF(Table119[[#This Row],[COUNTRY]]=CATEGORICAL_BINS_STEP_1!$L$9,1,0)</f>
        <v>0</v>
      </c>
      <c r="N62" s="64">
        <f>IF(Table119[[#This Row],[COUNTRY]]=CATEGORICAL_BINS_STEP_1!$L$10,1,0)</f>
        <v>0</v>
      </c>
      <c r="O62" s="64">
        <f>IF(Table119[[#This Row],[COUNTRY]]=CATEGORICAL_BINS_STEP_1!$L$11,1,0)</f>
        <v>0</v>
      </c>
      <c r="P62" s="4">
        <v>2</v>
      </c>
      <c r="Q62" s="4">
        <v>4511</v>
      </c>
      <c r="R62" s="4">
        <v>1233</v>
      </c>
      <c r="S62" s="4">
        <v>158</v>
      </c>
      <c r="T62" s="5">
        <v>28.022727272727273</v>
      </c>
      <c r="U62" s="14">
        <v>48</v>
      </c>
      <c r="V62" s="4">
        <v>0</v>
      </c>
      <c r="W62" s="4">
        <v>0</v>
      </c>
      <c r="X62" s="4">
        <v>1</v>
      </c>
      <c r="Y62" s="4">
        <v>125000</v>
      </c>
      <c r="Z62" s="1">
        <f>_xlfn.XLOOKUP(Table14[[#This Row],[COUNTRY]],CATEGORICAL_BINS_STEP_1!$L$2:$L$11,CATEGORICAL_BINS_STEP_1!$K$2:$K$11,,-1)</f>
        <v>2</v>
      </c>
      <c r="AA62" s="65">
        <f>IF(Table119[[#This Row],[SOLD PRICE]]&gt;=1000000,1,0)</f>
        <v>0</v>
      </c>
    </row>
    <row r="63" spans="1:27" x14ac:dyDescent="0.35">
      <c r="A63" s="1">
        <v>62</v>
      </c>
      <c r="B63" s="1">
        <f>IF(Table119[[#This Row],[BASE PRICE]]&lt;NUMERICAL_BINS_STEP_1!T64,1,0)</f>
        <v>0</v>
      </c>
      <c r="C63" s="1">
        <v>1</v>
      </c>
      <c r="D63" s="1">
        <v>0</v>
      </c>
      <c r="E63" s="1">
        <v>0</v>
      </c>
      <c r="F63" s="64">
        <f>IF(Table119[[#This Row],[COUNTRY]]=CATEGORICAL_BINS_STEP_1!$L$2,1,0)</f>
        <v>0</v>
      </c>
      <c r="G63" s="64">
        <f>IF(Table119[[#This Row],[COUNTRY]]=CATEGORICAL_BINS_STEP_1!$L$3,1,0)</f>
        <v>0</v>
      </c>
      <c r="H63" s="64">
        <f>IF(Table119[[#This Row],[COUNTRY]]=CATEGORICAL_BINS_STEP_1!$L$4,1,0)</f>
        <v>0</v>
      </c>
      <c r="I63" s="64">
        <f>IF(Table119[[#This Row],[COUNTRY]]=CATEGORICAL_BINS_STEP_1!$L$5,1,0)</f>
        <v>1</v>
      </c>
      <c r="J63" s="64">
        <f>IF(Table119[[#This Row],[COUNTRY]]=CATEGORICAL_BINS_STEP_1!P67,1,0)</f>
        <v>0</v>
      </c>
      <c r="K63" s="64">
        <f>IF(Table119[[#This Row],[COUNTRY]]=CATEGORICAL_BINS_STEP_1!$L$7,1,0)</f>
        <v>0</v>
      </c>
      <c r="L63" s="64">
        <f>IF(Table119[[#This Row],[COUNTRY]]=CATEGORICAL_BINS_STEP_1!$L$8,1,0)</f>
        <v>0</v>
      </c>
      <c r="M63" s="64">
        <f>IF(Table119[[#This Row],[COUNTRY]]=CATEGORICAL_BINS_STEP_1!$L$9,1,0)</f>
        <v>0</v>
      </c>
      <c r="N63" s="64">
        <f>IF(Table119[[#This Row],[COUNTRY]]=CATEGORICAL_BINS_STEP_1!$L$10,1,0)</f>
        <v>0</v>
      </c>
      <c r="O63" s="64">
        <f>IF(Table119[[#This Row],[COUNTRY]]=CATEGORICAL_BINS_STEP_1!$L$11,1,0)</f>
        <v>0</v>
      </c>
      <c r="P63" s="4">
        <v>2</v>
      </c>
      <c r="Q63" s="4">
        <v>0</v>
      </c>
      <c r="R63" s="4">
        <v>123</v>
      </c>
      <c r="S63" s="4">
        <v>33</v>
      </c>
      <c r="T63" s="5">
        <v>30.75</v>
      </c>
      <c r="U63" s="14">
        <v>4</v>
      </c>
      <c r="V63" s="4">
        <v>0</v>
      </c>
      <c r="W63" s="4">
        <v>10</v>
      </c>
      <c r="X63" s="4">
        <v>0</v>
      </c>
      <c r="Y63" s="4">
        <v>125000</v>
      </c>
      <c r="Z63" s="1">
        <f>_xlfn.XLOOKUP(Table14[[#This Row],[COUNTRY]],CATEGORICAL_BINS_STEP_1!$L$2:$L$11,CATEGORICAL_BINS_STEP_1!$K$2:$K$11,,-1)</f>
        <v>2</v>
      </c>
      <c r="AA63" s="65">
        <f>IF(Table119[[#This Row],[SOLD PRICE]]&gt;=1000000,1,0)</f>
        <v>0</v>
      </c>
    </row>
    <row r="64" spans="1:27" x14ac:dyDescent="0.35">
      <c r="A64" s="1">
        <v>63</v>
      </c>
      <c r="B64" s="1">
        <f>IF(Table119[[#This Row],[BASE PRICE]]&lt;NUMERICAL_BINS_STEP_1!T65,1,0)</f>
        <v>0</v>
      </c>
      <c r="C64" s="1">
        <v>1</v>
      </c>
      <c r="D64" s="1">
        <v>0</v>
      </c>
      <c r="E64" s="1">
        <v>0</v>
      </c>
      <c r="F64" s="64">
        <f>IF(Table119[[#This Row],[COUNTRY]]=CATEGORICAL_BINS_STEP_1!$L$2,1,0)</f>
        <v>0</v>
      </c>
      <c r="G64" s="64">
        <f>IF(Table119[[#This Row],[COUNTRY]]=CATEGORICAL_BINS_STEP_1!$L$3,1,0)</f>
        <v>0</v>
      </c>
      <c r="H64" s="64">
        <f>IF(Table119[[#This Row],[COUNTRY]]=CATEGORICAL_BINS_STEP_1!$L$4,1,0)</f>
        <v>0</v>
      </c>
      <c r="I64" s="64">
        <f>IF(Table119[[#This Row],[COUNTRY]]=CATEGORICAL_BINS_STEP_1!$L$5,1,0)</f>
        <v>1</v>
      </c>
      <c r="J64" s="64">
        <f>IF(Table119[[#This Row],[COUNTRY]]=CATEGORICAL_BINS_STEP_1!P68,1,0)</f>
        <v>0</v>
      </c>
      <c r="K64" s="64">
        <f>IF(Table119[[#This Row],[COUNTRY]]=CATEGORICAL_BINS_STEP_1!$L$7,1,0)</f>
        <v>0</v>
      </c>
      <c r="L64" s="64">
        <f>IF(Table119[[#This Row],[COUNTRY]]=CATEGORICAL_BINS_STEP_1!$L$8,1,0)</f>
        <v>0</v>
      </c>
      <c r="M64" s="64">
        <f>IF(Table119[[#This Row],[COUNTRY]]=CATEGORICAL_BINS_STEP_1!$L$9,1,0)</f>
        <v>0</v>
      </c>
      <c r="N64" s="64">
        <f>IF(Table119[[#This Row],[COUNTRY]]=CATEGORICAL_BINS_STEP_1!$L$10,1,0)</f>
        <v>0</v>
      </c>
      <c r="O64" s="64">
        <f>IF(Table119[[#This Row],[COUNTRY]]=CATEGORICAL_BINS_STEP_1!$L$11,1,0)</f>
        <v>0</v>
      </c>
      <c r="P64" s="4">
        <v>3</v>
      </c>
      <c r="Q64" s="4">
        <v>115</v>
      </c>
      <c r="R64" s="4">
        <v>4</v>
      </c>
      <c r="S64" s="4">
        <v>4</v>
      </c>
      <c r="T64" s="5">
        <v>4</v>
      </c>
      <c r="U64" s="14">
        <v>0</v>
      </c>
      <c r="V64" s="4">
        <v>381</v>
      </c>
      <c r="W64" s="4">
        <v>12</v>
      </c>
      <c r="X64" s="4">
        <v>0</v>
      </c>
      <c r="Y64" s="4">
        <v>125000</v>
      </c>
      <c r="Z64" s="1">
        <f>_xlfn.XLOOKUP(Table14[[#This Row],[COUNTRY]],CATEGORICAL_BINS_STEP_1!$L$2:$L$11,CATEGORICAL_BINS_STEP_1!$K$2:$K$11,,-1)</f>
        <v>2</v>
      </c>
      <c r="AA64" s="65">
        <f>IF(Table119[[#This Row],[SOLD PRICE]]&gt;=1000000,1,0)</f>
        <v>0</v>
      </c>
    </row>
    <row r="65" spans="1:27" x14ac:dyDescent="0.35">
      <c r="A65" s="1">
        <v>64</v>
      </c>
      <c r="B65" s="1">
        <f>IF(Table119[[#This Row],[BASE PRICE]]&lt;NUMERICAL_BINS_STEP_1!T66,1,0)</f>
        <v>0</v>
      </c>
      <c r="C65" s="1">
        <v>1</v>
      </c>
      <c r="D65" s="1">
        <v>0</v>
      </c>
      <c r="E65" s="1">
        <v>0</v>
      </c>
      <c r="F65" s="64">
        <f>IF(Table119[[#This Row],[COUNTRY]]=CATEGORICAL_BINS_STEP_1!$L$2,1,0)</f>
        <v>0</v>
      </c>
      <c r="G65" s="64">
        <f>IF(Table119[[#This Row],[COUNTRY]]=CATEGORICAL_BINS_STEP_1!$L$3,1,0)</f>
        <v>1</v>
      </c>
      <c r="H65" s="64">
        <f>IF(Table119[[#This Row],[COUNTRY]]=CATEGORICAL_BINS_STEP_1!$L$4,1,0)</f>
        <v>0</v>
      </c>
      <c r="I65" s="64">
        <f>IF(Table119[[#This Row],[COUNTRY]]=CATEGORICAL_BINS_STEP_1!$L$5,1,0)</f>
        <v>0</v>
      </c>
      <c r="J65" s="64">
        <f>IF(Table119[[#This Row],[COUNTRY]]=CATEGORICAL_BINS_STEP_1!P69,1,0)</f>
        <v>0</v>
      </c>
      <c r="K65" s="64">
        <f>IF(Table119[[#This Row],[COUNTRY]]=CATEGORICAL_BINS_STEP_1!$L$7,1,0)</f>
        <v>0</v>
      </c>
      <c r="L65" s="64">
        <f>IF(Table119[[#This Row],[COUNTRY]]=CATEGORICAL_BINS_STEP_1!$L$8,1,0)</f>
        <v>0</v>
      </c>
      <c r="M65" s="64">
        <f>IF(Table119[[#This Row],[COUNTRY]]=CATEGORICAL_BINS_STEP_1!$L$9,1,0)</f>
        <v>0</v>
      </c>
      <c r="N65" s="64">
        <f>IF(Table119[[#This Row],[COUNTRY]]=CATEGORICAL_BINS_STEP_1!$L$10,1,0)</f>
        <v>0</v>
      </c>
      <c r="O65" s="64">
        <f>IF(Table119[[#This Row],[COUNTRY]]=CATEGORICAL_BINS_STEP_1!$L$11,1,0)</f>
        <v>0</v>
      </c>
      <c r="P65" s="4">
        <v>3</v>
      </c>
      <c r="Q65" s="4">
        <v>2763</v>
      </c>
      <c r="R65" s="4">
        <v>117</v>
      </c>
      <c r="S65" s="4">
        <v>47</v>
      </c>
      <c r="T65" s="5">
        <v>16.71</v>
      </c>
      <c r="U65" s="14">
        <v>6</v>
      </c>
      <c r="V65" s="4">
        <v>0</v>
      </c>
      <c r="W65" s="4">
        <v>0</v>
      </c>
      <c r="X65" s="4">
        <v>1</v>
      </c>
      <c r="Y65" s="4">
        <v>125000</v>
      </c>
      <c r="Z65" s="1">
        <f>_xlfn.XLOOKUP(Table14[[#This Row],[COUNTRY]],CATEGORICAL_BINS_STEP_1!$L$2:$L$11,CATEGORICAL_BINS_STEP_1!$K$2:$K$11,,-1)</f>
        <v>1</v>
      </c>
      <c r="AA65" s="65">
        <f>IF(Table119[[#This Row],[SOLD PRICE]]&gt;=1000000,1,0)</f>
        <v>0</v>
      </c>
    </row>
    <row r="66" spans="1:27" x14ac:dyDescent="0.35">
      <c r="A66" s="1">
        <v>65</v>
      </c>
      <c r="B66" s="1">
        <f>IF(Table119[[#This Row],[BASE PRICE]]&lt;NUMERICAL_BINS_STEP_1!T67,1,0)</f>
        <v>0</v>
      </c>
      <c r="C66" s="1">
        <v>1</v>
      </c>
      <c r="D66" s="1">
        <v>0</v>
      </c>
      <c r="E66" s="1">
        <v>0</v>
      </c>
      <c r="F66" s="64">
        <f>IF(Table119[[#This Row],[COUNTRY]]=CATEGORICAL_BINS_STEP_1!$L$2,1,0)</f>
        <v>0</v>
      </c>
      <c r="G66" s="64">
        <f>IF(Table119[[#This Row],[COUNTRY]]=CATEGORICAL_BINS_STEP_1!$L$3,1,0)</f>
        <v>0</v>
      </c>
      <c r="H66" s="64">
        <f>IF(Table119[[#This Row],[COUNTRY]]=CATEGORICAL_BINS_STEP_1!$L$4,1,0)</f>
        <v>0</v>
      </c>
      <c r="I66" s="64">
        <f>IF(Table119[[#This Row],[COUNTRY]]=CATEGORICAL_BINS_STEP_1!$L$5,1,0)</f>
        <v>0</v>
      </c>
      <c r="J66" s="64">
        <f>IF(Table119[[#This Row],[COUNTRY]]=CATEGORICAL_BINS_STEP_1!P70,1,0)</f>
        <v>0</v>
      </c>
      <c r="K66" s="64">
        <f>IF(Table119[[#This Row],[COUNTRY]]=CATEGORICAL_BINS_STEP_1!$L$7,1,0)</f>
        <v>1</v>
      </c>
      <c r="L66" s="64">
        <f>IF(Table119[[#This Row],[COUNTRY]]=CATEGORICAL_BINS_STEP_1!$L$8,1,0)</f>
        <v>0</v>
      </c>
      <c r="M66" s="64">
        <f>IF(Table119[[#This Row],[COUNTRY]]=CATEGORICAL_BINS_STEP_1!$L$9,1,0)</f>
        <v>0</v>
      </c>
      <c r="N66" s="64">
        <f>IF(Table119[[#This Row],[COUNTRY]]=CATEGORICAL_BINS_STEP_1!$L$10,1,0)</f>
        <v>0</v>
      </c>
      <c r="O66" s="64">
        <f>IF(Table119[[#This Row],[COUNTRY]]=CATEGORICAL_BINS_STEP_1!$L$11,1,0)</f>
        <v>0</v>
      </c>
      <c r="P66" s="4">
        <v>2</v>
      </c>
      <c r="Q66" s="4">
        <v>5</v>
      </c>
      <c r="R66" s="4">
        <v>186</v>
      </c>
      <c r="S66" s="4">
        <v>31</v>
      </c>
      <c r="T66" s="5">
        <v>10.941176470588236</v>
      </c>
      <c r="U66" s="14">
        <v>3</v>
      </c>
      <c r="V66" s="4">
        <v>19</v>
      </c>
      <c r="W66" s="4">
        <v>74</v>
      </c>
      <c r="X66" s="4">
        <v>0</v>
      </c>
      <c r="Y66" s="4">
        <v>125000</v>
      </c>
      <c r="Z66" s="1">
        <f>_xlfn.XLOOKUP(Table14[[#This Row],[COUNTRY]],CATEGORICAL_BINS_STEP_1!$L$2:$L$11,CATEGORICAL_BINS_STEP_1!$K$2:$K$11,,-1)</f>
        <v>1</v>
      </c>
      <c r="AA66" s="65">
        <f>IF(Table119[[#This Row],[SOLD PRICE]]&gt;=1000000,1,0)</f>
        <v>0</v>
      </c>
    </row>
    <row r="67" spans="1:27" x14ac:dyDescent="0.35">
      <c r="A67" s="1">
        <v>66</v>
      </c>
      <c r="B67" s="1">
        <f>IF(Table119[[#This Row],[BASE PRICE]]&lt;NUMERICAL_BINS_STEP_1!T68,1,0)</f>
        <v>0</v>
      </c>
      <c r="C67" s="1">
        <v>1</v>
      </c>
      <c r="D67" s="1">
        <v>0</v>
      </c>
      <c r="E67" s="1">
        <v>0</v>
      </c>
      <c r="F67" s="64">
        <f>IF(Table119[[#This Row],[COUNTRY]]=CATEGORICAL_BINS_STEP_1!$L$2,1,0)</f>
        <v>0</v>
      </c>
      <c r="G67" s="64">
        <f>IF(Table119[[#This Row],[COUNTRY]]=CATEGORICAL_BINS_STEP_1!$L$3,1,0)</f>
        <v>0</v>
      </c>
      <c r="H67" s="64">
        <f>IF(Table119[[#This Row],[COUNTRY]]=CATEGORICAL_BINS_STEP_1!$L$4,1,0)</f>
        <v>0</v>
      </c>
      <c r="I67" s="64">
        <f>IF(Table119[[#This Row],[COUNTRY]]=CATEGORICAL_BINS_STEP_1!$L$5,1,0)</f>
        <v>0</v>
      </c>
      <c r="J67" s="64">
        <f>IF(Table119[[#This Row],[COUNTRY]]=CATEGORICAL_BINS_STEP_1!P71,1,0)</f>
        <v>0</v>
      </c>
      <c r="K67" s="64">
        <f>IF(Table119[[#This Row],[COUNTRY]]=CATEGORICAL_BINS_STEP_1!$L$7,1,0)</f>
        <v>0</v>
      </c>
      <c r="L67" s="64">
        <f>IF(Table119[[#This Row],[COUNTRY]]=CATEGORICAL_BINS_STEP_1!$L$8,1,0)</f>
        <v>0</v>
      </c>
      <c r="M67" s="64">
        <f>IF(Table119[[#This Row],[COUNTRY]]=CATEGORICAL_BINS_STEP_1!$L$9,1,0)</f>
        <v>0</v>
      </c>
      <c r="N67" s="64">
        <f>IF(Table119[[#This Row],[COUNTRY]]=CATEGORICAL_BINS_STEP_1!$L$10,1,0)</f>
        <v>0</v>
      </c>
      <c r="O67" s="64">
        <f>IF(Table119[[#This Row],[COUNTRY]]=CATEGORICAL_BINS_STEP_1!$L$11,1,0)</f>
        <v>0</v>
      </c>
      <c r="P67" s="4">
        <v>1</v>
      </c>
      <c r="Q67" s="4">
        <v>51</v>
      </c>
      <c r="R67" s="4">
        <v>32</v>
      </c>
      <c r="S67" s="4">
        <v>11</v>
      </c>
      <c r="T67" s="5">
        <v>8</v>
      </c>
      <c r="U67" s="14">
        <v>1</v>
      </c>
      <c r="V67" s="4">
        <v>3</v>
      </c>
      <c r="W67" s="4">
        <v>6</v>
      </c>
      <c r="X67" s="4">
        <v>0</v>
      </c>
      <c r="Y67" s="4">
        <v>125000</v>
      </c>
      <c r="Z67" s="1">
        <f>_xlfn.XLOOKUP(Table14[[#This Row],[COUNTRY]],CATEGORICAL_BINS_STEP_1!$L$2:$L$11,CATEGORICAL_BINS_STEP_1!$K$2:$K$11,,-1)</f>
        <v>1</v>
      </c>
      <c r="AA67" s="65">
        <f>IF(Table119[[#This Row],[SOLD PRICE]]&gt;=1000000,1,0)</f>
        <v>0</v>
      </c>
    </row>
    <row r="68" spans="1:27" x14ac:dyDescent="0.35">
      <c r="A68" s="1">
        <v>67</v>
      </c>
      <c r="B68" s="1">
        <f>IF(Table119[[#This Row],[BASE PRICE]]&lt;NUMERICAL_BINS_STEP_1!T69,1,0)</f>
        <v>0</v>
      </c>
      <c r="C68" s="1">
        <v>1</v>
      </c>
      <c r="D68" s="1">
        <v>0</v>
      </c>
      <c r="E68" s="1">
        <v>0</v>
      </c>
      <c r="F68" s="64">
        <f>IF(Table119[[#This Row],[COUNTRY]]=CATEGORICAL_BINS_STEP_1!$L$2,1,0)</f>
        <v>0</v>
      </c>
      <c r="G68" s="64">
        <f>IF(Table119[[#This Row],[COUNTRY]]=CATEGORICAL_BINS_STEP_1!$L$3,1,0)</f>
        <v>0</v>
      </c>
      <c r="H68" s="64">
        <f>IF(Table119[[#This Row],[COUNTRY]]=CATEGORICAL_BINS_STEP_1!$L$4,1,0)</f>
        <v>0</v>
      </c>
      <c r="I68" s="64">
        <f>IF(Table119[[#This Row],[COUNTRY]]=CATEGORICAL_BINS_STEP_1!$L$5,1,0)</f>
        <v>0</v>
      </c>
      <c r="J68" s="64">
        <f>IF(Table119[[#This Row],[COUNTRY]]=CATEGORICAL_BINS_STEP_1!P72,1,0)</f>
        <v>0</v>
      </c>
      <c r="K68" s="64">
        <f>IF(Table119[[#This Row],[COUNTRY]]=CATEGORICAL_BINS_STEP_1!$L$7,1,0)</f>
        <v>0</v>
      </c>
      <c r="L68" s="64">
        <f>IF(Table119[[#This Row],[COUNTRY]]=CATEGORICAL_BINS_STEP_1!$L$8,1,0)</f>
        <v>0</v>
      </c>
      <c r="M68" s="64">
        <f>IF(Table119[[#This Row],[COUNTRY]]=CATEGORICAL_BINS_STEP_1!$L$9,1,0)</f>
        <v>0</v>
      </c>
      <c r="N68" s="64">
        <f>IF(Table119[[#This Row],[COUNTRY]]=CATEGORICAL_BINS_STEP_1!$L$10,1,0)</f>
        <v>0</v>
      </c>
      <c r="O68" s="64">
        <f>IF(Table119[[#This Row],[COUNTRY]]=CATEGORICAL_BINS_STEP_1!$L$11,1,0)</f>
        <v>0</v>
      </c>
      <c r="P68" s="4">
        <v>2</v>
      </c>
      <c r="Q68" s="4">
        <v>34</v>
      </c>
      <c r="R68" s="4">
        <v>3</v>
      </c>
      <c r="S68" s="4">
        <v>3</v>
      </c>
      <c r="T68" s="5">
        <v>1.5</v>
      </c>
      <c r="U68" s="14">
        <v>0</v>
      </c>
      <c r="V68" s="4">
        <v>46</v>
      </c>
      <c r="W68" s="4">
        <v>8</v>
      </c>
      <c r="X68" s="4">
        <v>0</v>
      </c>
      <c r="Y68" s="4">
        <v>125000</v>
      </c>
      <c r="Z68" s="1">
        <f>_xlfn.XLOOKUP(Table14[[#This Row],[COUNTRY]],CATEGORICAL_BINS_STEP_1!$L$2:$L$11,CATEGORICAL_BINS_STEP_1!$K$2:$K$11,,-1)</f>
        <v>1</v>
      </c>
      <c r="AA68" s="65">
        <f>IF(Table119[[#This Row],[SOLD PRICE]]&gt;=1000000,1,0)</f>
        <v>0</v>
      </c>
    </row>
    <row r="69" spans="1:27" x14ac:dyDescent="0.35">
      <c r="A69" s="1">
        <v>68</v>
      </c>
      <c r="B69" s="1">
        <f>IF(Table119[[#This Row],[BASE PRICE]]&lt;NUMERICAL_BINS_STEP_1!T70,1,0)</f>
        <v>0</v>
      </c>
      <c r="C69" s="1">
        <v>1</v>
      </c>
      <c r="D69" s="1">
        <v>0</v>
      </c>
      <c r="E69" s="1">
        <v>0</v>
      </c>
      <c r="F69" s="64">
        <f>IF(Table119[[#This Row],[COUNTRY]]=CATEGORICAL_BINS_STEP_1!$L$2,1,0)</f>
        <v>0</v>
      </c>
      <c r="G69" s="64">
        <f>IF(Table119[[#This Row],[COUNTRY]]=CATEGORICAL_BINS_STEP_1!$L$3,1,0)</f>
        <v>0</v>
      </c>
      <c r="H69" s="64">
        <f>IF(Table119[[#This Row],[COUNTRY]]=CATEGORICAL_BINS_STEP_1!$L$4,1,0)</f>
        <v>0</v>
      </c>
      <c r="I69" s="64">
        <f>IF(Table119[[#This Row],[COUNTRY]]=CATEGORICAL_BINS_STEP_1!$L$5,1,0)</f>
        <v>0</v>
      </c>
      <c r="J69" s="64">
        <f>IF(Table119[[#This Row],[COUNTRY]]=CATEGORICAL_BINS_STEP_1!P73,1,0)</f>
        <v>0</v>
      </c>
      <c r="K69" s="64">
        <f>IF(Table119[[#This Row],[COUNTRY]]=CATEGORICAL_BINS_STEP_1!$L$7,1,0)</f>
        <v>0</v>
      </c>
      <c r="L69" s="64">
        <f>IF(Table119[[#This Row],[COUNTRY]]=CATEGORICAL_BINS_STEP_1!$L$8,1,0)</f>
        <v>0</v>
      </c>
      <c r="M69" s="64">
        <f>IF(Table119[[#This Row],[COUNTRY]]=CATEGORICAL_BINS_STEP_1!$L$9,1,0)</f>
        <v>0</v>
      </c>
      <c r="N69" s="64">
        <f>IF(Table119[[#This Row],[COUNTRY]]=CATEGORICAL_BINS_STEP_1!$L$10,1,0)</f>
        <v>1</v>
      </c>
      <c r="O69" s="64">
        <f>IF(Table119[[#This Row],[COUNTRY]]=CATEGORICAL_BINS_STEP_1!$L$11,1,0)</f>
        <v>0</v>
      </c>
      <c r="P69" s="4">
        <v>2</v>
      </c>
      <c r="Q69" s="4">
        <v>782</v>
      </c>
      <c r="R69" s="4">
        <v>781</v>
      </c>
      <c r="S69" s="4">
        <v>71</v>
      </c>
      <c r="T69" s="5">
        <v>24.40625</v>
      </c>
      <c r="U69" s="14">
        <v>45</v>
      </c>
      <c r="V69" s="4">
        <v>50</v>
      </c>
      <c r="W69" s="4">
        <v>69</v>
      </c>
      <c r="X69" s="4">
        <v>0</v>
      </c>
      <c r="Y69" s="4">
        <v>125000</v>
      </c>
      <c r="Z69" s="1">
        <f>_xlfn.XLOOKUP(Table14[[#This Row],[COUNTRY]],CATEGORICAL_BINS_STEP_1!$L$2:$L$11,CATEGORICAL_BINS_STEP_1!$K$2:$K$11,,-1)</f>
        <v>2</v>
      </c>
      <c r="AA69" s="65">
        <f>IF(Table119[[#This Row],[SOLD PRICE]]&gt;=1000000,1,0)</f>
        <v>0</v>
      </c>
    </row>
    <row r="70" spans="1:27" x14ac:dyDescent="0.35">
      <c r="A70" s="1">
        <v>69</v>
      </c>
      <c r="B70" s="1">
        <f>IF(Table119[[#This Row],[BASE PRICE]]&lt;NUMERICAL_BINS_STEP_1!T71,1,0)</f>
        <v>0</v>
      </c>
      <c r="C70" s="1">
        <v>1</v>
      </c>
      <c r="D70" s="1">
        <v>0</v>
      </c>
      <c r="E70" s="1">
        <v>0</v>
      </c>
      <c r="F70" s="64">
        <f>IF(Table119[[#This Row],[COUNTRY]]=CATEGORICAL_BINS_STEP_1!$L$2,1,0)</f>
        <v>0</v>
      </c>
      <c r="G70" s="64">
        <f>IF(Table119[[#This Row],[COUNTRY]]=CATEGORICAL_BINS_STEP_1!$L$3,1,0)</f>
        <v>0</v>
      </c>
      <c r="H70" s="64">
        <f>IF(Table119[[#This Row],[COUNTRY]]=CATEGORICAL_BINS_STEP_1!$L$4,1,0)</f>
        <v>0</v>
      </c>
      <c r="I70" s="64">
        <f>IF(Table119[[#This Row],[COUNTRY]]=CATEGORICAL_BINS_STEP_1!$L$5,1,0)</f>
        <v>0</v>
      </c>
      <c r="J70" s="64">
        <f>IF(Table119[[#This Row],[COUNTRY]]=CATEGORICAL_BINS_STEP_1!P74,1,0)</f>
        <v>0</v>
      </c>
      <c r="K70" s="64">
        <f>IF(Table119[[#This Row],[COUNTRY]]=CATEGORICAL_BINS_STEP_1!$L$7,1,0)</f>
        <v>0</v>
      </c>
      <c r="L70" s="64">
        <f>IF(Table119[[#This Row],[COUNTRY]]=CATEGORICAL_BINS_STEP_1!$L$8,1,0)</f>
        <v>0</v>
      </c>
      <c r="M70" s="64">
        <f>IF(Table119[[#This Row],[COUNTRY]]=CATEGORICAL_BINS_STEP_1!$L$9,1,0)</f>
        <v>0</v>
      </c>
      <c r="N70" s="64">
        <f>IF(Table119[[#This Row],[COUNTRY]]=CATEGORICAL_BINS_STEP_1!$L$10,1,0)</f>
        <v>1</v>
      </c>
      <c r="O70" s="64">
        <f>IF(Table119[[#This Row],[COUNTRY]]=CATEGORICAL_BINS_STEP_1!$L$11,1,0)</f>
        <v>0</v>
      </c>
      <c r="P70" s="4">
        <v>2</v>
      </c>
      <c r="Q70" s="4">
        <v>117</v>
      </c>
      <c r="R70" s="4">
        <v>60</v>
      </c>
      <c r="S70" s="4">
        <v>16</v>
      </c>
      <c r="T70" s="5">
        <v>10</v>
      </c>
      <c r="U70" s="14">
        <v>2</v>
      </c>
      <c r="V70" s="4">
        <v>94</v>
      </c>
      <c r="W70" s="4">
        <v>38</v>
      </c>
      <c r="X70" s="4">
        <v>0</v>
      </c>
      <c r="Y70" s="4">
        <v>125000</v>
      </c>
      <c r="Z70" s="1">
        <f>_xlfn.XLOOKUP(Table14[[#This Row],[COUNTRY]],CATEGORICAL_BINS_STEP_1!$L$2:$L$11,CATEGORICAL_BINS_STEP_1!$K$2:$K$11,,-1)</f>
        <v>2</v>
      </c>
      <c r="AA70" s="65">
        <f>IF(Table119[[#This Row],[SOLD PRICE]]&gt;=1000000,1,0)</f>
        <v>0</v>
      </c>
    </row>
    <row r="71" spans="1:27" x14ac:dyDescent="0.35">
      <c r="A71" s="1">
        <v>70</v>
      </c>
      <c r="B71" s="1">
        <f>IF(Table119[[#This Row],[BASE PRICE]]&lt;NUMERICAL_BINS_STEP_1!T72,1,0)</f>
        <v>0</v>
      </c>
      <c r="C71" s="1">
        <v>1</v>
      </c>
      <c r="D71" s="1">
        <v>0</v>
      </c>
      <c r="E71" s="1">
        <v>0</v>
      </c>
      <c r="F71" s="64">
        <f>IF(Table119[[#This Row],[COUNTRY]]=CATEGORICAL_BINS_STEP_1!$L$2,1,0)</f>
        <v>0</v>
      </c>
      <c r="G71" s="64">
        <f>IF(Table119[[#This Row],[COUNTRY]]=CATEGORICAL_BINS_STEP_1!$L$3,1,0)</f>
        <v>0</v>
      </c>
      <c r="H71" s="64">
        <f>IF(Table119[[#This Row],[COUNTRY]]=CATEGORICAL_BINS_STEP_1!$L$4,1,0)</f>
        <v>0</v>
      </c>
      <c r="I71" s="64">
        <f>IF(Table119[[#This Row],[COUNTRY]]=CATEGORICAL_BINS_STEP_1!$L$5,1,0)</f>
        <v>0</v>
      </c>
      <c r="J71" s="64">
        <f>IF(Table119[[#This Row],[COUNTRY]]=CATEGORICAL_BINS_STEP_1!P75,1,0)</f>
        <v>0</v>
      </c>
      <c r="K71" s="64">
        <f>IF(Table119[[#This Row],[COUNTRY]]=CATEGORICAL_BINS_STEP_1!$L$7,1,0)</f>
        <v>0</v>
      </c>
      <c r="L71" s="64">
        <f>IF(Table119[[#This Row],[COUNTRY]]=CATEGORICAL_BINS_STEP_1!$L$8,1,0)</f>
        <v>0</v>
      </c>
      <c r="M71" s="64">
        <f>IF(Table119[[#This Row],[COUNTRY]]=CATEGORICAL_BINS_STEP_1!$L$9,1,0)</f>
        <v>0</v>
      </c>
      <c r="N71" s="64">
        <f>IF(Table119[[#This Row],[COUNTRY]]=CATEGORICAL_BINS_STEP_1!$L$10,1,0)</f>
        <v>0</v>
      </c>
      <c r="O71" s="64">
        <f>IF(Table119[[#This Row],[COUNTRY]]=CATEGORICAL_BINS_STEP_1!$L$11,1,0)</f>
        <v>0</v>
      </c>
      <c r="P71" s="4">
        <v>3</v>
      </c>
      <c r="Q71" s="4">
        <v>674</v>
      </c>
      <c r="R71" s="4">
        <v>20</v>
      </c>
      <c r="S71" s="4">
        <v>6</v>
      </c>
      <c r="T71" s="5">
        <v>3.3333333333333335</v>
      </c>
      <c r="U71" s="14">
        <v>0</v>
      </c>
      <c r="V71" s="4">
        <v>534</v>
      </c>
      <c r="W71" s="4">
        <v>57</v>
      </c>
      <c r="X71" s="4">
        <v>0</v>
      </c>
      <c r="Y71" s="4">
        <v>125000</v>
      </c>
      <c r="Z71" s="1">
        <f>_xlfn.XLOOKUP(Table14[[#This Row],[COUNTRY]],CATEGORICAL_BINS_STEP_1!$L$2:$L$11,CATEGORICAL_BINS_STEP_1!$K$2:$K$11,,-1)</f>
        <v>3</v>
      </c>
      <c r="AA71" s="65">
        <f>IF(Table119[[#This Row],[SOLD PRICE]]&gt;=1000000,1,0)</f>
        <v>0</v>
      </c>
    </row>
    <row r="72" spans="1:27" x14ac:dyDescent="0.35">
      <c r="A72" s="1">
        <v>71</v>
      </c>
      <c r="B72" s="1">
        <f>IF(Table119[[#This Row],[BASE PRICE]]&lt;NUMERICAL_BINS_STEP_1!T73,1,0)</f>
        <v>0</v>
      </c>
      <c r="C72" s="1">
        <v>1</v>
      </c>
      <c r="D72" s="1">
        <v>0</v>
      </c>
      <c r="E72" s="1">
        <v>0</v>
      </c>
      <c r="F72" s="64">
        <f>IF(Table119[[#This Row],[COUNTRY]]=CATEGORICAL_BINS_STEP_1!$L$2,1,0)</f>
        <v>0</v>
      </c>
      <c r="G72" s="64">
        <f>IF(Table119[[#This Row],[COUNTRY]]=CATEGORICAL_BINS_STEP_1!$L$3,1,0)</f>
        <v>1</v>
      </c>
      <c r="H72" s="64">
        <f>IF(Table119[[#This Row],[COUNTRY]]=CATEGORICAL_BINS_STEP_1!$L$4,1,0)</f>
        <v>0</v>
      </c>
      <c r="I72" s="64">
        <f>IF(Table119[[#This Row],[COUNTRY]]=CATEGORICAL_BINS_STEP_1!$L$5,1,0)</f>
        <v>0</v>
      </c>
      <c r="J72" s="64">
        <f>IF(Table119[[#This Row],[COUNTRY]]=CATEGORICAL_BINS_STEP_1!P76,1,0)</f>
        <v>0</v>
      </c>
      <c r="K72" s="64">
        <f>IF(Table119[[#This Row],[COUNTRY]]=CATEGORICAL_BINS_STEP_1!$L$7,1,0)</f>
        <v>0</v>
      </c>
      <c r="L72" s="64">
        <f>IF(Table119[[#This Row],[COUNTRY]]=CATEGORICAL_BINS_STEP_1!$L$8,1,0)</f>
        <v>0</v>
      </c>
      <c r="M72" s="64">
        <f>IF(Table119[[#This Row],[COUNTRY]]=CATEGORICAL_BINS_STEP_1!$L$9,1,0)</f>
        <v>0</v>
      </c>
      <c r="N72" s="64">
        <f>IF(Table119[[#This Row],[COUNTRY]]=CATEGORICAL_BINS_STEP_1!$L$10,1,0)</f>
        <v>0</v>
      </c>
      <c r="O72" s="64">
        <f>IF(Table119[[#This Row],[COUNTRY]]=CATEGORICAL_BINS_STEP_1!$L$11,1,0)</f>
        <v>0</v>
      </c>
      <c r="P72" s="4">
        <v>3</v>
      </c>
      <c r="Q72" s="4">
        <v>1</v>
      </c>
      <c r="R72" s="4">
        <v>4</v>
      </c>
      <c r="S72" s="4">
        <v>3</v>
      </c>
      <c r="T72" s="5">
        <v>4</v>
      </c>
      <c r="U72" s="14">
        <v>0</v>
      </c>
      <c r="V72" s="4">
        <v>1</v>
      </c>
      <c r="W72" s="4">
        <v>24</v>
      </c>
      <c r="X72" s="4">
        <v>0</v>
      </c>
      <c r="Y72" s="4">
        <v>125000</v>
      </c>
      <c r="Z72" s="1">
        <f>_xlfn.XLOOKUP(Table14[[#This Row],[COUNTRY]],CATEGORICAL_BINS_STEP_1!$L$2:$L$11,CATEGORICAL_BINS_STEP_1!$K$2:$K$11,,-1)</f>
        <v>2</v>
      </c>
      <c r="AA72" s="65">
        <f>IF(Table119[[#This Row],[SOLD PRICE]]&gt;=1000000,1,0)</f>
        <v>0</v>
      </c>
    </row>
    <row r="73" spans="1:27" x14ac:dyDescent="0.35">
      <c r="A73" s="1">
        <v>72</v>
      </c>
      <c r="B73" s="1">
        <f>IF(Table119[[#This Row],[BASE PRICE]]&lt;NUMERICAL_BINS_STEP_1!T74,1,0)</f>
        <v>0</v>
      </c>
      <c r="C73" s="1">
        <v>1</v>
      </c>
      <c r="D73" s="1">
        <v>0</v>
      </c>
      <c r="E73" s="1">
        <v>0</v>
      </c>
      <c r="F73" s="64">
        <f>IF(Table119[[#This Row],[COUNTRY]]=CATEGORICAL_BINS_STEP_1!$L$2,1,0)</f>
        <v>0</v>
      </c>
      <c r="G73" s="64">
        <f>IF(Table119[[#This Row],[COUNTRY]]=CATEGORICAL_BINS_STEP_1!$L$3,1,0)</f>
        <v>0</v>
      </c>
      <c r="H73" s="64">
        <f>IF(Table119[[#This Row],[COUNTRY]]=CATEGORICAL_BINS_STEP_1!$L$4,1,0)</f>
        <v>0</v>
      </c>
      <c r="I73" s="64">
        <f>IF(Table119[[#This Row],[COUNTRY]]=CATEGORICAL_BINS_STEP_1!$L$5,1,0)</f>
        <v>0</v>
      </c>
      <c r="J73" s="64">
        <f>IF(Table119[[#This Row],[COUNTRY]]=CATEGORICAL_BINS_STEP_1!P77,1,0)</f>
        <v>0</v>
      </c>
      <c r="K73" s="64">
        <f>IF(Table119[[#This Row],[COUNTRY]]=CATEGORICAL_BINS_STEP_1!$L$7,1,0)</f>
        <v>1</v>
      </c>
      <c r="L73" s="64">
        <f>IF(Table119[[#This Row],[COUNTRY]]=CATEGORICAL_BINS_STEP_1!$L$8,1,0)</f>
        <v>0</v>
      </c>
      <c r="M73" s="64">
        <f>IF(Table119[[#This Row],[COUNTRY]]=CATEGORICAL_BINS_STEP_1!$L$9,1,0)</f>
        <v>0</v>
      </c>
      <c r="N73" s="64">
        <f>IF(Table119[[#This Row],[COUNTRY]]=CATEGORICAL_BINS_STEP_1!$L$10,1,0)</f>
        <v>0</v>
      </c>
      <c r="O73" s="64">
        <f>IF(Table119[[#This Row],[COUNTRY]]=CATEGORICAL_BINS_STEP_1!$L$11,1,0)</f>
        <v>0</v>
      </c>
      <c r="P73" s="4">
        <v>2</v>
      </c>
      <c r="Q73" s="4">
        <v>0</v>
      </c>
      <c r="R73" s="4">
        <v>563</v>
      </c>
      <c r="S73" s="4">
        <v>35</v>
      </c>
      <c r="T73" s="5">
        <v>19.413793103448278</v>
      </c>
      <c r="U73" s="14">
        <v>19</v>
      </c>
      <c r="V73" s="4">
        <v>0</v>
      </c>
      <c r="W73" s="4">
        <v>7</v>
      </c>
      <c r="X73" s="4">
        <v>0</v>
      </c>
      <c r="Y73" s="4">
        <v>125000</v>
      </c>
      <c r="Z73" s="1">
        <f>_xlfn.XLOOKUP(Table14[[#This Row],[COUNTRY]],CATEGORICAL_BINS_STEP_1!$L$2:$L$11,CATEGORICAL_BINS_STEP_1!$K$2:$K$11,,-1)</f>
        <v>1</v>
      </c>
      <c r="AA73" s="65">
        <f>IF(Table119[[#This Row],[SOLD PRICE]]&gt;=1000000,1,0)</f>
        <v>0</v>
      </c>
    </row>
    <row r="74" spans="1:27" x14ac:dyDescent="0.35">
      <c r="A74" s="1">
        <v>73</v>
      </c>
      <c r="B74" s="1">
        <f>IF(Table119[[#This Row],[BASE PRICE]]&lt;NUMERICAL_BINS_STEP_1!T75,1,0)</f>
        <v>0</v>
      </c>
      <c r="C74" s="1">
        <v>1</v>
      </c>
      <c r="D74" s="1">
        <v>0</v>
      </c>
      <c r="E74" s="1">
        <v>0</v>
      </c>
      <c r="F74" s="64">
        <f>IF(Table119[[#This Row],[COUNTRY]]=CATEGORICAL_BINS_STEP_1!$L$2,1,0)</f>
        <v>0</v>
      </c>
      <c r="G74" s="64">
        <f>IF(Table119[[#This Row],[COUNTRY]]=CATEGORICAL_BINS_STEP_1!$L$3,1,0)</f>
        <v>0</v>
      </c>
      <c r="H74" s="64">
        <f>IF(Table119[[#This Row],[COUNTRY]]=CATEGORICAL_BINS_STEP_1!$L$4,1,0)</f>
        <v>0</v>
      </c>
      <c r="I74" s="64">
        <f>IF(Table119[[#This Row],[COUNTRY]]=CATEGORICAL_BINS_STEP_1!$L$5,1,0)</f>
        <v>0</v>
      </c>
      <c r="J74" s="64">
        <f>IF(Table119[[#This Row],[COUNTRY]]=CATEGORICAL_BINS_STEP_1!P78,1,0)</f>
        <v>0</v>
      </c>
      <c r="K74" s="64">
        <f>IF(Table119[[#This Row],[COUNTRY]]=CATEGORICAL_BINS_STEP_1!$L$7,1,0)</f>
        <v>1</v>
      </c>
      <c r="L74" s="64">
        <f>IF(Table119[[#This Row],[COUNTRY]]=CATEGORICAL_BINS_STEP_1!$L$8,1,0)</f>
        <v>0</v>
      </c>
      <c r="M74" s="64">
        <f>IF(Table119[[#This Row],[COUNTRY]]=CATEGORICAL_BINS_STEP_1!$L$9,1,0)</f>
        <v>0</v>
      </c>
      <c r="N74" s="64">
        <f>IF(Table119[[#This Row],[COUNTRY]]=CATEGORICAL_BINS_STEP_1!$L$10,1,0)</f>
        <v>0</v>
      </c>
      <c r="O74" s="64">
        <f>IF(Table119[[#This Row],[COUNTRY]]=CATEGORICAL_BINS_STEP_1!$L$11,1,0)</f>
        <v>0</v>
      </c>
      <c r="P74" s="4">
        <v>2</v>
      </c>
      <c r="Q74" s="4">
        <v>141</v>
      </c>
      <c r="R74" s="4">
        <v>38</v>
      </c>
      <c r="S74" s="4">
        <v>22</v>
      </c>
      <c r="T74" s="5">
        <v>19</v>
      </c>
      <c r="U74" s="14">
        <v>1</v>
      </c>
      <c r="V74" s="4">
        <v>157</v>
      </c>
      <c r="W74" s="4">
        <v>48</v>
      </c>
      <c r="X74" s="4">
        <v>0</v>
      </c>
      <c r="Y74" s="4">
        <v>125000</v>
      </c>
      <c r="Z74" s="1">
        <f>_xlfn.XLOOKUP(Table14[[#This Row],[COUNTRY]],CATEGORICAL_BINS_STEP_1!$L$2:$L$11,CATEGORICAL_BINS_STEP_1!$K$2:$K$11,,-1)</f>
        <v>1</v>
      </c>
      <c r="AA74" s="65">
        <f>IF(Table119[[#This Row],[SOLD PRICE]]&gt;=1000000,1,0)</f>
        <v>0</v>
      </c>
    </row>
    <row r="75" spans="1:27" x14ac:dyDescent="0.35">
      <c r="A75" s="1">
        <v>74</v>
      </c>
      <c r="B75" s="1">
        <f>IF(Table119[[#This Row],[BASE PRICE]]&lt;NUMERICAL_BINS_STEP_1!T76,1,0)</f>
        <v>0</v>
      </c>
      <c r="C75" s="1">
        <v>1</v>
      </c>
      <c r="D75" s="1">
        <v>0</v>
      </c>
      <c r="E75" s="1">
        <v>0</v>
      </c>
      <c r="F75" s="64">
        <f>IF(Table119[[#This Row],[COUNTRY]]=CATEGORICAL_BINS_STEP_1!$L$2,1,0)</f>
        <v>0</v>
      </c>
      <c r="G75" s="64">
        <f>IF(Table119[[#This Row],[COUNTRY]]=CATEGORICAL_BINS_STEP_1!$L$3,1,0)</f>
        <v>0</v>
      </c>
      <c r="H75" s="64">
        <f>IF(Table119[[#This Row],[COUNTRY]]=CATEGORICAL_BINS_STEP_1!$L$4,1,0)</f>
        <v>0</v>
      </c>
      <c r="I75" s="64">
        <f>IF(Table119[[#This Row],[COUNTRY]]=CATEGORICAL_BINS_STEP_1!$L$5,1,0)</f>
        <v>0</v>
      </c>
      <c r="J75" s="64">
        <f>IF(Table119[[#This Row],[COUNTRY]]=CATEGORICAL_BINS_STEP_1!P79,1,0)</f>
        <v>0</v>
      </c>
      <c r="K75" s="64">
        <f>IF(Table119[[#This Row],[COUNTRY]]=CATEGORICAL_BINS_STEP_1!$L$7,1,0)</f>
        <v>1</v>
      </c>
      <c r="L75" s="64">
        <f>IF(Table119[[#This Row],[COUNTRY]]=CATEGORICAL_BINS_STEP_1!$L$8,1,0)</f>
        <v>0</v>
      </c>
      <c r="M75" s="64">
        <f>IF(Table119[[#This Row],[COUNTRY]]=CATEGORICAL_BINS_STEP_1!$L$9,1,0)</f>
        <v>0</v>
      </c>
      <c r="N75" s="64">
        <f>IF(Table119[[#This Row],[COUNTRY]]=CATEGORICAL_BINS_STEP_1!$L$10,1,0)</f>
        <v>0</v>
      </c>
      <c r="O75" s="64">
        <f>IF(Table119[[#This Row],[COUNTRY]]=CATEGORICAL_BINS_STEP_1!$L$11,1,0)</f>
        <v>0</v>
      </c>
      <c r="P75" s="4">
        <v>2</v>
      </c>
      <c r="Q75" s="4">
        <v>0</v>
      </c>
      <c r="R75" s="4">
        <v>9</v>
      </c>
      <c r="S75" s="4">
        <v>9</v>
      </c>
      <c r="T75" s="5">
        <v>9</v>
      </c>
      <c r="U75" s="14">
        <v>0</v>
      </c>
      <c r="V75" s="4">
        <v>1</v>
      </c>
      <c r="W75" s="4">
        <v>1</v>
      </c>
      <c r="X75" s="4">
        <v>0</v>
      </c>
      <c r="Y75" s="4">
        <v>125000</v>
      </c>
      <c r="Z75" s="1">
        <f>_xlfn.XLOOKUP(Table14[[#This Row],[COUNTRY]],CATEGORICAL_BINS_STEP_1!$L$2:$L$11,CATEGORICAL_BINS_STEP_1!$K$2:$K$11,,-1)</f>
        <v>2</v>
      </c>
      <c r="AA75" s="65">
        <f>IF(Table119[[#This Row],[SOLD PRICE]]&gt;=1000000,1,0)</f>
        <v>0</v>
      </c>
    </row>
    <row r="76" spans="1:27" x14ac:dyDescent="0.35">
      <c r="A76" s="1">
        <v>75</v>
      </c>
      <c r="B76" s="1">
        <f>IF(Table119[[#This Row],[BASE PRICE]]&lt;NUMERICAL_BINS_STEP_1!T77,1,0)</f>
        <v>0</v>
      </c>
      <c r="C76" s="1">
        <v>1</v>
      </c>
      <c r="D76" s="1">
        <v>0</v>
      </c>
      <c r="E76" s="1">
        <v>0</v>
      </c>
      <c r="F76" s="64">
        <f>IF(Table119[[#This Row],[COUNTRY]]=CATEGORICAL_BINS_STEP_1!$L$2,1,0)</f>
        <v>0</v>
      </c>
      <c r="G76" s="64">
        <f>IF(Table119[[#This Row],[COUNTRY]]=CATEGORICAL_BINS_STEP_1!$L$3,1,0)</f>
        <v>1</v>
      </c>
      <c r="H76" s="64">
        <f>IF(Table119[[#This Row],[COUNTRY]]=CATEGORICAL_BINS_STEP_1!$L$4,1,0)</f>
        <v>0</v>
      </c>
      <c r="I76" s="64">
        <f>IF(Table119[[#This Row],[COUNTRY]]=CATEGORICAL_BINS_STEP_1!$L$5,1,0)</f>
        <v>0</v>
      </c>
      <c r="J76" s="64">
        <f>IF(Table119[[#This Row],[COUNTRY]]=CATEGORICAL_BINS_STEP_1!P80,1,0)</f>
        <v>0</v>
      </c>
      <c r="K76" s="64">
        <f>IF(Table119[[#This Row],[COUNTRY]]=CATEGORICAL_BINS_STEP_1!$L$7,1,0)</f>
        <v>0</v>
      </c>
      <c r="L76" s="64">
        <f>IF(Table119[[#This Row],[COUNTRY]]=CATEGORICAL_BINS_STEP_1!$L$8,1,0)</f>
        <v>0</v>
      </c>
      <c r="M76" s="64">
        <f>IF(Table119[[#This Row],[COUNTRY]]=CATEGORICAL_BINS_STEP_1!$L$9,1,0)</f>
        <v>0</v>
      </c>
      <c r="N76" s="64">
        <f>IF(Table119[[#This Row],[COUNTRY]]=CATEGORICAL_BINS_STEP_1!$L$10,1,0)</f>
        <v>0</v>
      </c>
      <c r="O76" s="64">
        <f>IF(Table119[[#This Row],[COUNTRY]]=CATEGORICAL_BINS_STEP_1!$L$11,1,0)</f>
        <v>0</v>
      </c>
      <c r="P76" s="4">
        <v>2</v>
      </c>
      <c r="Q76" s="4">
        <v>199</v>
      </c>
      <c r="R76" s="4">
        <v>11</v>
      </c>
      <c r="S76" s="4">
        <v>11</v>
      </c>
      <c r="T76" s="5">
        <v>11</v>
      </c>
      <c r="U76" s="14">
        <v>0</v>
      </c>
      <c r="V76" s="4">
        <v>266</v>
      </c>
      <c r="W76" s="4">
        <v>7</v>
      </c>
      <c r="X76" s="4">
        <v>0</v>
      </c>
      <c r="Y76" s="4">
        <v>125000</v>
      </c>
      <c r="Z76" s="1">
        <f>_xlfn.XLOOKUP(Table14[[#This Row],[COUNTRY]],CATEGORICAL_BINS_STEP_1!$L$2:$L$11,CATEGORICAL_BINS_STEP_1!$K$2:$K$11,,-1)</f>
        <v>2</v>
      </c>
      <c r="AA76" s="65">
        <f>IF(Table119[[#This Row],[SOLD PRICE]]&gt;=1000000,1,0)</f>
        <v>0</v>
      </c>
    </row>
    <row r="77" spans="1:27" x14ac:dyDescent="0.35">
      <c r="A77" s="1">
        <v>76</v>
      </c>
      <c r="B77" s="1">
        <f>IF(Table119[[#This Row],[BASE PRICE]]&lt;NUMERICAL_BINS_STEP_1!T78,1,0)</f>
        <v>0</v>
      </c>
      <c r="C77" s="1">
        <v>1</v>
      </c>
      <c r="D77" s="1">
        <v>0</v>
      </c>
      <c r="E77" s="1">
        <v>0</v>
      </c>
      <c r="F77" s="64">
        <f>IF(Table119[[#This Row],[COUNTRY]]=CATEGORICAL_BINS_STEP_1!$L$2,1,0)</f>
        <v>0</v>
      </c>
      <c r="G77" s="64">
        <f>IF(Table119[[#This Row],[COUNTRY]]=CATEGORICAL_BINS_STEP_1!$L$3,1,0)</f>
        <v>1</v>
      </c>
      <c r="H77" s="64">
        <f>IF(Table119[[#This Row],[COUNTRY]]=CATEGORICAL_BINS_STEP_1!$L$4,1,0)</f>
        <v>0</v>
      </c>
      <c r="I77" s="64">
        <f>IF(Table119[[#This Row],[COUNTRY]]=CATEGORICAL_BINS_STEP_1!$L$5,1,0)</f>
        <v>0</v>
      </c>
      <c r="J77" s="64">
        <f>IF(Table119[[#This Row],[COUNTRY]]=CATEGORICAL_BINS_STEP_1!P81,1,0)</f>
        <v>0</v>
      </c>
      <c r="K77" s="64">
        <f>IF(Table119[[#This Row],[COUNTRY]]=CATEGORICAL_BINS_STEP_1!$L$7,1,0)</f>
        <v>0</v>
      </c>
      <c r="L77" s="64">
        <f>IF(Table119[[#This Row],[COUNTRY]]=CATEGORICAL_BINS_STEP_1!$L$8,1,0)</f>
        <v>0</v>
      </c>
      <c r="M77" s="64">
        <f>IF(Table119[[#This Row],[COUNTRY]]=CATEGORICAL_BINS_STEP_1!$L$9,1,0)</f>
        <v>0</v>
      </c>
      <c r="N77" s="64">
        <f>IF(Table119[[#This Row],[COUNTRY]]=CATEGORICAL_BINS_STEP_1!$L$10,1,0)</f>
        <v>0</v>
      </c>
      <c r="O77" s="64">
        <f>IF(Table119[[#This Row],[COUNTRY]]=CATEGORICAL_BINS_STEP_1!$L$11,1,0)</f>
        <v>0</v>
      </c>
      <c r="P77" s="4">
        <v>2</v>
      </c>
      <c r="Q77" s="4">
        <v>1</v>
      </c>
      <c r="R77" s="4">
        <v>960</v>
      </c>
      <c r="S77" s="4">
        <v>94</v>
      </c>
      <c r="T77" s="5">
        <v>22.325581395348838</v>
      </c>
      <c r="U77" s="14">
        <v>50</v>
      </c>
      <c r="V77" s="4">
        <v>0</v>
      </c>
      <c r="W77" s="4">
        <v>0</v>
      </c>
      <c r="X77" s="4">
        <v>0</v>
      </c>
      <c r="Y77" s="4">
        <v>125000</v>
      </c>
      <c r="Z77" s="1">
        <f>_xlfn.XLOOKUP(Table14[[#This Row],[COUNTRY]],CATEGORICAL_BINS_STEP_1!$L$2:$L$11,CATEGORICAL_BINS_STEP_1!$K$2:$K$11,,-1)</f>
        <v>1</v>
      </c>
      <c r="AA77" s="65">
        <f>IF(Table119[[#This Row],[SOLD PRICE]]&gt;=1000000,1,0)</f>
        <v>0</v>
      </c>
    </row>
    <row r="78" spans="1:27" x14ac:dyDescent="0.35">
      <c r="A78" s="1">
        <v>77</v>
      </c>
      <c r="B78" s="1">
        <f>IF(Table119[[#This Row],[BASE PRICE]]&lt;NUMERICAL_BINS_STEP_1!T79,1,0)</f>
        <v>0</v>
      </c>
      <c r="C78" s="1">
        <v>1</v>
      </c>
      <c r="D78" s="1">
        <v>0</v>
      </c>
      <c r="E78" s="1">
        <v>0</v>
      </c>
      <c r="F78" s="64">
        <f>IF(Table119[[#This Row],[COUNTRY]]=CATEGORICAL_BINS_STEP_1!$L$2,1,0)</f>
        <v>0</v>
      </c>
      <c r="G78" s="64">
        <f>IF(Table119[[#This Row],[COUNTRY]]=CATEGORICAL_BINS_STEP_1!$L$3,1,0)</f>
        <v>0</v>
      </c>
      <c r="H78" s="64">
        <f>IF(Table119[[#This Row],[COUNTRY]]=CATEGORICAL_BINS_STEP_1!$L$4,1,0)</f>
        <v>0</v>
      </c>
      <c r="I78" s="64">
        <f>IF(Table119[[#This Row],[COUNTRY]]=CATEGORICAL_BINS_STEP_1!$L$5,1,0)</f>
        <v>0</v>
      </c>
      <c r="J78" s="64">
        <f>IF(Table119[[#This Row],[COUNTRY]]=CATEGORICAL_BINS_STEP_1!P82,1,0)</f>
        <v>0</v>
      </c>
      <c r="K78" s="64">
        <f>IF(Table119[[#This Row],[COUNTRY]]=CATEGORICAL_BINS_STEP_1!$L$7,1,0)</f>
        <v>1</v>
      </c>
      <c r="L78" s="64">
        <f>IF(Table119[[#This Row],[COUNTRY]]=CATEGORICAL_BINS_STEP_1!$L$8,1,0)</f>
        <v>0</v>
      </c>
      <c r="M78" s="64">
        <f>IF(Table119[[#This Row],[COUNTRY]]=CATEGORICAL_BINS_STEP_1!$L$9,1,0)</f>
        <v>0</v>
      </c>
      <c r="N78" s="64">
        <f>IF(Table119[[#This Row],[COUNTRY]]=CATEGORICAL_BINS_STEP_1!$L$10,1,0)</f>
        <v>0</v>
      </c>
      <c r="O78" s="64">
        <f>IF(Table119[[#This Row],[COUNTRY]]=CATEGORICAL_BINS_STEP_1!$L$11,1,0)</f>
        <v>0</v>
      </c>
      <c r="P78" s="4">
        <v>1</v>
      </c>
      <c r="Q78" s="4">
        <v>41</v>
      </c>
      <c r="R78" s="4">
        <v>10</v>
      </c>
      <c r="S78" s="4">
        <v>3</v>
      </c>
      <c r="T78" s="5">
        <v>1</v>
      </c>
      <c r="U78" s="14">
        <v>0</v>
      </c>
      <c r="V78" s="4">
        <v>20</v>
      </c>
      <c r="W78" s="4">
        <v>69</v>
      </c>
      <c r="X78" s="4">
        <v>0</v>
      </c>
      <c r="Y78" s="4">
        <v>125000</v>
      </c>
      <c r="Z78" s="1">
        <f>_xlfn.XLOOKUP(Table14[[#This Row],[COUNTRY]],CATEGORICAL_BINS_STEP_1!$L$2:$L$11,CATEGORICAL_BINS_STEP_1!$K$2:$K$11,,-1)</f>
        <v>1</v>
      </c>
      <c r="AA78" s="65">
        <f>IF(Table119[[#This Row],[SOLD PRICE]]&gt;=1000000,1,0)</f>
        <v>0</v>
      </c>
    </row>
    <row r="79" spans="1:27" x14ac:dyDescent="0.35">
      <c r="A79" s="1">
        <v>78</v>
      </c>
      <c r="B79" s="1">
        <f>IF(Table119[[#This Row],[BASE PRICE]]&lt;NUMERICAL_BINS_STEP_1!T80,1,0)</f>
        <v>0</v>
      </c>
      <c r="C79" s="1">
        <v>1</v>
      </c>
      <c r="D79" s="1">
        <v>0</v>
      </c>
      <c r="E79" s="1">
        <v>0</v>
      </c>
      <c r="F79" s="64">
        <f>IF(Table119[[#This Row],[COUNTRY]]=CATEGORICAL_BINS_STEP_1!$L$2,1,0)</f>
        <v>0</v>
      </c>
      <c r="G79" s="64">
        <f>IF(Table119[[#This Row],[COUNTRY]]=CATEGORICAL_BINS_STEP_1!$L$3,1,0)</f>
        <v>1</v>
      </c>
      <c r="H79" s="64">
        <f>IF(Table119[[#This Row],[COUNTRY]]=CATEGORICAL_BINS_STEP_1!$L$4,1,0)</f>
        <v>0</v>
      </c>
      <c r="I79" s="64">
        <f>IF(Table119[[#This Row],[COUNTRY]]=CATEGORICAL_BINS_STEP_1!$L$5,1,0)</f>
        <v>0</v>
      </c>
      <c r="J79" s="64">
        <f>IF(Table119[[#This Row],[COUNTRY]]=CATEGORICAL_BINS_STEP_1!P83,1,0)</f>
        <v>0</v>
      </c>
      <c r="K79" s="64">
        <f>IF(Table119[[#This Row],[COUNTRY]]=CATEGORICAL_BINS_STEP_1!$L$7,1,0)</f>
        <v>0</v>
      </c>
      <c r="L79" s="64">
        <f>IF(Table119[[#This Row],[COUNTRY]]=CATEGORICAL_BINS_STEP_1!$L$8,1,0)</f>
        <v>0</v>
      </c>
      <c r="M79" s="64">
        <f>IF(Table119[[#This Row],[COUNTRY]]=CATEGORICAL_BINS_STEP_1!$L$9,1,0)</f>
        <v>0</v>
      </c>
      <c r="N79" s="64">
        <f>IF(Table119[[#This Row],[COUNTRY]]=CATEGORICAL_BINS_STEP_1!$L$10,1,0)</f>
        <v>0</v>
      </c>
      <c r="O79" s="64">
        <f>IF(Table119[[#This Row],[COUNTRY]]=CATEGORICAL_BINS_STEP_1!$L$11,1,0)</f>
        <v>0</v>
      </c>
      <c r="P79" s="4">
        <v>2</v>
      </c>
      <c r="Q79" s="4">
        <v>2377</v>
      </c>
      <c r="R79" s="4">
        <v>106</v>
      </c>
      <c r="S79" s="4">
        <v>41</v>
      </c>
      <c r="T79" s="5">
        <v>13.25</v>
      </c>
      <c r="U79" s="14">
        <v>5</v>
      </c>
      <c r="V79" s="4">
        <v>168</v>
      </c>
      <c r="W79" s="4">
        <v>9</v>
      </c>
      <c r="X79" s="4">
        <v>0</v>
      </c>
      <c r="Y79" s="4">
        <v>125000</v>
      </c>
      <c r="Z79" s="1">
        <f>_xlfn.XLOOKUP(Table14[[#This Row],[COUNTRY]],CATEGORICAL_BINS_STEP_1!$L$2:$L$11,CATEGORICAL_BINS_STEP_1!$K$2:$K$11,,-1)</f>
        <v>2</v>
      </c>
      <c r="AA79" s="65">
        <f>IF(Table119[[#This Row],[SOLD PRICE]]&gt;=1000000,1,0)</f>
        <v>0</v>
      </c>
    </row>
    <row r="80" spans="1:27" x14ac:dyDescent="0.35">
      <c r="A80" s="1">
        <v>79</v>
      </c>
      <c r="B80" s="1">
        <f>IF(Table119[[#This Row],[BASE PRICE]]&lt;NUMERICAL_BINS_STEP_1!T81,1,0)</f>
        <v>0</v>
      </c>
      <c r="C80" s="1">
        <v>1</v>
      </c>
      <c r="D80" s="1">
        <v>0</v>
      </c>
      <c r="E80" s="1">
        <v>0</v>
      </c>
      <c r="F80" s="64">
        <f>IF(Table119[[#This Row],[COUNTRY]]=CATEGORICAL_BINS_STEP_1!$L$2,1,0)</f>
        <v>0</v>
      </c>
      <c r="G80" s="64">
        <f>IF(Table119[[#This Row],[COUNTRY]]=CATEGORICAL_BINS_STEP_1!$L$3,1,0)</f>
        <v>0</v>
      </c>
      <c r="H80" s="64">
        <f>IF(Table119[[#This Row],[COUNTRY]]=CATEGORICAL_BINS_STEP_1!$L$4,1,0)</f>
        <v>0</v>
      </c>
      <c r="I80" s="64">
        <f>IF(Table119[[#This Row],[COUNTRY]]=CATEGORICAL_BINS_STEP_1!$L$5,1,0)</f>
        <v>0</v>
      </c>
      <c r="J80" s="64">
        <f>IF(Table119[[#This Row],[COUNTRY]]=CATEGORICAL_BINS_STEP_1!P84,1,0)</f>
        <v>0</v>
      </c>
      <c r="K80" s="64">
        <f>IF(Table119[[#This Row],[COUNTRY]]=CATEGORICAL_BINS_STEP_1!$L$7,1,0)</f>
        <v>0</v>
      </c>
      <c r="L80" s="64">
        <f>IF(Table119[[#This Row],[COUNTRY]]=CATEGORICAL_BINS_STEP_1!$L$8,1,0)</f>
        <v>0</v>
      </c>
      <c r="M80" s="64">
        <f>IF(Table119[[#This Row],[COUNTRY]]=CATEGORICAL_BINS_STEP_1!$L$9,1,0)</f>
        <v>1</v>
      </c>
      <c r="N80" s="64">
        <f>IF(Table119[[#This Row],[COUNTRY]]=CATEGORICAL_BINS_STEP_1!$L$10,1,0)</f>
        <v>0</v>
      </c>
      <c r="O80" s="64">
        <f>IF(Table119[[#This Row],[COUNTRY]]=CATEGORICAL_BINS_STEP_1!$L$11,1,0)</f>
        <v>0</v>
      </c>
      <c r="P80" s="4">
        <v>2</v>
      </c>
      <c r="Q80" s="4">
        <v>3</v>
      </c>
      <c r="R80" s="4">
        <v>7</v>
      </c>
      <c r="S80" s="4">
        <v>4</v>
      </c>
      <c r="T80" s="5">
        <v>3.5</v>
      </c>
      <c r="U80" s="14">
        <v>0</v>
      </c>
      <c r="V80" s="4">
        <v>0</v>
      </c>
      <c r="W80" s="4">
        <v>11</v>
      </c>
      <c r="X80" s="4">
        <v>0</v>
      </c>
      <c r="Y80" s="4">
        <v>125000</v>
      </c>
      <c r="Z80" s="1">
        <f>_xlfn.XLOOKUP(Table14[[#This Row],[COUNTRY]],CATEGORICAL_BINS_STEP_1!$L$2:$L$11,CATEGORICAL_BINS_STEP_1!$K$2:$K$11,,-1)</f>
        <v>1</v>
      </c>
      <c r="AA80" s="65">
        <f>IF(Table119[[#This Row],[SOLD PRICE]]&gt;=1000000,1,0)</f>
        <v>0</v>
      </c>
    </row>
    <row r="81" spans="1:27" x14ac:dyDescent="0.35">
      <c r="A81" s="1">
        <v>80</v>
      </c>
      <c r="B81" s="1">
        <f>IF(Table119[[#This Row],[BASE PRICE]]&lt;NUMERICAL_BINS_STEP_1!T82,1,0)</f>
        <v>0</v>
      </c>
      <c r="C81" s="1">
        <v>1</v>
      </c>
      <c r="D81" s="1">
        <v>0</v>
      </c>
      <c r="E81" s="1">
        <v>0</v>
      </c>
      <c r="F81" s="64">
        <f>IF(Table119[[#This Row],[COUNTRY]]=CATEGORICAL_BINS_STEP_1!$L$2,1,0)</f>
        <v>0</v>
      </c>
      <c r="G81" s="64">
        <f>IF(Table119[[#This Row],[COUNTRY]]=CATEGORICAL_BINS_STEP_1!$L$3,1,0)</f>
        <v>0</v>
      </c>
      <c r="H81" s="64">
        <f>IF(Table119[[#This Row],[COUNTRY]]=CATEGORICAL_BINS_STEP_1!$L$4,1,0)</f>
        <v>0</v>
      </c>
      <c r="I81" s="64">
        <f>IF(Table119[[#This Row],[COUNTRY]]=CATEGORICAL_BINS_STEP_1!$L$5,1,0)</f>
        <v>0</v>
      </c>
      <c r="J81" s="64">
        <f>IF(Table119[[#This Row],[COUNTRY]]=CATEGORICAL_BINS_STEP_1!P85,1,0)</f>
        <v>0</v>
      </c>
      <c r="K81" s="64">
        <f>IF(Table119[[#This Row],[COUNTRY]]=CATEGORICAL_BINS_STEP_1!$L$7,1,0)</f>
        <v>1</v>
      </c>
      <c r="L81" s="64">
        <f>IF(Table119[[#This Row],[COUNTRY]]=CATEGORICAL_BINS_STEP_1!$L$8,1,0)</f>
        <v>0</v>
      </c>
      <c r="M81" s="64">
        <f>IF(Table119[[#This Row],[COUNTRY]]=CATEGORICAL_BINS_STEP_1!$L$9,1,0)</f>
        <v>0</v>
      </c>
      <c r="N81" s="64">
        <f>IF(Table119[[#This Row],[COUNTRY]]=CATEGORICAL_BINS_STEP_1!$L$10,1,0)</f>
        <v>0</v>
      </c>
      <c r="O81" s="64">
        <f>IF(Table119[[#This Row],[COUNTRY]]=CATEGORICAL_BINS_STEP_1!$L$11,1,0)</f>
        <v>0</v>
      </c>
      <c r="P81" s="4">
        <v>2</v>
      </c>
      <c r="Q81" s="4">
        <v>74</v>
      </c>
      <c r="R81" s="4">
        <v>39</v>
      </c>
      <c r="S81" s="4">
        <v>23</v>
      </c>
      <c r="T81" s="5">
        <v>7.8</v>
      </c>
      <c r="U81" s="14">
        <v>0</v>
      </c>
      <c r="V81" s="4">
        <v>86</v>
      </c>
      <c r="W81" s="4">
        <v>70</v>
      </c>
      <c r="X81" s="4">
        <v>0</v>
      </c>
      <c r="Y81" s="4">
        <v>125000</v>
      </c>
      <c r="Z81" s="1">
        <f>_xlfn.XLOOKUP(Table14[[#This Row],[COUNTRY]],CATEGORICAL_BINS_STEP_1!$L$2:$L$11,CATEGORICAL_BINS_STEP_1!$K$2:$K$11,,-1)</f>
        <v>1</v>
      </c>
      <c r="AA81" s="65">
        <f>IF(Table119[[#This Row],[SOLD PRICE]]&gt;=1000000,1,0)</f>
        <v>0</v>
      </c>
    </row>
    <row r="82" spans="1:27" x14ac:dyDescent="0.35">
      <c r="A82" s="1">
        <v>81</v>
      </c>
      <c r="B82" s="1">
        <f>IF(Table119[[#This Row],[BASE PRICE]]&lt;NUMERICAL_BINS_STEP_1!T83,1,0)</f>
        <v>0</v>
      </c>
      <c r="C82" s="1">
        <v>1</v>
      </c>
      <c r="D82" s="1">
        <v>0</v>
      </c>
      <c r="E82" s="1">
        <v>0</v>
      </c>
      <c r="F82" s="64">
        <f>IF(Table119[[#This Row],[COUNTRY]]=CATEGORICAL_BINS_STEP_1!$L$2,1,0)</f>
        <v>0</v>
      </c>
      <c r="G82" s="64">
        <f>IF(Table119[[#This Row],[COUNTRY]]=CATEGORICAL_BINS_STEP_1!$L$3,1,0)</f>
        <v>1</v>
      </c>
      <c r="H82" s="64">
        <f>IF(Table119[[#This Row],[COUNTRY]]=CATEGORICAL_BINS_STEP_1!$L$4,1,0)</f>
        <v>0</v>
      </c>
      <c r="I82" s="64">
        <f>IF(Table119[[#This Row],[COUNTRY]]=CATEGORICAL_BINS_STEP_1!$L$5,1,0)</f>
        <v>0</v>
      </c>
      <c r="J82" s="64">
        <f>IF(Table119[[#This Row],[COUNTRY]]=CATEGORICAL_BINS_STEP_1!P86,1,0)</f>
        <v>0</v>
      </c>
      <c r="K82" s="64">
        <f>IF(Table119[[#This Row],[COUNTRY]]=CATEGORICAL_BINS_STEP_1!$L$7,1,0)</f>
        <v>0</v>
      </c>
      <c r="L82" s="64">
        <f>IF(Table119[[#This Row],[COUNTRY]]=CATEGORICAL_BINS_STEP_1!$L$8,1,0)</f>
        <v>0</v>
      </c>
      <c r="M82" s="64">
        <f>IF(Table119[[#This Row],[COUNTRY]]=CATEGORICAL_BINS_STEP_1!$L$9,1,0)</f>
        <v>0</v>
      </c>
      <c r="N82" s="64">
        <f>IF(Table119[[#This Row],[COUNTRY]]=CATEGORICAL_BINS_STEP_1!$L$10,1,0)</f>
        <v>0</v>
      </c>
      <c r="O82" s="64">
        <f>IF(Table119[[#This Row],[COUNTRY]]=CATEGORICAL_BINS_STEP_1!$L$11,1,0)</f>
        <v>0</v>
      </c>
      <c r="P82" s="4">
        <v>2</v>
      </c>
      <c r="Q82" s="4">
        <v>736</v>
      </c>
      <c r="R82" s="4">
        <v>912</v>
      </c>
      <c r="S82" s="4">
        <v>57</v>
      </c>
      <c r="T82" s="5">
        <v>20.266666666666666</v>
      </c>
      <c r="U82" s="14">
        <v>13</v>
      </c>
      <c r="V82" s="4">
        <v>0</v>
      </c>
      <c r="W82" s="4">
        <v>0</v>
      </c>
      <c r="X82" s="4">
        <v>0</v>
      </c>
      <c r="Y82" s="4">
        <v>125000</v>
      </c>
      <c r="Z82" s="1">
        <f>_xlfn.XLOOKUP(Table14[[#This Row],[COUNTRY]],CATEGORICAL_BINS_STEP_1!$L$2:$L$11,CATEGORICAL_BINS_STEP_1!$K$2:$K$11,,-1)</f>
        <v>1</v>
      </c>
      <c r="AA82" s="65">
        <f>IF(Table119[[#This Row],[SOLD PRICE]]&gt;=1000000,1,0)</f>
        <v>0</v>
      </c>
    </row>
    <row r="83" spans="1:27" x14ac:dyDescent="0.35">
      <c r="A83" s="1">
        <v>82</v>
      </c>
      <c r="B83" s="1">
        <f>IF(Table119[[#This Row],[BASE PRICE]]&lt;NUMERICAL_BINS_STEP_1!T84,1,0)</f>
        <v>0</v>
      </c>
      <c r="C83" s="1">
        <v>1</v>
      </c>
      <c r="D83" s="1">
        <v>0</v>
      </c>
      <c r="E83" s="1">
        <v>0</v>
      </c>
      <c r="F83" s="64">
        <f>IF(Table119[[#This Row],[COUNTRY]]=CATEGORICAL_BINS_STEP_1!$L$2,1,0)</f>
        <v>0</v>
      </c>
      <c r="G83" s="64">
        <f>IF(Table119[[#This Row],[COUNTRY]]=CATEGORICAL_BINS_STEP_1!$L$3,1,0)</f>
        <v>0</v>
      </c>
      <c r="H83" s="64">
        <f>IF(Table119[[#This Row],[COUNTRY]]=CATEGORICAL_BINS_STEP_1!$L$4,1,0)</f>
        <v>0</v>
      </c>
      <c r="I83" s="64">
        <f>IF(Table119[[#This Row],[COUNTRY]]=CATEGORICAL_BINS_STEP_1!$L$5,1,0)</f>
        <v>0</v>
      </c>
      <c r="J83" s="64">
        <f>IF(Table119[[#This Row],[COUNTRY]]=CATEGORICAL_BINS_STEP_1!P87,1,0)</f>
        <v>0</v>
      </c>
      <c r="K83" s="64">
        <f>IF(Table119[[#This Row],[COUNTRY]]=CATEGORICAL_BINS_STEP_1!$L$7,1,0)</f>
        <v>0</v>
      </c>
      <c r="L83" s="64">
        <f>IF(Table119[[#This Row],[COUNTRY]]=CATEGORICAL_BINS_STEP_1!$L$8,1,0)</f>
        <v>0</v>
      </c>
      <c r="M83" s="64">
        <f>IF(Table119[[#This Row],[COUNTRY]]=CATEGORICAL_BINS_STEP_1!$L$9,1,0)</f>
        <v>0</v>
      </c>
      <c r="N83" s="64">
        <f>IF(Table119[[#This Row],[COUNTRY]]=CATEGORICAL_BINS_STEP_1!$L$10,1,0)</f>
        <v>0</v>
      </c>
      <c r="O83" s="64">
        <f>IF(Table119[[#This Row],[COUNTRY]]=CATEGORICAL_BINS_STEP_1!$L$11,1,0)</f>
        <v>0</v>
      </c>
      <c r="P83" s="4">
        <v>2</v>
      </c>
      <c r="Q83" s="4">
        <v>1468</v>
      </c>
      <c r="R83" s="4">
        <v>929</v>
      </c>
      <c r="S83" s="4">
        <v>60</v>
      </c>
      <c r="T83" s="5">
        <v>23.820512820512821</v>
      </c>
      <c r="U83" s="14">
        <v>34</v>
      </c>
      <c r="V83" s="4">
        <v>165</v>
      </c>
      <c r="W83" s="4">
        <v>66</v>
      </c>
      <c r="X83" s="4">
        <v>0</v>
      </c>
      <c r="Y83" s="4">
        <v>125000</v>
      </c>
      <c r="Z83" s="1">
        <f>_xlfn.XLOOKUP(Table14[[#This Row],[COUNTRY]],CATEGORICAL_BINS_STEP_1!$L$2:$L$11,CATEGORICAL_BINS_STEP_1!$K$2:$K$11,,-1)</f>
        <v>1</v>
      </c>
      <c r="AA83" s="65">
        <f>IF(Table119[[#This Row],[SOLD PRICE]]&gt;=1000000,1,0)</f>
        <v>0</v>
      </c>
    </row>
    <row r="84" spans="1:27" x14ac:dyDescent="0.35">
      <c r="A84" s="1">
        <v>83</v>
      </c>
      <c r="B84" s="1">
        <f>IF(Table119[[#This Row],[BASE PRICE]]&lt;NUMERICAL_BINS_STEP_1!T85,1,0)</f>
        <v>0</v>
      </c>
      <c r="C84" s="1">
        <v>1</v>
      </c>
      <c r="D84" s="1">
        <v>0</v>
      </c>
      <c r="E84" s="1">
        <v>0</v>
      </c>
      <c r="F84" s="64">
        <f>IF(Table119[[#This Row],[COUNTRY]]=CATEGORICAL_BINS_STEP_1!$L$2,1,0)</f>
        <v>0</v>
      </c>
      <c r="G84" s="64">
        <f>IF(Table119[[#This Row],[COUNTRY]]=CATEGORICAL_BINS_STEP_1!$L$3,1,0)</f>
        <v>1</v>
      </c>
      <c r="H84" s="64">
        <f>IF(Table119[[#This Row],[COUNTRY]]=CATEGORICAL_BINS_STEP_1!$L$4,1,0)</f>
        <v>0</v>
      </c>
      <c r="I84" s="64">
        <f>IF(Table119[[#This Row],[COUNTRY]]=CATEGORICAL_BINS_STEP_1!$L$5,1,0)</f>
        <v>0</v>
      </c>
      <c r="J84" s="64">
        <f>IF(Table119[[#This Row],[COUNTRY]]=CATEGORICAL_BINS_STEP_1!P88,1,0)</f>
        <v>0</v>
      </c>
      <c r="K84" s="64">
        <f>IF(Table119[[#This Row],[COUNTRY]]=CATEGORICAL_BINS_STEP_1!$L$7,1,0)</f>
        <v>0</v>
      </c>
      <c r="L84" s="64">
        <f>IF(Table119[[#This Row],[COUNTRY]]=CATEGORICAL_BINS_STEP_1!$L$8,1,0)</f>
        <v>0</v>
      </c>
      <c r="M84" s="64">
        <f>IF(Table119[[#This Row],[COUNTRY]]=CATEGORICAL_BINS_STEP_1!$L$9,1,0)</f>
        <v>0</v>
      </c>
      <c r="N84" s="64">
        <f>IF(Table119[[#This Row],[COUNTRY]]=CATEGORICAL_BINS_STEP_1!$L$10,1,0)</f>
        <v>0</v>
      </c>
      <c r="O84" s="64">
        <f>IF(Table119[[#This Row],[COUNTRY]]=CATEGORICAL_BINS_STEP_1!$L$11,1,0)</f>
        <v>0</v>
      </c>
      <c r="P84" s="4">
        <v>2</v>
      </c>
      <c r="Q84" s="4">
        <v>810</v>
      </c>
      <c r="R84" s="4">
        <v>1488</v>
      </c>
      <c r="S84" s="4">
        <v>100</v>
      </c>
      <c r="T84" s="5">
        <v>25.655172413793103</v>
      </c>
      <c r="U84" s="14">
        <v>81</v>
      </c>
      <c r="V84" s="4">
        <v>33</v>
      </c>
      <c r="W84" s="4">
        <v>36</v>
      </c>
      <c r="X84" s="4">
        <v>0</v>
      </c>
      <c r="Y84" s="4">
        <v>125000</v>
      </c>
      <c r="Z84" s="1">
        <f>_xlfn.XLOOKUP(Table14[[#This Row],[COUNTRY]],CATEGORICAL_BINS_STEP_1!$L$2:$L$11,CATEGORICAL_BINS_STEP_1!$K$2:$K$11,,-1)</f>
        <v>1</v>
      </c>
      <c r="AA84" s="65">
        <f>IF(Table119[[#This Row],[SOLD PRICE]]&gt;=1000000,1,0)</f>
        <v>0</v>
      </c>
    </row>
    <row r="85" spans="1:27" x14ac:dyDescent="0.35">
      <c r="A85" s="1">
        <v>84</v>
      </c>
      <c r="B85" s="1">
        <f>IF(Table119[[#This Row],[BASE PRICE]]&lt;NUMERICAL_BINS_STEP_1!T86,1,0)</f>
        <v>0</v>
      </c>
      <c r="C85" s="1">
        <v>1</v>
      </c>
      <c r="D85" s="1">
        <v>0</v>
      </c>
      <c r="E85" s="1">
        <v>0</v>
      </c>
      <c r="F85" s="64">
        <f>IF(Table119[[#This Row],[COUNTRY]]=CATEGORICAL_BINS_STEP_1!$L$2,1,0)</f>
        <v>0</v>
      </c>
      <c r="G85" s="64">
        <f>IF(Table119[[#This Row],[COUNTRY]]=CATEGORICAL_BINS_STEP_1!$L$3,1,0)</f>
        <v>0</v>
      </c>
      <c r="H85" s="64">
        <f>IF(Table119[[#This Row],[COUNTRY]]=CATEGORICAL_BINS_STEP_1!$L$4,1,0)</f>
        <v>0</v>
      </c>
      <c r="I85" s="64">
        <f>IF(Table119[[#This Row],[COUNTRY]]=CATEGORICAL_BINS_STEP_1!$L$5,1,0)</f>
        <v>1</v>
      </c>
      <c r="J85" s="64">
        <f>IF(Table119[[#This Row],[COUNTRY]]=CATEGORICAL_BINS_STEP_1!P89,1,0)</f>
        <v>0</v>
      </c>
      <c r="K85" s="64">
        <f>IF(Table119[[#This Row],[COUNTRY]]=CATEGORICAL_BINS_STEP_1!$L$7,1,0)</f>
        <v>0</v>
      </c>
      <c r="L85" s="64">
        <f>IF(Table119[[#This Row],[COUNTRY]]=CATEGORICAL_BINS_STEP_1!$L$8,1,0)</f>
        <v>0</v>
      </c>
      <c r="M85" s="64">
        <f>IF(Table119[[#This Row],[COUNTRY]]=CATEGORICAL_BINS_STEP_1!$L$9,1,0)</f>
        <v>0</v>
      </c>
      <c r="N85" s="64">
        <f>IF(Table119[[#This Row],[COUNTRY]]=CATEGORICAL_BINS_STEP_1!$L$10,1,0)</f>
        <v>0</v>
      </c>
      <c r="O85" s="64">
        <f>IF(Table119[[#This Row],[COUNTRY]]=CATEGORICAL_BINS_STEP_1!$L$11,1,0)</f>
        <v>0</v>
      </c>
      <c r="P85" s="4">
        <v>2</v>
      </c>
      <c r="Q85" s="4">
        <v>4184</v>
      </c>
      <c r="R85" s="4">
        <v>634</v>
      </c>
      <c r="S85" s="4">
        <v>103</v>
      </c>
      <c r="T85" s="5">
        <v>42.266666666666666</v>
      </c>
      <c r="U85" s="14">
        <v>30</v>
      </c>
      <c r="V85" s="4">
        <v>7</v>
      </c>
      <c r="W85" s="4">
        <v>7</v>
      </c>
      <c r="X85" s="4">
        <v>1</v>
      </c>
      <c r="Y85" s="4">
        <v>125000</v>
      </c>
      <c r="Z85" s="1">
        <f>_xlfn.XLOOKUP(Table14[[#This Row],[COUNTRY]],CATEGORICAL_BINS_STEP_1!$L$2:$L$11,CATEGORICAL_BINS_STEP_1!$K$2:$K$11,,-1)</f>
        <v>1</v>
      </c>
      <c r="AA85" s="65">
        <f>IF(Table119[[#This Row],[SOLD PRICE]]&gt;=1000000,1,0)</f>
        <v>0</v>
      </c>
    </row>
    <row r="86" spans="1:27" x14ac:dyDescent="0.35">
      <c r="A86" s="1">
        <v>85</v>
      </c>
      <c r="B86" s="1">
        <f>IF(Table119[[#This Row],[BASE PRICE]]&lt;NUMERICAL_BINS_STEP_1!T87,1,0)</f>
        <v>0</v>
      </c>
      <c r="C86" s="1">
        <v>1</v>
      </c>
      <c r="D86" s="1">
        <v>0</v>
      </c>
      <c r="E86" s="1">
        <v>0</v>
      </c>
      <c r="F86" s="64">
        <f>IF(Table119[[#This Row],[COUNTRY]]=CATEGORICAL_BINS_STEP_1!$L$2,1,0)</f>
        <v>0</v>
      </c>
      <c r="G86" s="64">
        <f>IF(Table119[[#This Row],[COUNTRY]]=CATEGORICAL_BINS_STEP_1!$L$3,1,0)</f>
        <v>1</v>
      </c>
      <c r="H86" s="64">
        <f>IF(Table119[[#This Row],[COUNTRY]]=CATEGORICAL_BINS_STEP_1!$L$4,1,0)</f>
        <v>0</v>
      </c>
      <c r="I86" s="64">
        <f>IF(Table119[[#This Row],[COUNTRY]]=CATEGORICAL_BINS_STEP_1!$L$5,1,0)</f>
        <v>0</v>
      </c>
      <c r="J86" s="64">
        <f>IF(Table119[[#This Row],[COUNTRY]]=CATEGORICAL_BINS_STEP_1!P90,1,0)</f>
        <v>0</v>
      </c>
      <c r="K86" s="64">
        <f>IF(Table119[[#This Row],[COUNTRY]]=CATEGORICAL_BINS_STEP_1!$L$7,1,0)</f>
        <v>0</v>
      </c>
      <c r="L86" s="64">
        <f>IF(Table119[[#This Row],[COUNTRY]]=CATEGORICAL_BINS_STEP_1!$L$8,1,0)</f>
        <v>0</v>
      </c>
      <c r="M86" s="64">
        <f>IF(Table119[[#This Row],[COUNTRY]]=CATEGORICAL_BINS_STEP_1!$L$9,1,0)</f>
        <v>0</v>
      </c>
      <c r="N86" s="64">
        <f>IF(Table119[[#This Row],[COUNTRY]]=CATEGORICAL_BINS_STEP_1!$L$10,1,0)</f>
        <v>0</v>
      </c>
      <c r="O86" s="64">
        <f>IF(Table119[[#This Row],[COUNTRY]]=CATEGORICAL_BINS_STEP_1!$L$11,1,0)</f>
        <v>0</v>
      </c>
      <c r="P86" s="4">
        <v>3</v>
      </c>
      <c r="Q86" s="4">
        <v>3519</v>
      </c>
      <c r="R86" s="4">
        <v>147</v>
      </c>
      <c r="S86" s="4">
        <v>33</v>
      </c>
      <c r="T86" s="5">
        <v>18.37</v>
      </c>
      <c r="U86" s="14">
        <v>8</v>
      </c>
      <c r="V86" s="4">
        <v>393</v>
      </c>
      <c r="W86" s="4">
        <v>11</v>
      </c>
      <c r="X86" s="4">
        <v>1</v>
      </c>
      <c r="Y86" s="4">
        <v>125000</v>
      </c>
      <c r="Z86" s="1">
        <f>_xlfn.XLOOKUP(Table14[[#This Row],[COUNTRY]],CATEGORICAL_BINS_STEP_1!$L$2:$L$11,CATEGORICAL_BINS_STEP_1!$K$2:$K$11,,-1)</f>
        <v>2</v>
      </c>
      <c r="AA86" s="65">
        <f>IF(Table119[[#This Row],[SOLD PRICE]]&gt;=1000000,1,0)</f>
        <v>0</v>
      </c>
    </row>
    <row r="87" spans="1:27" x14ac:dyDescent="0.35">
      <c r="A87" s="1">
        <v>86</v>
      </c>
      <c r="B87" s="1">
        <f>IF(Table119[[#This Row],[BASE PRICE]]&lt;NUMERICAL_BINS_STEP_1!T88,1,0)</f>
        <v>0</v>
      </c>
      <c r="C87" s="1">
        <v>1</v>
      </c>
      <c r="D87" s="1">
        <v>0</v>
      </c>
      <c r="E87" s="1">
        <v>0</v>
      </c>
      <c r="F87" s="64">
        <f>IF(Table119[[#This Row],[COUNTRY]]=CATEGORICAL_BINS_STEP_1!$L$2,1,0)</f>
        <v>0</v>
      </c>
      <c r="G87" s="64">
        <f>IF(Table119[[#This Row],[COUNTRY]]=CATEGORICAL_BINS_STEP_1!$L$3,1,0)</f>
        <v>0</v>
      </c>
      <c r="H87" s="64">
        <f>IF(Table119[[#This Row],[COUNTRY]]=CATEGORICAL_BINS_STEP_1!$L$4,1,0)</f>
        <v>0</v>
      </c>
      <c r="I87" s="64">
        <f>IF(Table119[[#This Row],[COUNTRY]]=CATEGORICAL_BINS_STEP_1!$L$5,1,0)</f>
        <v>0</v>
      </c>
      <c r="J87" s="64">
        <f>IF(Table119[[#This Row],[COUNTRY]]=CATEGORICAL_BINS_STEP_1!P91,1,0)</f>
        <v>0</v>
      </c>
      <c r="K87" s="64">
        <f>IF(Table119[[#This Row],[COUNTRY]]=CATEGORICAL_BINS_STEP_1!$L$7,1,0)</f>
        <v>0</v>
      </c>
      <c r="L87" s="64">
        <f>IF(Table119[[#This Row],[COUNTRY]]=CATEGORICAL_BINS_STEP_1!$L$8,1,0)</f>
        <v>0</v>
      </c>
      <c r="M87" s="64">
        <f>IF(Table119[[#This Row],[COUNTRY]]=CATEGORICAL_BINS_STEP_1!$L$9,1,0)</f>
        <v>0</v>
      </c>
      <c r="N87" s="64">
        <f>IF(Table119[[#This Row],[COUNTRY]]=CATEGORICAL_BINS_STEP_1!$L$10,1,0)</f>
        <v>0</v>
      </c>
      <c r="O87" s="64">
        <f>IF(Table119[[#This Row],[COUNTRY]]=CATEGORICAL_BINS_STEP_1!$L$11,1,0)</f>
        <v>0</v>
      </c>
      <c r="P87" s="4">
        <v>2</v>
      </c>
      <c r="Q87" s="4">
        <v>0</v>
      </c>
      <c r="R87" s="4">
        <v>244</v>
      </c>
      <c r="S87" s="4">
        <v>79</v>
      </c>
      <c r="T87" s="5">
        <v>27.111111111111111</v>
      </c>
      <c r="U87" s="14">
        <v>12</v>
      </c>
      <c r="V87" s="4">
        <v>0</v>
      </c>
      <c r="W87" s="4">
        <v>0</v>
      </c>
      <c r="X87" s="4">
        <v>0</v>
      </c>
      <c r="Y87" s="4">
        <v>125000</v>
      </c>
      <c r="Z87" s="1">
        <f>_xlfn.XLOOKUP(Table14[[#This Row],[COUNTRY]],CATEGORICAL_BINS_STEP_1!$L$2:$L$11,CATEGORICAL_BINS_STEP_1!$K$2:$K$11,,-1)</f>
        <v>2</v>
      </c>
      <c r="AA87" s="65">
        <f>IF(Table119[[#This Row],[SOLD PRICE]]&gt;=1000000,1,0)</f>
        <v>0</v>
      </c>
    </row>
    <row r="88" spans="1:27" x14ac:dyDescent="0.35">
      <c r="A88" s="1">
        <v>87</v>
      </c>
      <c r="B88" s="1">
        <f>IF(Table119[[#This Row],[BASE PRICE]]&lt;NUMERICAL_BINS_STEP_1!T89,1,0)</f>
        <v>0</v>
      </c>
      <c r="C88" s="1">
        <v>1</v>
      </c>
      <c r="D88" s="1">
        <v>0</v>
      </c>
      <c r="E88" s="1">
        <v>0</v>
      </c>
      <c r="F88" s="64">
        <f>IF(Table119[[#This Row],[COUNTRY]]=CATEGORICAL_BINS_STEP_1!$L$2,1,0)</f>
        <v>0</v>
      </c>
      <c r="G88" s="64">
        <f>IF(Table119[[#This Row],[COUNTRY]]=CATEGORICAL_BINS_STEP_1!$L$3,1,0)</f>
        <v>1</v>
      </c>
      <c r="H88" s="64">
        <f>IF(Table119[[#This Row],[COUNTRY]]=CATEGORICAL_BINS_STEP_1!$L$4,1,0)</f>
        <v>0</v>
      </c>
      <c r="I88" s="64">
        <f>IF(Table119[[#This Row],[COUNTRY]]=CATEGORICAL_BINS_STEP_1!$L$5,1,0)</f>
        <v>0</v>
      </c>
      <c r="J88" s="64">
        <f>IF(Table119[[#This Row],[COUNTRY]]=CATEGORICAL_BINS_STEP_1!P92,1,0)</f>
        <v>0</v>
      </c>
      <c r="K88" s="64">
        <f>IF(Table119[[#This Row],[COUNTRY]]=CATEGORICAL_BINS_STEP_1!$L$7,1,0)</f>
        <v>0</v>
      </c>
      <c r="L88" s="64">
        <f>IF(Table119[[#This Row],[COUNTRY]]=CATEGORICAL_BINS_STEP_1!$L$8,1,0)</f>
        <v>0</v>
      </c>
      <c r="M88" s="64">
        <f>IF(Table119[[#This Row],[COUNTRY]]=CATEGORICAL_BINS_STEP_1!$L$9,1,0)</f>
        <v>0</v>
      </c>
      <c r="N88" s="64">
        <f>IF(Table119[[#This Row],[COUNTRY]]=CATEGORICAL_BINS_STEP_1!$L$10,1,0)</f>
        <v>0</v>
      </c>
      <c r="O88" s="64">
        <f>IF(Table119[[#This Row],[COUNTRY]]=CATEGORICAL_BINS_STEP_1!$L$11,1,0)</f>
        <v>0</v>
      </c>
      <c r="P88" s="4">
        <v>3</v>
      </c>
      <c r="Q88" s="4">
        <v>13704</v>
      </c>
      <c r="R88" s="4">
        <v>39</v>
      </c>
      <c r="S88" s="4">
        <v>20</v>
      </c>
      <c r="T88" s="5">
        <v>9.75</v>
      </c>
      <c r="U88" s="14">
        <v>1</v>
      </c>
      <c r="V88" s="4">
        <v>3</v>
      </c>
      <c r="W88" s="4">
        <v>0</v>
      </c>
      <c r="X88" s="4">
        <v>1</v>
      </c>
      <c r="Y88" s="4">
        <v>125000</v>
      </c>
      <c r="Z88" s="1">
        <f>_xlfn.XLOOKUP(Table14[[#This Row],[COUNTRY]],CATEGORICAL_BINS_STEP_1!$L$2:$L$11,CATEGORICAL_BINS_STEP_1!$K$2:$K$11,,-1)</f>
        <v>2</v>
      </c>
      <c r="AA88" s="65">
        <f>IF(Table119[[#This Row],[SOLD PRICE]]&gt;=1000000,1,0)</f>
        <v>0</v>
      </c>
    </row>
    <row r="89" spans="1:27" x14ac:dyDescent="0.35">
      <c r="A89" s="1">
        <v>88</v>
      </c>
      <c r="B89" s="1">
        <f>IF(Table119[[#This Row],[BASE PRICE]]&lt;NUMERICAL_BINS_STEP_1!T90,1,0)</f>
        <v>0</v>
      </c>
      <c r="C89" s="1">
        <v>1</v>
      </c>
      <c r="D89" s="1">
        <v>0</v>
      </c>
      <c r="E89" s="1">
        <v>0</v>
      </c>
      <c r="F89" s="64">
        <f>IF(Table119[[#This Row],[COUNTRY]]=CATEGORICAL_BINS_STEP_1!$L$2,1,0)</f>
        <v>0</v>
      </c>
      <c r="G89" s="64">
        <f>IF(Table119[[#This Row],[COUNTRY]]=CATEGORICAL_BINS_STEP_1!$L$3,1,0)</f>
        <v>1</v>
      </c>
      <c r="H89" s="64">
        <f>IF(Table119[[#This Row],[COUNTRY]]=CATEGORICAL_BINS_STEP_1!$L$4,1,0)</f>
        <v>0</v>
      </c>
      <c r="I89" s="64">
        <f>IF(Table119[[#This Row],[COUNTRY]]=CATEGORICAL_BINS_STEP_1!$L$5,1,0)</f>
        <v>0</v>
      </c>
      <c r="J89" s="64">
        <f>IF(Table119[[#This Row],[COUNTRY]]=CATEGORICAL_BINS_STEP_1!P93,1,0)</f>
        <v>0</v>
      </c>
      <c r="K89" s="64">
        <f>IF(Table119[[#This Row],[COUNTRY]]=CATEGORICAL_BINS_STEP_1!$L$7,1,0)</f>
        <v>0</v>
      </c>
      <c r="L89" s="64">
        <f>IF(Table119[[#This Row],[COUNTRY]]=CATEGORICAL_BINS_STEP_1!$L$8,1,0)</f>
        <v>0</v>
      </c>
      <c r="M89" s="64">
        <f>IF(Table119[[#This Row],[COUNTRY]]=CATEGORICAL_BINS_STEP_1!$L$9,1,0)</f>
        <v>0</v>
      </c>
      <c r="N89" s="64">
        <f>IF(Table119[[#This Row],[COUNTRY]]=CATEGORICAL_BINS_STEP_1!$L$10,1,0)</f>
        <v>0</v>
      </c>
      <c r="O89" s="64">
        <f>IF(Table119[[#This Row],[COUNTRY]]=CATEGORICAL_BINS_STEP_1!$L$11,1,0)</f>
        <v>0</v>
      </c>
      <c r="P89" s="4">
        <v>2</v>
      </c>
      <c r="Q89" s="4">
        <v>163</v>
      </c>
      <c r="R89" s="4">
        <v>67</v>
      </c>
      <c r="S89" s="4">
        <v>28</v>
      </c>
      <c r="T89" s="5">
        <v>22.333333333333332</v>
      </c>
      <c r="U89" s="14">
        <v>1</v>
      </c>
      <c r="V89" s="4">
        <v>34</v>
      </c>
      <c r="W89" s="4">
        <v>13</v>
      </c>
      <c r="X89" s="4">
        <v>0</v>
      </c>
      <c r="Y89" s="4">
        <v>125000</v>
      </c>
      <c r="Z89" s="1">
        <f>_xlfn.XLOOKUP(Table14[[#This Row],[COUNTRY]],CATEGORICAL_BINS_STEP_1!$L$2:$L$11,CATEGORICAL_BINS_STEP_1!$K$2:$K$11,,-1)</f>
        <v>1</v>
      </c>
      <c r="AA89" s="65">
        <f>IF(Table119[[#This Row],[SOLD PRICE]]&gt;=1000000,1,0)</f>
        <v>0</v>
      </c>
    </row>
    <row r="90" spans="1:27" x14ac:dyDescent="0.35">
      <c r="A90" s="1">
        <v>89</v>
      </c>
      <c r="B90" s="1">
        <f>IF(Table119[[#This Row],[BASE PRICE]]&lt;NUMERICAL_BINS_STEP_1!T91,1,0)</f>
        <v>0</v>
      </c>
      <c r="C90" s="1">
        <v>1</v>
      </c>
      <c r="D90" s="1">
        <v>0</v>
      </c>
      <c r="E90" s="1">
        <v>0</v>
      </c>
      <c r="F90" s="64">
        <f>IF(Table119[[#This Row],[COUNTRY]]=CATEGORICAL_BINS_STEP_1!$L$2,1,0)</f>
        <v>0</v>
      </c>
      <c r="G90" s="64">
        <f>IF(Table119[[#This Row],[COUNTRY]]=CATEGORICAL_BINS_STEP_1!$L$3,1,0)</f>
        <v>1</v>
      </c>
      <c r="H90" s="64">
        <f>IF(Table119[[#This Row],[COUNTRY]]=CATEGORICAL_BINS_STEP_1!$L$4,1,0)</f>
        <v>0</v>
      </c>
      <c r="I90" s="64">
        <f>IF(Table119[[#This Row],[COUNTRY]]=CATEGORICAL_BINS_STEP_1!$L$5,1,0)</f>
        <v>0</v>
      </c>
      <c r="J90" s="64">
        <f>IF(Table119[[#This Row],[COUNTRY]]=CATEGORICAL_BINS_STEP_1!P94,1,0)</f>
        <v>0</v>
      </c>
      <c r="K90" s="64">
        <f>IF(Table119[[#This Row],[COUNTRY]]=CATEGORICAL_BINS_STEP_1!$L$7,1,0)</f>
        <v>0</v>
      </c>
      <c r="L90" s="64">
        <f>IF(Table119[[#This Row],[COUNTRY]]=CATEGORICAL_BINS_STEP_1!$L$8,1,0)</f>
        <v>0</v>
      </c>
      <c r="M90" s="64">
        <f>IF(Table119[[#This Row],[COUNTRY]]=CATEGORICAL_BINS_STEP_1!$L$9,1,0)</f>
        <v>0</v>
      </c>
      <c r="N90" s="64">
        <f>IF(Table119[[#This Row],[COUNTRY]]=CATEGORICAL_BINS_STEP_1!$L$10,1,0)</f>
        <v>0</v>
      </c>
      <c r="O90" s="64">
        <f>IF(Table119[[#This Row],[COUNTRY]]=CATEGORICAL_BINS_STEP_1!$L$11,1,0)</f>
        <v>0</v>
      </c>
      <c r="P90" s="4">
        <v>1</v>
      </c>
      <c r="Q90" s="4">
        <v>3525</v>
      </c>
      <c r="R90" s="4">
        <v>2254</v>
      </c>
      <c r="S90" s="4">
        <v>98</v>
      </c>
      <c r="T90" s="5">
        <v>33.64179104477612</v>
      </c>
      <c r="U90" s="14">
        <v>97</v>
      </c>
      <c r="V90" s="4">
        <v>16</v>
      </c>
      <c r="W90" s="4">
        <v>20</v>
      </c>
      <c r="X90" s="4">
        <v>0</v>
      </c>
      <c r="Y90" s="4">
        <v>125000</v>
      </c>
      <c r="Z90" s="1">
        <f>_xlfn.XLOOKUP(Table14[[#This Row],[COUNTRY]],CATEGORICAL_BINS_STEP_1!$L$2:$L$11,CATEGORICAL_BINS_STEP_1!$K$2:$K$11,,-1)</f>
        <v>1</v>
      </c>
      <c r="AA90" s="65">
        <f>IF(Table119[[#This Row],[SOLD PRICE]]&gt;=1000000,1,0)</f>
        <v>0</v>
      </c>
    </row>
    <row r="91" spans="1:27" x14ac:dyDescent="0.35">
      <c r="A91" s="1">
        <v>90</v>
      </c>
      <c r="B91" s="1">
        <f>IF(Table119[[#This Row],[BASE PRICE]]&lt;NUMERICAL_BINS_STEP_1!T92,1,0)</f>
        <v>0</v>
      </c>
      <c r="C91" s="1">
        <v>1</v>
      </c>
      <c r="D91" s="1">
        <v>0</v>
      </c>
      <c r="E91" s="1">
        <v>0</v>
      </c>
      <c r="F91" s="64">
        <f>IF(Table119[[#This Row],[COUNTRY]]=CATEGORICAL_BINS_STEP_1!$L$2,1,0)</f>
        <v>0</v>
      </c>
      <c r="G91" s="64">
        <f>IF(Table119[[#This Row],[COUNTRY]]=CATEGORICAL_BINS_STEP_1!$L$3,1,0)</f>
        <v>0</v>
      </c>
      <c r="H91" s="64">
        <f>IF(Table119[[#This Row],[COUNTRY]]=CATEGORICAL_BINS_STEP_1!$L$4,1,0)</f>
        <v>0</v>
      </c>
      <c r="I91" s="64">
        <f>IF(Table119[[#This Row],[COUNTRY]]=CATEGORICAL_BINS_STEP_1!$L$5,1,0)</f>
        <v>0</v>
      </c>
      <c r="J91" s="64">
        <f>IF(Table119[[#This Row],[COUNTRY]]=CATEGORICAL_BINS_STEP_1!P95,1,0)</f>
        <v>0</v>
      </c>
      <c r="K91" s="64">
        <f>IF(Table119[[#This Row],[COUNTRY]]=CATEGORICAL_BINS_STEP_1!$L$7,1,0)</f>
        <v>0</v>
      </c>
      <c r="L91" s="64">
        <f>IF(Table119[[#This Row],[COUNTRY]]=CATEGORICAL_BINS_STEP_1!$L$8,1,0)</f>
        <v>0</v>
      </c>
      <c r="M91" s="64">
        <f>IF(Table119[[#This Row],[COUNTRY]]=CATEGORICAL_BINS_STEP_1!$L$9,1,0)</f>
        <v>1</v>
      </c>
      <c r="N91" s="64">
        <f>IF(Table119[[#This Row],[COUNTRY]]=CATEGORICAL_BINS_STEP_1!$L$10,1,0)</f>
        <v>0</v>
      </c>
      <c r="O91" s="64">
        <f>IF(Table119[[#This Row],[COUNTRY]]=CATEGORICAL_BINS_STEP_1!$L$11,1,0)</f>
        <v>0</v>
      </c>
      <c r="P91" s="4">
        <v>2</v>
      </c>
      <c r="Q91" s="4">
        <v>1100</v>
      </c>
      <c r="R91" s="4">
        <v>604</v>
      </c>
      <c r="S91" s="4">
        <v>86</v>
      </c>
      <c r="T91" s="5">
        <v>21.571428571428573</v>
      </c>
      <c r="U91" s="14">
        <v>19</v>
      </c>
      <c r="V91" s="4">
        <v>11</v>
      </c>
      <c r="W91" s="4">
        <v>8</v>
      </c>
      <c r="X91" s="4">
        <v>0</v>
      </c>
      <c r="Y91" s="4">
        <v>125000</v>
      </c>
      <c r="Z91" s="1">
        <f>_xlfn.XLOOKUP(Table14[[#This Row],[COUNTRY]],CATEGORICAL_BINS_STEP_1!$L$2:$L$11,CATEGORICAL_BINS_STEP_1!$K$2:$K$11,,-1)</f>
        <v>2</v>
      </c>
      <c r="AA91" s="65">
        <f>IF(Table119[[#This Row],[SOLD PRICE]]&gt;=1000000,1,0)</f>
        <v>0</v>
      </c>
    </row>
    <row r="92" spans="1:27" x14ac:dyDescent="0.35">
      <c r="A92" s="1">
        <v>91</v>
      </c>
      <c r="B92" s="1">
        <f>IF(Table119[[#This Row],[BASE PRICE]]&lt;NUMERICAL_BINS_STEP_1!T93,1,0)</f>
        <v>0</v>
      </c>
      <c r="C92" s="1">
        <v>1</v>
      </c>
      <c r="D92" s="1">
        <v>0</v>
      </c>
      <c r="E92" s="1">
        <v>0</v>
      </c>
      <c r="F92" s="64">
        <f>IF(Table119[[#This Row],[COUNTRY]]=CATEGORICAL_BINS_STEP_1!$L$2,1,0)</f>
        <v>0</v>
      </c>
      <c r="G92" s="64">
        <f>IF(Table119[[#This Row],[COUNTRY]]=CATEGORICAL_BINS_STEP_1!$L$3,1,0)</f>
        <v>0</v>
      </c>
      <c r="H92" s="64">
        <f>IF(Table119[[#This Row],[COUNTRY]]=CATEGORICAL_BINS_STEP_1!$L$4,1,0)</f>
        <v>0</v>
      </c>
      <c r="I92" s="64">
        <f>IF(Table119[[#This Row],[COUNTRY]]=CATEGORICAL_BINS_STEP_1!$L$5,1,0)</f>
        <v>0</v>
      </c>
      <c r="J92" s="64">
        <f>IF(Table119[[#This Row],[COUNTRY]]=CATEGORICAL_BINS_STEP_1!P96,1,0)</f>
        <v>0</v>
      </c>
      <c r="K92" s="64">
        <f>IF(Table119[[#This Row],[COUNTRY]]=CATEGORICAL_BINS_STEP_1!$L$7,1,0)</f>
        <v>1</v>
      </c>
      <c r="L92" s="64">
        <f>IF(Table119[[#This Row],[COUNTRY]]=CATEGORICAL_BINS_STEP_1!$L$8,1,0)</f>
        <v>0</v>
      </c>
      <c r="M92" s="64">
        <f>IF(Table119[[#This Row],[COUNTRY]]=CATEGORICAL_BINS_STEP_1!$L$9,1,0)</f>
        <v>0</v>
      </c>
      <c r="N92" s="64">
        <f>IF(Table119[[#This Row],[COUNTRY]]=CATEGORICAL_BINS_STEP_1!$L$10,1,0)</f>
        <v>0</v>
      </c>
      <c r="O92" s="64">
        <f>IF(Table119[[#This Row],[COUNTRY]]=CATEGORICAL_BINS_STEP_1!$L$11,1,0)</f>
        <v>0</v>
      </c>
      <c r="P92" s="4">
        <v>2</v>
      </c>
      <c r="Q92" s="4">
        <v>4</v>
      </c>
      <c r="R92" s="4">
        <v>372</v>
      </c>
      <c r="S92" s="4">
        <v>59</v>
      </c>
      <c r="T92" s="5">
        <v>28.615384615384617</v>
      </c>
      <c r="U92" s="14">
        <v>16</v>
      </c>
      <c r="V92" s="4">
        <v>0</v>
      </c>
      <c r="W92" s="4">
        <v>0</v>
      </c>
      <c r="X92" s="4">
        <v>0</v>
      </c>
      <c r="Y92" s="4">
        <v>125000</v>
      </c>
      <c r="Z92" s="1">
        <f>_xlfn.XLOOKUP(Table14[[#This Row],[COUNTRY]],CATEGORICAL_BINS_STEP_1!$L$2:$L$11,CATEGORICAL_BINS_STEP_1!$K$2:$K$11,,-1)</f>
        <v>1</v>
      </c>
      <c r="AA92" s="65">
        <f>IF(Table119[[#This Row],[SOLD PRICE]]&gt;=1000000,1,0)</f>
        <v>0</v>
      </c>
    </row>
    <row r="93" spans="1:27" x14ac:dyDescent="0.35">
      <c r="A93" s="1">
        <v>92</v>
      </c>
      <c r="B93" s="1">
        <f>IF(Table119[[#This Row],[BASE PRICE]]&lt;NUMERICAL_BINS_STEP_1!T94,1,0)</f>
        <v>0</v>
      </c>
      <c r="C93" s="1">
        <v>1</v>
      </c>
      <c r="D93" s="1">
        <v>0</v>
      </c>
      <c r="E93" s="1">
        <v>0</v>
      </c>
      <c r="F93" s="64">
        <f>IF(Table119[[#This Row],[COUNTRY]]=CATEGORICAL_BINS_STEP_1!$L$2,1,0)</f>
        <v>0</v>
      </c>
      <c r="G93" s="64">
        <f>IF(Table119[[#This Row],[COUNTRY]]=CATEGORICAL_BINS_STEP_1!$L$3,1,0)</f>
        <v>1</v>
      </c>
      <c r="H93" s="64">
        <f>IF(Table119[[#This Row],[COUNTRY]]=CATEGORICAL_BINS_STEP_1!$L$4,1,0)</f>
        <v>0</v>
      </c>
      <c r="I93" s="64">
        <f>IF(Table119[[#This Row],[COUNTRY]]=CATEGORICAL_BINS_STEP_1!$L$5,1,0)</f>
        <v>0</v>
      </c>
      <c r="J93" s="64">
        <f>IF(Table119[[#This Row],[COUNTRY]]=CATEGORICAL_BINS_STEP_1!P97,1,0)</f>
        <v>0</v>
      </c>
      <c r="K93" s="64">
        <f>IF(Table119[[#This Row],[COUNTRY]]=CATEGORICAL_BINS_STEP_1!$L$7,1,0)</f>
        <v>0</v>
      </c>
      <c r="L93" s="64">
        <f>IF(Table119[[#This Row],[COUNTRY]]=CATEGORICAL_BINS_STEP_1!$L$8,1,0)</f>
        <v>0</v>
      </c>
      <c r="M93" s="64">
        <f>IF(Table119[[#This Row],[COUNTRY]]=CATEGORICAL_BINS_STEP_1!$L$9,1,0)</f>
        <v>0</v>
      </c>
      <c r="N93" s="64">
        <f>IF(Table119[[#This Row],[COUNTRY]]=CATEGORICAL_BINS_STEP_1!$L$10,1,0)</f>
        <v>0</v>
      </c>
      <c r="O93" s="64">
        <f>IF(Table119[[#This Row],[COUNTRY]]=CATEGORICAL_BINS_STEP_1!$L$11,1,0)</f>
        <v>0</v>
      </c>
      <c r="P93" s="4">
        <v>2</v>
      </c>
      <c r="Q93" s="4">
        <v>10472</v>
      </c>
      <c r="R93" s="4">
        <v>1567</v>
      </c>
      <c r="S93" s="4">
        <v>94</v>
      </c>
      <c r="T93" s="5">
        <v>27.982142857142858</v>
      </c>
      <c r="U93" s="14">
        <v>27</v>
      </c>
      <c r="V93" s="4">
        <v>0</v>
      </c>
      <c r="W93" s="4">
        <v>0</v>
      </c>
      <c r="X93" s="4">
        <v>1</v>
      </c>
      <c r="Y93" s="4">
        <v>125000</v>
      </c>
      <c r="Z93" s="1">
        <f>_xlfn.XLOOKUP(Table14[[#This Row],[COUNTRY]],CATEGORICAL_BINS_STEP_1!$L$2:$L$11,CATEGORICAL_BINS_STEP_1!$K$2:$K$11,,-1)</f>
        <v>3</v>
      </c>
      <c r="AA93" s="65">
        <f>IF(Table119[[#This Row],[SOLD PRICE]]&gt;=1000000,1,0)</f>
        <v>0</v>
      </c>
    </row>
    <row r="94" spans="1:27" x14ac:dyDescent="0.35">
      <c r="A94" s="1">
        <v>93</v>
      </c>
      <c r="B94" s="1">
        <f>IF(Table119[[#This Row],[BASE PRICE]]&lt;NUMERICAL_BINS_STEP_1!T95,1,0)</f>
        <v>0</v>
      </c>
      <c r="C94" s="1">
        <v>0</v>
      </c>
      <c r="D94" s="1">
        <v>1</v>
      </c>
      <c r="E94" s="1">
        <v>0</v>
      </c>
      <c r="F94" s="64">
        <f>IF(Table119[[#This Row],[COUNTRY]]=CATEGORICAL_BINS_STEP_1!$L$2,1,0)</f>
        <v>0</v>
      </c>
      <c r="G94" s="64">
        <f>IF(Table119[[#This Row],[COUNTRY]]=CATEGORICAL_BINS_STEP_1!$L$3,1,0)</f>
        <v>1</v>
      </c>
      <c r="H94" s="64">
        <f>IF(Table119[[#This Row],[COUNTRY]]=CATEGORICAL_BINS_STEP_1!$L$4,1,0)</f>
        <v>0</v>
      </c>
      <c r="I94" s="64">
        <f>IF(Table119[[#This Row],[COUNTRY]]=CATEGORICAL_BINS_STEP_1!$L$5,1,0)</f>
        <v>0</v>
      </c>
      <c r="J94" s="64">
        <f>IF(Table119[[#This Row],[COUNTRY]]=CATEGORICAL_BINS_STEP_1!P98,1,0)</f>
        <v>0</v>
      </c>
      <c r="K94" s="64">
        <f>IF(Table119[[#This Row],[COUNTRY]]=CATEGORICAL_BINS_STEP_1!$L$7,1,0)</f>
        <v>0</v>
      </c>
      <c r="L94" s="64">
        <f>IF(Table119[[#This Row],[COUNTRY]]=CATEGORICAL_BINS_STEP_1!$L$8,1,0)</f>
        <v>0</v>
      </c>
      <c r="M94" s="64">
        <f>IF(Table119[[#This Row],[COUNTRY]]=CATEGORICAL_BINS_STEP_1!$L$9,1,0)</f>
        <v>0</v>
      </c>
      <c r="N94" s="64">
        <f>IF(Table119[[#This Row],[COUNTRY]]=CATEGORICAL_BINS_STEP_1!$L$10,1,0)</f>
        <v>0</v>
      </c>
      <c r="O94" s="64">
        <f>IF(Table119[[#This Row],[COUNTRY]]=CATEGORICAL_BINS_STEP_1!$L$11,1,0)</f>
        <v>0</v>
      </c>
      <c r="P94" s="4">
        <v>2</v>
      </c>
      <c r="Q94" s="4">
        <v>5644</v>
      </c>
      <c r="R94" s="4">
        <v>73</v>
      </c>
      <c r="S94" s="4">
        <v>31</v>
      </c>
      <c r="T94" s="5">
        <v>18.25</v>
      </c>
      <c r="U94" s="14">
        <v>1</v>
      </c>
      <c r="V94" s="4">
        <v>16</v>
      </c>
      <c r="W94" s="4">
        <v>0</v>
      </c>
      <c r="X94" s="4">
        <v>0</v>
      </c>
      <c r="Y94" s="4">
        <v>220000</v>
      </c>
      <c r="Z94" s="1">
        <f>_xlfn.XLOOKUP(Table14[[#This Row],[COUNTRY]],CATEGORICAL_BINS_STEP_1!$L$2:$L$11,CATEGORICAL_BINS_STEP_1!$K$2:$K$11,,-1)</f>
        <v>3</v>
      </c>
      <c r="AA94" s="65">
        <f>IF(Table119[[#This Row],[SOLD PRICE]]&gt;=1000000,1,0)</f>
        <v>0</v>
      </c>
    </row>
    <row r="95" spans="1:27" x14ac:dyDescent="0.35">
      <c r="A95" s="1">
        <v>94</v>
      </c>
      <c r="B95" s="1">
        <f>IF(Table119[[#This Row],[BASE PRICE]]&lt;NUMERICAL_BINS_STEP_1!T96,1,0)</f>
        <v>0</v>
      </c>
      <c r="C95" s="1">
        <v>0</v>
      </c>
      <c r="D95" s="1">
        <v>1</v>
      </c>
      <c r="E95" s="1">
        <v>0</v>
      </c>
      <c r="F95" s="64">
        <f>IF(Table119[[#This Row],[COUNTRY]]=CATEGORICAL_BINS_STEP_1!$L$2,1,0)</f>
        <v>0</v>
      </c>
      <c r="G95" s="64">
        <f>IF(Table119[[#This Row],[COUNTRY]]=CATEGORICAL_BINS_STEP_1!$L$3,1,0)</f>
        <v>0</v>
      </c>
      <c r="H95" s="64">
        <f>IF(Table119[[#This Row],[COUNTRY]]=CATEGORICAL_BINS_STEP_1!$L$4,1,0)</f>
        <v>0</v>
      </c>
      <c r="I95" s="64">
        <f>IF(Table119[[#This Row],[COUNTRY]]=CATEGORICAL_BINS_STEP_1!$L$5,1,0)</f>
        <v>0</v>
      </c>
      <c r="J95" s="64">
        <f>IF(Table119[[#This Row],[COUNTRY]]=CATEGORICAL_BINS_STEP_1!P99,1,0)</f>
        <v>0</v>
      </c>
      <c r="K95" s="64">
        <f>IF(Table119[[#This Row],[COUNTRY]]=CATEGORICAL_BINS_STEP_1!$L$7,1,0)</f>
        <v>1</v>
      </c>
      <c r="L95" s="64">
        <f>IF(Table119[[#This Row],[COUNTRY]]=CATEGORICAL_BINS_STEP_1!$L$8,1,0)</f>
        <v>0</v>
      </c>
      <c r="M95" s="64">
        <f>IF(Table119[[#This Row],[COUNTRY]]=CATEGORICAL_BINS_STEP_1!$L$9,1,0)</f>
        <v>0</v>
      </c>
      <c r="N95" s="64">
        <f>IF(Table119[[#This Row],[COUNTRY]]=CATEGORICAL_BINS_STEP_1!$L$10,1,0)</f>
        <v>0</v>
      </c>
      <c r="O95" s="64">
        <f>IF(Table119[[#This Row],[COUNTRY]]=CATEGORICAL_BINS_STEP_1!$L$11,1,0)</f>
        <v>0</v>
      </c>
      <c r="P95" s="4">
        <v>2</v>
      </c>
      <c r="Q95" s="4">
        <v>8090</v>
      </c>
      <c r="R95" s="4">
        <v>1879</v>
      </c>
      <c r="S95" s="4">
        <v>119</v>
      </c>
      <c r="T95" s="5">
        <v>30.306451612903224</v>
      </c>
      <c r="U95" s="14">
        <v>79</v>
      </c>
      <c r="V95" s="4">
        <v>95</v>
      </c>
      <c r="W95" s="4">
        <v>6</v>
      </c>
      <c r="X95" s="4">
        <v>1</v>
      </c>
      <c r="Y95" s="4">
        <v>225000</v>
      </c>
      <c r="Z95" s="1">
        <f>_xlfn.XLOOKUP(Table14[[#This Row],[COUNTRY]],CATEGORICAL_BINS_STEP_1!$L$2:$L$11,CATEGORICAL_BINS_STEP_1!$K$2:$K$11,,-1)</f>
        <v>1</v>
      </c>
      <c r="AA95" s="65">
        <f>IF(Table119[[#This Row],[SOLD PRICE]]&gt;=1000000,1,0)</f>
        <v>0</v>
      </c>
    </row>
    <row r="96" spans="1:27" x14ac:dyDescent="0.35">
      <c r="A96" s="1">
        <v>95</v>
      </c>
      <c r="B96" s="1">
        <f>IF(Table119[[#This Row],[BASE PRICE]]&lt;NUMERICAL_BINS_STEP_1!T97,1,0)</f>
        <v>0</v>
      </c>
      <c r="C96" s="1">
        <v>0</v>
      </c>
      <c r="D96" s="1">
        <v>1</v>
      </c>
      <c r="E96" s="1">
        <v>0</v>
      </c>
      <c r="F96" s="64">
        <f>IF(Table119[[#This Row],[COUNTRY]]=CATEGORICAL_BINS_STEP_1!$L$2,1,0)</f>
        <v>0</v>
      </c>
      <c r="G96" s="64">
        <f>IF(Table119[[#This Row],[COUNTRY]]=CATEGORICAL_BINS_STEP_1!$L$3,1,0)</f>
        <v>0</v>
      </c>
      <c r="H96" s="64">
        <f>IF(Table119[[#This Row],[COUNTRY]]=CATEGORICAL_BINS_STEP_1!$L$4,1,0)</f>
        <v>0</v>
      </c>
      <c r="I96" s="64">
        <f>IF(Table119[[#This Row],[COUNTRY]]=CATEGORICAL_BINS_STEP_1!$L$5,1,0)</f>
        <v>0</v>
      </c>
      <c r="J96" s="64">
        <f>IF(Table119[[#This Row],[COUNTRY]]=CATEGORICAL_BINS_STEP_1!P100,1,0)</f>
        <v>0</v>
      </c>
      <c r="K96" s="64">
        <f>IF(Table119[[#This Row],[COUNTRY]]=CATEGORICAL_BINS_STEP_1!$L$7,1,0)</f>
        <v>0</v>
      </c>
      <c r="L96" s="64">
        <f>IF(Table119[[#This Row],[COUNTRY]]=CATEGORICAL_BINS_STEP_1!$L$8,1,0)</f>
        <v>0</v>
      </c>
      <c r="M96" s="64">
        <f>IF(Table119[[#This Row],[COUNTRY]]=CATEGORICAL_BINS_STEP_1!$L$9,1,0)</f>
        <v>0</v>
      </c>
      <c r="N96" s="64">
        <f>IF(Table119[[#This Row],[COUNTRY]]=CATEGORICAL_BINS_STEP_1!$L$10,1,0)</f>
        <v>0</v>
      </c>
      <c r="O96" s="64">
        <f>IF(Table119[[#This Row],[COUNTRY]]=CATEGORICAL_BINS_STEP_1!$L$11,1,0)</f>
        <v>0</v>
      </c>
      <c r="P96" s="4">
        <v>2</v>
      </c>
      <c r="Q96" s="4">
        <v>7040</v>
      </c>
      <c r="R96" s="4">
        <v>81</v>
      </c>
      <c r="S96" s="4">
        <v>33</v>
      </c>
      <c r="T96" s="5">
        <v>10.119999999999999</v>
      </c>
      <c r="U96" s="14">
        <v>6</v>
      </c>
      <c r="V96" s="4">
        <v>344</v>
      </c>
      <c r="W96" s="4">
        <v>9</v>
      </c>
      <c r="X96" s="4">
        <v>1</v>
      </c>
      <c r="Y96" s="4">
        <v>225000</v>
      </c>
      <c r="Z96" s="1">
        <f>_xlfn.XLOOKUP(Table14[[#This Row],[COUNTRY]],CATEGORICAL_BINS_STEP_1!$L$2:$L$11,CATEGORICAL_BINS_STEP_1!$K$2:$K$11,,-1)</f>
        <v>1</v>
      </c>
      <c r="AA96" s="65">
        <f>IF(Table119[[#This Row],[SOLD PRICE]]&gt;=1000000,1,0)</f>
        <v>0</v>
      </c>
    </row>
    <row r="97" spans="1:27" x14ac:dyDescent="0.35">
      <c r="A97" s="1">
        <v>96</v>
      </c>
      <c r="B97" s="1">
        <f>IF(Table119[[#This Row],[BASE PRICE]]&lt;NUMERICAL_BINS_STEP_1!T98,1,0)</f>
        <v>0</v>
      </c>
      <c r="C97" s="1">
        <v>0</v>
      </c>
      <c r="D97" s="1">
        <v>1</v>
      </c>
      <c r="E97" s="1">
        <v>0</v>
      </c>
      <c r="F97" s="64">
        <f>IF(Table119[[#This Row],[COUNTRY]]=CATEGORICAL_BINS_STEP_1!$L$2,1,0)</f>
        <v>0</v>
      </c>
      <c r="G97" s="64">
        <f>IF(Table119[[#This Row],[COUNTRY]]=CATEGORICAL_BINS_STEP_1!$L$3,1,0)</f>
        <v>0</v>
      </c>
      <c r="H97" s="64">
        <f>IF(Table119[[#This Row],[COUNTRY]]=CATEGORICAL_BINS_STEP_1!$L$4,1,0)</f>
        <v>1</v>
      </c>
      <c r="I97" s="64">
        <f>IF(Table119[[#This Row],[COUNTRY]]=CATEGORICAL_BINS_STEP_1!$L$5,1,0)</f>
        <v>0</v>
      </c>
      <c r="J97" s="64">
        <f>IF(Table119[[#This Row],[COUNTRY]]=CATEGORICAL_BINS_STEP_1!P101,1,0)</f>
        <v>0</v>
      </c>
      <c r="K97" s="64">
        <f>IF(Table119[[#This Row],[COUNTRY]]=CATEGORICAL_BINS_STEP_1!$L$7,1,0)</f>
        <v>0</v>
      </c>
      <c r="L97" s="64">
        <f>IF(Table119[[#This Row],[COUNTRY]]=CATEGORICAL_BINS_STEP_1!$L$8,1,0)</f>
        <v>0</v>
      </c>
      <c r="M97" s="64">
        <f>IF(Table119[[#This Row],[COUNTRY]]=CATEGORICAL_BINS_STEP_1!$L$9,1,0)</f>
        <v>0</v>
      </c>
      <c r="N97" s="64">
        <f>IF(Table119[[#This Row],[COUNTRY]]=CATEGORICAL_BINS_STEP_1!$L$10,1,0)</f>
        <v>0</v>
      </c>
      <c r="O97" s="64">
        <f>IF(Table119[[#This Row],[COUNTRY]]=CATEGORICAL_BINS_STEP_1!$L$11,1,0)</f>
        <v>0</v>
      </c>
      <c r="P97" s="4">
        <v>1</v>
      </c>
      <c r="Q97" s="4">
        <v>47</v>
      </c>
      <c r="R97" s="4">
        <v>37</v>
      </c>
      <c r="S97" s="4">
        <v>9</v>
      </c>
      <c r="T97" s="5">
        <v>9.25</v>
      </c>
      <c r="U97" s="14">
        <v>1</v>
      </c>
      <c r="V97" s="4">
        <v>64</v>
      </c>
      <c r="W97" s="4">
        <v>36</v>
      </c>
      <c r="X97" s="4">
        <v>0</v>
      </c>
      <c r="Y97" s="4">
        <v>225000</v>
      </c>
      <c r="Z97" s="1">
        <f>_xlfn.XLOOKUP(Table14[[#This Row],[COUNTRY]],CATEGORICAL_BINS_STEP_1!$L$2:$L$11,CATEGORICAL_BINS_STEP_1!$K$2:$K$11,,-1)</f>
        <v>1</v>
      </c>
      <c r="AA97" s="65">
        <f>IF(Table119[[#This Row],[SOLD PRICE]]&gt;=1000000,1,0)</f>
        <v>0</v>
      </c>
    </row>
    <row r="98" spans="1:27" x14ac:dyDescent="0.35">
      <c r="A98" s="1">
        <v>97</v>
      </c>
      <c r="B98" s="1">
        <f>IF(Table119[[#This Row],[BASE PRICE]]&lt;NUMERICAL_BINS_STEP_1!T99,1,0)</f>
        <v>0</v>
      </c>
      <c r="C98" s="1">
        <v>0</v>
      </c>
      <c r="D98" s="1">
        <v>1</v>
      </c>
      <c r="E98" s="1">
        <v>0</v>
      </c>
      <c r="F98" s="64">
        <f>IF(Table119[[#This Row],[COUNTRY]]=CATEGORICAL_BINS_STEP_1!$L$2,1,0)</f>
        <v>0</v>
      </c>
      <c r="G98" s="64">
        <f>IF(Table119[[#This Row],[COUNTRY]]=CATEGORICAL_BINS_STEP_1!$L$3,1,0)</f>
        <v>0</v>
      </c>
      <c r="H98" s="64">
        <f>IF(Table119[[#This Row],[COUNTRY]]=CATEGORICAL_BINS_STEP_1!$L$4,1,0)</f>
        <v>0</v>
      </c>
      <c r="I98" s="64">
        <f>IF(Table119[[#This Row],[COUNTRY]]=CATEGORICAL_BINS_STEP_1!$L$5,1,0)</f>
        <v>0</v>
      </c>
      <c r="J98" s="64">
        <f>IF(Table119[[#This Row],[COUNTRY]]=CATEGORICAL_BINS_STEP_1!P102,1,0)</f>
        <v>0</v>
      </c>
      <c r="K98" s="64">
        <f>IF(Table119[[#This Row],[COUNTRY]]=CATEGORICAL_BINS_STEP_1!$L$7,1,0)</f>
        <v>0</v>
      </c>
      <c r="L98" s="64">
        <f>IF(Table119[[#This Row],[COUNTRY]]=CATEGORICAL_BINS_STEP_1!$L$8,1,0)</f>
        <v>0</v>
      </c>
      <c r="M98" s="64">
        <f>IF(Table119[[#This Row],[COUNTRY]]=CATEGORICAL_BINS_STEP_1!$L$9,1,0)</f>
        <v>0</v>
      </c>
      <c r="N98" s="64">
        <f>IF(Table119[[#This Row],[COUNTRY]]=CATEGORICAL_BINS_STEP_1!$L$10,1,0)</f>
        <v>0</v>
      </c>
      <c r="O98" s="64">
        <f>IF(Table119[[#This Row],[COUNTRY]]=CATEGORICAL_BINS_STEP_1!$L$11,1,0)</f>
        <v>0</v>
      </c>
      <c r="P98" s="4">
        <v>2</v>
      </c>
      <c r="Q98" s="4">
        <v>35</v>
      </c>
      <c r="R98" s="4">
        <v>36</v>
      </c>
      <c r="S98" s="4">
        <v>16</v>
      </c>
      <c r="T98" s="5">
        <v>9</v>
      </c>
      <c r="U98" s="14">
        <v>2</v>
      </c>
      <c r="V98" s="4">
        <v>1</v>
      </c>
      <c r="W98" s="4">
        <v>12</v>
      </c>
      <c r="X98" s="4">
        <v>0</v>
      </c>
      <c r="Y98" s="4">
        <v>225000</v>
      </c>
      <c r="Z98" s="1">
        <f>_xlfn.XLOOKUP(Table14[[#This Row],[COUNTRY]],CATEGORICAL_BINS_STEP_1!$L$2:$L$11,CATEGORICAL_BINS_STEP_1!$K$2:$K$11,,-1)</f>
        <v>1</v>
      </c>
      <c r="AA98" s="65">
        <f>IF(Table119[[#This Row],[SOLD PRICE]]&gt;=1000000,1,0)</f>
        <v>0</v>
      </c>
    </row>
    <row r="99" spans="1:27" x14ac:dyDescent="0.35">
      <c r="A99" s="1">
        <v>98</v>
      </c>
      <c r="B99" s="1">
        <f>IF(Table119[[#This Row],[BASE PRICE]]&lt;NUMERICAL_BINS_STEP_1!T100,1,0)</f>
        <v>0</v>
      </c>
      <c r="C99" s="1">
        <v>0</v>
      </c>
      <c r="D99" s="1">
        <v>1</v>
      </c>
      <c r="E99" s="1">
        <v>0</v>
      </c>
      <c r="F99" s="64">
        <f>IF(Table119[[#This Row],[COUNTRY]]=CATEGORICAL_BINS_STEP_1!$L$2,1,0)</f>
        <v>0</v>
      </c>
      <c r="G99" s="64">
        <f>IF(Table119[[#This Row],[COUNTRY]]=CATEGORICAL_BINS_STEP_1!$L$3,1,0)</f>
        <v>0</v>
      </c>
      <c r="H99" s="64">
        <f>IF(Table119[[#This Row],[COUNTRY]]=CATEGORICAL_BINS_STEP_1!$L$4,1,0)</f>
        <v>0</v>
      </c>
      <c r="I99" s="64">
        <f>IF(Table119[[#This Row],[COUNTRY]]=CATEGORICAL_BINS_STEP_1!$L$5,1,0)</f>
        <v>0</v>
      </c>
      <c r="J99" s="64">
        <f>IF(Table119[[#This Row],[COUNTRY]]=CATEGORICAL_BINS_STEP_1!P103,1,0)</f>
        <v>0</v>
      </c>
      <c r="K99" s="64">
        <f>IF(Table119[[#This Row],[COUNTRY]]=CATEGORICAL_BINS_STEP_1!$L$7,1,0)</f>
        <v>0</v>
      </c>
      <c r="L99" s="64">
        <f>IF(Table119[[#This Row],[COUNTRY]]=CATEGORICAL_BINS_STEP_1!$L$8,1,0)</f>
        <v>0</v>
      </c>
      <c r="M99" s="64">
        <f>IF(Table119[[#This Row],[COUNTRY]]=CATEGORICAL_BINS_STEP_1!$L$9,1,0)</f>
        <v>0</v>
      </c>
      <c r="N99" s="64">
        <f>IF(Table119[[#This Row],[COUNTRY]]=CATEGORICAL_BINS_STEP_1!$L$10,1,0)</f>
        <v>1</v>
      </c>
      <c r="O99" s="64">
        <f>IF(Table119[[#This Row],[COUNTRY]]=CATEGORICAL_BINS_STEP_1!$L$11,1,0)</f>
        <v>0</v>
      </c>
      <c r="P99" s="4">
        <v>1</v>
      </c>
      <c r="Q99" s="4">
        <v>1961</v>
      </c>
      <c r="R99" s="4">
        <v>1975</v>
      </c>
      <c r="S99" s="4">
        <v>109</v>
      </c>
      <c r="T99" s="5">
        <v>31.349206349206348</v>
      </c>
      <c r="U99" s="14">
        <v>82</v>
      </c>
      <c r="V99" s="4">
        <v>8</v>
      </c>
      <c r="W99" s="4">
        <v>14</v>
      </c>
      <c r="X99" s="4">
        <v>0</v>
      </c>
      <c r="Y99" s="4">
        <v>225000</v>
      </c>
      <c r="Z99" s="1">
        <f>_xlfn.XLOOKUP(Table14[[#This Row],[COUNTRY]],CATEGORICAL_BINS_STEP_1!$L$2:$L$11,CATEGORICAL_BINS_STEP_1!$K$2:$K$11,,-1)</f>
        <v>1</v>
      </c>
      <c r="AA99" s="65">
        <f>IF(Table119[[#This Row],[SOLD PRICE]]&gt;=1000000,1,0)</f>
        <v>0</v>
      </c>
    </row>
    <row r="100" spans="1:27" x14ac:dyDescent="0.35">
      <c r="A100" s="1">
        <v>99</v>
      </c>
      <c r="B100" s="1">
        <f>IF(Table119[[#This Row],[BASE PRICE]]&lt;NUMERICAL_BINS_STEP_1!T101,1,0)</f>
        <v>0</v>
      </c>
      <c r="C100" s="1">
        <v>0</v>
      </c>
      <c r="D100" s="1">
        <v>1</v>
      </c>
      <c r="E100" s="1">
        <v>0</v>
      </c>
      <c r="F100" s="64">
        <f>IF(Table119[[#This Row],[COUNTRY]]=CATEGORICAL_BINS_STEP_1!$L$2,1,0)</f>
        <v>0</v>
      </c>
      <c r="G100" s="64">
        <f>IF(Table119[[#This Row],[COUNTRY]]=CATEGORICAL_BINS_STEP_1!$L$3,1,0)</f>
        <v>0</v>
      </c>
      <c r="H100" s="64">
        <f>IF(Table119[[#This Row],[COUNTRY]]=CATEGORICAL_BINS_STEP_1!$L$4,1,0)</f>
        <v>1</v>
      </c>
      <c r="I100" s="64">
        <f>IF(Table119[[#This Row],[COUNTRY]]=CATEGORICAL_BINS_STEP_1!$L$5,1,0)</f>
        <v>0</v>
      </c>
      <c r="J100" s="64">
        <f>IF(Table119[[#This Row],[COUNTRY]]=CATEGORICAL_BINS_STEP_1!P104,1,0)</f>
        <v>0</v>
      </c>
      <c r="K100" s="64">
        <f>IF(Table119[[#This Row],[COUNTRY]]=CATEGORICAL_BINS_STEP_1!$L$7,1,0)</f>
        <v>0</v>
      </c>
      <c r="L100" s="64">
        <f>IF(Table119[[#This Row],[COUNTRY]]=CATEGORICAL_BINS_STEP_1!$L$8,1,0)</f>
        <v>0</v>
      </c>
      <c r="M100" s="64">
        <f>IF(Table119[[#This Row],[COUNTRY]]=CATEGORICAL_BINS_STEP_1!$L$9,1,0)</f>
        <v>0</v>
      </c>
      <c r="N100" s="64">
        <f>IF(Table119[[#This Row],[COUNTRY]]=CATEGORICAL_BINS_STEP_1!$L$10,1,0)</f>
        <v>0</v>
      </c>
      <c r="O100" s="64">
        <f>IF(Table119[[#This Row],[COUNTRY]]=CATEGORICAL_BINS_STEP_1!$L$11,1,0)</f>
        <v>0</v>
      </c>
      <c r="P100" s="4">
        <v>3</v>
      </c>
      <c r="Q100" s="4">
        <v>394</v>
      </c>
      <c r="R100" s="4">
        <v>2</v>
      </c>
      <c r="S100" s="4">
        <v>2</v>
      </c>
      <c r="T100" s="5">
        <v>2</v>
      </c>
      <c r="U100" s="14">
        <v>0</v>
      </c>
      <c r="V100" s="4">
        <v>247</v>
      </c>
      <c r="W100" s="4">
        <v>5</v>
      </c>
      <c r="X100" s="4">
        <v>0</v>
      </c>
      <c r="Y100" s="4">
        <v>225000</v>
      </c>
      <c r="Z100" s="1">
        <f>_xlfn.XLOOKUP(Table14[[#This Row],[COUNTRY]],CATEGORICAL_BINS_STEP_1!$L$2:$L$11,CATEGORICAL_BINS_STEP_1!$K$2:$K$11,,-1)</f>
        <v>1</v>
      </c>
      <c r="AA100" s="65">
        <f>IF(Table119[[#This Row],[SOLD PRICE]]&gt;=1000000,1,0)</f>
        <v>0</v>
      </c>
    </row>
    <row r="101" spans="1:27" x14ac:dyDescent="0.35">
      <c r="A101" s="1">
        <v>100</v>
      </c>
      <c r="B101" s="1">
        <f>IF(Table119[[#This Row],[BASE PRICE]]&lt;NUMERICAL_BINS_STEP_1!T102,1,0)</f>
        <v>0</v>
      </c>
      <c r="C101" s="1">
        <v>0</v>
      </c>
      <c r="D101" s="1">
        <v>1</v>
      </c>
      <c r="E101" s="1">
        <v>0</v>
      </c>
      <c r="F101" s="64">
        <f>IF(Table119[[#This Row],[COUNTRY]]=CATEGORICAL_BINS_STEP_1!$L$2,1,0)</f>
        <v>0</v>
      </c>
      <c r="G101" s="64">
        <f>IF(Table119[[#This Row],[COUNTRY]]=CATEGORICAL_BINS_STEP_1!$L$3,1,0)</f>
        <v>0</v>
      </c>
      <c r="H101" s="64">
        <f>IF(Table119[[#This Row],[COUNTRY]]=CATEGORICAL_BINS_STEP_1!$L$4,1,0)</f>
        <v>1</v>
      </c>
      <c r="I101" s="64">
        <f>IF(Table119[[#This Row],[COUNTRY]]=CATEGORICAL_BINS_STEP_1!$L$5,1,0)</f>
        <v>0</v>
      </c>
      <c r="J101" s="64">
        <f>IF(Table119[[#This Row],[COUNTRY]]=CATEGORICAL_BINS_STEP_1!P105,1,0)</f>
        <v>0</v>
      </c>
      <c r="K101" s="64">
        <f>IF(Table119[[#This Row],[COUNTRY]]=CATEGORICAL_BINS_STEP_1!$L$7,1,0)</f>
        <v>0</v>
      </c>
      <c r="L101" s="64">
        <f>IF(Table119[[#This Row],[COUNTRY]]=CATEGORICAL_BINS_STEP_1!$L$8,1,0)</f>
        <v>0</v>
      </c>
      <c r="M101" s="64">
        <f>IF(Table119[[#This Row],[COUNTRY]]=CATEGORICAL_BINS_STEP_1!$L$9,1,0)</f>
        <v>0</v>
      </c>
      <c r="N101" s="64">
        <f>IF(Table119[[#This Row],[COUNTRY]]=CATEGORICAL_BINS_STEP_1!$L$10,1,0)</f>
        <v>0</v>
      </c>
      <c r="O101" s="64">
        <f>IF(Table119[[#This Row],[COUNTRY]]=CATEGORICAL_BINS_STEP_1!$L$11,1,0)</f>
        <v>0</v>
      </c>
      <c r="P101" s="4">
        <v>2</v>
      </c>
      <c r="Q101" s="4">
        <v>5253</v>
      </c>
      <c r="R101" s="4">
        <v>52</v>
      </c>
      <c r="S101" s="4">
        <v>24</v>
      </c>
      <c r="T101" s="5">
        <v>13</v>
      </c>
      <c r="U101" s="14">
        <v>0</v>
      </c>
      <c r="V101" s="4">
        <v>139</v>
      </c>
      <c r="W101" s="4">
        <v>2</v>
      </c>
      <c r="X101" s="4">
        <v>1</v>
      </c>
      <c r="Y101" s="4">
        <v>225000</v>
      </c>
      <c r="Z101" s="1">
        <f>_xlfn.XLOOKUP(Table14[[#This Row],[COUNTRY]],CATEGORICAL_BINS_STEP_1!$L$2:$L$11,CATEGORICAL_BINS_STEP_1!$K$2:$K$11,,-1)</f>
        <v>1</v>
      </c>
      <c r="AA101" s="65">
        <f>IF(Table119[[#This Row],[SOLD PRICE]]&gt;=1000000,1,0)</f>
        <v>0</v>
      </c>
    </row>
    <row r="102" spans="1:27" x14ac:dyDescent="0.35">
      <c r="A102" s="1">
        <v>101</v>
      </c>
      <c r="B102" s="1">
        <f>IF(Table119[[#This Row],[BASE PRICE]]&lt;NUMERICAL_BINS_STEP_1!T103,1,0)</f>
        <v>0</v>
      </c>
      <c r="C102" s="1">
        <v>0</v>
      </c>
      <c r="D102" s="1">
        <v>1</v>
      </c>
      <c r="E102" s="1">
        <v>0</v>
      </c>
      <c r="F102" s="64">
        <f>IF(Table119[[#This Row],[COUNTRY]]=CATEGORICAL_BINS_STEP_1!$L$2,1,0)</f>
        <v>0</v>
      </c>
      <c r="G102" s="64">
        <f>IF(Table119[[#This Row],[COUNTRY]]=CATEGORICAL_BINS_STEP_1!$L$3,1,0)</f>
        <v>0</v>
      </c>
      <c r="H102" s="64">
        <f>IF(Table119[[#This Row],[COUNTRY]]=CATEGORICAL_BINS_STEP_1!$L$4,1,0)</f>
        <v>0</v>
      </c>
      <c r="I102" s="64">
        <f>IF(Table119[[#This Row],[COUNTRY]]=CATEGORICAL_BINS_STEP_1!$L$5,1,0)</f>
        <v>0</v>
      </c>
      <c r="J102" s="64">
        <f>IF(Table119[[#This Row],[COUNTRY]]=CATEGORICAL_BINS_STEP_1!P106,1,0)</f>
        <v>0</v>
      </c>
      <c r="K102" s="64">
        <f>IF(Table119[[#This Row],[COUNTRY]]=CATEGORICAL_BINS_STEP_1!$L$7,1,0)</f>
        <v>0</v>
      </c>
      <c r="L102" s="64">
        <f>IF(Table119[[#This Row],[COUNTRY]]=CATEGORICAL_BINS_STEP_1!$L$8,1,0)</f>
        <v>0</v>
      </c>
      <c r="M102" s="64">
        <f>IF(Table119[[#This Row],[COUNTRY]]=CATEGORICAL_BINS_STEP_1!$L$9,1,0)</f>
        <v>0</v>
      </c>
      <c r="N102" s="64">
        <f>IF(Table119[[#This Row],[COUNTRY]]=CATEGORICAL_BINS_STEP_1!$L$10,1,0)</f>
        <v>1</v>
      </c>
      <c r="O102" s="64">
        <f>IF(Table119[[#This Row],[COUNTRY]]=CATEGORICAL_BINS_STEP_1!$L$11,1,0)</f>
        <v>0</v>
      </c>
      <c r="P102" s="4">
        <v>2</v>
      </c>
      <c r="Q102" s="4">
        <v>1587</v>
      </c>
      <c r="R102" s="4">
        <v>40</v>
      </c>
      <c r="S102" s="4">
        <v>23</v>
      </c>
      <c r="T102" s="5">
        <v>20</v>
      </c>
      <c r="U102" s="14">
        <v>1</v>
      </c>
      <c r="V102" s="4">
        <v>1</v>
      </c>
      <c r="W102" s="4">
        <v>0</v>
      </c>
      <c r="X102" s="4">
        <v>0</v>
      </c>
      <c r="Y102" s="4">
        <v>250000</v>
      </c>
      <c r="Z102" s="1">
        <f>_xlfn.XLOOKUP(Table14[[#This Row],[COUNTRY]],CATEGORICAL_BINS_STEP_1!$L$2:$L$11,CATEGORICAL_BINS_STEP_1!$K$2:$K$11,,-1)</f>
        <v>3</v>
      </c>
      <c r="AA102" s="65">
        <f>IF(Table119[[#This Row],[SOLD PRICE]]&gt;=1000000,1,0)</f>
        <v>0</v>
      </c>
    </row>
    <row r="103" spans="1:27" x14ac:dyDescent="0.35">
      <c r="A103" s="1">
        <v>102</v>
      </c>
      <c r="B103" s="1">
        <f>IF(Table119[[#This Row],[BASE PRICE]]&lt;NUMERICAL_BINS_STEP_1!T104,1,0)</f>
        <v>0</v>
      </c>
      <c r="C103" s="1">
        <v>0</v>
      </c>
      <c r="D103" s="1">
        <v>1</v>
      </c>
      <c r="E103" s="1">
        <v>0</v>
      </c>
      <c r="F103" s="64">
        <f>IF(Table119[[#This Row],[COUNTRY]]=CATEGORICAL_BINS_STEP_1!$L$2,1,0)</f>
        <v>0</v>
      </c>
      <c r="G103" s="64">
        <f>IF(Table119[[#This Row],[COUNTRY]]=CATEGORICAL_BINS_STEP_1!$L$3,1,0)</f>
        <v>0</v>
      </c>
      <c r="H103" s="64">
        <f>IF(Table119[[#This Row],[COUNTRY]]=CATEGORICAL_BINS_STEP_1!$L$4,1,0)</f>
        <v>0</v>
      </c>
      <c r="I103" s="64">
        <f>IF(Table119[[#This Row],[COUNTRY]]=CATEGORICAL_BINS_STEP_1!$L$5,1,0)</f>
        <v>0</v>
      </c>
      <c r="J103" s="64">
        <f>IF(Table119[[#This Row],[COUNTRY]]=CATEGORICAL_BINS_STEP_1!P107,1,0)</f>
        <v>0</v>
      </c>
      <c r="K103" s="64">
        <f>IF(Table119[[#This Row],[COUNTRY]]=CATEGORICAL_BINS_STEP_1!$L$7,1,0)</f>
        <v>0</v>
      </c>
      <c r="L103" s="64">
        <f>IF(Table119[[#This Row],[COUNTRY]]=CATEGORICAL_BINS_STEP_1!$L$8,1,0)</f>
        <v>0</v>
      </c>
      <c r="M103" s="64">
        <f>IF(Table119[[#This Row],[COUNTRY]]=CATEGORICAL_BINS_STEP_1!$L$9,1,0)</f>
        <v>0</v>
      </c>
      <c r="N103" s="64">
        <f>IF(Table119[[#This Row],[COUNTRY]]=CATEGORICAL_BINS_STEP_1!$L$10,1,0)</f>
        <v>0</v>
      </c>
      <c r="O103" s="64">
        <f>IF(Table119[[#This Row],[COUNTRY]]=CATEGORICAL_BINS_STEP_1!$L$11,1,0)</f>
        <v>0</v>
      </c>
      <c r="P103" s="4">
        <v>2</v>
      </c>
      <c r="Q103" s="4">
        <v>104</v>
      </c>
      <c r="R103" s="4">
        <v>52</v>
      </c>
      <c r="S103" s="4">
        <v>10</v>
      </c>
      <c r="T103" s="5">
        <v>3.4666666666666668</v>
      </c>
      <c r="U103" s="14">
        <v>1</v>
      </c>
      <c r="V103" s="4">
        <v>69</v>
      </c>
      <c r="W103" s="4">
        <v>74</v>
      </c>
      <c r="X103" s="4">
        <v>0</v>
      </c>
      <c r="Y103" s="4">
        <v>250000</v>
      </c>
      <c r="Z103" s="1">
        <f>_xlfn.XLOOKUP(Table14[[#This Row],[COUNTRY]],CATEGORICAL_BINS_STEP_1!$L$2:$L$11,CATEGORICAL_BINS_STEP_1!$K$2:$K$11,,-1)</f>
        <v>1</v>
      </c>
      <c r="AA103" s="65">
        <f>IF(Table119[[#This Row],[SOLD PRICE]]&gt;=1000000,1,0)</f>
        <v>0</v>
      </c>
    </row>
    <row r="104" spans="1:27" x14ac:dyDescent="0.35">
      <c r="A104" s="1">
        <v>103</v>
      </c>
      <c r="B104" s="1">
        <f>IF(Table119[[#This Row],[BASE PRICE]]&lt;NUMERICAL_BINS_STEP_1!T105,1,0)</f>
        <v>0</v>
      </c>
      <c r="C104" s="1">
        <v>0</v>
      </c>
      <c r="D104" s="1">
        <v>1</v>
      </c>
      <c r="E104" s="1">
        <v>0</v>
      </c>
      <c r="F104" s="64">
        <f>IF(Table119[[#This Row],[COUNTRY]]=CATEGORICAL_BINS_STEP_1!$L$2,1,0)</f>
        <v>0</v>
      </c>
      <c r="G104" s="64">
        <f>IF(Table119[[#This Row],[COUNTRY]]=CATEGORICAL_BINS_STEP_1!$L$3,1,0)</f>
        <v>1</v>
      </c>
      <c r="H104" s="64">
        <f>IF(Table119[[#This Row],[COUNTRY]]=CATEGORICAL_BINS_STEP_1!$L$4,1,0)</f>
        <v>0</v>
      </c>
      <c r="I104" s="64">
        <f>IF(Table119[[#This Row],[COUNTRY]]=CATEGORICAL_BINS_STEP_1!$L$5,1,0)</f>
        <v>0</v>
      </c>
      <c r="J104" s="64">
        <f>IF(Table119[[#This Row],[COUNTRY]]=CATEGORICAL_BINS_STEP_1!P108,1,0)</f>
        <v>0</v>
      </c>
      <c r="K104" s="64">
        <f>IF(Table119[[#This Row],[COUNTRY]]=CATEGORICAL_BINS_STEP_1!$L$7,1,0)</f>
        <v>0</v>
      </c>
      <c r="L104" s="64">
        <f>IF(Table119[[#This Row],[COUNTRY]]=CATEGORICAL_BINS_STEP_1!$L$8,1,0)</f>
        <v>0</v>
      </c>
      <c r="M104" s="64">
        <f>IF(Table119[[#This Row],[COUNTRY]]=CATEGORICAL_BINS_STEP_1!$L$9,1,0)</f>
        <v>0</v>
      </c>
      <c r="N104" s="64">
        <f>IF(Table119[[#This Row],[COUNTRY]]=CATEGORICAL_BINS_STEP_1!$L$10,1,0)</f>
        <v>0</v>
      </c>
      <c r="O104" s="64">
        <f>IF(Table119[[#This Row],[COUNTRY]]=CATEGORICAL_BINS_STEP_1!$L$11,1,0)</f>
        <v>0</v>
      </c>
      <c r="P104" s="4">
        <v>2</v>
      </c>
      <c r="Q104" s="4">
        <v>925</v>
      </c>
      <c r="R104" s="4">
        <v>439</v>
      </c>
      <c r="S104" s="4">
        <v>87</v>
      </c>
      <c r="T104" s="5">
        <v>25.823529411764707</v>
      </c>
      <c r="U104" s="14">
        <v>24</v>
      </c>
      <c r="V104" s="4">
        <v>56</v>
      </c>
      <c r="W104" s="4">
        <v>9</v>
      </c>
      <c r="X104" s="4">
        <v>0</v>
      </c>
      <c r="Y104" s="4">
        <v>250000</v>
      </c>
      <c r="Z104" s="1">
        <f>_xlfn.XLOOKUP(Table14[[#This Row],[COUNTRY]],CATEGORICAL_BINS_STEP_1!$L$2:$L$11,CATEGORICAL_BINS_STEP_1!$K$2:$K$11,,-1)</f>
        <v>3</v>
      </c>
      <c r="AA104" s="65">
        <f>IF(Table119[[#This Row],[SOLD PRICE]]&gt;=1000000,1,0)</f>
        <v>0</v>
      </c>
    </row>
    <row r="105" spans="1:27" x14ac:dyDescent="0.35">
      <c r="A105" s="1">
        <v>104</v>
      </c>
      <c r="B105" s="1">
        <f>IF(Table119[[#This Row],[BASE PRICE]]&lt;NUMERICAL_BINS_STEP_1!T106,1,0)</f>
        <v>0</v>
      </c>
      <c r="C105" s="1">
        <v>0</v>
      </c>
      <c r="D105" s="1">
        <v>1</v>
      </c>
      <c r="E105" s="1">
        <v>0</v>
      </c>
      <c r="F105" s="64">
        <f>IF(Table119[[#This Row],[COUNTRY]]=CATEGORICAL_BINS_STEP_1!$L$2,1,0)</f>
        <v>0</v>
      </c>
      <c r="G105" s="64">
        <f>IF(Table119[[#This Row],[COUNTRY]]=CATEGORICAL_BINS_STEP_1!$L$3,1,0)</f>
        <v>0</v>
      </c>
      <c r="H105" s="64">
        <f>IF(Table119[[#This Row],[COUNTRY]]=CATEGORICAL_BINS_STEP_1!$L$4,1,0)</f>
        <v>0</v>
      </c>
      <c r="I105" s="64">
        <f>IF(Table119[[#This Row],[COUNTRY]]=CATEGORICAL_BINS_STEP_1!$L$5,1,0)</f>
        <v>0</v>
      </c>
      <c r="J105" s="64">
        <f>IF(Table119[[#This Row],[COUNTRY]]=CATEGORICAL_BINS_STEP_1!P109,1,0)</f>
        <v>0</v>
      </c>
      <c r="K105" s="64">
        <f>IF(Table119[[#This Row],[COUNTRY]]=CATEGORICAL_BINS_STEP_1!$L$7,1,0)</f>
        <v>1</v>
      </c>
      <c r="L105" s="64">
        <f>IF(Table119[[#This Row],[COUNTRY]]=CATEGORICAL_BINS_STEP_1!$L$8,1,0)</f>
        <v>0</v>
      </c>
      <c r="M105" s="64">
        <f>IF(Table119[[#This Row],[COUNTRY]]=CATEGORICAL_BINS_STEP_1!$L$9,1,0)</f>
        <v>0</v>
      </c>
      <c r="N105" s="64">
        <f>IF(Table119[[#This Row],[COUNTRY]]=CATEGORICAL_BINS_STEP_1!$L$10,1,0)</f>
        <v>0</v>
      </c>
      <c r="O105" s="64">
        <f>IF(Table119[[#This Row],[COUNTRY]]=CATEGORICAL_BINS_STEP_1!$L$11,1,0)</f>
        <v>0</v>
      </c>
      <c r="P105" s="4">
        <v>2</v>
      </c>
      <c r="Q105" s="4">
        <v>6598</v>
      </c>
      <c r="R105" s="4">
        <v>739</v>
      </c>
      <c r="S105" s="4">
        <v>91</v>
      </c>
      <c r="T105" s="5">
        <v>28.423076923076923</v>
      </c>
      <c r="U105" s="14">
        <v>9</v>
      </c>
      <c r="V105" s="4">
        <v>18</v>
      </c>
      <c r="W105" s="4">
        <v>0</v>
      </c>
      <c r="X105" s="4">
        <v>1</v>
      </c>
      <c r="Y105" s="4">
        <v>250000</v>
      </c>
      <c r="Z105" s="1">
        <f>_xlfn.XLOOKUP(Table14[[#This Row],[COUNTRY]],CATEGORICAL_BINS_STEP_1!$L$2:$L$11,CATEGORICAL_BINS_STEP_1!$K$2:$K$11,,-1)</f>
        <v>2</v>
      </c>
      <c r="AA105" s="65">
        <f>IF(Table119[[#This Row],[SOLD PRICE]]&gt;=1000000,1,0)</f>
        <v>0</v>
      </c>
    </row>
    <row r="106" spans="1:27" x14ac:dyDescent="0.35">
      <c r="A106" s="1">
        <v>105</v>
      </c>
      <c r="B106" s="1">
        <f>IF(Table119[[#This Row],[BASE PRICE]]&lt;NUMERICAL_BINS_STEP_1!T107,1,0)</f>
        <v>0</v>
      </c>
      <c r="C106" s="1">
        <v>0</v>
      </c>
      <c r="D106" s="1">
        <v>1</v>
      </c>
      <c r="E106" s="1">
        <v>0</v>
      </c>
      <c r="F106" s="64">
        <f>IF(Table119[[#This Row],[COUNTRY]]=CATEGORICAL_BINS_STEP_1!$L$2,1,0)</f>
        <v>0</v>
      </c>
      <c r="G106" s="64">
        <f>IF(Table119[[#This Row],[COUNTRY]]=CATEGORICAL_BINS_STEP_1!$L$3,1,0)</f>
        <v>0</v>
      </c>
      <c r="H106" s="64">
        <f>IF(Table119[[#This Row],[COUNTRY]]=CATEGORICAL_BINS_STEP_1!$L$4,1,0)</f>
        <v>0</v>
      </c>
      <c r="I106" s="64">
        <f>IF(Table119[[#This Row],[COUNTRY]]=CATEGORICAL_BINS_STEP_1!$L$5,1,0)</f>
        <v>0</v>
      </c>
      <c r="J106" s="64">
        <f>IF(Table119[[#This Row],[COUNTRY]]=CATEGORICAL_BINS_STEP_1!P110,1,0)</f>
        <v>0</v>
      </c>
      <c r="K106" s="64">
        <f>IF(Table119[[#This Row],[COUNTRY]]=CATEGORICAL_BINS_STEP_1!$L$7,1,0)</f>
        <v>0</v>
      </c>
      <c r="L106" s="64">
        <f>IF(Table119[[#This Row],[COUNTRY]]=CATEGORICAL_BINS_STEP_1!$L$8,1,0)</f>
        <v>0</v>
      </c>
      <c r="M106" s="64">
        <f>IF(Table119[[#This Row],[COUNTRY]]=CATEGORICAL_BINS_STEP_1!$L$9,1,0)</f>
        <v>1</v>
      </c>
      <c r="N106" s="64">
        <f>IF(Table119[[#This Row],[COUNTRY]]=CATEGORICAL_BINS_STEP_1!$L$10,1,0)</f>
        <v>0</v>
      </c>
      <c r="O106" s="64">
        <f>IF(Table119[[#This Row],[COUNTRY]]=CATEGORICAL_BINS_STEP_1!$L$11,1,0)</f>
        <v>0</v>
      </c>
      <c r="P106" s="4">
        <v>2</v>
      </c>
      <c r="Q106" s="4">
        <v>268</v>
      </c>
      <c r="R106" s="4">
        <v>36</v>
      </c>
      <c r="S106" s="4">
        <v>13</v>
      </c>
      <c r="T106" s="5">
        <v>12</v>
      </c>
      <c r="U106" s="14">
        <v>1</v>
      </c>
      <c r="V106" s="4">
        <v>55</v>
      </c>
      <c r="W106" s="4">
        <v>22</v>
      </c>
      <c r="X106" s="4">
        <v>0</v>
      </c>
      <c r="Y106" s="4">
        <v>250000</v>
      </c>
      <c r="Z106" s="1">
        <f>_xlfn.XLOOKUP(Table14[[#This Row],[COUNTRY]],CATEGORICAL_BINS_STEP_1!$L$2:$L$11,CATEGORICAL_BINS_STEP_1!$K$2:$K$11,,-1)</f>
        <v>1</v>
      </c>
      <c r="AA106" s="65">
        <f>IF(Table119[[#This Row],[SOLD PRICE]]&gt;=1000000,1,0)</f>
        <v>0</v>
      </c>
    </row>
    <row r="107" spans="1:27" x14ac:dyDescent="0.35">
      <c r="A107" s="1">
        <v>106</v>
      </c>
      <c r="B107" s="1">
        <f>IF(Table119[[#This Row],[BASE PRICE]]&lt;NUMERICAL_BINS_STEP_1!T108,1,0)</f>
        <v>0</v>
      </c>
      <c r="C107" s="1">
        <v>0</v>
      </c>
      <c r="D107" s="1">
        <v>1</v>
      </c>
      <c r="E107" s="1">
        <v>0</v>
      </c>
      <c r="F107" s="64">
        <f>IF(Table119[[#This Row],[COUNTRY]]=CATEGORICAL_BINS_STEP_1!$L$2,1,0)</f>
        <v>0</v>
      </c>
      <c r="G107" s="64">
        <f>IF(Table119[[#This Row],[COUNTRY]]=CATEGORICAL_BINS_STEP_1!$L$3,1,0)</f>
        <v>0</v>
      </c>
      <c r="H107" s="64">
        <f>IF(Table119[[#This Row],[COUNTRY]]=CATEGORICAL_BINS_STEP_1!$L$4,1,0)</f>
        <v>0</v>
      </c>
      <c r="I107" s="64">
        <f>IF(Table119[[#This Row],[COUNTRY]]=CATEGORICAL_BINS_STEP_1!$L$5,1,0)</f>
        <v>0</v>
      </c>
      <c r="J107" s="64">
        <f>IF(Table119[[#This Row],[COUNTRY]]=CATEGORICAL_BINS_STEP_1!P111,1,0)</f>
        <v>0</v>
      </c>
      <c r="K107" s="64">
        <f>IF(Table119[[#This Row],[COUNTRY]]=CATEGORICAL_BINS_STEP_1!$L$7,1,0)</f>
        <v>0</v>
      </c>
      <c r="L107" s="64">
        <f>IF(Table119[[#This Row],[COUNTRY]]=CATEGORICAL_BINS_STEP_1!$L$8,1,0)</f>
        <v>0</v>
      </c>
      <c r="M107" s="64">
        <f>IF(Table119[[#This Row],[COUNTRY]]=CATEGORICAL_BINS_STEP_1!$L$9,1,0)</f>
        <v>1</v>
      </c>
      <c r="N107" s="64">
        <f>IF(Table119[[#This Row],[COUNTRY]]=CATEGORICAL_BINS_STEP_1!$L$10,1,0)</f>
        <v>0</v>
      </c>
      <c r="O107" s="64">
        <f>IF(Table119[[#This Row],[COUNTRY]]=CATEGORICAL_BINS_STEP_1!$L$11,1,0)</f>
        <v>0</v>
      </c>
      <c r="P107" s="4">
        <v>2</v>
      </c>
      <c r="Q107" s="4">
        <v>44</v>
      </c>
      <c r="R107" s="4">
        <v>33</v>
      </c>
      <c r="S107" s="4">
        <v>15</v>
      </c>
      <c r="T107" s="5">
        <v>11</v>
      </c>
      <c r="U107" s="14">
        <v>0</v>
      </c>
      <c r="V107" s="4">
        <v>75</v>
      </c>
      <c r="W107" s="4">
        <v>35</v>
      </c>
      <c r="X107" s="4">
        <v>0</v>
      </c>
      <c r="Y107" s="4">
        <v>250000</v>
      </c>
      <c r="Z107" s="1">
        <f>_xlfn.XLOOKUP(Table14[[#This Row],[COUNTRY]],CATEGORICAL_BINS_STEP_1!$L$2:$L$11,CATEGORICAL_BINS_STEP_1!$K$2:$K$11,,-1)</f>
        <v>1</v>
      </c>
      <c r="AA107" s="65">
        <f>IF(Table119[[#This Row],[SOLD PRICE]]&gt;=1000000,1,0)</f>
        <v>0</v>
      </c>
    </row>
    <row r="108" spans="1:27" x14ac:dyDescent="0.35">
      <c r="A108" s="1">
        <v>107</v>
      </c>
      <c r="B108" s="1">
        <f>IF(Table119[[#This Row],[BASE PRICE]]&lt;NUMERICAL_BINS_STEP_1!T109,1,0)</f>
        <v>0</v>
      </c>
      <c r="C108" s="1">
        <v>0</v>
      </c>
      <c r="D108" s="1">
        <v>1</v>
      </c>
      <c r="E108" s="1">
        <v>0</v>
      </c>
      <c r="F108" s="64">
        <f>IF(Table119[[#This Row],[COUNTRY]]=CATEGORICAL_BINS_STEP_1!$L$2,1,0)</f>
        <v>0</v>
      </c>
      <c r="G108" s="64">
        <f>IF(Table119[[#This Row],[COUNTRY]]=CATEGORICAL_BINS_STEP_1!$L$3,1,0)</f>
        <v>1</v>
      </c>
      <c r="H108" s="64">
        <f>IF(Table119[[#This Row],[COUNTRY]]=CATEGORICAL_BINS_STEP_1!$L$4,1,0)</f>
        <v>0</v>
      </c>
      <c r="I108" s="64">
        <f>IF(Table119[[#This Row],[COUNTRY]]=CATEGORICAL_BINS_STEP_1!$L$5,1,0)</f>
        <v>0</v>
      </c>
      <c r="J108" s="64">
        <f>IF(Table119[[#This Row],[COUNTRY]]=CATEGORICAL_BINS_STEP_1!P112,1,0)</f>
        <v>0</v>
      </c>
      <c r="K108" s="64">
        <f>IF(Table119[[#This Row],[COUNTRY]]=CATEGORICAL_BINS_STEP_1!$L$7,1,0)</f>
        <v>0</v>
      </c>
      <c r="L108" s="64">
        <f>IF(Table119[[#This Row],[COUNTRY]]=CATEGORICAL_BINS_STEP_1!$L$8,1,0)</f>
        <v>0</v>
      </c>
      <c r="M108" s="64">
        <f>IF(Table119[[#This Row],[COUNTRY]]=CATEGORICAL_BINS_STEP_1!$L$9,1,0)</f>
        <v>0</v>
      </c>
      <c r="N108" s="64">
        <f>IF(Table119[[#This Row],[COUNTRY]]=CATEGORICAL_BINS_STEP_1!$L$10,1,0)</f>
        <v>0</v>
      </c>
      <c r="O108" s="64">
        <f>IF(Table119[[#This Row],[COUNTRY]]=CATEGORICAL_BINS_STEP_1!$L$11,1,0)</f>
        <v>0</v>
      </c>
      <c r="P108" s="4">
        <v>2</v>
      </c>
      <c r="Q108" s="4">
        <v>142</v>
      </c>
      <c r="R108" s="4">
        <v>70</v>
      </c>
      <c r="S108" s="4">
        <v>13</v>
      </c>
      <c r="T108" s="5">
        <v>4.666666666666667</v>
      </c>
      <c r="U108" s="14">
        <v>1</v>
      </c>
      <c r="V108" s="4">
        <v>91</v>
      </c>
      <c r="W108" s="4">
        <v>59</v>
      </c>
      <c r="X108" s="4">
        <v>0</v>
      </c>
      <c r="Y108" s="4">
        <v>250000</v>
      </c>
      <c r="Z108" s="1">
        <f>_xlfn.XLOOKUP(Table14[[#This Row],[COUNTRY]],CATEGORICAL_BINS_STEP_1!$L$2:$L$11,CATEGORICAL_BINS_STEP_1!$K$2:$K$11,,-1)</f>
        <v>2</v>
      </c>
      <c r="AA108" s="65">
        <f>IF(Table119[[#This Row],[SOLD PRICE]]&gt;=1000000,1,0)</f>
        <v>0</v>
      </c>
    </row>
    <row r="109" spans="1:27" x14ac:dyDescent="0.35">
      <c r="A109" s="1">
        <v>108</v>
      </c>
      <c r="B109" s="1">
        <f>IF(Table119[[#This Row],[BASE PRICE]]&lt;NUMERICAL_BINS_STEP_1!T110,1,0)</f>
        <v>0</v>
      </c>
      <c r="C109" s="1">
        <v>0</v>
      </c>
      <c r="D109" s="1">
        <v>1</v>
      </c>
      <c r="E109" s="1">
        <v>0</v>
      </c>
      <c r="F109" s="64">
        <f>IF(Table119[[#This Row],[COUNTRY]]=CATEGORICAL_BINS_STEP_1!$L$2,1,0)</f>
        <v>0</v>
      </c>
      <c r="G109" s="64">
        <f>IF(Table119[[#This Row],[COUNTRY]]=CATEGORICAL_BINS_STEP_1!$L$3,1,0)</f>
        <v>0</v>
      </c>
      <c r="H109" s="64">
        <f>IF(Table119[[#This Row],[COUNTRY]]=CATEGORICAL_BINS_STEP_1!$L$4,1,0)</f>
        <v>0</v>
      </c>
      <c r="I109" s="64">
        <f>IF(Table119[[#This Row],[COUNTRY]]=CATEGORICAL_BINS_STEP_1!$L$5,1,0)</f>
        <v>0</v>
      </c>
      <c r="J109" s="64">
        <f>IF(Table119[[#This Row],[COUNTRY]]=CATEGORICAL_BINS_STEP_1!P113,1,0)</f>
        <v>0</v>
      </c>
      <c r="K109" s="64">
        <f>IF(Table119[[#This Row],[COUNTRY]]=CATEGORICAL_BINS_STEP_1!$L$7,1,0)</f>
        <v>0</v>
      </c>
      <c r="L109" s="64">
        <f>IF(Table119[[#This Row],[COUNTRY]]=CATEGORICAL_BINS_STEP_1!$L$8,1,0)</f>
        <v>0</v>
      </c>
      <c r="M109" s="64">
        <f>IF(Table119[[#This Row],[COUNTRY]]=CATEGORICAL_BINS_STEP_1!$L$9,1,0)</f>
        <v>1</v>
      </c>
      <c r="N109" s="64">
        <f>IF(Table119[[#This Row],[COUNTRY]]=CATEGORICAL_BINS_STEP_1!$L$10,1,0)</f>
        <v>0</v>
      </c>
      <c r="O109" s="64">
        <f>IF(Table119[[#This Row],[COUNTRY]]=CATEGORICAL_BINS_STEP_1!$L$11,1,0)</f>
        <v>0</v>
      </c>
      <c r="P109" s="4">
        <v>3</v>
      </c>
      <c r="Q109" s="4">
        <v>4483</v>
      </c>
      <c r="R109" s="4">
        <v>131</v>
      </c>
      <c r="S109" s="4">
        <v>36</v>
      </c>
      <c r="T109" s="5">
        <v>18.714285714285715</v>
      </c>
      <c r="U109" s="14">
        <v>3</v>
      </c>
      <c r="V109" s="4">
        <v>137</v>
      </c>
      <c r="W109" s="4">
        <v>8</v>
      </c>
      <c r="X109" s="4">
        <v>0</v>
      </c>
      <c r="Y109" s="4">
        <v>250000</v>
      </c>
      <c r="Z109" s="1">
        <f>_xlfn.XLOOKUP(Table14[[#This Row],[COUNTRY]],CATEGORICAL_BINS_STEP_1!$L$2:$L$11,CATEGORICAL_BINS_STEP_1!$K$2:$K$11,,-1)</f>
        <v>2</v>
      </c>
      <c r="AA109" s="65">
        <f>IF(Table119[[#This Row],[SOLD PRICE]]&gt;=1000000,1,0)</f>
        <v>0</v>
      </c>
    </row>
    <row r="110" spans="1:27" x14ac:dyDescent="0.35">
      <c r="A110" s="1">
        <v>109</v>
      </c>
      <c r="B110" s="1">
        <f>IF(Table119[[#This Row],[BASE PRICE]]&lt;NUMERICAL_BINS_STEP_1!T111,1,0)</f>
        <v>0</v>
      </c>
      <c r="C110" s="1">
        <v>0</v>
      </c>
      <c r="D110" s="1">
        <v>1</v>
      </c>
      <c r="E110" s="1">
        <v>0</v>
      </c>
      <c r="F110" s="64">
        <f>IF(Table119[[#This Row],[COUNTRY]]=CATEGORICAL_BINS_STEP_1!$L$2,1,0)</f>
        <v>0</v>
      </c>
      <c r="G110" s="64">
        <f>IF(Table119[[#This Row],[COUNTRY]]=CATEGORICAL_BINS_STEP_1!$L$3,1,0)</f>
        <v>0</v>
      </c>
      <c r="H110" s="64">
        <f>IF(Table119[[#This Row],[COUNTRY]]=CATEGORICAL_BINS_STEP_1!$L$4,1,0)</f>
        <v>0</v>
      </c>
      <c r="I110" s="64">
        <f>IF(Table119[[#This Row],[COUNTRY]]=CATEGORICAL_BINS_STEP_1!$L$5,1,0)</f>
        <v>0</v>
      </c>
      <c r="J110" s="64">
        <f>IF(Table119[[#This Row],[COUNTRY]]=CATEGORICAL_BINS_STEP_1!P114,1,0)</f>
        <v>0</v>
      </c>
      <c r="K110" s="64">
        <f>IF(Table119[[#This Row],[COUNTRY]]=CATEGORICAL_BINS_STEP_1!$L$7,1,0)</f>
        <v>0</v>
      </c>
      <c r="L110" s="64">
        <f>IF(Table119[[#This Row],[COUNTRY]]=CATEGORICAL_BINS_STEP_1!$L$8,1,0)</f>
        <v>0</v>
      </c>
      <c r="M110" s="64">
        <f>IF(Table119[[#This Row],[COUNTRY]]=CATEGORICAL_BINS_STEP_1!$L$9,1,0)</f>
        <v>1</v>
      </c>
      <c r="N110" s="64">
        <f>IF(Table119[[#This Row],[COUNTRY]]=CATEGORICAL_BINS_STEP_1!$L$10,1,0)</f>
        <v>0</v>
      </c>
      <c r="O110" s="64">
        <f>IF(Table119[[#This Row],[COUNTRY]]=CATEGORICAL_BINS_STEP_1!$L$11,1,0)</f>
        <v>0</v>
      </c>
      <c r="P110" s="4">
        <v>3</v>
      </c>
      <c r="Q110" s="4">
        <v>5088</v>
      </c>
      <c r="R110" s="4">
        <v>974</v>
      </c>
      <c r="S110" s="4">
        <v>117</v>
      </c>
      <c r="T110" s="5">
        <v>36.074074074074076</v>
      </c>
      <c r="U110" s="14">
        <v>41</v>
      </c>
      <c r="V110" s="4">
        <v>133</v>
      </c>
      <c r="W110" s="4">
        <v>20</v>
      </c>
      <c r="X110" s="4">
        <v>0</v>
      </c>
      <c r="Y110" s="4">
        <v>250000</v>
      </c>
      <c r="Z110" s="1">
        <f>_xlfn.XLOOKUP(Table14[[#This Row],[COUNTRY]],CATEGORICAL_BINS_STEP_1!$L$2:$L$11,CATEGORICAL_BINS_STEP_1!$K$2:$K$11,,-1)</f>
        <v>2</v>
      </c>
      <c r="AA110" s="65">
        <f>IF(Table119[[#This Row],[SOLD PRICE]]&gt;=1000000,1,0)</f>
        <v>0</v>
      </c>
    </row>
    <row r="111" spans="1:27" x14ac:dyDescent="0.35">
      <c r="A111" s="1">
        <v>110</v>
      </c>
      <c r="B111" s="1">
        <f>IF(Table119[[#This Row],[BASE PRICE]]&lt;NUMERICAL_BINS_STEP_1!T112,1,0)</f>
        <v>0</v>
      </c>
      <c r="C111" s="1">
        <v>0</v>
      </c>
      <c r="D111" s="1">
        <v>1</v>
      </c>
      <c r="E111" s="1">
        <v>0</v>
      </c>
      <c r="F111" s="64">
        <f>IF(Table119[[#This Row],[COUNTRY]]=CATEGORICAL_BINS_STEP_1!$L$2,1,0)</f>
        <v>0</v>
      </c>
      <c r="G111" s="64">
        <f>IF(Table119[[#This Row],[COUNTRY]]=CATEGORICAL_BINS_STEP_1!$L$3,1,0)</f>
        <v>0</v>
      </c>
      <c r="H111" s="64">
        <f>IF(Table119[[#This Row],[COUNTRY]]=CATEGORICAL_BINS_STEP_1!$L$4,1,0)</f>
        <v>1</v>
      </c>
      <c r="I111" s="64">
        <f>IF(Table119[[#This Row],[COUNTRY]]=CATEGORICAL_BINS_STEP_1!$L$5,1,0)</f>
        <v>0</v>
      </c>
      <c r="J111" s="64">
        <f>IF(Table119[[#This Row],[COUNTRY]]=CATEGORICAL_BINS_STEP_1!P115,1,0)</f>
        <v>0</v>
      </c>
      <c r="K111" s="64">
        <f>IF(Table119[[#This Row],[COUNTRY]]=CATEGORICAL_BINS_STEP_1!$L$7,1,0)</f>
        <v>0</v>
      </c>
      <c r="L111" s="64">
        <f>IF(Table119[[#This Row],[COUNTRY]]=CATEGORICAL_BINS_STEP_1!$L$8,1,0)</f>
        <v>0</v>
      </c>
      <c r="M111" s="64">
        <f>IF(Table119[[#This Row],[COUNTRY]]=CATEGORICAL_BINS_STEP_1!$L$9,1,0)</f>
        <v>0</v>
      </c>
      <c r="N111" s="64">
        <f>IF(Table119[[#This Row],[COUNTRY]]=CATEGORICAL_BINS_STEP_1!$L$10,1,0)</f>
        <v>0</v>
      </c>
      <c r="O111" s="64">
        <f>IF(Table119[[#This Row],[COUNTRY]]=CATEGORICAL_BINS_STEP_1!$L$11,1,0)</f>
        <v>0</v>
      </c>
      <c r="P111" s="4">
        <v>2</v>
      </c>
      <c r="Q111" s="4">
        <v>3393</v>
      </c>
      <c r="R111" s="4">
        <v>31</v>
      </c>
      <c r="S111" s="4">
        <v>15</v>
      </c>
      <c r="T111" s="5">
        <v>10.33</v>
      </c>
      <c r="U111" s="14">
        <v>0</v>
      </c>
      <c r="V111" s="4">
        <v>2</v>
      </c>
      <c r="W111" s="4">
        <v>0</v>
      </c>
      <c r="X111" s="4">
        <v>1</v>
      </c>
      <c r="Y111" s="4">
        <v>250000</v>
      </c>
      <c r="Z111" s="1">
        <f>_xlfn.XLOOKUP(Table14[[#This Row],[COUNTRY]],CATEGORICAL_BINS_STEP_1!$L$2:$L$11,CATEGORICAL_BINS_STEP_1!$K$2:$K$11,,-1)</f>
        <v>3</v>
      </c>
      <c r="AA111" s="65">
        <f>IF(Table119[[#This Row],[SOLD PRICE]]&gt;=1000000,1,0)</f>
        <v>0</v>
      </c>
    </row>
    <row r="112" spans="1:27" x14ac:dyDescent="0.35">
      <c r="A112" s="1">
        <v>111</v>
      </c>
      <c r="B112" s="1">
        <f>IF(Table119[[#This Row],[BASE PRICE]]&lt;NUMERICAL_BINS_STEP_1!T113,1,0)</f>
        <v>0</v>
      </c>
      <c r="C112" s="1">
        <v>0</v>
      </c>
      <c r="D112" s="1">
        <v>1</v>
      </c>
      <c r="E112" s="1">
        <v>0</v>
      </c>
      <c r="F112" s="64">
        <f>IF(Table119[[#This Row],[COUNTRY]]=CATEGORICAL_BINS_STEP_1!$L$2,1,0)</f>
        <v>0</v>
      </c>
      <c r="G112" s="64">
        <f>IF(Table119[[#This Row],[COUNTRY]]=CATEGORICAL_BINS_STEP_1!$L$3,1,0)</f>
        <v>0</v>
      </c>
      <c r="H112" s="64">
        <f>IF(Table119[[#This Row],[COUNTRY]]=CATEGORICAL_BINS_STEP_1!$L$4,1,0)</f>
        <v>0</v>
      </c>
      <c r="I112" s="64">
        <f>IF(Table119[[#This Row],[COUNTRY]]=CATEGORICAL_BINS_STEP_1!$L$5,1,0)</f>
        <v>0</v>
      </c>
      <c r="J112" s="64">
        <f>IF(Table119[[#This Row],[COUNTRY]]=CATEGORICAL_BINS_STEP_1!P116,1,0)</f>
        <v>0</v>
      </c>
      <c r="K112" s="64">
        <f>IF(Table119[[#This Row],[COUNTRY]]=CATEGORICAL_BINS_STEP_1!$L$7,1,0)</f>
        <v>0</v>
      </c>
      <c r="L112" s="64">
        <f>IF(Table119[[#This Row],[COUNTRY]]=CATEGORICAL_BINS_STEP_1!$L$8,1,0)</f>
        <v>0</v>
      </c>
      <c r="M112" s="64">
        <f>IF(Table119[[#This Row],[COUNTRY]]=CATEGORICAL_BINS_STEP_1!$L$9,1,0)</f>
        <v>0</v>
      </c>
      <c r="N112" s="64">
        <f>IF(Table119[[#This Row],[COUNTRY]]=CATEGORICAL_BINS_STEP_1!$L$10,1,0)</f>
        <v>0</v>
      </c>
      <c r="O112" s="64">
        <f>IF(Table119[[#This Row],[COUNTRY]]=CATEGORICAL_BINS_STEP_1!$L$11,1,0)</f>
        <v>0</v>
      </c>
      <c r="P112" s="4">
        <v>2</v>
      </c>
      <c r="Q112" s="4">
        <v>3185</v>
      </c>
      <c r="R112" s="4">
        <v>895</v>
      </c>
      <c r="S112" s="4">
        <v>81</v>
      </c>
      <c r="T112" s="5">
        <v>27.96875</v>
      </c>
      <c r="U112" s="14">
        <v>45</v>
      </c>
      <c r="V112" s="4">
        <v>0</v>
      </c>
      <c r="W112" s="4">
        <v>0</v>
      </c>
      <c r="X112" s="4">
        <v>1</v>
      </c>
      <c r="Y112" s="4">
        <v>250000</v>
      </c>
      <c r="Z112" s="1">
        <f>_xlfn.XLOOKUP(Table14[[#This Row],[COUNTRY]],CATEGORICAL_BINS_STEP_1!$L$2:$L$11,CATEGORICAL_BINS_STEP_1!$K$2:$K$11,,-1)</f>
        <v>2</v>
      </c>
      <c r="AA112" s="65">
        <f>IF(Table119[[#This Row],[SOLD PRICE]]&gt;=1000000,1,0)</f>
        <v>0</v>
      </c>
    </row>
    <row r="113" spans="1:27" x14ac:dyDescent="0.35">
      <c r="A113" s="1">
        <v>112</v>
      </c>
      <c r="B113" s="1">
        <f>IF(Table119[[#This Row],[BASE PRICE]]&lt;NUMERICAL_BINS_STEP_1!T114,1,0)</f>
        <v>0</v>
      </c>
      <c r="C113" s="1">
        <v>0</v>
      </c>
      <c r="D113" s="1">
        <v>1</v>
      </c>
      <c r="E113" s="1">
        <v>0</v>
      </c>
      <c r="F113" s="64">
        <f>IF(Table119[[#This Row],[COUNTRY]]=CATEGORICAL_BINS_STEP_1!$L$2,1,0)</f>
        <v>0</v>
      </c>
      <c r="G113" s="64">
        <f>IF(Table119[[#This Row],[COUNTRY]]=CATEGORICAL_BINS_STEP_1!$L$3,1,0)</f>
        <v>0</v>
      </c>
      <c r="H113" s="64">
        <f>IF(Table119[[#This Row],[COUNTRY]]=CATEGORICAL_BINS_STEP_1!$L$4,1,0)</f>
        <v>0</v>
      </c>
      <c r="I113" s="64">
        <f>IF(Table119[[#This Row],[COUNTRY]]=CATEGORICAL_BINS_STEP_1!$L$5,1,0)</f>
        <v>0</v>
      </c>
      <c r="J113" s="64">
        <f>IF(Table119[[#This Row],[COUNTRY]]=CATEGORICAL_BINS_STEP_1!P117,1,0)</f>
        <v>0</v>
      </c>
      <c r="K113" s="64">
        <f>IF(Table119[[#This Row],[COUNTRY]]=CATEGORICAL_BINS_STEP_1!$L$7,1,0)</f>
        <v>1</v>
      </c>
      <c r="L113" s="64">
        <f>IF(Table119[[#This Row],[COUNTRY]]=CATEGORICAL_BINS_STEP_1!$L$8,1,0)</f>
        <v>0</v>
      </c>
      <c r="M113" s="64">
        <f>IF(Table119[[#This Row],[COUNTRY]]=CATEGORICAL_BINS_STEP_1!$L$9,1,0)</f>
        <v>0</v>
      </c>
      <c r="N113" s="64">
        <f>IF(Table119[[#This Row],[COUNTRY]]=CATEGORICAL_BINS_STEP_1!$L$10,1,0)</f>
        <v>0</v>
      </c>
      <c r="O113" s="64">
        <f>IF(Table119[[#This Row],[COUNTRY]]=CATEGORICAL_BINS_STEP_1!$L$11,1,0)</f>
        <v>0</v>
      </c>
      <c r="P113" s="4">
        <v>3</v>
      </c>
      <c r="Q113" s="4">
        <v>18426</v>
      </c>
      <c r="R113" s="4">
        <v>2047</v>
      </c>
      <c r="S113" s="4">
        <v>100</v>
      </c>
      <c r="T113" s="5">
        <v>37.907407407407405</v>
      </c>
      <c r="U113" s="14">
        <v>24</v>
      </c>
      <c r="V113" s="4">
        <v>154</v>
      </c>
      <c r="W113" s="4">
        <v>0</v>
      </c>
      <c r="X113" s="4">
        <v>1</v>
      </c>
      <c r="Y113" s="4">
        <v>250000</v>
      </c>
      <c r="Z113" s="1">
        <f>_xlfn.XLOOKUP(Table14[[#This Row],[COUNTRY]],CATEGORICAL_BINS_STEP_1!$L$2:$L$11,CATEGORICAL_BINS_STEP_1!$K$2:$K$11,,-1)</f>
        <v>1</v>
      </c>
      <c r="AA113" s="65">
        <f>IF(Table119[[#This Row],[SOLD PRICE]]&gt;=1000000,1,0)</f>
        <v>1</v>
      </c>
    </row>
    <row r="114" spans="1:27" x14ac:dyDescent="0.35">
      <c r="A114" s="1">
        <v>113</v>
      </c>
      <c r="B114" s="1">
        <f>IF(Table119[[#This Row],[BASE PRICE]]&lt;NUMERICAL_BINS_STEP_1!T115,1,0)</f>
        <v>0</v>
      </c>
      <c r="C114" s="1">
        <v>0</v>
      </c>
      <c r="D114" s="1">
        <v>1</v>
      </c>
      <c r="E114" s="1">
        <v>0</v>
      </c>
      <c r="F114" s="64">
        <f>IF(Table119[[#This Row],[COUNTRY]]=CATEGORICAL_BINS_STEP_1!$L$2,1,0)</f>
        <v>0</v>
      </c>
      <c r="G114" s="64">
        <f>IF(Table119[[#This Row],[COUNTRY]]=CATEGORICAL_BINS_STEP_1!$L$3,1,0)</f>
        <v>0</v>
      </c>
      <c r="H114" s="64">
        <f>IF(Table119[[#This Row],[COUNTRY]]=CATEGORICAL_BINS_STEP_1!$L$4,1,0)</f>
        <v>0</v>
      </c>
      <c r="I114" s="64">
        <f>IF(Table119[[#This Row],[COUNTRY]]=CATEGORICAL_BINS_STEP_1!$L$5,1,0)</f>
        <v>1</v>
      </c>
      <c r="J114" s="64">
        <f>IF(Table119[[#This Row],[COUNTRY]]=CATEGORICAL_BINS_STEP_1!P118,1,0)</f>
        <v>0</v>
      </c>
      <c r="K114" s="64">
        <f>IF(Table119[[#This Row],[COUNTRY]]=CATEGORICAL_BINS_STEP_1!$L$7,1,0)</f>
        <v>0</v>
      </c>
      <c r="L114" s="64">
        <f>IF(Table119[[#This Row],[COUNTRY]]=CATEGORICAL_BINS_STEP_1!$L$8,1,0)</f>
        <v>0</v>
      </c>
      <c r="M114" s="64">
        <f>IF(Table119[[#This Row],[COUNTRY]]=CATEGORICAL_BINS_STEP_1!$L$9,1,0)</f>
        <v>0</v>
      </c>
      <c r="N114" s="64">
        <f>IF(Table119[[#This Row],[COUNTRY]]=CATEGORICAL_BINS_STEP_1!$L$10,1,0)</f>
        <v>0</v>
      </c>
      <c r="O114" s="64">
        <f>IF(Table119[[#This Row],[COUNTRY]]=CATEGORICAL_BINS_STEP_1!$L$11,1,0)</f>
        <v>0</v>
      </c>
      <c r="P114" s="4">
        <v>2</v>
      </c>
      <c r="Q114" s="4">
        <v>165</v>
      </c>
      <c r="R114" s="4">
        <v>969</v>
      </c>
      <c r="S114" s="4">
        <v>75</v>
      </c>
      <c r="T114" s="5">
        <v>31.258064516129032</v>
      </c>
      <c r="U114" s="14">
        <v>22</v>
      </c>
      <c r="V114" s="4">
        <v>1</v>
      </c>
      <c r="W114" s="4">
        <v>1</v>
      </c>
      <c r="X114" s="4">
        <v>0</v>
      </c>
      <c r="Y114" s="4">
        <v>250000</v>
      </c>
      <c r="Z114" s="1">
        <f>_xlfn.XLOOKUP(Table14[[#This Row],[COUNTRY]],CATEGORICAL_BINS_STEP_1!$L$2:$L$11,CATEGORICAL_BINS_STEP_1!$K$2:$K$11,,-1)</f>
        <v>1</v>
      </c>
      <c r="AA114" s="65">
        <f>IF(Table119[[#This Row],[SOLD PRICE]]&gt;=1000000,1,0)</f>
        <v>0</v>
      </c>
    </row>
    <row r="115" spans="1:27" x14ac:dyDescent="0.35">
      <c r="A115" s="1">
        <v>114</v>
      </c>
      <c r="B115" s="1">
        <f>IF(Table119[[#This Row],[BASE PRICE]]&lt;NUMERICAL_BINS_STEP_1!T116,1,0)</f>
        <v>0</v>
      </c>
      <c r="C115" s="1">
        <v>0</v>
      </c>
      <c r="D115" s="1">
        <v>0</v>
      </c>
      <c r="E115" s="1">
        <v>1</v>
      </c>
      <c r="F115" s="64">
        <f>IF(Table119[[#This Row],[COUNTRY]]=CATEGORICAL_BINS_STEP_1!$L$2,1,0)</f>
        <v>0</v>
      </c>
      <c r="G115" s="64">
        <f>IF(Table119[[#This Row],[COUNTRY]]=CATEGORICAL_BINS_STEP_1!$L$3,1,0)</f>
        <v>0</v>
      </c>
      <c r="H115" s="64">
        <f>IF(Table119[[#This Row],[COUNTRY]]=CATEGORICAL_BINS_STEP_1!$L$4,1,0)</f>
        <v>0</v>
      </c>
      <c r="I115" s="64">
        <f>IF(Table119[[#This Row],[COUNTRY]]=CATEGORICAL_BINS_STEP_1!$L$5,1,0)</f>
        <v>0</v>
      </c>
      <c r="J115" s="64">
        <f>IF(Table119[[#This Row],[COUNTRY]]=CATEGORICAL_BINS_STEP_1!P119,1,0)</f>
        <v>0</v>
      </c>
      <c r="K115" s="64">
        <f>IF(Table119[[#This Row],[COUNTRY]]=CATEGORICAL_BINS_STEP_1!$L$7,1,0)</f>
        <v>0</v>
      </c>
      <c r="L115" s="64">
        <f>IF(Table119[[#This Row],[COUNTRY]]=CATEGORICAL_BINS_STEP_1!$L$8,1,0)</f>
        <v>0</v>
      </c>
      <c r="M115" s="64">
        <f>IF(Table119[[#This Row],[COUNTRY]]=CATEGORICAL_BINS_STEP_1!$L$9,1,0)</f>
        <v>0</v>
      </c>
      <c r="N115" s="64">
        <f>IF(Table119[[#This Row],[COUNTRY]]=CATEGORICAL_BINS_STEP_1!$L$10,1,0)</f>
        <v>0</v>
      </c>
      <c r="O115" s="64">
        <f>IF(Table119[[#This Row],[COUNTRY]]=CATEGORICAL_BINS_STEP_1!$L$11,1,0)</f>
        <v>0</v>
      </c>
      <c r="P115" s="4">
        <v>1</v>
      </c>
      <c r="Q115" s="4">
        <v>49</v>
      </c>
      <c r="R115" s="4">
        <v>836</v>
      </c>
      <c r="S115" s="4">
        <v>42</v>
      </c>
      <c r="T115" s="5">
        <v>25.333333333333332</v>
      </c>
      <c r="U115" s="14">
        <v>32</v>
      </c>
      <c r="V115" s="4">
        <v>0</v>
      </c>
      <c r="W115" s="4">
        <v>0</v>
      </c>
      <c r="X115" s="4">
        <v>0</v>
      </c>
      <c r="Y115" s="4">
        <v>300000</v>
      </c>
      <c r="Z115" s="1">
        <f>_xlfn.XLOOKUP(Table14[[#This Row],[COUNTRY]],CATEGORICAL_BINS_STEP_1!$L$2:$L$11,CATEGORICAL_BINS_STEP_1!$K$2:$K$11,,-1)</f>
        <v>1</v>
      </c>
      <c r="AA115" s="65">
        <f>IF(Table119[[#This Row],[SOLD PRICE]]&gt;=1000000,1,0)</f>
        <v>0</v>
      </c>
    </row>
    <row r="116" spans="1:27" x14ac:dyDescent="0.35">
      <c r="A116" s="1">
        <v>115</v>
      </c>
      <c r="B116" s="1">
        <f>IF(Table119[[#This Row],[BASE PRICE]]&lt;NUMERICAL_BINS_STEP_1!T117,1,0)</f>
        <v>0</v>
      </c>
      <c r="C116" s="1">
        <v>0</v>
      </c>
      <c r="D116" s="1">
        <v>0</v>
      </c>
      <c r="E116" s="1">
        <v>1</v>
      </c>
      <c r="F116" s="64">
        <f>IF(Table119[[#This Row],[COUNTRY]]=CATEGORICAL_BINS_STEP_1!$L$2,1,0)</f>
        <v>0</v>
      </c>
      <c r="G116" s="64">
        <f>IF(Table119[[#This Row],[COUNTRY]]=CATEGORICAL_BINS_STEP_1!$L$3,1,0)</f>
        <v>0</v>
      </c>
      <c r="H116" s="64">
        <f>IF(Table119[[#This Row],[COUNTRY]]=CATEGORICAL_BINS_STEP_1!$L$4,1,0)</f>
        <v>0</v>
      </c>
      <c r="I116" s="64">
        <f>IF(Table119[[#This Row],[COUNTRY]]=CATEGORICAL_BINS_STEP_1!$L$5,1,0)</f>
        <v>0</v>
      </c>
      <c r="J116" s="64">
        <f>IF(Table119[[#This Row],[COUNTRY]]=CATEGORICAL_BINS_STEP_1!P120,1,0)</f>
        <v>0</v>
      </c>
      <c r="K116" s="64">
        <f>IF(Table119[[#This Row],[COUNTRY]]=CATEGORICAL_BINS_STEP_1!$L$7,1,0)</f>
        <v>1</v>
      </c>
      <c r="L116" s="64">
        <f>IF(Table119[[#This Row],[COUNTRY]]=CATEGORICAL_BINS_STEP_1!$L$8,1,0)</f>
        <v>0</v>
      </c>
      <c r="M116" s="64">
        <f>IF(Table119[[#This Row],[COUNTRY]]=CATEGORICAL_BINS_STEP_1!$L$9,1,0)</f>
        <v>0</v>
      </c>
      <c r="N116" s="64">
        <f>IF(Table119[[#This Row],[COUNTRY]]=CATEGORICAL_BINS_STEP_1!$L$10,1,0)</f>
        <v>0</v>
      </c>
      <c r="O116" s="64">
        <f>IF(Table119[[#This Row],[COUNTRY]]=CATEGORICAL_BINS_STEP_1!$L$11,1,0)</f>
        <v>0</v>
      </c>
      <c r="P116" s="4">
        <v>1</v>
      </c>
      <c r="Q116" s="4">
        <v>1</v>
      </c>
      <c r="R116" s="4">
        <v>3</v>
      </c>
      <c r="S116" s="4">
        <v>3</v>
      </c>
      <c r="T116" s="5">
        <v>3</v>
      </c>
      <c r="U116" s="14">
        <v>0</v>
      </c>
      <c r="V116" s="4">
        <v>3</v>
      </c>
      <c r="W116" s="4">
        <v>6</v>
      </c>
      <c r="X116" s="4">
        <v>0</v>
      </c>
      <c r="Y116" s="4">
        <v>300000</v>
      </c>
      <c r="Z116" s="1">
        <f>_xlfn.XLOOKUP(Table14[[#This Row],[COUNTRY]],CATEGORICAL_BINS_STEP_1!$L$2:$L$11,CATEGORICAL_BINS_STEP_1!$K$2:$K$11,,-1)</f>
        <v>1</v>
      </c>
      <c r="AA116" s="65">
        <f>IF(Table119[[#This Row],[SOLD PRICE]]&gt;=1000000,1,0)</f>
        <v>0</v>
      </c>
    </row>
    <row r="117" spans="1:27" x14ac:dyDescent="0.35">
      <c r="A117" s="1">
        <v>116</v>
      </c>
      <c r="B117" s="1">
        <f>IF(Table119[[#This Row],[BASE PRICE]]&lt;NUMERICAL_BINS_STEP_1!T118,1,0)</f>
        <v>0</v>
      </c>
      <c r="C117" s="1">
        <v>0</v>
      </c>
      <c r="D117" s="1">
        <v>0</v>
      </c>
      <c r="E117" s="1">
        <v>1</v>
      </c>
      <c r="F117" s="64">
        <f>IF(Table119[[#This Row],[COUNTRY]]=CATEGORICAL_BINS_STEP_1!$L$2,1,0)</f>
        <v>0</v>
      </c>
      <c r="G117" s="64">
        <f>IF(Table119[[#This Row],[COUNTRY]]=CATEGORICAL_BINS_STEP_1!$L$3,1,0)</f>
        <v>0</v>
      </c>
      <c r="H117" s="64">
        <f>IF(Table119[[#This Row],[COUNTRY]]=CATEGORICAL_BINS_STEP_1!$L$4,1,0)</f>
        <v>0</v>
      </c>
      <c r="I117" s="64">
        <f>IF(Table119[[#This Row],[COUNTRY]]=CATEGORICAL_BINS_STEP_1!$L$5,1,0)</f>
        <v>0</v>
      </c>
      <c r="J117" s="64">
        <f>IF(Table119[[#This Row],[COUNTRY]]=CATEGORICAL_BINS_STEP_1!P121,1,0)</f>
        <v>0</v>
      </c>
      <c r="K117" s="64">
        <f>IF(Table119[[#This Row],[COUNTRY]]=CATEGORICAL_BINS_STEP_1!$L$7,1,0)</f>
        <v>1</v>
      </c>
      <c r="L117" s="64">
        <f>IF(Table119[[#This Row],[COUNTRY]]=CATEGORICAL_BINS_STEP_1!$L$8,1,0)</f>
        <v>0</v>
      </c>
      <c r="M117" s="64">
        <f>IF(Table119[[#This Row],[COUNTRY]]=CATEGORICAL_BINS_STEP_1!$L$9,1,0)</f>
        <v>0</v>
      </c>
      <c r="N117" s="64">
        <f>IF(Table119[[#This Row],[COUNTRY]]=CATEGORICAL_BINS_STEP_1!$L$10,1,0)</f>
        <v>0</v>
      </c>
      <c r="O117" s="64">
        <f>IF(Table119[[#This Row],[COUNTRY]]=CATEGORICAL_BINS_STEP_1!$L$11,1,0)</f>
        <v>0</v>
      </c>
      <c r="P117" s="4">
        <v>2</v>
      </c>
      <c r="Q117" s="4">
        <v>368</v>
      </c>
      <c r="R117" s="4">
        <v>39</v>
      </c>
      <c r="S117" s="4">
        <v>24</v>
      </c>
      <c r="T117" s="5">
        <v>13</v>
      </c>
      <c r="U117" s="14">
        <v>5</v>
      </c>
      <c r="V117" s="4">
        <v>154</v>
      </c>
      <c r="W117" s="4">
        <v>12</v>
      </c>
      <c r="X117" s="4">
        <v>0</v>
      </c>
      <c r="Y117" s="4">
        <v>300000</v>
      </c>
      <c r="Z117" s="1">
        <f>_xlfn.XLOOKUP(Table14[[#This Row],[COUNTRY]],CATEGORICAL_BINS_STEP_1!$L$2:$L$11,CATEGORICAL_BINS_STEP_1!$K$2:$K$11,,-1)</f>
        <v>1</v>
      </c>
      <c r="AA117" s="65">
        <f>IF(Table119[[#This Row],[SOLD PRICE]]&gt;=1000000,1,0)</f>
        <v>0</v>
      </c>
    </row>
    <row r="118" spans="1:27" x14ac:dyDescent="0.35">
      <c r="A118" s="1">
        <v>117</v>
      </c>
      <c r="B118" s="1">
        <f>IF(Table119[[#This Row],[BASE PRICE]]&lt;NUMERICAL_BINS_STEP_1!T119,1,0)</f>
        <v>0</v>
      </c>
      <c r="C118" s="1">
        <v>0</v>
      </c>
      <c r="D118" s="1">
        <v>0</v>
      </c>
      <c r="E118" s="1">
        <v>1</v>
      </c>
      <c r="F118" s="64">
        <f>IF(Table119[[#This Row],[COUNTRY]]=CATEGORICAL_BINS_STEP_1!$L$2,1,0)</f>
        <v>0</v>
      </c>
      <c r="G118" s="64">
        <f>IF(Table119[[#This Row],[COUNTRY]]=CATEGORICAL_BINS_STEP_1!$L$3,1,0)</f>
        <v>0</v>
      </c>
      <c r="H118" s="64">
        <f>IF(Table119[[#This Row],[COUNTRY]]=CATEGORICAL_BINS_STEP_1!$L$4,1,0)</f>
        <v>0</v>
      </c>
      <c r="I118" s="64">
        <f>IF(Table119[[#This Row],[COUNTRY]]=CATEGORICAL_BINS_STEP_1!$L$5,1,0)</f>
        <v>0</v>
      </c>
      <c r="J118" s="64">
        <f>IF(Table119[[#This Row],[COUNTRY]]=CATEGORICAL_BINS_STEP_1!P122,1,0)</f>
        <v>0</v>
      </c>
      <c r="K118" s="64">
        <f>IF(Table119[[#This Row],[COUNTRY]]=CATEGORICAL_BINS_STEP_1!$L$7,1,0)</f>
        <v>0</v>
      </c>
      <c r="L118" s="64">
        <f>IF(Table119[[#This Row],[COUNTRY]]=CATEGORICAL_BINS_STEP_1!$L$8,1,0)</f>
        <v>0</v>
      </c>
      <c r="M118" s="64">
        <f>IF(Table119[[#This Row],[COUNTRY]]=CATEGORICAL_BINS_STEP_1!$L$9,1,0)</f>
        <v>1</v>
      </c>
      <c r="N118" s="64">
        <f>IF(Table119[[#This Row],[COUNTRY]]=CATEGORICAL_BINS_STEP_1!$L$10,1,0)</f>
        <v>0</v>
      </c>
      <c r="O118" s="64">
        <f>IF(Table119[[#This Row],[COUNTRY]]=CATEGORICAL_BINS_STEP_1!$L$11,1,0)</f>
        <v>0</v>
      </c>
      <c r="P118" s="4">
        <v>2</v>
      </c>
      <c r="Q118" s="4">
        <v>786</v>
      </c>
      <c r="R118" s="4">
        <v>1538</v>
      </c>
      <c r="S118" s="4">
        <v>69</v>
      </c>
      <c r="T118" s="5">
        <v>26.982456140350877</v>
      </c>
      <c r="U118" s="14">
        <v>59</v>
      </c>
      <c r="V118" s="4">
        <v>0</v>
      </c>
      <c r="W118" s="4">
        <v>0</v>
      </c>
      <c r="X118" s="4">
        <v>0</v>
      </c>
      <c r="Y118" s="4">
        <v>300000</v>
      </c>
      <c r="Z118" s="1">
        <f>_xlfn.XLOOKUP(Table14[[#This Row],[COUNTRY]],CATEGORICAL_BINS_STEP_1!$L$2:$L$11,CATEGORICAL_BINS_STEP_1!$K$2:$K$11,,-1)</f>
        <v>1</v>
      </c>
      <c r="AA118" s="65">
        <f>IF(Table119[[#This Row],[SOLD PRICE]]&gt;=1000000,1,0)</f>
        <v>0</v>
      </c>
    </row>
    <row r="119" spans="1:27" x14ac:dyDescent="0.35">
      <c r="A119" s="1">
        <v>118</v>
      </c>
      <c r="B119" s="1">
        <f>IF(Table119[[#This Row],[BASE PRICE]]&lt;NUMERICAL_BINS_STEP_1!T120,1,0)</f>
        <v>0</v>
      </c>
      <c r="C119" s="1">
        <v>0</v>
      </c>
      <c r="D119" s="1">
        <v>0</v>
      </c>
      <c r="E119" s="1">
        <v>1</v>
      </c>
      <c r="F119" s="64">
        <f>IF(Table119[[#This Row],[COUNTRY]]=CATEGORICAL_BINS_STEP_1!$L$2,1,0)</f>
        <v>0</v>
      </c>
      <c r="G119" s="64">
        <f>IF(Table119[[#This Row],[COUNTRY]]=CATEGORICAL_BINS_STEP_1!$L$3,1,0)</f>
        <v>0</v>
      </c>
      <c r="H119" s="64">
        <f>IF(Table119[[#This Row],[COUNTRY]]=CATEGORICAL_BINS_STEP_1!$L$4,1,0)</f>
        <v>1</v>
      </c>
      <c r="I119" s="64">
        <f>IF(Table119[[#This Row],[COUNTRY]]=CATEGORICAL_BINS_STEP_1!$L$5,1,0)</f>
        <v>0</v>
      </c>
      <c r="J119" s="64">
        <f>IF(Table119[[#This Row],[COUNTRY]]=CATEGORICAL_BINS_STEP_1!P123,1,0)</f>
        <v>0</v>
      </c>
      <c r="K119" s="64">
        <f>IF(Table119[[#This Row],[COUNTRY]]=CATEGORICAL_BINS_STEP_1!$L$7,1,0)</f>
        <v>0</v>
      </c>
      <c r="L119" s="64">
        <f>IF(Table119[[#This Row],[COUNTRY]]=CATEGORICAL_BINS_STEP_1!$L$8,1,0)</f>
        <v>0</v>
      </c>
      <c r="M119" s="64">
        <f>IF(Table119[[#This Row],[COUNTRY]]=CATEGORICAL_BINS_STEP_1!$L$9,1,0)</f>
        <v>0</v>
      </c>
      <c r="N119" s="64">
        <f>IF(Table119[[#This Row],[COUNTRY]]=CATEGORICAL_BINS_STEP_1!$L$10,1,0)</f>
        <v>0</v>
      </c>
      <c r="O119" s="64">
        <f>IF(Table119[[#This Row],[COUNTRY]]=CATEGORICAL_BINS_STEP_1!$L$11,1,0)</f>
        <v>0</v>
      </c>
      <c r="P119" s="4">
        <v>3</v>
      </c>
      <c r="Q119" s="4">
        <v>2025</v>
      </c>
      <c r="R119" s="4">
        <v>81</v>
      </c>
      <c r="S119" s="4">
        <v>20</v>
      </c>
      <c r="T119" s="5">
        <v>10.125</v>
      </c>
      <c r="U119" s="14">
        <v>3</v>
      </c>
      <c r="V119" s="4">
        <v>400</v>
      </c>
      <c r="W119" s="4">
        <v>18</v>
      </c>
      <c r="X119" s="4">
        <v>0</v>
      </c>
      <c r="Y119" s="4">
        <v>300000</v>
      </c>
      <c r="Z119" s="1">
        <f>_xlfn.XLOOKUP(Table14[[#This Row],[COUNTRY]],CATEGORICAL_BINS_STEP_1!$L$2:$L$11,CATEGORICAL_BINS_STEP_1!$K$2:$K$11,,-1)</f>
        <v>3</v>
      </c>
      <c r="AA119" s="65">
        <f>IF(Table119[[#This Row],[SOLD PRICE]]&gt;=1000000,1,0)</f>
        <v>0</v>
      </c>
    </row>
    <row r="120" spans="1:27" x14ac:dyDescent="0.35">
      <c r="A120" s="1">
        <v>119</v>
      </c>
      <c r="B120" s="1">
        <f>IF(Table119[[#This Row],[BASE PRICE]]&lt;NUMERICAL_BINS_STEP_1!T121,1,0)</f>
        <v>0</v>
      </c>
      <c r="C120" s="1">
        <v>0</v>
      </c>
      <c r="D120" s="1">
        <v>0</v>
      </c>
      <c r="E120" s="1">
        <v>1</v>
      </c>
      <c r="F120" s="64">
        <f>IF(Table119[[#This Row],[COUNTRY]]=CATEGORICAL_BINS_STEP_1!$L$2,1,0)</f>
        <v>0</v>
      </c>
      <c r="G120" s="64">
        <f>IF(Table119[[#This Row],[COUNTRY]]=CATEGORICAL_BINS_STEP_1!$L$3,1,0)</f>
        <v>0</v>
      </c>
      <c r="H120" s="64">
        <f>IF(Table119[[#This Row],[COUNTRY]]=CATEGORICAL_BINS_STEP_1!$L$4,1,0)</f>
        <v>0</v>
      </c>
      <c r="I120" s="64">
        <f>IF(Table119[[#This Row],[COUNTRY]]=CATEGORICAL_BINS_STEP_1!$L$5,1,0)</f>
        <v>0</v>
      </c>
      <c r="J120" s="64">
        <f>IF(Table119[[#This Row],[COUNTRY]]=CATEGORICAL_BINS_STEP_1!P124,1,0)</f>
        <v>0</v>
      </c>
      <c r="K120" s="64">
        <f>IF(Table119[[#This Row],[COUNTRY]]=CATEGORICAL_BINS_STEP_1!$L$7,1,0)</f>
        <v>1</v>
      </c>
      <c r="L120" s="64">
        <f>IF(Table119[[#This Row],[COUNTRY]]=CATEGORICAL_BINS_STEP_1!$L$8,1,0)</f>
        <v>0</v>
      </c>
      <c r="M120" s="64">
        <f>IF(Table119[[#This Row],[COUNTRY]]=CATEGORICAL_BINS_STEP_1!$L$9,1,0)</f>
        <v>0</v>
      </c>
      <c r="N120" s="64">
        <f>IF(Table119[[#This Row],[COUNTRY]]=CATEGORICAL_BINS_STEP_1!$L$10,1,0)</f>
        <v>0</v>
      </c>
      <c r="O120" s="64">
        <f>IF(Table119[[#This Row],[COUNTRY]]=CATEGORICAL_BINS_STEP_1!$L$11,1,0)</f>
        <v>0</v>
      </c>
      <c r="P120" s="4">
        <v>2</v>
      </c>
      <c r="Q120" s="4">
        <v>39</v>
      </c>
      <c r="R120" s="4">
        <v>137</v>
      </c>
      <c r="S120" s="4">
        <v>35</v>
      </c>
      <c r="T120" s="5">
        <v>15.222222222222221</v>
      </c>
      <c r="U120" s="14">
        <v>8</v>
      </c>
      <c r="V120" s="4">
        <v>17</v>
      </c>
      <c r="W120" s="4">
        <v>18</v>
      </c>
      <c r="X120" s="4">
        <v>0</v>
      </c>
      <c r="Y120" s="4">
        <v>335000</v>
      </c>
      <c r="Z120" s="1">
        <f>_xlfn.XLOOKUP(Table14[[#This Row],[COUNTRY]],CATEGORICAL_BINS_STEP_1!$L$2:$L$11,CATEGORICAL_BINS_STEP_1!$K$2:$K$11,,-1)</f>
        <v>2</v>
      </c>
      <c r="AA120" s="65">
        <f>IF(Table119[[#This Row],[SOLD PRICE]]&gt;=1000000,1,0)</f>
        <v>0</v>
      </c>
    </row>
    <row r="121" spans="1:27" x14ac:dyDescent="0.35">
      <c r="A121" s="1">
        <v>120</v>
      </c>
      <c r="B121" s="1">
        <f>IF(Table119[[#This Row],[BASE PRICE]]&lt;NUMERICAL_BINS_STEP_1!T122,1,0)</f>
        <v>0</v>
      </c>
      <c r="C121" s="1">
        <v>0</v>
      </c>
      <c r="D121" s="1">
        <v>0</v>
      </c>
      <c r="E121" s="1">
        <v>1</v>
      </c>
      <c r="F121" s="64">
        <f>IF(Table119[[#This Row],[COUNTRY]]=CATEGORICAL_BINS_STEP_1!$L$2,1,0)</f>
        <v>0</v>
      </c>
      <c r="G121" s="64">
        <f>IF(Table119[[#This Row],[COUNTRY]]=CATEGORICAL_BINS_STEP_1!$L$3,1,0)</f>
        <v>0</v>
      </c>
      <c r="H121" s="64">
        <f>IF(Table119[[#This Row],[COUNTRY]]=CATEGORICAL_BINS_STEP_1!$L$4,1,0)</f>
        <v>0</v>
      </c>
      <c r="I121" s="64">
        <f>IF(Table119[[#This Row],[COUNTRY]]=CATEGORICAL_BINS_STEP_1!$L$5,1,0)</f>
        <v>1</v>
      </c>
      <c r="J121" s="64">
        <f>IF(Table119[[#This Row],[COUNTRY]]=CATEGORICAL_BINS_STEP_1!P125,1,0)</f>
        <v>0</v>
      </c>
      <c r="K121" s="64">
        <f>IF(Table119[[#This Row],[COUNTRY]]=CATEGORICAL_BINS_STEP_1!$L$7,1,0)</f>
        <v>0</v>
      </c>
      <c r="L121" s="64">
        <f>IF(Table119[[#This Row],[COUNTRY]]=CATEGORICAL_BINS_STEP_1!$L$8,1,0)</f>
        <v>0</v>
      </c>
      <c r="M121" s="64">
        <f>IF(Table119[[#This Row],[COUNTRY]]=CATEGORICAL_BINS_STEP_1!$L$9,1,0)</f>
        <v>0</v>
      </c>
      <c r="N121" s="64">
        <f>IF(Table119[[#This Row],[COUNTRY]]=CATEGORICAL_BINS_STEP_1!$L$10,1,0)</f>
        <v>0</v>
      </c>
      <c r="O121" s="64">
        <f>IF(Table119[[#This Row],[COUNTRY]]=CATEGORICAL_BINS_STEP_1!$L$11,1,0)</f>
        <v>0</v>
      </c>
      <c r="P121" s="4">
        <v>2</v>
      </c>
      <c r="Q121" s="4">
        <v>218</v>
      </c>
      <c r="R121" s="4">
        <v>914</v>
      </c>
      <c r="S121" s="4">
        <v>71</v>
      </c>
      <c r="T121" s="5">
        <v>22.292682926829269</v>
      </c>
      <c r="U121" s="14">
        <v>37</v>
      </c>
      <c r="V121" s="4">
        <v>0</v>
      </c>
      <c r="W121" s="4">
        <v>6</v>
      </c>
      <c r="X121" s="4">
        <v>0</v>
      </c>
      <c r="Y121" s="4">
        <v>350000</v>
      </c>
      <c r="Z121" s="1">
        <f>_xlfn.XLOOKUP(Table14[[#This Row],[COUNTRY]],CATEGORICAL_BINS_STEP_1!$L$2:$L$11,CATEGORICAL_BINS_STEP_1!$K$2:$K$11,,-1)</f>
        <v>1</v>
      </c>
      <c r="AA121" s="65">
        <f>IF(Table119[[#This Row],[SOLD PRICE]]&gt;=1000000,1,0)</f>
        <v>0</v>
      </c>
    </row>
    <row r="122" spans="1:27" x14ac:dyDescent="0.35">
      <c r="A122" s="1">
        <v>121</v>
      </c>
      <c r="B122" s="1">
        <f>IF(Table119[[#This Row],[BASE PRICE]]&lt;NUMERICAL_BINS_STEP_1!T123,1,0)</f>
        <v>0</v>
      </c>
      <c r="C122" s="1">
        <v>0</v>
      </c>
      <c r="D122" s="1">
        <v>0</v>
      </c>
      <c r="E122" s="1">
        <v>1</v>
      </c>
      <c r="F122" s="64">
        <f>IF(Table119[[#This Row],[COUNTRY]]=CATEGORICAL_BINS_STEP_1!$L$2,1,0)</f>
        <v>0</v>
      </c>
      <c r="G122" s="64">
        <f>IF(Table119[[#This Row],[COUNTRY]]=CATEGORICAL_BINS_STEP_1!$L$3,1,0)</f>
        <v>0</v>
      </c>
      <c r="H122" s="64">
        <f>IF(Table119[[#This Row],[COUNTRY]]=CATEGORICAL_BINS_STEP_1!$L$4,1,0)</f>
        <v>0</v>
      </c>
      <c r="I122" s="64">
        <f>IF(Table119[[#This Row],[COUNTRY]]=CATEGORICAL_BINS_STEP_1!$L$5,1,0)</f>
        <v>0</v>
      </c>
      <c r="J122" s="64">
        <f>IF(Table119[[#This Row],[COUNTRY]]=CATEGORICAL_BINS_STEP_1!P126,1,0)</f>
        <v>0</v>
      </c>
      <c r="K122" s="64">
        <f>IF(Table119[[#This Row],[COUNTRY]]=CATEGORICAL_BINS_STEP_1!$L$7,1,0)</f>
        <v>1</v>
      </c>
      <c r="L122" s="64">
        <f>IF(Table119[[#This Row],[COUNTRY]]=CATEGORICAL_BINS_STEP_1!$L$8,1,0)</f>
        <v>0</v>
      </c>
      <c r="M122" s="64">
        <f>IF(Table119[[#This Row],[COUNTRY]]=CATEGORICAL_BINS_STEP_1!$L$9,1,0)</f>
        <v>0</v>
      </c>
      <c r="N122" s="64">
        <f>IF(Table119[[#This Row],[COUNTRY]]=CATEGORICAL_BINS_STEP_1!$L$10,1,0)</f>
        <v>0</v>
      </c>
      <c r="O122" s="64">
        <f>IF(Table119[[#This Row],[COUNTRY]]=CATEGORICAL_BINS_STEP_1!$L$11,1,0)</f>
        <v>0</v>
      </c>
      <c r="P122" s="4">
        <v>2</v>
      </c>
      <c r="Q122" s="4">
        <v>2105</v>
      </c>
      <c r="R122" s="4">
        <v>121</v>
      </c>
      <c r="S122" s="4">
        <v>29</v>
      </c>
      <c r="T122" s="5">
        <v>15.125</v>
      </c>
      <c r="U122" s="14">
        <v>2</v>
      </c>
      <c r="V122" s="4">
        <v>282</v>
      </c>
      <c r="W122" s="4">
        <v>28</v>
      </c>
      <c r="X122" s="4">
        <v>1</v>
      </c>
      <c r="Y122" s="4">
        <v>350000</v>
      </c>
      <c r="Z122" s="1">
        <f>_xlfn.XLOOKUP(Table14[[#This Row],[COUNTRY]],CATEGORICAL_BINS_STEP_1!$L$2:$L$11,CATEGORICAL_BINS_STEP_1!$K$2:$K$11,,-1)</f>
        <v>2</v>
      </c>
      <c r="AA122" s="65">
        <f>IF(Table119[[#This Row],[SOLD PRICE]]&gt;=1000000,1,0)</f>
        <v>0</v>
      </c>
    </row>
    <row r="123" spans="1:27" x14ac:dyDescent="0.35">
      <c r="A123" s="1">
        <v>122</v>
      </c>
      <c r="B123" s="1">
        <f>IF(Table119[[#This Row],[BASE PRICE]]&lt;NUMERICAL_BINS_STEP_1!T124,1,0)</f>
        <v>0</v>
      </c>
      <c r="C123" s="1">
        <v>0</v>
      </c>
      <c r="D123" s="1">
        <v>0</v>
      </c>
      <c r="E123" s="1">
        <v>1</v>
      </c>
      <c r="F123" s="64">
        <f>IF(Table119[[#This Row],[COUNTRY]]=CATEGORICAL_BINS_STEP_1!$L$2,1,0)</f>
        <v>0</v>
      </c>
      <c r="G123" s="64">
        <f>IF(Table119[[#This Row],[COUNTRY]]=CATEGORICAL_BINS_STEP_1!$L$3,1,0)</f>
        <v>1</v>
      </c>
      <c r="H123" s="64">
        <f>IF(Table119[[#This Row],[COUNTRY]]=CATEGORICAL_BINS_STEP_1!$L$4,1,0)</f>
        <v>0</v>
      </c>
      <c r="I123" s="64">
        <f>IF(Table119[[#This Row],[COUNTRY]]=CATEGORICAL_BINS_STEP_1!$L$5,1,0)</f>
        <v>0</v>
      </c>
      <c r="J123" s="64">
        <f>IF(Table119[[#This Row],[COUNTRY]]=CATEGORICAL_BINS_STEP_1!P127,1,0)</f>
        <v>0</v>
      </c>
      <c r="K123" s="64">
        <f>IF(Table119[[#This Row],[COUNTRY]]=CATEGORICAL_BINS_STEP_1!$L$7,1,0)</f>
        <v>0</v>
      </c>
      <c r="L123" s="64">
        <f>IF(Table119[[#This Row],[COUNTRY]]=CATEGORICAL_BINS_STEP_1!$L$8,1,0)</f>
        <v>0</v>
      </c>
      <c r="M123" s="64">
        <f>IF(Table119[[#This Row],[COUNTRY]]=CATEGORICAL_BINS_STEP_1!$L$9,1,0)</f>
        <v>0</v>
      </c>
      <c r="N123" s="64">
        <f>IF(Table119[[#This Row],[COUNTRY]]=CATEGORICAL_BINS_STEP_1!$L$10,1,0)</f>
        <v>0</v>
      </c>
      <c r="O123" s="64">
        <f>IF(Table119[[#This Row],[COUNTRY]]=CATEGORICAL_BINS_STEP_1!$L$11,1,0)</f>
        <v>0</v>
      </c>
      <c r="P123" s="4">
        <v>2</v>
      </c>
      <c r="Q123" s="4">
        <v>43</v>
      </c>
      <c r="R123" s="4">
        <v>217</v>
      </c>
      <c r="S123" s="4">
        <v>25</v>
      </c>
      <c r="T123" s="5">
        <v>9.4347826086956523</v>
      </c>
      <c r="U123" s="14">
        <v>5</v>
      </c>
      <c r="V123" s="4">
        <v>28</v>
      </c>
      <c r="W123" s="4">
        <v>61</v>
      </c>
      <c r="X123" s="4">
        <v>0</v>
      </c>
      <c r="Y123" s="4">
        <v>400000</v>
      </c>
      <c r="Z123" s="1">
        <f>_xlfn.XLOOKUP(Table14[[#This Row],[COUNTRY]],CATEGORICAL_BINS_STEP_1!$L$2:$L$11,CATEGORICAL_BINS_STEP_1!$K$2:$K$11,,-1)</f>
        <v>1</v>
      </c>
      <c r="AA123" s="65">
        <f>IF(Table119[[#This Row],[SOLD PRICE]]&gt;=1000000,1,0)</f>
        <v>1</v>
      </c>
    </row>
    <row r="124" spans="1:27" x14ac:dyDescent="0.35">
      <c r="A124" s="1">
        <v>123</v>
      </c>
      <c r="B124" s="1">
        <f>IF(Table119[[#This Row],[BASE PRICE]]&lt;NUMERICAL_BINS_STEP_1!T125,1,0)</f>
        <v>0</v>
      </c>
      <c r="C124" s="1">
        <v>0</v>
      </c>
      <c r="D124" s="1">
        <v>0</v>
      </c>
      <c r="E124" s="1">
        <v>1</v>
      </c>
      <c r="F124" s="64">
        <f>IF(Table119[[#This Row],[COUNTRY]]=CATEGORICAL_BINS_STEP_1!$L$2,1,0)</f>
        <v>0</v>
      </c>
      <c r="G124" s="64">
        <f>IF(Table119[[#This Row],[COUNTRY]]=CATEGORICAL_BINS_STEP_1!$L$3,1,0)</f>
        <v>1</v>
      </c>
      <c r="H124" s="64">
        <f>IF(Table119[[#This Row],[COUNTRY]]=CATEGORICAL_BINS_STEP_1!$L$4,1,0)</f>
        <v>0</v>
      </c>
      <c r="I124" s="64">
        <f>IF(Table119[[#This Row],[COUNTRY]]=CATEGORICAL_BINS_STEP_1!$L$5,1,0)</f>
        <v>0</v>
      </c>
      <c r="J124" s="64">
        <f>IF(Table119[[#This Row],[COUNTRY]]=CATEGORICAL_BINS_STEP_1!P128,1,0)</f>
        <v>0</v>
      </c>
      <c r="K124" s="64">
        <f>IF(Table119[[#This Row],[COUNTRY]]=CATEGORICAL_BINS_STEP_1!$L$7,1,0)</f>
        <v>0</v>
      </c>
      <c r="L124" s="64">
        <f>IF(Table119[[#This Row],[COUNTRY]]=CATEGORICAL_BINS_STEP_1!$L$8,1,0)</f>
        <v>0</v>
      </c>
      <c r="M124" s="64">
        <f>IF(Table119[[#This Row],[COUNTRY]]=CATEGORICAL_BINS_STEP_1!$L$9,1,0)</f>
        <v>0</v>
      </c>
      <c r="N124" s="64">
        <f>IF(Table119[[#This Row],[COUNTRY]]=CATEGORICAL_BINS_STEP_1!$L$10,1,0)</f>
        <v>0</v>
      </c>
      <c r="O124" s="64">
        <f>IF(Table119[[#This Row],[COUNTRY]]=CATEGORICAL_BINS_STEP_1!$L$11,1,0)</f>
        <v>0</v>
      </c>
      <c r="P124" s="4">
        <v>3</v>
      </c>
      <c r="Q124" s="4">
        <v>1018</v>
      </c>
      <c r="R124" s="4">
        <v>198</v>
      </c>
      <c r="S124" s="4">
        <v>34</v>
      </c>
      <c r="T124" s="5">
        <v>9.9</v>
      </c>
      <c r="U124" s="14">
        <v>6</v>
      </c>
      <c r="V124" s="4">
        <v>293</v>
      </c>
      <c r="W124" s="4">
        <v>57</v>
      </c>
      <c r="X124" s="4">
        <v>1</v>
      </c>
      <c r="Y124" s="4">
        <v>400000</v>
      </c>
      <c r="Z124" s="1">
        <f>_xlfn.XLOOKUP(Table14[[#This Row],[COUNTRY]],CATEGORICAL_BINS_STEP_1!$L$2:$L$11,CATEGORICAL_BINS_STEP_1!$K$2:$K$11,,-1)</f>
        <v>2</v>
      </c>
      <c r="AA124" s="65">
        <f>IF(Table119[[#This Row],[SOLD PRICE]]&gt;=1000000,1,0)</f>
        <v>0</v>
      </c>
    </row>
    <row r="125" spans="1:27" x14ac:dyDescent="0.35">
      <c r="A125" s="1">
        <v>124</v>
      </c>
      <c r="B125" s="1">
        <f>IF(Table119[[#This Row],[BASE PRICE]]&lt;NUMERICAL_BINS_STEP_1!T126,1,0)</f>
        <v>0</v>
      </c>
      <c r="C125" s="1">
        <v>0</v>
      </c>
      <c r="D125" s="1">
        <v>0</v>
      </c>
      <c r="E125" s="1">
        <v>1</v>
      </c>
      <c r="F125" s="64">
        <f>IF(Table119[[#This Row],[COUNTRY]]=CATEGORICAL_BINS_STEP_1!$L$2,1,0)</f>
        <v>0</v>
      </c>
      <c r="G125" s="64">
        <f>IF(Table119[[#This Row],[COUNTRY]]=CATEGORICAL_BINS_STEP_1!$L$3,1,0)</f>
        <v>1</v>
      </c>
      <c r="H125" s="64">
        <f>IF(Table119[[#This Row],[COUNTRY]]=CATEGORICAL_BINS_STEP_1!$L$4,1,0)</f>
        <v>0</v>
      </c>
      <c r="I125" s="64">
        <f>IF(Table119[[#This Row],[COUNTRY]]=CATEGORICAL_BINS_STEP_1!$L$5,1,0)</f>
        <v>0</v>
      </c>
      <c r="J125" s="64">
        <f>IF(Table119[[#This Row],[COUNTRY]]=CATEGORICAL_BINS_STEP_1!P129,1,0)</f>
        <v>0</v>
      </c>
      <c r="K125" s="64">
        <f>IF(Table119[[#This Row],[COUNTRY]]=CATEGORICAL_BINS_STEP_1!$L$7,1,0)</f>
        <v>0</v>
      </c>
      <c r="L125" s="64">
        <f>IF(Table119[[#This Row],[COUNTRY]]=CATEGORICAL_BINS_STEP_1!$L$8,1,0)</f>
        <v>0</v>
      </c>
      <c r="M125" s="64">
        <f>IF(Table119[[#This Row],[COUNTRY]]=CATEGORICAL_BINS_STEP_1!$L$9,1,0)</f>
        <v>0</v>
      </c>
      <c r="N125" s="64">
        <f>IF(Table119[[#This Row],[COUNTRY]]=CATEGORICAL_BINS_STEP_1!$L$10,1,0)</f>
        <v>0</v>
      </c>
      <c r="O125" s="64">
        <f>IF(Table119[[#This Row],[COUNTRY]]=CATEGORICAL_BINS_STEP_1!$L$11,1,0)</f>
        <v>0</v>
      </c>
      <c r="P125" s="4">
        <v>1</v>
      </c>
      <c r="Q125" s="4">
        <v>876</v>
      </c>
      <c r="R125" s="4">
        <v>1025</v>
      </c>
      <c r="S125" s="4">
        <v>109</v>
      </c>
      <c r="T125" s="5">
        <v>27.702702702702702</v>
      </c>
      <c r="U125" s="14">
        <v>44</v>
      </c>
      <c r="V125" s="4">
        <v>0</v>
      </c>
      <c r="W125" s="4">
        <v>0</v>
      </c>
      <c r="X125" s="4">
        <v>0</v>
      </c>
      <c r="Y125" s="4">
        <v>400000</v>
      </c>
      <c r="Z125" s="1">
        <f>_xlfn.XLOOKUP(Table14[[#This Row],[COUNTRY]],CATEGORICAL_BINS_STEP_1!$L$2:$L$11,CATEGORICAL_BINS_STEP_1!$K$2:$K$11,,-1)</f>
        <v>2</v>
      </c>
      <c r="AA125" s="65">
        <f>IF(Table119[[#This Row],[SOLD PRICE]]&gt;=1000000,1,0)</f>
        <v>1</v>
      </c>
    </row>
    <row r="126" spans="1:27" x14ac:dyDescent="0.35">
      <c r="A126" s="1">
        <v>125</v>
      </c>
      <c r="B126" s="1">
        <f>IF(Table119[[#This Row],[BASE PRICE]]&lt;NUMERICAL_BINS_STEP_1!T127,1,0)</f>
        <v>0</v>
      </c>
      <c r="C126" s="1">
        <v>0</v>
      </c>
      <c r="D126" s="1">
        <v>0</v>
      </c>
      <c r="E126" s="1">
        <v>1</v>
      </c>
      <c r="F126" s="64">
        <f>IF(Table119[[#This Row],[COUNTRY]]=CATEGORICAL_BINS_STEP_1!$L$2,1,0)</f>
        <v>0</v>
      </c>
      <c r="G126" s="64">
        <f>IF(Table119[[#This Row],[COUNTRY]]=CATEGORICAL_BINS_STEP_1!$L$3,1,0)</f>
        <v>0</v>
      </c>
      <c r="H126" s="64">
        <f>IF(Table119[[#This Row],[COUNTRY]]=CATEGORICAL_BINS_STEP_1!$L$4,1,0)</f>
        <v>0</v>
      </c>
      <c r="I126" s="64">
        <f>IF(Table119[[#This Row],[COUNTRY]]=CATEGORICAL_BINS_STEP_1!$L$5,1,0)</f>
        <v>1</v>
      </c>
      <c r="J126" s="64">
        <f>IF(Table119[[#This Row],[COUNTRY]]=CATEGORICAL_BINS_STEP_1!P130,1,0)</f>
        <v>0</v>
      </c>
      <c r="K126" s="64">
        <f>IF(Table119[[#This Row],[COUNTRY]]=CATEGORICAL_BINS_STEP_1!$L$7,1,0)</f>
        <v>0</v>
      </c>
      <c r="L126" s="64">
        <f>IF(Table119[[#This Row],[COUNTRY]]=CATEGORICAL_BINS_STEP_1!$L$8,1,0)</f>
        <v>0</v>
      </c>
      <c r="M126" s="64">
        <f>IF(Table119[[#This Row],[COUNTRY]]=CATEGORICAL_BINS_STEP_1!$L$9,1,0)</f>
        <v>0</v>
      </c>
      <c r="N126" s="64">
        <f>IF(Table119[[#This Row],[COUNTRY]]=CATEGORICAL_BINS_STEP_1!$L$10,1,0)</f>
        <v>0</v>
      </c>
      <c r="O126" s="64">
        <f>IF(Table119[[#This Row],[COUNTRY]]=CATEGORICAL_BINS_STEP_1!$L$11,1,0)</f>
        <v>0</v>
      </c>
      <c r="P126" s="4">
        <v>2</v>
      </c>
      <c r="Q126" s="4">
        <v>2037</v>
      </c>
      <c r="R126" s="4">
        <v>745</v>
      </c>
      <c r="S126" s="4">
        <v>78</v>
      </c>
      <c r="T126" s="5">
        <v>31.041666666666668</v>
      </c>
      <c r="U126" s="14">
        <v>29</v>
      </c>
      <c r="V126" s="4">
        <v>12</v>
      </c>
      <c r="W126" s="4">
        <v>0</v>
      </c>
      <c r="X126" s="4">
        <v>1</v>
      </c>
      <c r="Y126" s="4">
        <v>400000</v>
      </c>
      <c r="Z126" s="1">
        <f>_xlfn.XLOOKUP(Table14[[#This Row],[COUNTRY]],CATEGORICAL_BINS_STEP_1!$L$2:$L$11,CATEGORICAL_BINS_STEP_1!$K$2:$K$11,,-1)</f>
        <v>2</v>
      </c>
      <c r="AA126" s="65">
        <f>IF(Table119[[#This Row],[SOLD PRICE]]&gt;=1000000,1,0)</f>
        <v>1</v>
      </c>
    </row>
    <row r="127" spans="1:27" x14ac:dyDescent="0.35">
      <c r="A127" s="1">
        <v>126</v>
      </c>
      <c r="B127" s="1">
        <f>IF(Table119[[#This Row],[BASE PRICE]]&lt;NUMERICAL_BINS_STEP_1!T128,1,0)</f>
        <v>0</v>
      </c>
      <c r="C127" s="1">
        <v>0</v>
      </c>
      <c r="D127" s="1">
        <v>0</v>
      </c>
      <c r="E127" s="1">
        <v>1</v>
      </c>
      <c r="F127" s="64">
        <f>IF(Table119[[#This Row],[COUNTRY]]=CATEGORICAL_BINS_STEP_1!$L$2,1,0)</f>
        <v>0</v>
      </c>
      <c r="G127" s="64">
        <f>IF(Table119[[#This Row],[COUNTRY]]=CATEGORICAL_BINS_STEP_1!$L$3,1,0)</f>
        <v>1</v>
      </c>
      <c r="H127" s="64">
        <f>IF(Table119[[#This Row],[COUNTRY]]=CATEGORICAL_BINS_STEP_1!$L$4,1,0)</f>
        <v>0</v>
      </c>
      <c r="I127" s="64">
        <f>IF(Table119[[#This Row],[COUNTRY]]=CATEGORICAL_BINS_STEP_1!$L$5,1,0)</f>
        <v>0</v>
      </c>
      <c r="J127" s="64">
        <f>IF(Table119[[#This Row],[COUNTRY]]=CATEGORICAL_BINS_STEP_1!P131,1,0)</f>
        <v>0</v>
      </c>
      <c r="K127" s="64">
        <f>IF(Table119[[#This Row],[COUNTRY]]=CATEGORICAL_BINS_STEP_1!$L$7,1,0)</f>
        <v>0</v>
      </c>
      <c r="L127" s="64">
        <f>IF(Table119[[#This Row],[COUNTRY]]=CATEGORICAL_BINS_STEP_1!$L$8,1,0)</f>
        <v>0</v>
      </c>
      <c r="M127" s="64">
        <f>IF(Table119[[#This Row],[COUNTRY]]=CATEGORICAL_BINS_STEP_1!$L$9,1,0)</f>
        <v>0</v>
      </c>
      <c r="N127" s="64">
        <f>IF(Table119[[#This Row],[COUNTRY]]=CATEGORICAL_BINS_STEP_1!$L$10,1,0)</f>
        <v>0</v>
      </c>
      <c r="O127" s="64">
        <f>IF(Table119[[#This Row],[COUNTRY]]=CATEGORICAL_BINS_STEP_1!$L$11,1,0)</f>
        <v>0</v>
      </c>
      <c r="P127" s="4">
        <v>2</v>
      </c>
      <c r="Q127" s="4">
        <v>0</v>
      </c>
      <c r="R127" s="4">
        <v>49</v>
      </c>
      <c r="S127" s="4">
        <v>16</v>
      </c>
      <c r="T127" s="5">
        <v>9.8000000000000007</v>
      </c>
      <c r="U127" s="14">
        <v>2</v>
      </c>
      <c r="V127" s="4">
        <v>0</v>
      </c>
      <c r="W127" s="4">
        <v>0</v>
      </c>
      <c r="X127" s="4">
        <v>0</v>
      </c>
      <c r="Y127" s="4">
        <v>400000</v>
      </c>
      <c r="Z127" s="1">
        <f>_xlfn.XLOOKUP(Table14[[#This Row],[COUNTRY]],CATEGORICAL_BINS_STEP_1!$L$2:$L$11,CATEGORICAL_BINS_STEP_1!$K$2:$K$11,,-1)</f>
        <v>1</v>
      </c>
      <c r="AA127" s="65">
        <f>IF(Table119[[#This Row],[SOLD PRICE]]&gt;=1000000,1,0)</f>
        <v>1</v>
      </c>
    </row>
    <row r="128" spans="1:27" x14ac:dyDescent="0.35">
      <c r="A128" s="1">
        <v>127</v>
      </c>
      <c r="B128" s="1">
        <f>IF(Table119[[#This Row],[BASE PRICE]]&lt;NUMERICAL_BINS_STEP_1!T129,1,0)</f>
        <v>0</v>
      </c>
      <c r="C128" s="1">
        <v>0</v>
      </c>
      <c r="D128" s="1">
        <v>0</v>
      </c>
      <c r="E128" s="1">
        <v>1</v>
      </c>
      <c r="F128" s="64">
        <f>IF(Table119[[#This Row],[COUNTRY]]=CATEGORICAL_BINS_STEP_1!$L$2,1,0)</f>
        <v>0</v>
      </c>
      <c r="G128" s="64">
        <f>IF(Table119[[#This Row],[COUNTRY]]=CATEGORICAL_BINS_STEP_1!$L$3,1,0)</f>
        <v>1</v>
      </c>
      <c r="H128" s="64">
        <f>IF(Table119[[#This Row],[COUNTRY]]=CATEGORICAL_BINS_STEP_1!$L$4,1,0)</f>
        <v>0</v>
      </c>
      <c r="I128" s="64">
        <f>IF(Table119[[#This Row],[COUNTRY]]=CATEGORICAL_BINS_STEP_1!$L$5,1,0)</f>
        <v>0</v>
      </c>
      <c r="J128" s="64">
        <f>IF(Table119[[#This Row],[COUNTRY]]=CATEGORICAL_BINS_STEP_1!P132,1,0)</f>
        <v>0</v>
      </c>
      <c r="K128" s="64">
        <f>IF(Table119[[#This Row],[COUNTRY]]=CATEGORICAL_BINS_STEP_1!$L$7,1,0)</f>
        <v>0</v>
      </c>
      <c r="L128" s="64">
        <f>IF(Table119[[#This Row],[COUNTRY]]=CATEGORICAL_BINS_STEP_1!$L$8,1,0)</f>
        <v>0</v>
      </c>
      <c r="M128" s="64">
        <f>IF(Table119[[#This Row],[COUNTRY]]=CATEGORICAL_BINS_STEP_1!$L$9,1,0)</f>
        <v>0</v>
      </c>
      <c r="N128" s="64">
        <f>IF(Table119[[#This Row],[COUNTRY]]=CATEGORICAL_BINS_STEP_1!$L$10,1,0)</f>
        <v>0</v>
      </c>
      <c r="O128" s="64">
        <f>IF(Table119[[#This Row],[COUNTRY]]=CATEGORICAL_BINS_STEP_1!$L$11,1,0)</f>
        <v>0</v>
      </c>
      <c r="P128" s="4">
        <v>2</v>
      </c>
      <c r="Q128" s="4">
        <v>6814</v>
      </c>
      <c r="R128" s="4">
        <v>3</v>
      </c>
      <c r="S128" s="4">
        <v>3</v>
      </c>
      <c r="T128" s="5">
        <v>3</v>
      </c>
      <c r="U128" s="14">
        <v>0</v>
      </c>
      <c r="V128" s="4">
        <v>3</v>
      </c>
      <c r="W128" s="4">
        <v>0</v>
      </c>
      <c r="X128" s="4">
        <v>1</v>
      </c>
      <c r="Y128" s="4">
        <v>400000</v>
      </c>
      <c r="Z128" s="1">
        <f>_xlfn.XLOOKUP(Table14[[#This Row],[COUNTRY]],CATEGORICAL_BINS_STEP_1!$L$2:$L$11,CATEGORICAL_BINS_STEP_1!$K$2:$K$11,,-1)</f>
        <v>1</v>
      </c>
      <c r="AA128" s="65">
        <f>IF(Table119[[#This Row],[SOLD PRICE]]&gt;=1000000,1,0)</f>
        <v>1</v>
      </c>
    </row>
    <row r="129" spans="1:27" x14ac:dyDescent="0.35">
      <c r="A129" s="1">
        <v>128</v>
      </c>
      <c r="B129" s="1">
        <f>IF(Table119[[#This Row],[BASE PRICE]]&lt;NUMERICAL_BINS_STEP_1!T130,1,0)</f>
        <v>0</v>
      </c>
      <c r="C129" s="1">
        <v>0</v>
      </c>
      <c r="D129" s="1">
        <v>0</v>
      </c>
      <c r="E129" s="1">
        <v>1</v>
      </c>
      <c r="F129" s="64">
        <f>IF(Table119[[#This Row],[COUNTRY]]=CATEGORICAL_BINS_STEP_1!$L$2,1,0)</f>
        <v>0</v>
      </c>
      <c r="G129" s="64">
        <f>IF(Table119[[#This Row],[COUNTRY]]=CATEGORICAL_BINS_STEP_1!$L$3,1,0)</f>
        <v>0</v>
      </c>
      <c r="H129" s="64">
        <f>IF(Table119[[#This Row],[COUNTRY]]=CATEGORICAL_BINS_STEP_1!$L$4,1,0)</f>
        <v>0</v>
      </c>
      <c r="I129" s="64">
        <f>IF(Table119[[#This Row],[COUNTRY]]=CATEGORICAL_BINS_STEP_1!$L$5,1,0)</f>
        <v>0</v>
      </c>
      <c r="J129" s="64">
        <f>IF(Table119[[#This Row],[COUNTRY]]=CATEGORICAL_BINS_STEP_1!P133,1,0)</f>
        <v>0</v>
      </c>
      <c r="K129" s="64">
        <f>IF(Table119[[#This Row],[COUNTRY]]=CATEGORICAL_BINS_STEP_1!$L$7,1,0)</f>
        <v>1</v>
      </c>
      <c r="L129" s="64">
        <f>IF(Table119[[#This Row],[COUNTRY]]=CATEGORICAL_BINS_STEP_1!$L$8,1,0)</f>
        <v>0</v>
      </c>
      <c r="M129" s="64">
        <f>IF(Table119[[#This Row],[COUNTRY]]=CATEGORICAL_BINS_STEP_1!$L$9,1,0)</f>
        <v>0</v>
      </c>
      <c r="N129" s="64">
        <f>IF(Table119[[#This Row],[COUNTRY]]=CATEGORICAL_BINS_STEP_1!$L$10,1,0)</f>
        <v>0</v>
      </c>
      <c r="O129" s="64">
        <f>IF(Table119[[#This Row],[COUNTRY]]=CATEGORICAL_BINS_STEP_1!$L$11,1,0)</f>
        <v>0</v>
      </c>
      <c r="P129" s="4">
        <v>2</v>
      </c>
      <c r="Q129" s="4">
        <v>8051</v>
      </c>
      <c r="R129" s="4">
        <v>1237</v>
      </c>
      <c r="S129" s="4">
        <v>66</v>
      </c>
      <c r="T129" s="5">
        <v>26.319148936170212</v>
      </c>
      <c r="U129" s="14">
        <v>67</v>
      </c>
      <c r="V129" s="4">
        <v>109</v>
      </c>
      <c r="W129" s="4">
        <v>23</v>
      </c>
      <c r="X129" s="4">
        <v>1</v>
      </c>
      <c r="Y129" s="4">
        <v>450000</v>
      </c>
      <c r="Z129" s="1">
        <f>_xlfn.XLOOKUP(Table14[[#This Row],[COUNTRY]],CATEGORICAL_BINS_STEP_1!$L$2:$L$11,CATEGORICAL_BINS_STEP_1!$K$2:$K$11,,-1)</f>
        <v>1</v>
      </c>
      <c r="AA129" s="65">
        <f>IF(Table119[[#This Row],[SOLD PRICE]]&gt;=1000000,1,0)</f>
        <v>0</v>
      </c>
    </row>
    <row r="130" spans="1:27" x14ac:dyDescent="0.35">
      <c r="A130" s="1">
        <v>129</v>
      </c>
      <c r="B130" s="1">
        <f>IF(Table119[[#This Row],[BASE PRICE]]&lt;NUMERICAL_BINS_STEP_1!T131,1,0)</f>
        <v>0</v>
      </c>
      <c r="C130" s="1">
        <v>0</v>
      </c>
      <c r="D130" s="1">
        <v>0</v>
      </c>
      <c r="E130" s="1">
        <v>1</v>
      </c>
      <c r="F130" s="64">
        <f>IF(Table119[[#This Row],[COUNTRY]]=CATEGORICAL_BINS_STEP_1!$L$2,1,0)</f>
        <v>1</v>
      </c>
      <c r="G130" s="64">
        <f>IF(Table119[[#This Row],[COUNTRY]]=CATEGORICAL_BINS_STEP_1!$L$3,1,0)</f>
        <v>0</v>
      </c>
      <c r="H130" s="64">
        <f>IF(Table119[[#This Row],[COUNTRY]]=CATEGORICAL_BINS_STEP_1!$L$4,1,0)</f>
        <v>0</v>
      </c>
      <c r="I130" s="64">
        <f>IF(Table119[[#This Row],[COUNTRY]]=CATEGORICAL_BINS_STEP_1!$L$5,1,0)</f>
        <v>0</v>
      </c>
      <c r="J130" s="64">
        <f>IF(Table119[[#This Row],[COUNTRY]]=CATEGORICAL_BINS_STEP_1!P134,1,0)</f>
        <v>0</v>
      </c>
      <c r="K130" s="64">
        <f>IF(Table119[[#This Row],[COUNTRY]]=CATEGORICAL_BINS_STEP_1!$L$7,1,0)</f>
        <v>0</v>
      </c>
      <c r="L130" s="64">
        <f>IF(Table119[[#This Row],[COUNTRY]]=CATEGORICAL_BINS_STEP_1!$L$8,1,0)</f>
        <v>0</v>
      </c>
      <c r="M130" s="64">
        <f>IF(Table119[[#This Row],[COUNTRY]]=CATEGORICAL_BINS_STEP_1!$L$9,1,0)</f>
        <v>0</v>
      </c>
      <c r="N130" s="64">
        <f>IF(Table119[[#This Row],[COUNTRY]]=CATEGORICAL_BINS_STEP_1!$L$10,1,0)</f>
        <v>0</v>
      </c>
      <c r="O130" s="64">
        <f>IF(Table119[[#This Row],[COUNTRY]]=CATEGORICAL_BINS_STEP_1!$L$11,1,0)</f>
        <v>0</v>
      </c>
      <c r="P130" s="4">
        <v>2</v>
      </c>
      <c r="Q130" s="4">
        <v>790</v>
      </c>
      <c r="R130" s="4">
        <v>99</v>
      </c>
      <c r="S130" s="4">
        <v>23</v>
      </c>
      <c r="T130" s="5">
        <v>9.9</v>
      </c>
      <c r="U130" s="14">
        <v>1</v>
      </c>
      <c r="V130" s="4">
        <v>278</v>
      </c>
      <c r="W130" s="4">
        <v>65</v>
      </c>
      <c r="X130" s="4">
        <v>0</v>
      </c>
      <c r="Y130" s="4">
        <v>950000</v>
      </c>
      <c r="Z130" s="1">
        <f>_xlfn.XLOOKUP(Table14[[#This Row],[COUNTRY]],CATEGORICAL_BINS_STEP_1!$L$2:$L$11,CATEGORICAL_BINS_STEP_1!$K$2:$K$11,,-1)</f>
        <v>1</v>
      </c>
      <c r="AA130" s="65">
        <f>IF(Table119[[#This Row],[SOLD PRICE]]&gt;=1000000,1,0)</f>
        <v>1</v>
      </c>
    </row>
    <row r="131" spans="1:27" x14ac:dyDescent="0.35">
      <c r="A131" s="1">
        <v>130</v>
      </c>
      <c r="B131" s="1">
        <f>IF(Table119[[#This Row],[BASE PRICE]]&lt;NUMERICAL_BINS_STEP_1!T132,1,0)</f>
        <v>0</v>
      </c>
      <c r="C131" s="1">
        <v>0</v>
      </c>
      <c r="D131" s="1">
        <v>0</v>
      </c>
      <c r="E131" s="1">
        <v>1</v>
      </c>
      <c r="F131" s="70">
        <f>IF(Table119[[#This Row],[COUNTRY]]=CATEGORICAL_BINS_STEP_1!$L$2,1,0)</f>
        <v>1</v>
      </c>
      <c r="G131" s="70">
        <f>IF(Table119[[#This Row],[COUNTRY]]=CATEGORICAL_BINS_STEP_1!$L$3,1,0)</f>
        <v>0</v>
      </c>
      <c r="H131" s="70">
        <f>IF(Table119[[#This Row],[COUNTRY]]=CATEGORICAL_BINS_STEP_1!$L$4,1,0)</f>
        <v>0</v>
      </c>
      <c r="I131" s="70">
        <f>IF(Table119[[#This Row],[COUNTRY]]=CATEGORICAL_BINS_STEP_1!$L$5,1,0)</f>
        <v>0</v>
      </c>
      <c r="J131" s="70">
        <f>IF(Table119[[#This Row],[COUNTRY]]=CATEGORICAL_BINS_STEP_1!P135,1,0)</f>
        <v>0</v>
      </c>
      <c r="K131" s="70">
        <f>IF(Table119[[#This Row],[COUNTRY]]=CATEGORICAL_BINS_STEP_1!$L$7,1,0)</f>
        <v>0</v>
      </c>
      <c r="L131" s="70">
        <f>IF(Table119[[#This Row],[COUNTRY]]=CATEGORICAL_BINS_STEP_1!$L$8,1,0)</f>
        <v>0</v>
      </c>
      <c r="M131" s="70">
        <f>IF(Table119[[#This Row],[COUNTRY]]=CATEGORICAL_BINS_STEP_1!$L$9,1,0)</f>
        <v>0</v>
      </c>
      <c r="N131" s="70">
        <f>IF(Table119[[#This Row],[COUNTRY]]=CATEGORICAL_BINS_STEP_1!$L$10,1,0)</f>
        <v>0</v>
      </c>
      <c r="O131" s="70">
        <f>IF(Table119[[#This Row],[COUNTRY]]=CATEGORICAL_BINS_STEP_1!$L$11,1,0)</f>
        <v>0</v>
      </c>
      <c r="P131" s="4">
        <v>2</v>
      </c>
      <c r="Q131" s="47">
        <v>343</v>
      </c>
      <c r="R131" s="47">
        <v>11</v>
      </c>
      <c r="S131" s="47">
        <v>10</v>
      </c>
      <c r="T131" s="48">
        <v>11</v>
      </c>
      <c r="U131" s="49">
        <v>0</v>
      </c>
      <c r="V131" s="47">
        <v>108</v>
      </c>
      <c r="W131" s="47">
        <v>2</v>
      </c>
      <c r="X131" s="47">
        <v>0</v>
      </c>
      <c r="Y131" s="4">
        <v>1350000</v>
      </c>
      <c r="Z131" s="1">
        <f>_xlfn.XLOOKUP(Table14[[#This Row],[COUNTRY]],CATEGORICAL_BINS_STEP_1!$L$2:$L$11,CATEGORICAL_BINS_STEP_1!$K$2:$K$11,,-1)</f>
        <v>3</v>
      </c>
      <c r="AA131" s="71">
        <f>IF(Table119[[#This Row],[SOLD PRICE]]&gt;=1000000,1,0)</f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3021-8487-411B-AE6F-E48895E0CB82}">
  <dimension ref="A1:I28"/>
  <sheetViews>
    <sheetView workbookViewId="0">
      <selection activeCell="F12" sqref="F12"/>
    </sheetView>
  </sheetViews>
  <sheetFormatPr defaultRowHeight="14.5" x14ac:dyDescent="0.35"/>
  <cols>
    <col min="1" max="1" width="17.269531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0.32268246935357126</v>
      </c>
    </row>
    <row r="7" spans="1:9" x14ac:dyDescent="0.35">
      <c r="A7" s="34" t="s">
        <v>224</v>
      </c>
      <c r="B7" s="34">
        <v>0.22015079084153269</v>
      </c>
    </row>
    <row r="8" spans="1:9" ht="15" thickBot="1" x14ac:dyDescent="0.4">
      <c r="A8" s="35" t="s">
        <v>225</v>
      </c>
      <c r="B8" s="35">
        <v>130</v>
      </c>
    </row>
    <row r="10" spans="1:9" x14ac:dyDescent="0.35">
      <c r="A10" s="38"/>
      <c r="B10" s="38"/>
      <c r="C10" s="38"/>
      <c r="D10" s="38"/>
      <c r="E10" s="38"/>
      <c r="F10" s="38"/>
    </row>
    <row r="11" spans="1:9" x14ac:dyDescent="0.35">
      <c r="A11" s="39"/>
      <c r="B11" s="39"/>
      <c r="C11" s="39"/>
      <c r="D11" s="39"/>
      <c r="E11" s="39"/>
      <c r="F11" s="39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x14ac:dyDescent="0.35">
      <c r="A14" s="34"/>
      <c r="B14" s="34"/>
      <c r="C14" s="34"/>
      <c r="D14" s="34"/>
      <c r="E14" s="34"/>
      <c r="F14" s="34"/>
    </row>
    <row r="15" spans="1:9" ht="15" thickBot="1" x14ac:dyDescent="0.4">
      <c r="H15" s="38"/>
      <c r="I15" s="38"/>
    </row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9"/>
      <c r="I16" s="39"/>
    </row>
    <row r="17" spans="1:9" x14ac:dyDescent="0.35">
      <c r="A17" s="34" t="s">
        <v>230</v>
      </c>
      <c r="B17" s="41">
        <v>-0.11189512199655116</v>
      </c>
      <c r="C17" s="41">
        <v>9.4874413764440307E-2</v>
      </c>
      <c r="D17" s="41">
        <v>-1.1794025128246997</v>
      </c>
      <c r="E17" s="41">
        <v>0.24057093263419041</v>
      </c>
      <c r="F17" s="41">
        <v>-0.29973985847313861</v>
      </c>
      <c r="G17" s="41">
        <v>7.5949614480036287E-2</v>
      </c>
      <c r="H17" s="41"/>
      <c r="I17" s="41"/>
    </row>
    <row r="18" spans="1:9" x14ac:dyDescent="0.35">
      <c r="A18" s="34" t="s">
        <v>2</v>
      </c>
      <c r="B18" s="41">
        <v>1.6882772816808243E-2</v>
      </c>
      <c r="C18" s="41">
        <v>4.0070462884913061E-2</v>
      </c>
      <c r="D18" s="41">
        <v>0.4213271223069594</v>
      </c>
      <c r="E18" s="41">
        <v>0.67426994703424159</v>
      </c>
      <c r="F18" s="41">
        <v>-6.2453954994758608E-2</v>
      </c>
      <c r="G18" s="41">
        <v>9.6219500628375088E-2</v>
      </c>
      <c r="H18" s="41"/>
      <c r="I18" s="41"/>
    </row>
    <row r="19" spans="1:9" x14ac:dyDescent="0.35">
      <c r="A19" s="34" t="s">
        <v>171</v>
      </c>
      <c r="B19" s="41">
        <v>5.5163470652705875E-5</v>
      </c>
      <c r="C19" s="41">
        <v>7.6022094454124059E-5</v>
      </c>
      <c r="D19" s="41">
        <v>0.7256241892413865</v>
      </c>
      <c r="E19" s="41">
        <v>0.46948196357474703</v>
      </c>
      <c r="F19" s="41">
        <v>-9.5354985615063573E-5</v>
      </c>
      <c r="G19" s="41">
        <v>2.0568192692047534E-4</v>
      </c>
      <c r="H19" s="41"/>
      <c r="I19" s="41"/>
    </row>
    <row r="20" spans="1:9" x14ac:dyDescent="0.35">
      <c r="A20" s="34" t="s">
        <v>10</v>
      </c>
      <c r="B20" s="41">
        <v>9.4808916992387786E-4</v>
      </c>
      <c r="C20" s="41">
        <v>1.0899390693820325E-3</v>
      </c>
      <c r="D20" s="41">
        <v>0.86985520251276072</v>
      </c>
      <c r="E20" s="41">
        <v>0.38611617618626959</v>
      </c>
      <c r="F20" s="41">
        <v>-1.2099143332328687E-3</v>
      </c>
      <c r="G20" s="41">
        <v>3.1060926730806246E-3</v>
      </c>
      <c r="H20" s="41"/>
      <c r="I20" s="41"/>
    </row>
    <row r="21" spans="1:9" x14ac:dyDescent="0.35">
      <c r="A21" s="34" t="s">
        <v>194</v>
      </c>
      <c r="B21" s="41">
        <v>-2.9919099093733432E-3</v>
      </c>
      <c r="C21" s="41">
        <v>1.7390491423441548E-3</v>
      </c>
      <c r="D21" s="41">
        <v>-1.720428616146173</v>
      </c>
      <c r="E21" s="41">
        <v>8.7932185323084514E-2</v>
      </c>
      <c r="F21" s="41">
        <v>-6.4351061822330779E-3</v>
      </c>
      <c r="G21" s="41">
        <v>4.5128636348639155E-4</v>
      </c>
      <c r="H21" s="41"/>
      <c r="I21" s="41"/>
    </row>
    <row r="22" spans="1:9" x14ac:dyDescent="0.35">
      <c r="A22" s="34" t="s">
        <v>7</v>
      </c>
      <c r="B22" s="41">
        <v>-2.7716416990528872E-5</v>
      </c>
      <c r="C22" s="41">
        <v>2.0020327625931616E-4</v>
      </c>
      <c r="D22" s="41">
        <v>-0.13844137572768184</v>
      </c>
      <c r="E22" s="41">
        <v>0.89012365028602991</v>
      </c>
      <c r="F22" s="41">
        <v>-4.241049708534686E-4</v>
      </c>
      <c r="G22" s="41">
        <v>3.6867213687241088E-4</v>
      </c>
      <c r="H22" s="41"/>
      <c r="I22" s="41"/>
    </row>
    <row r="23" spans="1:9" x14ac:dyDescent="0.35">
      <c r="A23" s="34" t="s">
        <v>173</v>
      </c>
      <c r="B23" s="41">
        <v>-1.9306302488286152E-4</v>
      </c>
      <c r="C23" s="41">
        <v>5.803879606413884E-4</v>
      </c>
      <c r="D23" s="41">
        <v>-0.33264477896734285</v>
      </c>
      <c r="E23" s="41">
        <v>0.73998284351233157</v>
      </c>
      <c r="F23" s="41">
        <v>-1.3421907949005376E-3</v>
      </c>
      <c r="G23" s="41">
        <v>9.5606474513481459E-4</v>
      </c>
      <c r="H23" s="41"/>
      <c r="I23" s="41"/>
    </row>
    <row r="24" spans="1:9" x14ac:dyDescent="0.35">
      <c r="A24" s="34" t="s">
        <v>243</v>
      </c>
      <c r="B24" s="41">
        <v>6.4663263995500445E-2</v>
      </c>
      <c r="C24" s="41">
        <v>4.8369745820176689E-2</v>
      </c>
      <c r="D24" s="41">
        <v>1.3368535000348745</v>
      </c>
      <c r="E24" s="41">
        <v>0.18379938124455467</v>
      </c>
      <c r="F24" s="41">
        <v>-3.1105466439976706E-2</v>
      </c>
      <c r="G24" s="41">
        <v>0.16043199443097761</v>
      </c>
      <c r="H24" s="41"/>
      <c r="I24" s="41"/>
    </row>
    <row r="25" spans="1:9" x14ac:dyDescent="0.35">
      <c r="A25" s="34" t="s">
        <v>179</v>
      </c>
      <c r="B25" s="41">
        <v>1.0026012639378944E-6</v>
      </c>
      <c r="C25" s="41">
        <v>1.2601448888959186E-7</v>
      </c>
      <c r="D25" s="41">
        <v>7.9562379911434453</v>
      </c>
      <c r="E25" s="41">
        <v>1.1135089221523323E-12</v>
      </c>
      <c r="F25" s="41">
        <v>7.5310134590446797E-7</v>
      </c>
      <c r="G25" s="41">
        <v>1.2521011819713208E-6</v>
      </c>
      <c r="H25" s="41"/>
      <c r="I25" s="41"/>
    </row>
    <row r="26" spans="1:9" ht="15" thickBot="1" x14ac:dyDescent="0.4">
      <c r="A26" s="35" t="s">
        <v>251</v>
      </c>
      <c r="B26" s="42">
        <v>-3.2565424565643798E-2</v>
      </c>
      <c r="C26" s="42">
        <v>2.8626701511052399E-2</v>
      </c>
      <c r="D26" s="42">
        <v>-1.1375891334553758</v>
      </c>
      <c r="E26" s="42">
        <v>0.25755839211854381</v>
      </c>
      <c r="F26" s="42">
        <v>-8.9244301284595901E-2</v>
      </c>
      <c r="G26" s="42">
        <v>2.4113452153308311E-2</v>
      </c>
      <c r="H26" s="41"/>
      <c r="I26" s="41"/>
    </row>
    <row r="27" spans="1:9" x14ac:dyDescent="0.35">
      <c r="H27" s="38"/>
      <c r="I27" s="38"/>
    </row>
    <row r="28" spans="1:9" x14ac:dyDescent="0.35">
      <c r="H28" s="38"/>
      <c r="I28" s="3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6555-E419-4566-BF9A-4022A2E435A0}">
  <dimension ref="A1:I25"/>
  <sheetViews>
    <sheetView topLeftCell="A9" workbookViewId="0">
      <selection activeCell="I9" sqref="I9"/>
    </sheetView>
  </sheetViews>
  <sheetFormatPr defaultRowHeight="14.5" x14ac:dyDescent="0.35"/>
  <cols>
    <col min="1" max="1" width="17.26953125" bestFit="1" customWidth="1"/>
  </cols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0.32817284995707463</v>
      </c>
    </row>
    <row r="7" spans="1:9" x14ac:dyDescent="0.35">
      <c r="A7" s="34" t="s">
        <v>224</v>
      </c>
      <c r="B7" s="34">
        <v>0.21925669683869897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/>
    <row r="11" spans="1:9" x14ac:dyDescent="0.35">
      <c r="A11" s="36"/>
      <c r="B11" s="36"/>
      <c r="C11" s="36"/>
      <c r="D11" s="36"/>
      <c r="E11" s="36"/>
      <c r="F11" s="36"/>
    </row>
    <row r="12" spans="1:9" x14ac:dyDescent="0.35">
      <c r="A12" s="34"/>
      <c r="B12" s="34"/>
      <c r="C12" s="34"/>
      <c r="D12" s="34"/>
      <c r="E12" s="34"/>
      <c r="F12" s="34"/>
    </row>
    <row r="13" spans="1:9" x14ac:dyDescent="0.35">
      <c r="A13" s="34"/>
      <c r="B13" s="34"/>
      <c r="C13" s="34"/>
      <c r="D13" s="34"/>
      <c r="E13" s="34"/>
      <c r="F13" s="34"/>
    </row>
    <row r="14" spans="1:9" ht="15" thickBot="1" x14ac:dyDescent="0.4">
      <c r="A14" s="35"/>
      <c r="B14" s="35"/>
      <c r="C14" s="35"/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41">
        <v>-0.10932860377521889</v>
      </c>
      <c r="C17" s="41">
        <v>9.2667654890081025E-2</v>
      </c>
      <c r="D17" s="41">
        <v>-1.1797924950717753</v>
      </c>
      <c r="E17" s="41">
        <v>0.2403971054199375</v>
      </c>
      <c r="F17" s="41">
        <v>-0.29278866888295629</v>
      </c>
      <c r="G17" s="41">
        <v>7.4131461332518495E-2</v>
      </c>
      <c r="H17" s="41">
        <v>-0.29278866888295629</v>
      </c>
      <c r="I17" s="41">
        <v>7.4131461332518495E-2</v>
      </c>
    </row>
    <row r="18" spans="1:9" x14ac:dyDescent="0.35">
      <c r="A18" s="34" t="s">
        <v>2</v>
      </c>
      <c r="B18" s="41">
        <v>1.5081616027672242E-2</v>
      </c>
      <c r="C18" s="41">
        <v>3.774562304825517E-2</v>
      </c>
      <c r="D18" s="41">
        <v>0.39955933455890869</v>
      </c>
      <c r="E18" s="41">
        <v>0.69018551324394917</v>
      </c>
      <c r="F18" s="41">
        <v>-5.9645800676451394E-2</v>
      </c>
      <c r="G18" s="41">
        <v>8.9809032731795885E-2</v>
      </c>
      <c r="H18" s="41">
        <v>-5.9645800676451394E-2</v>
      </c>
      <c r="I18" s="41">
        <v>8.9809032731795885E-2</v>
      </c>
    </row>
    <row r="19" spans="1:9" x14ac:dyDescent="0.35">
      <c r="A19" s="34" t="s">
        <v>171</v>
      </c>
      <c r="B19" s="41">
        <v>5.6021441871569158E-5</v>
      </c>
      <c r="C19" s="41">
        <v>7.5461347896649817E-5</v>
      </c>
      <c r="D19" s="41">
        <v>0.74238591587702463</v>
      </c>
      <c r="E19" s="41">
        <v>0.45929228907695863</v>
      </c>
      <c r="F19" s="41">
        <v>-9.3374200164030117E-5</v>
      </c>
      <c r="G19" s="41">
        <v>2.0541708390716843E-4</v>
      </c>
      <c r="H19" s="41">
        <v>-9.3374200164030117E-5</v>
      </c>
      <c r="I19" s="41">
        <v>2.0541708390716843E-4</v>
      </c>
    </row>
    <row r="20" spans="1:9" x14ac:dyDescent="0.35">
      <c r="A20" s="34" t="s">
        <v>10</v>
      </c>
      <c r="B20" s="41">
        <v>9.7310480056327076E-4</v>
      </c>
      <c r="C20" s="41">
        <v>1.0704912459204123E-3</v>
      </c>
      <c r="D20" s="41">
        <v>0.90902639724680012</v>
      </c>
      <c r="E20" s="41">
        <v>0.36514326565390354</v>
      </c>
      <c r="F20" s="41">
        <v>-1.1462149761892024E-3</v>
      </c>
      <c r="G20" s="41">
        <v>3.0924245773157441E-3</v>
      </c>
      <c r="H20" s="41">
        <v>-1.1462149761892024E-3</v>
      </c>
      <c r="I20" s="41">
        <v>3.0924245773157441E-3</v>
      </c>
    </row>
    <row r="21" spans="1:9" x14ac:dyDescent="0.35">
      <c r="A21" s="34" t="s">
        <v>194</v>
      </c>
      <c r="B21" s="41">
        <v>-3.023147440413881E-3</v>
      </c>
      <c r="C21" s="41">
        <v>1.7173460161730735E-3</v>
      </c>
      <c r="D21" s="41">
        <v>-1.7603601207581043</v>
      </c>
      <c r="E21" s="41">
        <v>8.0873495782156496E-2</v>
      </c>
      <c r="F21" s="41">
        <v>-6.4230868509163198E-3</v>
      </c>
      <c r="G21" s="41">
        <v>3.7679197008855725E-4</v>
      </c>
      <c r="H21" s="41">
        <v>-6.4230868509163198E-3</v>
      </c>
      <c r="I21" s="41">
        <v>3.7679197008855725E-4</v>
      </c>
    </row>
    <row r="22" spans="1:9" x14ac:dyDescent="0.35">
      <c r="A22" s="34" t="s">
        <v>173</v>
      </c>
      <c r="B22" s="41">
        <v>-2.1047776433708241E-4</v>
      </c>
      <c r="C22" s="41">
        <v>5.6429109143665715E-4</v>
      </c>
      <c r="D22" s="41">
        <v>-0.37299501539394581</v>
      </c>
      <c r="E22" s="41">
        <v>0.70980476156798389</v>
      </c>
      <c r="F22" s="41">
        <v>-1.3276408186679892E-3</v>
      </c>
      <c r="G22" s="41">
        <v>9.0668528999382437E-4</v>
      </c>
      <c r="H22" s="41">
        <v>-1.3276408186679892E-3</v>
      </c>
      <c r="I22" s="41">
        <v>9.0668528999382437E-4</v>
      </c>
    </row>
    <row r="23" spans="1:9" x14ac:dyDescent="0.35">
      <c r="A23" s="34" t="s">
        <v>243</v>
      </c>
      <c r="B23" s="41">
        <v>6.4075005347556391E-2</v>
      </c>
      <c r="C23" s="41">
        <v>4.7987062311908649E-2</v>
      </c>
      <c r="D23" s="41">
        <v>1.3352558431495254</v>
      </c>
      <c r="E23" s="41">
        <v>0.18429919338076892</v>
      </c>
      <c r="F23" s="41">
        <v>-3.0928041686648242E-2</v>
      </c>
      <c r="G23" s="41">
        <v>0.15907805238176104</v>
      </c>
      <c r="H23" s="41">
        <v>-3.0928041686648242E-2</v>
      </c>
      <c r="I23" s="41">
        <v>0.15907805238176104</v>
      </c>
    </row>
    <row r="24" spans="1:9" x14ac:dyDescent="0.35">
      <c r="A24" s="34" t="s">
        <v>179</v>
      </c>
      <c r="B24" s="41">
        <v>1.000500534669767E-6</v>
      </c>
      <c r="C24" s="41">
        <v>1.2458949290909523E-7</v>
      </c>
      <c r="D24" s="41">
        <v>8.0303764892900436</v>
      </c>
      <c r="E24" s="41">
        <v>7.2149665036535088E-13</v>
      </c>
      <c r="F24" s="41">
        <v>7.5384277141941866E-7</v>
      </c>
      <c r="G24" s="41">
        <v>1.2471582979201153E-6</v>
      </c>
      <c r="H24" s="41">
        <v>7.5384277141941866E-7</v>
      </c>
      <c r="I24" s="41">
        <v>1.2471582979201153E-6</v>
      </c>
    </row>
    <row r="25" spans="1:9" ht="15" thickBot="1" x14ac:dyDescent="0.4">
      <c r="A25" s="35" t="s">
        <v>251</v>
      </c>
      <c r="B25" s="42">
        <v>-3.3224474314267782E-2</v>
      </c>
      <c r="C25" s="42">
        <v>2.8113459166331328E-2</v>
      </c>
      <c r="D25" s="42">
        <v>-1.1817995828153871</v>
      </c>
      <c r="E25" s="42">
        <v>0.23960261536086355</v>
      </c>
      <c r="F25" s="42">
        <v>-8.8882482010445407E-2</v>
      </c>
      <c r="G25" s="42">
        <v>2.2433533381909836E-2</v>
      </c>
      <c r="H25" s="42">
        <v>-8.8882482010445407E-2</v>
      </c>
      <c r="I25" s="42">
        <v>2.2433533381909836E-2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D65A-5E9E-4C88-861B-6CB2B370D841}">
  <dimension ref="A1:I24"/>
  <sheetViews>
    <sheetView workbookViewId="0">
      <selection activeCell="K10" sqref="K10"/>
    </sheetView>
  </sheetViews>
  <sheetFormatPr defaultRowHeight="14.5" x14ac:dyDescent="0.35"/>
  <sheetData>
    <row r="1" spans="1:9" x14ac:dyDescent="0.35">
      <c r="A1" t="s">
        <v>219</v>
      </c>
    </row>
    <row r="2" spans="1:9" ht="15" thickBot="1" x14ac:dyDescent="0.4"/>
    <row r="3" spans="1:9" x14ac:dyDescent="0.35">
      <c r="A3" s="37" t="s">
        <v>220</v>
      </c>
      <c r="B3" s="37"/>
    </row>
    <row r="4" spans="1:9" x14ac:dyDescent="0.35">
      <c r="A4" s="34"/>
      <c r="B4" s="34"/>
    </row>
    <row r="5" spans="1:9" x14ac:dyDescent="0.35">
      <c r="A5" s="34"/>
      <c r="B5" s="34"/>
    </row>
    <row r="6" spans="1:9" x14ac:dyDescent="0.35">
      <c r="A6" s="34" t="s">
        <v>223</v>
      </c>
      <c r="B6" s="43">
        <v>0.33291349756910721</v>
      </c>
    </row>
    <row r="7" spans="1:9" x14ac:dyDescent="0.35">
      <c r="A7" s="34" t="s">
        <v>224</v>
      </c>
      <c r="B7" s="34">
        <v>0.21848175133382575</v>
      </c>
    </row>
    <row r="8" spans="1:9" ht="15" thickBot="1" x14ac:dyDescent="0.4">
      <c r="A8" s="35" t="s">
        <v>225</v>
      </c>
      <c r="B8" s="35">
        <v>130</v>
      </c>
    </row>
    <row r="10" spans="1:9" ht="15" thickBot="1" x14ac:dyDescent="0.4">
      <c r="A10" t="s">
        <v>226</v>
      </c>
    </row>
    <row r="11" spans="1:9" x14ac:dyDescent="0.35">
      <c r="A11" s="36"/>
      <c r="B11" s="36" t="s">
        <v>231</v>
      </c>
      <c r="C11" s="36" t="s">
        <v>232</v>
      </c>
      <c r="D11" s="36" t="s">
        <v>233</v>
      </c>
      <c r="E11" s="36" t="s">
        <v>234</v>
      </c>
      <c r="F11" s="36" t="s">
        <v>235</v>
      </c>
    </row>
    <row r="12" spans="1:9" x14ac:dyDescent="0.35">
      <c r="A12" s="34" t="s">
        <v>227</v>
      </c>
      <c r="B12" s="34">
        <v>7</v>
      </c>
      <c r="C12" s="34">
        <v>3.4071875995299488</v>
      </c>
      <c r="D12" s="34">
        <v>0.48674108564713553</v>
      </c>
      <c r="E12" s="34">
        <v>10.196888480176385</v>
      </c>
      <c r="F12" s="34">
        <v>5.2177098026803027E-10</v>
      </c>
    </row>
    <row r="13" spans="1:9" x14ac:dyDescent="0.35">
      <c r="A13" s="34" t="s">
        <v>228</v>
      </c>
      <c r="B13" s="34">
        <v>122</v>
      </c>
      <c r="C13" s="34">
        <v>5.8235816312392723</v>
      </c>
      <c r="D13" s="34">
        <v>4.7734275665895672E-2</v>
      </c>
      <c r="E13" s="34"/>
      <c r="F13" s="34"/>
    </row>
    <row r="14" spans="1:9" ht="15" thickBot="1" x14ac:dyDescent="0.4">
      <c r="A14" s="35" t="s">
        <v>229</v>
      </c>
      <c r="B14" s="35">
        <v>129</v>
      </c>
      <c r="C14" s="35">
        <v>9.2307692307692211</v>
      </c>
      <c r="D14" s="35"/>
      <c r="E14" s="35"/>
      <c r="F14" s="35"/>
    </row>
    <row r="15" spans="1:9" ht="15" thickBot="1" x14ac:dyDescent="0.4"/>
    <row r="16" spans="1:9" x14ac:dyDescent="0.35">
      <c r="A16" s="36"/>
      <c r="B16" s="36" t="s">
        <v>236</v>
      </c>
      <c r="C16" s="36" t="s">
        <v>224</v>
      </c>
      <c r="D16" s="36" t="s">
        <v>237</v>
      </c>
      <c r="E16" s="36" t="s">
        <v>238</v>
      </c>
      <c r="F16" s="36" t="s">
        <v>239</v>
      </c>
      <c r="G16" s="36" t="s">
        <v>240</v>
      </c>
      <c r="H16" s="36" t="s">
        <v>241</v>
      </c>
      <c r="I16" s="36" t="s">
        <v>242</v>
      </c>
    </row>
    <row r="17" spans="1:9" x14ac:dyDescent="0.35">
      <c r="A17" s="34" t="s">
        <v>230</v>
      </c>
      <c r="B17" s="41">
        <v>-0.12175774140316586</v>
      </c>
      <c r="C17" s="41">
        <v>8.6163470236042802E-2</v>
      </c>
      <c r="D17" s="41">
        <v>-1.4131016435342425</v>
      </c>
      <c r="E17" s="41">
        <v>0.16017209669440025</v>
      </c>
      <c r="F17" s="41">
        <v>-0.29232693661242343</v>
      </c>
      <c r="G17" s="41">
        <v>4.8811453806091698E-2</v>
      </c>
      <c r="H17" s="41">
        <v>-0.29232693661242343</v>
      </c>
      <c r="I17" s="41">
        <v>4.8811453806091698E-2</v>
      </c>
    </row>
    <row r="18" spans="1:9" x14ac:dyDescent="0.35">
      <c r="A18" s="34" t="s">
        <v>2</v>
      </c>
      <c r="B18" s="41">
        <v>1.7889671032372968E-2</v>
      </c>
      <c r="C18" s="41">
        <v>3.6856502854635466E-2</v>
      </c>
      <c r="D18" s="41">
        <v>0.48538709988115364</v>
      </c>
      <c r="E18" s="41">
        <v>0.62827230186486116</v>
      </c>
      <c r="F18" s="41">
        <v>-5.5071457540105902E-2</v>
      </c>
      <c r="G18" s="41">
        <v>9.0850799604851845E-2</v>
      </c>
      <c r="H18" s="41">
        <v>-5.5071457540105902E-2</v>
      </c>
      <c r="I18" s="41">
        <v>9.0850799604851845E-2</v>
      </c>
    </row>
    <row r="19" spans="1:9" x14ac:dyDescent="0.35">
      <c r="A19" s="34" t="s">
        <v>171</v>
      </c>
      <c r="B19" s="41">
        <v>5.3326394362202898E-5</v>
      </c>
      <c r="C19" s="41">
        <v>7.4849147375425666E-5</v>
      </c>
      <c r="D19" s="41">
        <v>0.71245159406733494</v>
      </c>
      <c r="E19" s="41">
        <v>0.4775455236769488</v>
      </c>
      <c r="F19" s="41">
        <v>-9.4844968687018378E-5</v>
      </c>
      <c r="G19" s="41">
        <v>2.0149775741142419E-4</v>
      </c>
      <c r="H19" s="41">
        <v>-9.4844968687018378E-5</v>
      </c>
      <c r="I19" s="41">
        <v>2.0149775741142419E-4</v>
      </c>
    </row>
    <row r="20" spans="1:9" x14ac:dyDescent="0.35">
      <c r="A20" s="34" t="s">
        <v>10</v>
      </c>
      <c r="B20" s="41">
        <v>1.0517493752724239E-3</v>
      </c>
      <c r="C20" s="41">
        <v>1.0458120567984884E-3</v>
      </c>
      <c r="D20" s="41">
        <v>1.0056772327640888</v>
      </c>
      <c r="E20" s="41">
        <v>0.31656134487881471</v>
      </c>
      <c r="F20" s="41">
        <v>-1.0185400452857268E-3</v>
      </c>
      <c r="G20" s="41">
        <v>3.1220387958305748E-3</v>
      </c>
      <c r="H20" s="41">
        <v>-1.0185400452857268E-3</v>
      </c>
      <c r="I20" s="41">
        <v>3.1220387958305748E-3</v>
      </c>
    </row>
    <row r="21" spans="1:9" x14ac:dyDescent="0.35">
      <c r="A21" s="34" t="s">
        <v>194</v>
      </c>
      <c r="B21" s="41">
        <v>-3.0512425215997231E-3</v>
      </c>
      <c r="C21" s="41">
        <v>1.7096294027914589E-3</v>
      </c>
      <c r="D21" s="41">
        <v>-1.7847391467517446</v>
      </c>
      <c r="E21" s="41">
        <v>7.6788880753359878E-2</v>
      </c>
      <c r="F21" s="41">
        <v>-6.4356246796228823E-3</v>
      </c>
      <c r="G21" s="41">
        <v>3.3313963642343618E-4</v>
      </c>
      <c r="H21" s="41">
        <v>-6.4356246796228823E-3</v>
      </c>
      <c r="I21" s="41">
        <v>3.3313963642343618E-4</v>
      </c>
    </row>
    <row r="22" spans="1:9" x14ac:dyDescent="0.35">
      <c r="A22" s="34" t="s">
        <v>243</v>
      </c>
      <c r="B22" s="41">
        <v>6.3339273890435629E-2</v>
      </c>
      <c r="C22" s="41">
        <v>4.7777042525825646E-2</v>
      </c>
      <c r="D22" s="41">
        <v>1.3257261341824977</v>
      </c>
      <c r="E22" s="41">
        <v>0.18740743201915075</v>
      </c>
      <c r="F22" s="41">
        <v>-3.1240153688139857E-2</v>
      </c>
      <c r="G22" s="41">
        <v>0.1579187014690111</v>
      </c>
      <c r="H22" s="41">
        <v>-3.1240153688139857E-2</v>
      </c>
      <c r="I22" s="41">
        <v>0.1579187014690111</v>
      </c>
    </row>
    <row r="23" spans="1:9" x14ac:dyDescent="0.35">
      <c r="A23" s="34" t="s">
        <v>179</v>
      </c>
      <c r="B23" s="41">
        <v>1.0018666163881741E-6</v>
      </c>
      <c r="C23" s="41">
        <v>1.2409548841426139E-7</v>
      </c>
      <c r="D23" s="41">
        <v>8.0733524577758686</v>
      </c>
      <c r="E23" s="41">
        <v>5.5065353752147489E-13</v>
      </c>
      <c r="F23" s="41">
        <v>7.5620720260256201E-7</v>
      </c>
      <c r="G23" s="41">
        <v>1.2475260301737863E-6</v>
      </c>
      <c r="H23" s="41">
        <v>7.5620720260256201E-7</v>
      </c>
      <c r="I23" s="41">
        <v>1.2475260301737863E-6</v>
      </c>
    </row>
    <row r="24" spans="1:9" ht="15" thickBot="1" x14ac:dyDescent="0.4">
      <c r="A24" s="35" t="s">
        <v>251</v>
      </c>
      <c r="B24" s="42">
        <v>-3.289928468639837E-2</v>
      </c>
      <c r="C24" s="42">
        <v>2.8000620571490963E-2</v>
      </c>
      <c r="D24" s="42">
        <v>-1.1749484123896532</v>
      </c>
      <c r="E24" s="42">
        <v>0.24230346632199407</v>
      </c>
      <c r="F24" s="42">
        <v>-8.8329309767272407E-2</v>
      </c>
      <c r="G24" s="42">
        <v>2.2530740394475661E-2</v>
      </c>
      <c r="H24" s="42">
        <v>-8.8329309767272407E-2</v>
      </c>
      <c r="I24" s="42">
        <v>2.2530740394475661E-2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BD0B-E9AB-4EE3-8BFF-948116C3C820}">
  <dimension ref="A1:H131"/>
  <sheetViews>
    <sheetView workbookViewId="0">
      <selection activeCell="B1" sqref="B1:B1048576"/>
    </sheetView>
  </sheetViews>
  <sheetFormatPr defaultRowHeight="14.5" x14ac:dyDescent="0.35"/>
  <sheetData>
    <row r="1" spans="1:8" ht="39.5" x14ac:dyDescent="0.35">
      <c r="A1" s="24" t="s">
        <v>2</v>
      </c>
      <c r="B1" s="44" t="s">
        <v>171</v>
      </c>
      <c r="C1" s="44" t="s">
        <v>10</v>
      </c>
      <c r="D1" s="46" t="s">
        <v>194</v>
      </c>
      <c r="E1" s="44" t="s">
        <v>243</v>
      </c>
      <c r="F1" s="67" t="s">
        <v>179</v>
      </c>
      <c r="G1" s="59" t="s">
        <v>251</v>
      </c>
      <c r="H1" s="67" t="s">
        <v>270</v>
      </c>
    </row>
    <row r="2" spans="1:8" x14ac:dyDescent="0.35">
      <c r="A2" s="4">
        <v>2</v>
      </c>
      <c r="B2" s="4">
        <v>0</v>
      </c>
      <c r="C2" s="4">
        <v>0</v>
      </c>
      <c r="D2" s="14">
        <v>0</v>
      </c>
      <c r="E2" s="4">
        <v>0</v>
      </c>
      <c r="F2" s="4">
        <v>20000</v>
      </c>
      <c r="G2" s="1">
        <f>_xlfn.XLOOKUP(Table14[[#This Row],[COUNTRY]],CATEGORICAL_BINS_STEP_1!$L$2:$L$11,CATEGORICAL_BINS_STEP_1!$K$2:$K$11,,-1)</f>
        <v>2</v>
      </c>
      <c r="H2" s="65">
        <f>IF(Table119[[#This Row],[SOLD PRICE]]&gt;=1000000,1,0)</f>
        <v>0</v>
      </c>
    </row>
    <row r="3" spans="1:8" x14ac:dyDescent="0.35">
      <c r="A3" s="4">
        <v>2</v>
      </c>
      <c r="B3" s="4">
        <v>0</v>
      </c>
      <c r="C3" s="4">
        <v>0</v>
      </c>
      <c r="D3" s="14">
        <v>0</v>
      </c>
      <c r="E3" s="4">
        <v>0</v>
      </c>
      <c r="F3" s="4">
        <v>20000</v>
      </c>
      <c r="G3" s="1">
        <f>_xlfn.XLOOKUP(Table14[[#This Row],[COUNTRY]],CATEGORICAL_BINS_STEP_1!$L$2:$L$11,CATEGORICAL_BINS_STEP_1!$K$2:$K$11,,-1)</f>
        <v>3</v>
      </c>
      <c r="H3" s="65">
        <f>IF(Table119[[#This Row],[SOLD PRICE]]&gt;=1000000,1,0)</f>
        <v>0</v>
      </c>
    </row>
    <row r="4" spans="1:8" x14ac:dyDescent="0.35">
      <c r="A4" s="4">
        <v>2</v>
      </c>
      <c r="B4" s="4">
        <v>167</v>
      </c>
      <c r="C4" s="4">
        <v>39</v>
      </c>
      <c r="D4" s="14">
        <v>5</v>
      </c>
      <c r="E4" s="4">
        <v>0</v>
      </c>
      <c r="F4" s="4">
        <v>20000</v>
      </c>
      <c r="G4" s="1">
        <f>_xlfn.XLOOKUP(Table14[[#This Row],[COUNTRY]],CATEGORICAL_BINS_STEP_1!$L$2:$L$11,CATEGORICAL_BINS_STEP_1!$K$2:$K$11,,-1)</f>
        <v>1</v>
      </c>
      <c r="H4" s="65">
        <f>IF(Table119[[#This Row],[SOLD PRICE]]&gt;=1000000,1,0)</f>
        <v>0</v>
      </c>
    </row>
    <row r="5" spans="1:8" x14ac:dyDescent="0.35">
      <c r="A5" s="4">
        <v>1</v>
      </c>
      <c r="B5" s="4">
        <v>58</v>
      </c>
      <c r="C5" s="4">
        <v>11</v>
      </c>
      <c r="D5" s="14">
        <v>0</v>
      </c>
      <c r="E5" s="4">
        <v>0</v>
      </c>
      <c r="F5" s="4">
        <v>50000</v>
      </c>
      <c r="G5" s="1">
        <f>_xlfn.XLOOKUP(Table14[[#This Row],[COUNTRY]],CATEGORICAL_BINS_STEP_1!$L$2:$L$11,CATEGORICAL_BINS_STEP_1!$K$2:$K$11,,-1)</f>
        <v>1</v>
      </c>
      <c r="H5" s="65">
        <f>IF(Table119[[#This Row],[SOLD PRICE]]&gt;=1000000,1,0)</f>
        <v>0</v>
      </c>
    </row>
    <row r="6" spans="1:8" x14ac:dyDescent="0.35">
      <c r="A6" s="4">
        <v>2</v>
      </c>
      <c r="B6" s="4">
        <v>1317</v>
      </c>
      <c r="C6" s="4">
        <v>71</v>
      </c>
      <c r="D6" s="14">
        <v>28</v>
      </c>
      <c r="E6" s="4">
        <v>0</v>
      </c>
      <c r="F6" s="4">
        <v>50000</v>
      </c>
      <c r="G6" s="1">
        <f>_xlfn.XLOOKUP(Table14[[#This Row],[COUNTRY]],CATEGORICAL_BINS_STEP_1!$L$2:$L$11,CATEGORICAL_BINS_STEP_1!$K$2:$K$11,,-1)</f>
        <v>1</v>
      </c>
      <c r="H6" s="65">
        <f>IF(Table119[[#This Row],[SOLD PRICE]]&gt;=1000000,1,0)</f>
        <v>0</v>
      </c>
    </row>
    <row r="7" spans="1:8" x14ac:dyDescent="0.35">
      <c r="A7" s="4">
        <v>2</v>
      </c>
      <c r="B7" s="4">
        <v>63</v>
      </c>
      <c r="C7" s="4">
        <v>48</v>
      </c>
      <c r="D7" s="14">
        <v>0</v>
      </c>
      <c r="E7" s="4">
        <v>1</v>
      </c>
      <c r="F7" s="4">
        <v>50000</v>
      </c>
      <c r="G7" s="1">
        <f>_xlfn.XLOOKUP(Table14[[#This Row],[COUNTRY]],CATEGORICAL_BINS_STEP_1!$L$2:$L$11,CATEGORICAL_BINS_STEP_1!$K$2:$K$11,,-1)</f>
        <v>2</v>
      </c>
      <c r="H7" s="65">
        <f>IF(Table119[[#This Row],[SOLD PRICE]]&gt;=1000000,1,0)</f>
        <v>0</v>
      </c>
    </row>
    <row r="8" spans="1:8" x14ac:dyDescent="0.35">
      <c r="A8" s="4">
        <v>2</v>
      </c>
      <c r="B8" s="4">
        <v>26</v>
      </c>
      <c r="C8" s="4">
        <v>15</v>
      </c>
      <c r="D8" s="14">
        <v>1</v>
      </c>
      <c r="E8" s="4">
        <v>0</v>
      </c>
      <c r="F8" s="4">
        <v>50000</v>
      </c>
      <c r="G8" s="1">
        <f>_xlfn.XLOOKUP(Table14[[#This Row],[COUNTRY]],CATEGORICAL_BINS_STEP_1!$L$2:$L$11,CATEGORICAL_BINS_STEP_1!$K$2:$K$11,,-1)</f>
        <v>1</v>
      </c>
      <c r="H8" s="65">
        <f>IF(Table119[[#This Row],[SOLD PRICE]]&gt;=1000000,1,0)</f>
        <v>0</v>
      </c>
    </row>
    <row r="9" spans="1:8" x14ac:dyDescent="0.35">
      <c r="A9" s="4">
        <v>2</v>
      </c>
      <c r="B9" s="4">
        <v>21</v>
      </c>
      <c r="C9" s="4">
        <v>16</v>
      </c>
      <c r="D9" s="14">
        <v>1</v>
      </c>
      <c r="E9" s="4">
        <v>0</v>
      </c>
      <c r="F9" s="4">
        <v>50000</v>
      </c>
      <c r="G9" s="1">
        <f>_xlfn.XLOOKUP(Table14[[#This Row],[COUNTRY]],CATEGORICAL_BINS_STEP_1!$L$2:$L$11,CATEGORICAL_BINS_STEP_1!$K$2:$K$11,,-1)</f>
        <v>2</v>
      </c>
      <c r="H9" s="65">
        <f>IF(Table119[[#This Row],[SOLD PRICE]]&gt;=1000000,1,0)</f>
        <v>0</v>
      </c>
    </row>
    <row r="10" spans="1:8" x14ac:dyDescent="0.35">
      <c r="A10" s="4">
        <v>2</v>
      </c>
      <c r="B10" s="4">
        <v>335</v>
      </c>
      <c r="C10" s="4">
        <v>67</v>
      </c>
      <c r="D10" s="14">
        <v>3</v>
      </c>
      <c r="E10" s="4">
        <v>1</v>
      </c>
      <c r="F10" s="4">
        <v>50000</v>
      </c>
      <c r="G10" s="1">
        <f>_xlfn.XLOOKUP(Table14[[#This Row],[COUNTRY]],CATEGORICAL_BINS_STEP_1!$L$2:$L$11,CATEGORICAL_BINS_STEP_1!$K$2:$K$11,,-1)</f>
        <v>2</v>
      </c>
      <c r="H10" s="65">
        <f>IF(Table119[[#This Row],[SOLD PRICE]]&gt;=1000000,1,0)</f>
        <v>0</v>
      </c>
    </row>
    <row r="11" spans="1:8" x14ac:dyDescent="0.35">
      <c r="A11" s="4">
        <v>2</v>
      </c>
      <c r="B11" s="4">
        <v>394</v>
      </c>
      <c r="C11" s="4">
        <v>50</v>
      </c>
      <c r="D11" s="14">
        <v>13</v>
      </c>
      <c r="E11" s="4">
        <v>1</v>
      </c>
      <c r="F11" s="4">
        <v>50000</v>
      </c>
      <c r="G11" s="1">
        <f>_xlfn.XLOOKUP(Table14[[#This Row],[COUNTRY]],CATEGORICAL_BINS_STEP_1!$L$2:$L$11,CATEGORICAL_BINS_STEP_1!$K$2:$K$11,,-1)</f>
        <v>2</v>
      </c>
      <c r="H11" s="65">
        <f>IF(Table119[[#This Row],[SOLD PRICE]]&gt;=1000000,1,0)</f>
        <v>0</v>
      </c>
    </row>
    <row r="12" spans="1:8" x14ac:dyDescent="0.35">
      <c r="A12" s="4">
        <v>2</v>
      </c>
      <c r="B12" s="4">
        <v>839</v>
      </c>
      <c r="C12" s="4">
        <v>70</v>
      </c>
      <c r="D12" s="14">
        <v>38</v>
      </c>
      <c r="E12" s="4">
        <v>0</v>
      </c>
      <c r="F12" s="4">
        <v>50000</v>
      </c>
      <c r="G12" s="1">
        <f>_xlfn.XLOOKUP(Table14[[#This Row],[COUNTRY]],CATEGORICAL_BINS_STEP_1!$L$2:$L$11,CATEGORICAL_BINS_STEP_1!$K$2:$K$11,,-1)</f>
        <v>3</v>
      </c>
      <c r="H12" s="65">
        <f>IF(Table119[[#This Row],[SOLD PRICE]]&gt;=1000000,1,0)</f>
        <v>0</v>
      </c>
    </row>
    <row r="13" spans="1:8" x14ac:dyDescent="0.35">
      <c r="A13" s="4">
        <v>3</v>
      </c>
      <c r="B13" s="4">
        <v>25</v>
      </c>
      <c r="C13" s="4">
        <v>16</v>
      </c>
      <c r="D13" s="14">
        <v>0</v>
      </c>
      <c r="E13" s="4">
        <v>1</v>
      </c>
      <c r="F13" s="4">
        <v>50000</v>
      </c>
      <c r="G13" s="1">
        <f>_xlfn.XLOOKUP(Table14[[#This Row],[COUNTRY]],CATEGORICAL_BINS_STEP_1!$L$2:$L$11,CATEGORICAL_BINS_STEP_1!$K$2:$K$11,,-1)</f>
        <v>3</v>
      </c>
      <c r="H13" s="65">
        <f>IF(Table119[[#This Row],[SOLD PRICE]]&gt;=1000000,1,0)</f>
        <v>0</v>
      </c>
    </row>
    <row r="14" spans="1:8" x14ac:dyDescent="0.35">
      <c r="A14" s="4">
        <v>1</v>
      </c>
      <c r="B14" s="4">
        <v>337</v>
      </c>
      <c r="C14" s="4">
        <v>24</v>
      </c>
      <c r="D14" s="14">
        <v>9</v>
      </c>
      <c r="E14" s="4">
        <v>0</v>
      </c>
      <c r="F14" s="4">
        <v>50000</v>
      </c>
      <c r="G14" s="1">
        <f>_xlfn.XLOOKUP(Table14[[#This Row],[COUNTRY]],CATEGORICAL_BINS_STEP_1!$L$2:$L$11,CATEGORICAL_BINS_STEP_1!$K$2:$K$11,,-1)</f>
        <v>1</v>
      </c>
      <c r="H14" s="65">
        <f>IF(Table119[[#This Row],[SOLD PRICE]]&gt;=1000000,1,0)</f>
        <v>0</v>
      </c>
    </row>
    <row r="15" spans="1:8" x14ac:dyDescent="0.35">
      <c r="A15" s="4">
        <v>2</v>
      </c>
      <c r="B15" s="4">
        <v>1302</v>
      </c>
      <c r="C15" s="4">
        <v>105</v>
      </c>
      <c r="D15" s="14">
        <v>42</v>
      </c>
      <c r="E15" s="4">
        <v>1</v>
      </c>
      <c r="F15" s="4">
        <v>50000</v>
      </c>
      <c r="G15" s="1">
        <f>_xlfn.XLOOKUP(Table14[[#This Row],[COUNTRY]],CATEGORICAL_BINS_STEP_1!$L$2:$L$11,CATEGORICAL_BINS_STEP_1!$K$2:$K$11,,-1)</f>
        <v>2</v>
      </c>
      <c r="H15" s="65">
        <f>IF(Table119[[#This Row],[SOLD PRICE]]&gt;=1000000,1,0)</f>
        <v>0</v>
      </c>
    </row>
    <row r="16" spans="1:8" x14ac:dyDescent="0.35">
      <c r="A16" s="4">
        <v>2</v>
      </c>
      <c r="B16" s="4">
        <v>1540</v>
      </c>
      <c r="C16" s="4">
        <v>95</v>
      </c>
      <c r="D16" s="14">
        <v>36</v>
      </c>
      <c r="E16" s="4">
        <v>0</v>
      </c>
      <c r="F16" s="4">
        <v>100000</v>
      </c>
      <c r="G16" s="1">
        <f>_xlfn.XLOOKUP(Table14[[#This Row],[COUNTRY]],CATEGORICAL_BINS_STEP_1!$L$2:$L$11,CATEGORICAL_BINS_STEP_1!$K$2:$K$11,,-1)</f>
        <v>1</v>
      </c>
      <c r="H16" s="65">
        <f>IF(Table119[[#This Row],[SOLD PRICE]]&gt;=1000000,1,0)</f>
        <v>0</v>
      </c>
    </row>
    <row r="17" spans="1:8" x14ac:dyDescent="0.35">
      <c r="A17" s="4">
        <v>2</v>
      </c>
      <c r="B17" s="4">
        <v>1782</v>
      </c>
      <c r="C17" s="4">
        <v>70</v>
      </c>
      <c r="D17" s="14">
        <v>64</v>
      </c>
      <c r="E17" s="4">
        <v>1</v>
      </c>
      <c r="F17" s="4">
        <v>100000</v>
      </c>
      <c r="G17" s="1">
        <f>_xlfn.XLOOKUP(Table14[[#This Row],[COUNTRY]],CATEGORICAL_BINS_STEP_1!$L$2:$L$11,CATEGORICAL_BINS_STEP_1!$K$2:$K$11,,-1)</f>
        <v>1</v>
      </c>
      <c r="H17" s="65">
        <f>IF(Table119[[#This Row],[SOLD PRICE]]&gt;=1000000,1,0)</f>
        <v>0</v>
      </c>
    </row>
    <row r="18" spans="1:8" x14ac:dyDescent="0.35">
      <c r="A18" s="4">
        <v>2</v>
      </c>
      <c r="B18" s="4">
        <v>1077</v>
      </c>
      <c r="C18" s="4">
        <v>76</v>
      </c>
      <c r="D18" s="14">
        <v>24</v>
      </c>
      <c r="E18" s="4">
        <v>1</v>
      </c>
      <c r="F18" s="4">
        <v>100000</v>
      </c>
      <c r="G18" s="1">
        <f>_xlfn.XLOOKUP(Table14[[#This Row],[COUNTRY]],CATEGORICAL_BINS_STEP_1!$L$2:$L$11,CATEGORICAL_BINS_STEP_1!$K$2:$K$11,,-1)</f>
        <v>3</v>
      </c>
      <c r="H18" s="65">
        <f>IF(Table119[[#This Row],[SOLD PRICE]]&gt;=1000000,1,0)</f>
        <v>0</v>
      </c>
    </row>
    <row r="19" spans="1:8" x14ac:dyDescent="0.35">
      <c r="A19" s="4">
        <v>2</v>
      </c>
      <c r="B19" s="4">
        <v>6</v>
      </c>
      <c r="C19" s="4">
        <v>2</v>
      </c>
      <c r="D19" s="14">
        <v>0</v>
      </c>
      <c r="E19" s="4">
        <v>0</v>
      </c>
      <c r="F19" s="4">
        <v>100000</v>
      </c>
      <c r="G19" s="1">
        <f>_xlfn.XLOOKUP(Table14[[#This Row],[COUNTRY]],CATEGORICAL_BINS_STEP_1!$L$2:$L$11,CATEGORICAL_BINS_STEP_1!$K$2:$K$11,,-1)</f>
        <v>1</v>
      </c>
      <c r="H19" s="65">
        <f>IF(Table119[[#This Row],[SOLD PRICE]]&gt;=1000000,1,0)</f>
        <v>0</v>
      </c>
    </row>
    <row r="20" spans="1:8" x14ac:dyDescent="0.35">
      <c r="A20" s="4">
        <v>3</v>
      </c>
      <c r="B20" s="4">
        <v>1703</v>
      </c>
      <c r="C20" s="4">
        <v>75</v>
      </c>
      <c r="D20" s="14">
        <v>23</v>
      </c>
      <c r="E20" s="4">
        <v>1</v>
      </c>
      <c r="F20" s="4">
        <v>100000</v>
      </c>
      <c r="G20" s="1">
        <f>_xlfn.XLOOKUP(Table14[[#This Row],[COUNTRY]],CATEGORICAL_BINS_STEP_1!$L$2:$L$11,CATEGORICAL_BINS_STEP_1!$K$2:$K$11,,-1)</f>
        <v>1</v>
      </c>
      <c r="H20" s="65">
        <f>IF(Table119[[#This Row],[SOLD PRICE]]&gt;=1000000,1,0)</f>
        <v>0</v>
      </c>
    </row>
    <row r="21" spans="1:8" x14ac:dyDescent="0.35">
      <c r="A21" s="4">
        <v>2</v>
      </c>
      <c r="B21" s="4">
        <v>978</v>
      </c>
      <c r="C21" s="4">
        <v>74</v>
      </c>
      <c r="D21" s="14">
        <v>35</v>
      </c>
      <c r="E21" s="4">
        <v>0</v>
      </c>
      <c r="F21" s="4">
        <v>100000</v>
      </c>
      <c r="G21" s="1">
        <f>_xlfn.XLOOKUP(Table14[[#This Row],[COUNTRY]],CATEGORICAL_BINS_STEP_1!$L$2:$L$11,CATEGORICAL_BINS_STEP_1!$K$2:$K$11,,-1)</f>
        <v>2</v>
      </c>
      <c r="H21" s="65">
        <f>IF(Table119[[#This Row],[SOLD PRICE]]&gt;=1000000,1,0)</f>
        <v>0</v>
      </c>
    </row>
    <row r="22" spans="1:8" x14ac:dyDescent="0.35">
      <c r="A22" s="4">
        <v>2</v>
      </c>
      <c r="B22" s="4">
        <v>4</v>
      </c>
      <c r="C22" s="4">
        <v>3</v>
      </c>
      <c r="D22" s="14">
        <v>0</v>
      </c>
      <c r="E22" s="4">
        <v>0</v>
      </c>
      <c r="F22" s="4">
        <v>100000</v>
      </c>
      <c r="G22" s="1">
        <f>_xlfn.XLOOKUP(Table14[[#This Row],[COUNTRY]],CATEGORICAL_BINS_STEP_1!$L$2:$L$11,CATEGORICAL_BINS_STEP_1!$K$2:$K$11,,-1)</f>
        <v>3</v>
      </c>
      <c r="H22" s="65">
        <f>IF(Table119[[#This Row],[SOLD PRICE]]&gt;=1000000,1,0)</f>
        <v>0</v>
      </c>
    </row>
    <row r="23" spans="1:8" x14ac:dyDescent="0.35">
      <c r="A23" s="4">
        <v>2</v>
      </c>
      <c r="B23" s="4">
        <v>4</v>
      </c>
      <c r="C23" s="4">
        <v>2</v>
      </c>
      <c r="D23" s="14">
        <v>0</v>
      </c>
      <c r="E23" s="4">
        <v>0</v>
      </c>
      <c r="F23" s="4">
        <v>100000</v>
      </c>
      <c r="G23" s="1">
        <f>_xlfn.XLOOKUP(Table14[[#This Row],[COUNTRY]],CATEGORICAL_BINS_STEP_1!$L$2:$L$11,CATEGORICAL_BINS_STEP_1!$K$2:$K$11,,-1)</f>
        <v>3</v>
      </c>
      <c r="H23" s="65">
        <f>IF(Table119[[#This Row],[SOLD PRICE]]&gt;=1000000,1,0)</f>
        <v>0</v>
      </c>
    </row>
    <row r="24" spans="1:8" x14ac:dyDescent="0.35">
      <c r="A24" s="4">
        <v>3</v>
      </c>
      <c r="B24" s="4">
        <v>196</v>
      </c>
      <c r="C24" s="4">
        <v>45</v>
      </c>
      <c r="D24" s="14">
        <v>3</v>
      </c>
      <c r="E24" s="4">
        <v>1</v>
      </c>
      <c r="F24" s="4">
        <v>100000</v>
      </c>
      <c r="G24" s="1">
        <f>_xlfn.XLOOKUP(Table14[[#This Row],[COUNTRY]],CATEGORICAL_BINS_STEP_1!$L$2:$L$11,CATEGORICAL_BINS_STEP_1!$K$2:$K$11,,-1)</f>
        <v>2</v>
      </c>
      <c r="H24" s="65">
        <f>IF(Table119[[#This Row],[SOLD PRICE]]&gt;=1000000,1,0)</f>
        <v>0</v>
      </c>
    </row>
    <row r="25" spans="1:8" x14ac:dyDescent="0.35">
      <c r="A25" s="4">
        <v>2</v>
      </c>
      <c r="B25" s="4">
        <v>62</v>
      </c>
      <c r="C25" s="4">
        <v>24</v>
      </c>
      <c r="D25" s="14">
        <v>2</v>
      </c>
      <c r="E25" s="4">
        <v>1</v>
      </c>
      <c r="F25" s="4">
        <v>100000</v>
      </c>
      <c r="G25" s="1">
        <f>_xlfn.XLOOKUP(Table14[[#This Row],[COUNTRY]],CATEGORICAL_BINS_STEP_1!$L$2:$L$11,CATEGORICAL_BINS_STEP_1!$K$2:$K$11,,-1)</f>
        <v>1</v>
      </c>
      <c r="H25" s="65">
        <f>IF(Table119[[#This Row],[SOLD PRICE]]&gt;=1000000,1,0)</f>
        <v>0</v>
      </c>
    </row>
    <row r="26" spans="1:8" x14ac:dyDescent="0.35">
      <c r="A26" s="4">
        <v>2</v>
      </c>
      <c r="B26" s="4">
        <v>2065</v>
      </c>
      <c r="C26" s="4">
        <v>93</v>
      </c>
      <c r="D26" s="14">
        <v>32</v>
      </c>
      <c r="E26" s="4">
        <v>1</v>
      </c>
      <c r="F26" s="4">
        <v>100000</v>
      </c>
      <c r="G26" s="1">
        <f>_xlfn.XLOOKUP(Table14[[#This Row],[COUNTRY]],CATEGORICAL_BINS_STEP_1!$L$2:$L$11,CATEGORICAL_BINS_STEP_1!$K$2:$K$11,,-1)</f>
        <v>1</v>
      </c>
      <c r="H26" s="65">
        <f>IF(Table119[[#This Row],[SOLD PRICE]]&gt;=1000000,1,0)</f>
        <v>0</v>
      </c>
    </row>
    <row r="27" spans="1:8" x14ac:dyDescent="0.35">
      <c r="A27" s="4">
        <v>3</v>
      </c>
      <c r="B27" s="4">
        <v>1349</v>
      </c>
      <c r="C27" s="4">
        <v>91</v>
      </c>
      <c r="D27" s="14">
        <v>42</v>
      </c>
      <c r="E27" s="4">
        <v>1</v>
      </c>
      <c r="F27" s="4">
        <v>100000</v>
      </c>
      <c r="G27" s="1">
        <f>_xlfn.XLOOKUP(Table14[[#This Row],[COUNTRY]],CATEGORICAL_BINS_STEP_1!$L$2:$L$11,CATEGORICAL_BINS_STEP_1!$K$2:$K$11,,-1)</f>
        <v>1</v>
      </c>
      <c r="H27" s="65">
        <f>IF(Table119[[#This Row],[SOLD PRICE]]&gt;=1000000,1,0)</f>
        <v>0</v>
      </c>
    </row>
    <row r="28" spans="1:8" x14ac:dyDescent="0.35">
      <c r="A28" s="4">
        <v>2</v>
      </c>
      <c r="B28" s="4">
        <v>1804</v>
      </c>
      <c r="C28" s="4">
        <v>128</v>
      </c>
      <c r="D28" s="14">
        <v>129</v>
      </c>
      <c r="E28" s="4">
        <v>1</v>
      </c>
      <c r="F28" s="4">
        <v>100000</v>
      </c>
      <c r="G28" s="1">
        <f>_xlfn.XLOOKUP(Table14[[#This Row],[COUNTRY]],CATEGORICAL_BINS_STEP_1!$L$2:$L$11,CATEGORICAL_BINS_STEP_1!$K$2:$K$11,,-1)</f>
        <v>3</v>
      </c>
      <c r="H28" s="65">
        <f>IF(Table119[[#This Row],[SOLD PRICE]]&gt;=1000000,1,0)</f>
        <v>0</v>
      </c>
    </row>
    <row r="29" spans="1:8" x14ac:dyDescent="0.35">
      <c r="A29" s="4">
        <v>3</v>
      </c>
      <c r="B29" s="4">
        <v>886</v>
      </c>
      <c r="C29" s="4">
        <v>69</v>
      </c>
      <c r="D29" s="14">
        <v>31</v>
      </c>
      <c r="E29" s="4">
        <v>1</v>
      </c>
      <c r="F29" s="4">
        <v>100000</v>
      </c>
      <c r="G29" s="1">
        <f>_xlfn.XLOOKUP(Table14[[#This Row],[COUNTRY]],CATEGORICAL_BINS_STEP_1!$L$2:$L$11,CATEGORICAL_BINS_STEP_1!$K$2:$K$11,,-1)</f>
        <v>2</v>
      </c>
      <c r="H29" s="65">
        <f>IF(Table119[[#This Row],[SOLD PRICE]]&gt;=1000000,1,0)</f>
        <v>0</v>
      </c>
    </row>
    <row r="30" spans="1:8" x14ac:dyDescent="0.35">
      <c r="A30" s="4">
        <v>3</v>
      </c>
      <c r="B30" s="4">
        <v>1775</v>
      </c>
      <c r="C30" s="4">
        <v>109</v>
      </c>
      <c r="D30" s="14">
        <v>86</v>
      </c>
      <c r="E30" s="4">
        <v>1</v>
      </c>
      <c r="F30" s="4">
        <v>100000</v>
      </c>
      <c r="G30" s="1">
        <f>_xlfn.XLOOKUP(Table14[[#This Row],[COUNTRY]],CATEGORICAL_BINS_STEP_1!$L$2:$L$11,CATEGORICAL_BINS_STEP_1!$K$2:$K$11,,-1)</f>
        <v>2</v>
      </c>
      <c r="H30" s="65">
        <f>IF(Table119[[#This Row],[SOLD PRICE]]&gt;=1000000,1,0)</f>
        <v>0</v>
      </c>
    </row>
    <row r="31" spans="1:8" x14ac:dyDescent="0.35">
      <c r="A31" s="4">
        <v>2</v>
      </c>
      <c r="B31" s="4">
        <v>54</v>
      </c>
      <c r="C31" s="4">
        <v>15</v>
      </c>
      <c r="D31" s="14">
        <v>5</v>
      </c>
      <c r="E31" s="4">
        <v>0</v>
      </c>
      <c r="F31" s="4">
        <v>100000</v>
      </c>
      <c r="G31" s="1">
        <f>_xlfn.XLOOKUP(Table14[[#This Row],[COUNTRY]],CATEGORICAL_BINS_STEP_1!$L$2:$L$11,CATEGORICAL_BINS_STEP_1!$K$2:$K$11,,-1)</f>
        <v>1</v>
      </c>
      <c r="H31" s="65">
        <f>IF(Table119[[#This Row],[SOLD PRICE]]&gt;=1000000,1,0)</f>
        <v>0</v>
      </c>
    </row>
    <row r="32" spans="1:8" x14ac:dyDescent="0.35">
      <c r="A32" s="4">
        <v>2</v>
      </c>
      <c r="B32" s="4">
        <v>430</v>
      </c>
      <c r="C32" s="4">
        <v>49</v>
      </c>
      <c r="D32" s="14">
        <v>22</v>
      </c>
      <c r="E32" s="4">
        <v>1</v>
      </c>
      <c r="F32" s="4">
        <v>100000</v>
      </c>
      <c r="G32" s="1">
        <f>_xlfn.XLOOKUP(Table14[[#This Row],[COUNTRY]],CATEGORICAL_BINS_STEP_1!$L$2:$L$11,CATEGORICAL_BINS_STEP_1!$K$2:$K$11,,-1)</f>
        <v>1</v>
      </c>
      <c r="H32" s="65">
        <f>IF(Table119[[#This Row],[SOLD PRICE]]&gt;=1000000,1,0)</f>
        <v>0</v>
      </c>
    </row>
    <row r="33" spans="1:8" x14ac:dyDescent="0.35">
      <c r="A33" s="4">
        <v>2</v>
      </c>
      <c r="B33" s="4">
        <v>115</v>
      </c>
      <c r="C33" s="4">
        <v>17</v>
      </c>
      <c r="D33" s="14">
        <v>3</v>
      </c>
      <c r="E33" s="4">
        <v>0</v>
      </c>
      <c r="F33" s="4">
        <v>100000</v>
      </c>
      <c r="G33" s="1">
        <f>_xlfn.XLOOKUP(Table14[[#This Row],[COUNTRY]],CATEGORICAL_BINS_STEP_1!$L$2:$L$11,CATEGORICAL_BINS_STEP_1!$K$2:$K$11,,-1)</f>
        <v>2</v>
      </c>
      <c r="H33" s="65">
        <f>IF(Table119[[#This Row],[SOLD PRICE]]&gt;=1000000,1,0)</f>
        <v>0</v>
      </c>
    </row>
    <row r="34" spans="1:8" x14ac:dyDescent="0.35">
      <c r="A34" s="4">
        <v>3</v>
      </c>
      <c r="B34" s="4">
        <v>1107</v>
      </c>
      <c r="C34" s="4">
        <v>93</v>
      </c>
      <c r="D34" s="14">
        <v>44</v>
      </c>
      <c r="E34" s="4">
        <v>0</v>
      </c>
      <c r="F34" s="4">
        <v>100000</v>
      </c>
      <c r="G34" s="1">
        <f>_xlfn.XLOOKUP(Table14[[#This Row],[COUNTRY]],CATEGORICAL_BINS_STEP_1!$L$2:$L$11,CATEGORICAL_BINS_STEP_1!$K$2:$K$11,,-1)</f>
        <v>2</v>
      </c>
      <c r="H34" s="65">
        <f>IF(Table119[[#This Row],[SOLD PRICE]]&gt;=1000000,1,0)</f>
        <v>0</v>
      </c>
    </row>
    <row r="35" spans="1:8" x14ac:dyDescent="0.35">
      <c r="A35" s="4">
        <v>3</v>
      </c>
      <c r="B35" s="4">
        <v>11</v>
      </c>
      <c r="C35" s="4">
        <v>11</v>
      </c>
      <c r="D35" s="14">
        <v>1</v>
      </c>
      <c r="E35" s="4">
        <v>0</v>
      </c>
      <c r="F35" s="4">
        <v>100000</v>
      </c>
      <c r="G35" s="1">
        <f>_xlfn.XLOOKUP(Table14[[#This Row],[COUNTRY]],CATEGORICAL_BINS_STEP_1!$L$2:$L$11,CATEGORICAL_BINS_STEP_1!$K$2:$K$11,,-1)</f>
        <v>2</v>
      </c>
      <c r="H35" s="65">
        <f>IF(Table119[[#This Row],[SOLD PRICE]]&gt;=1000000,1,0)</f>
        <v>0</v>
      </c>
    </row>
    <row r="36" spans="1:8" x14ac:dyDescent="0.35">
      <c r="A36" s="4">
        <v>1</v>
      </c>
      <c r="B36" s="4">
        <v>49</v>
      </c>
      <c r="C36" s="4">
        <v>30</v>
      </c>
      <c r="D36" s="14">
        <v>1</v>
      </c>
      <c r="E36" s="4">
        <v>0</v>
      </c>
      <c r="F36" s="4">
        <v>100000</v>
      </c>
      <c r="G36" s="1">
        <f>_xlfn.XLOOKUP(Table14[[#This Row],[COUNTRY]],CATEGORICAL_BINS_STEP_1!$L$2:$L$11,CATEGORICAL_BINS_STEP_1!$K$2:$K$11,,-1)</f>
        <v>2</v>
      </c>
      <c r="H36" s="65">
        <f>IF(Table119[[#This Row],[SOLD PRICE]]&gt;=1000000,1,0)</f>
        <v>0</v>
      </c>
    </row>
    <row r="37" spans="1:8" x14ac:dyDescent="0.35">
      <c r="A37" s="4">
        <v>3</v>
      </c>
      <c r="B37" s="4">
        <v>1006</v>
      </c>
      <c r="C37" s="4">
        <v>73</v>
      </c>
      <c r="D37" s="14">
        <v>28</v>
      </c>
      <c r="E37" s="4">
        <v>0</v>
      </c>
      <c r="F37" s="4">
        <v>100000</v>
      </c>
      <c r="G37" s="1">
        <f>_xlfn.XLOOKUP(Table14[[#This Row],[COUNTRY]],CATEGORICAL_BINS_STEP_1!$L$2:$L$11,CATEGORICAL_BINS_STEP_1!$K$2:$K$11,,-1)</f>
        <v>2</v>
      </c>
      <c r="H37" s="65">
        <f>IF(Table119[[#This Row],[SOLD PRICE]]&gt;=1000000,1,0)</f>
        <v>0</v>
      </c>
    </row>
    <row r="38" spans="1:8" x14ac:dyDescent="0.35">
      <c r="A38" s="4">
        <v>2</v>
      </c>
      <c r="B38" s="4">
        <v>417</v>
      </c>
      <c r="C38" s="4">
        <v>71</v>
      </c>
      <c r="D38" s="14">
        <v>11</v>
      </c>
      <c r="E38" s="4">
        <v>0</v>
      </c>
      <c r="F38" s="4">
        <v>100000</v>
      </c>
      <c r="G38" s="1">
        <f>_xlfn.XLOOKUP(Table14[[#This Row],[COUNTRY]],CATEGORICAL_BINS_STEP_1!$L$2:$L$11,CATEGORICAL_BINS_STEP_1!$K$2:$K$11,,-1)</f>
        <v>2</v>
      </c>
      <c r="H38" s="65">
        <f>IF(Table119[[#This Row],[SOLD PRICE]]&gt;=1000000,1,0)</f>
        <v>0</v>
      </c>
    </row>
    <row r="39" spans="1:8" x14ac:dyDescent="0.35">
      <c r="A39" s="4">
        <v>2</v>
      </c>
      <c r="B39" s="4">
        <v>971</v>
      </c>
      <c r="C39" s="4">
        <v>71</v>
      </c>
      <c r="D39" s="14">
        <v>48</v>
      </c>
      <c r="E39" s="4">
        <v>0</v>
      </c>
      <c r="F39" s="4">
        <v>100000</v>
      </c>
      <c r="G39" s="1">
        <f>_xlfn.XLOOKUP(Table14[[#This Row],[COUNTRY]],CATEGORICAL_BINS_STEP_1!$L$2:$L$11,CATEGORICAL_BINS_STEP_1!$K$2:$K$11,,-1)</f>
        <v>2</v>
      </c>
      <c r="H39" s="65">
        <f>IF(Table119[[#This Row],[SOLD PRICE]]&gt;=1000000,1,0)</f>
        <v>0</v>
      </c>
    </row>
    <row r="40" spans="1:8" x14ac:dyDescent="0.35">
      <c r="A40" s="4">
        <v>3</v>
      </c>
      <c r="B40" s="4">
        <v>958</v>
      </c>
      <c r="C40" s="4">
        <v>116</v>
      </c>
      <c r="D40" s="14">
        <v>25</v>
      </c>
      <c r="E40" s="4">
        <v>1</v>
      </c>
      <c r="F40" s="4">
        <v>100000</v>
      </c>
      <c r="G40" s="1">
        <f>_xlfn.XLOOKUP(Table14[[#This Row],[COUNTRY]],CATEGORICAL_BINS_STEP_1!$L$2:$L$11,CATEGORICAL_BINS_STEP_1!$K$2:$K$11,,-1)</f>
        <v>2</v>
      </c>
      <c r="H40" s="65">
        <f>IF(Table119[[#This Row],[SOLD PRICE]]&gt;=1000000,1,0)</f>
        <v>1</v>
      </c>
    </row>
    <row r="41" spans="1:8" x14ac:dyDescent="0.35">
      <c r="A41" s="4">
        <v>1</v>
      </c>
      <c r="B41" s="4">
        <v>904</v>
      </c>
      <c r="C41" s="4">
        <v>48</v>
      </c>
      <c r="D41" s="14">
        <v>35</v>
      </c>
      <c r="E41" s="4">
        <v>0</v>
      </c>
      <c r="F41" s="4">
        <v>100000</v>
      </c>
      <c r="G41" s="1">
        <f>_xlfn.XLOOKUP(Table14[[#This Row],[COUNTRY]],CATEGORICAL_BINS_STEP_1!$L$2:$L$11,CATEGORICAL_BINS_STEP_1!$K$2:$K$11,,-1)</f>
        <v>1</v>
      </c>
      <c r="H41" s="65">
        <f>IF(Table119[[#This Row],[SOLD PRICE]]&gt;=1000000,1,0)</f>
        <v>0</v>
      </c>
    </row>
    <row r="42" spans="1:8" x14ac:dyDescent="0.35">
      <c r="A42" s="4">
        <v>2</v>
      </c>
      <c r="B42" s="4">
        <v>130</v>
      </c>
      <c r="C42" s="4">
        <v>50</v>
      </c>
      <c r="D42" s="14">
        <v>3</v>
      </c>
      <c r="E42" s="4">
        <v>0</v>
      </c>
      <c r="F42" s="4">
        <v>100000</v>
      </c>
      <c r="G42" s="1">
        <f>_xlfn.XLOOKUP(Table14[[#This Row],[COUNTRY]],CATEGORICAL_BINS_STEP_1!$L$2:$L$11,CATEGORICAL_BINS_STEP_1!$K$2:$K$11,,-1)</f>
        <v>1</v>
      </c>
      <c r="H42" s="65">
        <f>IF(Table119[[#This Row],[SOLD PRICE]]&gt;=1000000,1,0)</f>
        <v>0</v>
      </c>
    </row>
    <row r="43" spans="1:8" x14ac:dyDescent="0.35">
      <c r="A43" s="4">
        <v>3</v>
      </c>
      <c r="B43" s="4">
        <v>768</v>
      </c>
      <c r="C43" s="4">
        <v>114</v>
      </c>
      <c r="D43" s="14">
        <v>39</v>
      </c>
      <c r="E43" s="4">
        <v>1</v>
      </c>
      <c r="F43" s="4">
        <v>100000</v>
      </c>
      <c r="G43" s="1">
        <f>_xlfn.XLOOKUP(Table14[[#This Row],[COUNTRY]],CATEGORICAL_BINS_STEP_1!$L$2:$L$11,CATEGORICAL_BINS_STEP_1!$K$2:$K$11,,-1)</f>
        <v>3</v>
      </c>
      <c r="H43" s="65">
        <f>IF(Table119[[#This Row],[SOLD PRICE]]&gt;=1000000,1,0)</f>
        <v>0</v>
      </c>
    </row>
    <row r="44" spans="1:8" x14ac:dyDescent="0.35">
      <c r="A44" s="4">
        <v>2</v>
      </c>
      <c r="B44" s="4">
        <v>1471</v>
      </c>
      <c r="C44" s="4">
        <v>110</v>
      </c>
      <c r="D44" s="14">
        <v>33</v>
      </c>
      <c r="E44" s="4">
        <v>1</v>
      </c>
      <c r="F44" s="4">
        <v>100000</v>
      </c>
      <c r="G44" s="1">
        <f>_xlfn.XLOOKUP(Table14[[#This Row],[COUNTRY]],CATEGORICAL_BINS_STEP_1!$L$2:$L$11,CATEGORICAL_BINS_STEP_1!$K$2:$K$11,,-1)</f>
        <v>3</v>
      </c>
      <c r="H44" s="65">
        <f>IF(Table119[[#This Row],[SOLD PRICE]]&gt;=1000000,1,0)</f>
        <v>0</v>
      </c>
    </row>
    <row r="45" spans="1:8" x14ac:dyDescent="0.35">
      <c r="A45" s="4">
        <v>2</v>
      </c>
      <c r="B45" s="4">
        <v>259</v>
      </c>
      <c r="C45" s="4">
        <v>34</v>
      </c>
      <c r="D45" s="14">
        <v>6</v>
      </c>
      <c r="E45" s="4">
        <v>0</v>
      </c>
      <c r="F45" s="4">
        <v>125000</v>
      </c>
      <c r="G45" s="1">
        <f>_xlfn.XLOOKUP(Table14[[#This Row],[COUNTRY]],CATEGORICAL_BINS_STEP_1!$L$2:$L$11,CATEGORICAL_BINS_STEP_1!$K$2:$K$11,,-1)</f>
        <v>1</v>
      </c>
      <c r="H45" s="65">
        <f>IF(Table119[[#This Row],[SOLD PRICE]]&gt;=1000000,1,0)</f>
        <v>0</v>
      </c>
    </row>
    <row r="46" spans="1:8" x14ac:dyDescent="0.35">
      <c r="A46" s="4">
        <v>3</v>
      </c>
      <c r="B46" s="4">
        <v>1965</v>
      </c>
      <c r="C46" s="4">
        <v>89</v>
      </c>
      <c r="D46" s="14">
        <v>37</v>
      </c>
      <c r="E46" s="4">
        <v>1</v>
      </c>
      <c r="F46" s="4">
        <v>125000</v>
      </c>
      <c r="G46" s="1">
        <f>_xlfn.XLOOKUP(Table14[[#This Row],[COUNTRY]],CATEGORICAL_BINS_STEP_1!$L$2:$L$11,CATEGORICAL_BINS_STEP_1!$K$2:$K$11,,-1)</f>
        <v>2</v>
      </c>
      <c r="H46" s="65">
        <f>IF(Table119[[#This Row],[SOLD PRICE]]&gt;=1000000,1,0)</f>
        <v>0</v>
      </c>
    </row>
    <row r="47" spans="1:8" x14ac:dyDescent="0.35">
      <c r="A47" s="4">
        <v>2</v>
      </c>
      <c r="B47" s="4">
        <v>128</v>
      </c>
      <c r="C47" s="4">
        <v>53</v>
      </c>
      <c r="D47" s="14">
        <v>8</v>
      </c>
      <c r="E47" s="4">
        <v>0</v>
      </c>
      <c r="F47" s="4">
        <v>125000</v>
      </c>
      <c r="G47" s="1">
        <f>_xlfn.XLOOKUP(Table14[[#This Row],[COUNTRY]],CATEGORICAL_BINS_STEP_1!$L$2:$L$11,CATEGORICAL_BINS_STEP_1!$K$2:$K$11,,-1)</f>
        <v>1</v>
      </c>
      <c r="H47" s="65">
        <f>IF(Table119[[#This Row],[SOLD PRICE]]&gt;=1000000,1,0)</f>
        <v>0</v>
      </c>
    </row>
    <row r="48" spans="1:8" x14ac:dyDescent="0.35">
      <c r="A48" s="4">
        <v>1</v>
      </c>
      <c r="B48" s="4">
        <v>3</v>
      </c>
      <c r="C48" s="4">
        <v>3</v>
      </c>
      <c r="D48" s="14">
        <v>0</v>
      </c>
      <c r="E48" s="4">
        <v>0</v>
      </c>
      <c r="F48" s="4">
        <v>125000</v>
      </c>
      <c r="G48" s="1">
        <f>_xlfn.XLOOKUP(Table14[[#This Row],[COUNTRY]],CATEGORICAL_BINS_STEP_1!$L$2:$L$11,CATEGORICAL_BINS_STEP_1!$K$2:$K$11,,-1)</f>
        <v>1</v>
      </c>
      <c r="H48" s="65">
        <f>IF(Table119[[#This Row],[SOLD PRICE]]&gt;=1000000,1,0)</f>
        <v>0</v>
      </c>
    </row>
    <row r="49" spans="1:8" x14ac:dyDescent="0.35">
      <c r="A49" s="4">
        <v>2</v>
      </c>
      <c r="B49" s="4">
        <v>1231</v>
      </c>
      <c r="C49" s="4">
        <v>69</v>
      </c>
      <c r="D49" s="14">
        <v>28</v>
      </c>
      <c r="E49" s="4">
        <v>0</v>
      </c>
      <c r="F49" s="4">
        <v>125000</v>
      </c>
      <c r="G49" s="1">
        <f>_xlfn.XLOOKUP(Table14[[#This Row],[COUNTRY]],CATEGORICAL_BINS_STEP_1!$L$2:$L$11,CATEGORICAL_BINS_STEP_1!$K$2:$K$11,,-1)</f>
        <v>1</v>
      </c>
      <c r="H49" s="65">
        <f>IF(Table119[[#This Row],[SOLD PRICE]]&gt;=1000000,1,0)</f>
        <v>0</v>
      </c>
    </row>
    <row r="50" spans="1:8" x14ac:dyDescent="0.35">
      <c r="A50" s="4">
        <v>2</v>
      </c>
      <c r="B50" s="4">
        <v>111</v>
      </c>
      <c r="C50" s="4">
        <v>21</v>
      </c>
      <c r="D50" s="14">
        <v>1</v>
      </c>
      <c r="E50" s="4">
        <v>0</v>
      </c>
      <c r="F50" s="4">
        <v>125000</v>
      </c>
      <c r="G50" s="1">
        <f>_xlfn.XLOOKUP(Table14[[#This Row],[COUNTRY]],CATEGORICAL_BINS_STEP_1!$L$2:$L$11,CATEGORICAL_BINS_STEP_1!$K$2:$K$11,,-1)</f>
        <v>1</v>
      </c>
      <c r="H50" s="65">
        <f>IF(Table119[[#This Row],[SOLD PRICE]]&gt;=1000000,1,0)</f>
        <v>0</v>
      </c>
    </row>
    <row r="51" spans="1:8" x14ac:dyDescent="0.35">
      <c r="A51" s="4">
        <v>3</v>
      </c>
      <c r="B51" s="4">
        <v>241</v>
      </c>
      <c r="C51" s="4">
        <v>75</v>
      </c>
      <c r="D51" s="14">
        <v>8</v>
      </c>
      <c r="E51" s="4">
        <v>0</v>
      </c>
      <c r="F51" s="4">
        <v>125000</v>
      </c>
      <c r="G51" s="1">
        <f>_xlfn.XLOOKUP(Table14[[#This Row],[COUNTRY]],CATEGORICAL_BINS_STEP_1!$L$2:$L$11,CATEGORICAL_BINS_STEP_1!$K$2:$K$11,,-1)</f>
        <v>2</v>
      </c>
      <c r="H51" s="65">
        <f>IF(Table119[[#This Row],[SOLD PRICE]]&gt;=1000000,1,0)</f>
        <v>0</v>
      </c>
    </row>
    <row r="52" spans="1:8" x14ac:dyDescent="0.35">
      <c r="A52" s="4">
        <v>1</v>
      </c>
      <c r="B52" s="4">
        <v>1639</v>
      </c>
      <c r="C52" s="4">
        <v>73</v>
      </c>
      <c r="D52" s="14">
        <v>49</v>
      </c>
      <c r="E52" s="4">
        <v>1</v>
      </c>
      <c r="F52" s="4">
        <v>125000</v>
      </c>
      <c r="G52" s="1">
        <f>_xlfn.XLOOKUP(Table14[[#This Row],[COUNTRY]],CATEGORICAL_BINS_STEP_1!$L$2:$L$11,CATEGORICAL_BINS_STEP_1!$K$2:$K$11,,-1)</f>
        <v>1</v>
      </c>
      <c r="H52" s="65">
        <f>IF(Table119[[#This Row],[SOLD PRICE]]&gt;=1000000,1,0)</f>
        <v>0</v>
      </c>
    </row>
    <row r="53" spans="1:8" x14ac:dyDescent="0.35">
      <c r="A53" s="4">
        <v>1</v>
      </c>
      <c r="B53" s="4">
        <v>243</v>
      </c>
      <c r="C53" s="4">
        <v>34</v>
      </c>
      <c r="D53" s="14">
        <v>14</v>
      </c>
      <c r="E53" s="4">
        <v>0</v>
      </c>
      <c r="F53" s="4">
        <v>125000</v>
      </c>
      <c r="G53" s="1">
        <f>_xlfn.XLOOKUP(Table14[[#This Row],[COUNTRY]],CATEGORICAL_BINS_STEP_1!$L$2:$L$11,CATEGORICAL_BINS_STEP_1!$K$2:$K$11,,-1)</f>
        <v>1</v>
      </c>
      <c r="H53" s="65">
        <f>IF(Table119[[#This Row],[SOLD PRICE]]&gt;=1000000,1,0)</f>
        <v>0</v>
      </c>
    </row>
    <row r="54" spans="1:8" x14ac:dyDescent="0.35">
      <c r="A54" s="4">
        <v>3</v>
      </c>
      <c r="B54" s="4">
        <v>35</v>
      </c>
      <c r="C54" s="4">
        <v>8</v>
      </c>
      <c r="D54" s="14">
        <v>0</v>
      </c>
      <c r="E54" s="4">
        <v>1</v>
      </c>
      <c r="F54" s="4">
        <v>125000</v>
      </c>
      <c r="G54" s="1">
        <f>_xlfn.XLOOKUP(Table14[[#This Row],[COUNTRY]],CATEGORICAL_BINS_STEP_1!$L$2:$L$11,CATEGORICAL_BINS_STEP_1!$K$2:$K$11,,-1)</f>
        <v>1</v>
      </c>
      <c r="H54" s="65">
        <f>IF(Table119[[#This Row],[SOLD PRICE]]&gt;=1000000,1,0)</f>
        <v>1</v>
      </c>
    </row>
    <row r="55" spans="1:8" x14ac:dyDescent="0.35">
      <c r="A55" s="4">
        <v>3</v>
      </c>
      <c r="B55" s="4">
        <v>8</v>
      </c>
      <c r="C55" s="4">
        <v>8</v>
      </c>
      <c r="D55" s="14">
        <v>1</v>
      </c>
      <c r="E55" s="4">
        <v>0</v>
      </c>
      <c r="F55" s="4">
        <v>125000</v>
      </c>
      <c r="G55" s="1">
        <f>_xlfn.XLOOKUP(Table14[[#This Row],[COUNTRY]],CATEGORICAL_BINS_STEP_1!$L$2:$L$11,CATEGORICAL_BINS_STEP_1!$K$2:$K$11,,-1)</f>
        <v>2</v>
      </c>
      <c r="H55" s="65">
        <f>IF(Table119[[#This Row],[SOLD PRICE]]&gt;=1000000,1,0)</f>
        <v>0</v>
      </c>
    </row>
    <row r="56" spans="1:8" x14ac:dyDescent="0.35">
      <c r="A56" s="4">
        <v>3</v>
      </c>
      <c r="B56" s="4">
        <v>282</v>
      </c>
      <c r="C56" s="4">
        <v>52</v>
      </c>
      <c r="D56" s="14">
        <v>5</v>
      </c>
      <c r="E56" s="4">
        <v>1</v>
      </c>
      <c r="F56" s="4">
        <v>125000</v>
      </c>
      <c r="G56" s="1">
        <f>_xlfn.XLOOKUP(Table14[[#This Row],[COUNTRY]],CATEGORICAL_BINS_STEP_1!$L$2:$L$11,CATEGORICAL_BINS_STEP_1!$K$2:$K$11,,-1)</f>
        <v>1</v>
      </c>
      <c r="H56" s="65">
        <f>IF(Table119[[#This Row],[SOLD PRICE]]&gt;=1000000,1,0)</f>
        <v>0</v>
      </c>
    </row>
    <row r="57" spans="1:8" x14ac:dyDescent="0.35">
      <c r="A57" s="4">
        <v>2</v>
      </c>
      <c r="B57" s="4">
        <v>103</v>
      </c>
      <c r="C57" s="4">
        <v>25</v>
      </c>
      <c r="D57" s="14">
        <v>6</v>
      </c>
      <c r="E57" s="4">
        <v>0</v>
      </c>
      <c r="F57" s="4">
        <v>125000</v>
      </c>
      <c r="G57" s="1">
        <f>_xlfn.XLOOKUP(Table14[[#This Row],[COUNTRY]],CATEGORICAL_BINS_STEP_1!$L$2:$L$11,CATEGORICAL_BINS_STEP_1!$K$2:$K$11,,-1)</f>
        <v>2</v>
      </c>
      <c r="H57" s="65">
        <f>IF(Table119[[#This Row],[SOLD PRICE]]&gt;=1000000,1,0)</f>
        <v>0</v>
      </c>
    </row>
    <row r="58" spans="1:8" x14ac:dyDescent="0.35">
      <c r="A58" s="4">
        <v>2</v>
      </c>
      <c r="B58" s="4">
        <v>177</v>
      </c>
      <c r="C58" s="4">
        <v>39</v>
      </c>
      <c r="D58" s="14">
        <v>9</v>
      </c>
      <c r="E58" s="4">
        <v>0</v>
      </c>
      <c r="F58" s="4">
        <v>125000</v>
      </c>
      <c r="G58" s="1">
        <f>_xlfn.XLOOKUP(Table14[[#This Row],[COUNTRY]],CATEGORICAL_BINS_STEP_1!$L$2:$L$11,CATEGORICAL_BINS_STEP_1!$K$2:$K$11,,-1)</f>
        <v>3</v>
      </c>
      <c r="H58" s="65">
        <f>IF(Table119[[#This Row],[SOLD PRICE]]&gt;=1000000,1,0)</f>
        <v>0</v>
      </c>
    </row>
    <row r="59" spans="1:8" x14ac:dyDescent="0.35">
      <c r="A59" s="4">
        <v>2</v>
      </c>
      <c r="B59" s="4">
        <v>64</v>
      </c>
      <c r="C59" s="4">
        <v>17</v>
      </c>
      <c r="D59" s="14">
        <v>4</v>
      </c>
      <c r="E59" s="4">
        <v>0</v>
      </c>
      <c r="F59" s="4">
        <v>125000</v>
      </c>
      <c r="G59" s="1">
        <f>_xlfn.XLOOKUP(Table14[[#This Row],[COUNTRY]],CATEGORICAL_BINS_STEP_1!$L$2:$L$11,CATEGORICAL_BINS_STEP_1!$K$2:$K$11,,-1)</f>
        <v>3</v>
      </c>
      <c r="H59" s="65">
        <f>IF(Table119[[#This Row],[SOLD PRICE]]&gt;=1000000,1,0)</f>
        <v>0</v>
      </c>
    </row>
    <row r="60" spans="1:8" x14ac:dyDescent="0.35">
      <c r="A60" s="4">
        <v>2</v>
      </c>
      <c r="B60" s="4">
        <v>74</v>
      </c>
      <c r="C60" s="4">
        <v>27</v>
      </c>
      <c r="D60" s="14">
        <v>1</v>
      </c>
      <c r="E60" s="4">
        <v>0</v>
      </c>
      <c r="F60" s="4">
        <v>125000</v>
      </c>
      <c r="G60" s="1">
        <f>_xlfn.XLOOKUP(Table14[[#This Row],[COUNTRY]],CATEGORICAL_BINS_STEP_1!$L$2:$L$11,CATEGORICAL_BINS_STEP_1!$K$2:$K$11,,-1)</f>
        <v>1</v>
      </c>
      <c r="H60" s="65">
        <f>IF(Table119[[#This Row],[SOLD PRICE]]&gt;=1000000,1,0)</f>
        <v>0</v>
      </c>
    </row>
    <row r="61" spans="1:8" x14ac:dyDescent="0.35">
      <c r="A61" s="4">
        <v>1</v>
      </c>
      <c r="B61" s="4">
        <v>376</v>
      </c>
      <c r="C61" s="4">
        <v>65</v>
      </c>
      <c r="D61" s="14">
        <v>12</v>
      </c>
      <c r="E61" s="4">
        <v>0</v>
      </c>
      <c r="F61" s="4">
        <v>125000</v>
      </c>
      <c r="G61" s="1">
        <f>_xlfn.XLOOKUP(Table14[[#This Row],[COUNTRY]],CATEGORICAL_BINS_STEP_1!$L$2:$L$11,CATEGORICAL_BINS_STEP_1!$K$2:$K$11,,-1)</f>
        <v>3</v>
      </c>
      <c r="H61" s="65">
        <f>IF(Table119[[#This Row],[SOLD PRICE]]&gt;=1000000,1,0)</f>
        <v>0</v>
      </c>
    </row>
    <row r="62" spans="1:8" x14ac:dyDescent="0.35">
      <c r="A62" s="4">
        <v>2</v>
      </c>
      <c r="B62" s="4">
        <v>1233</v>
      </c>
      <c r="C62" s="4">
        <v>158</v>
      </c>
      <c r="D62" s="14">
        <v>48</v>
      </c>
      <c r="E62" s="4">
        <v>1</v>
      </c>
      <c r="F62" s="4">
        <v>125000</v>
      </c>
      <c r="G62" s="1">
        <f>_xlfn.XLOOKUP(Table14[[#This Row],[COUNTRY]],CATEGORICAL_BINS_STEP_1!$L$2:$L$11,CATEGORICAL_BINS_STEP_1!$K$2:$K$11,,-1)</f>
        <v>2</v>
      </c>
      <c r="H62" s="65">
        <f>IF(Table119[[#This Row],[SOLD PRICE]]&gt;=1000000,1,0)</f>
        <v>0</v>
      </c>
    </row>
    <row r="63" spans="1:8" x14ac:dyDescent="0.35">
      <c r="A63" s="4">
        <v>2</v>
      </c>
      <c r="B63" s="4">
        <v>123</v>
      </c>
      <c r="C63" s="4">
        <v>33</v>
      </c>
      <c r="D63" s="14">
        <v>4</v>
      </c>
      <c r="E63" s="4">
        <v>0</v>
      </c>
      <c r="F63" s="4">
        <v>125000</v>
      </c>
      <c r="G63" s="1">
        <f>_xlfn.XLOOKUP(Table14[[#This Row],[COUNTRY]],CATEGORICAL_BINS_STEP_1!$L$2:$L$11,CATEGORICAL_BINS_STEP_1!$K$2:$K$11,,-1)</f>
        <v>2</v>
      </c>
      <c r="H63" s="65">
        <f>IF(Table119[[#This Row],[SOLD PRICE]]&gt;=1000000,1,0)</f>
        <v>0</v>
      </c>
    </row>
    <row r="64" spans="1:8" x14ac:dyDescent="0.35">
      <c r="A64" s="4">
        <v>3</v>
      </c>
      <c r="B64" s="4">
        <v>4</v>
      </c>
      <c r="C64" s="4">
        <v>4</v>
      </c>
      <c r="D64" s="14">
        <v>0</v>
      </c>
      <c r="E64" s="4">
        <v>0</v>
      </c>
      <c r="F64" s="4">
        <v>125000</v>
      </c>
      <c r="G64" s="1">
        <f>_xlfn.XLOOKUP(Table14[[#This Row],[COUNTRY]],CATEGORICAL_BINS_STEP_1!$L$2:$L$11,CATEGORICAL_BINS_STEP_1!$K$2:$K$11,,-1)</f>
        <v>2</v>
      </c>
      <c r="H64" s="65">
        <f>IF(Table119[[#This Row],[SOLD PRICE]]&gt;=1000000,1,0)</f>
        <v>0</v>
      </c>
    </row>
    <row r="65" spans="1:8" x14ac:dyDescent="0.35">
      <c r="A65" s="4">
        <v>3</v>
      </c>
      <c r="B65" s="4">
        <v>117</v>
      </c>
      <c r="C65" s="4">
        <v>47</v>
      </c>
      <c r="D65" s="14">
        <v>6</v>
      </c>
      <c r="E65" s="4">
        <v>1</v>
      </c>
      <c r="F65" s="4">
        <v>125000</v>
      </c>
      <c r="G65" s="1">
        <f>_xlfn.XLOOKUP(Table14[[#This Row],[COUNTRY]],CATEGORICAL_BINS_STEP_1!$L$2:$L$11,CATEGORICAL_BINS_STEP_1!$K$2:$K$11,,-1)</f>
        <v>1</v>
      </c>
      <c r="H65" s="65">
        <f>IF(Table119[[#This Row],[SOLD PRICE]]&gt;=1000000,1,0)</f>
        <v>0</v>
      </c>
    </row>
    <row r="66" spans="1:8" x14ac:dyDescent="0.35">
      <c r="A66" s="4">
        <v>2</v>
      </c>
      <c r="B66" s="4">
        <v>186</v>
      </c>
      <c r="C66" s="4">
        <v>31</v>
      </c>
      <c r="D66" s="14">
        <v>3</v>
      </c>
      <c r="E66" s="4">
        <v>0</v>
      </c>
      <c r="F66" s="4">
        <v>125000</v>
      </c>
      <c r="G66" s="1">
        <f>_xlfn.XLOOKUP(Table14[[#This Row],[COUNTRY]],CATEGORICAL_BINS_STEP_1!$L$2:$L$11,CATEGORICAL_BINS_STEP_1!$K$2:$K$11,,-1)</f>
        <v>1</v>
      </c>
      <c r="H66" s="65">
        <f>IF(Table119[[#This Row],[SOLD PRICE]]&gt;=1000000,1,0)</f>
        <v>0</v>
      </c>
    </row>
    <row r="67" spans="1:8" x14ac:dyDescent="0.35">
      <c r="A67" s="4">
        <v>1</v>
      </c>
      <c r="B67" s="4">
        <v>32</v>
      </c>
      <c r="C67" s="4">
        <v>11</v>
      </c>
      <c r="D67" s="14">
        <v>1</v>
      </c>
      <c r="E67" s="4">
        <v>0</v>
      </c>
      <c r="F67" s="4">
        <v>125000</v>
      </c>
      <c r="G67" s="1">
        <f>_xlfn.XLOOKUP(Table14[[#This Row],[COUNTRY]],CATEGORICAL_BINS_STEP_1!$L$2:$L$11,CATEGORICAL_BINS_STEP_1!$K$2:$K$11,,-1)</f>
        <v>1</v>
      </c>
      <c r="H67" s="65">
        <f>IF(Table119[[#This Row],[SOLD PRICE]]&gt;=1000000,1,0)</f>
        <v>0</v>
      </c>
    </row>
    <row r="68" spans="1:8" x14ac:dyDescent="0.35">
      <c r="A68" s="4">
        <v>2</v>
      </c>
      <c r="B68" s="4">
        <v>3</v>
      </c>
      <c r="C68" s="4">
        <v>3</v>
      </c>
      <c r="D68" s="14">
        <v>0</v>
      </c>
      <c r="E68" s="4">
        <v>0</v>
      </c>
      <c r="F68" s="4">
        <v>125000</v>
      </c>
      <c r="G68" s="1">
        <f>_xlfn.XLOOKUP(Table14[[#This Row],[COUNTRY]],CATEGORICAL_BINS_STEP_1!$L$2:$L$11,CATEGORICAL_BINS_STEP_1!$K$2:$K$11,,-1)</f>
        <v>1</v>
      </c>
      <c r="H68" s="65">
        <f>IF(Table119[[#This Row],[SOLD PRICE]]&gt;=1000000,1,0)</f>
        <v>0</v>
      </c>
    </row>
    <row r="69" spans="1:8" x14ac:dyDescent="0.35">
      <c r="A69" s="4">
        <v>2</v>
      </c>
      <c r="B69" s="4">
        <v>781</v>
      </c>
      <c r="C69" s="4">
        <v>71</v>
      </c>
      <c r="D69" s="14">
        <v>45</v>
      </c>
      <c r="E69" s="4">
        <v>0</v>
      </c>
      <c r="F69" s="4">
        <v>125000</v>
      </c>
      <c r="G69" s="1">
        <f>_xlfn.XLOOKUP(Table14[[#This Row],[COUNTRY]],CATEGORICAL_BINS_STEP_1!$L$2:$L$11,CATEGORICAL_BINS_STEP_1!$K$2:$K$11,,-1)</f>
        <v>2</v>
      </c>
      <c r="H69" s="65">
        <f>IF(Table119[[#This Row],[SOLD PRICE]]&gt;=1000000,1,0)</f>
        <v>0</v>
      </c>
    </row>
    <row r="70" spans="1:8" x14ac:dyDescent="0.35">
      <c r="A70" s="4">
        <v>2</v>
      </c>
      <c r="B70" s="4">
        <v>60</v>
      </c>
      <c r="C70" s="4">
        <v>16</v>
      </c>
      <c r="D70" s="14">
        <v>2</v>
      </c>
      <c r="E70" s="4">
        <v>0</v>
      </c>
      <c r="F70" s="4">
        <v>125000</v>
      </c>
      <c r="G70" s="1">
        <f>_xlfn.XLOOKUP(Table14[[#This Row],[COUNTRY]],CATEGORICAL_BINS_STEP_1!$L$2:$L$11,CATEGORICAL_BINS_STEP_1!$K$2:$K$11,,-1)</f>
        <v>2</v>
      </c>
      <c r="H70" s="65">
        <f>IF(Table119[[#This Row],[SOLD PRICE]]&gt;=1000000,1,0)</f>
        <v>0</v>
      </c>
    </row>
    <row r="71" spans="1:8" x14ac:dyDescent="0.35">
      <c r="A71" s="4">
        <v>3</v>
      </c>
      <c r="B71" s="4">
        <v>20</v>
      </c>
      <c r="C71" s="4">
        <v>6</v>
      </c>
      <c r="D71" s="14">
        <v>0</v>
      </c>
      <c r="E71" s="4">
        <v>0</v>
      </c>
      <c r="F71" s="4">
        <v>125000</v>
      </c>
      <c r="G71" s="1">
        <f>_xlfn.XLOOKUP(Table14[[#This Row],[COUNTRY]],CATEGORICAL_BINS_STEP_1!$L$2:$L$11,CATEGORICAL_BINS_STEP_1!$K$2:$K$11,,-1)</f>
        <v>3</v>
      </c>
      <c r="H71" s="65">
        <f>IF(Table119[[#This Row],[SOLD PRICE]]&gt;=1000000,1,0)</f>
        <v>0</v>
      </c>
    </row>
    <row r="72" spans="1:8" x14ac:dyDescent="0.35">
      <c r="A72" s="4">
        <v>3</v>
      </c>
      <c r="B72" s="4">
        <v>4</v>
      </c>
      <c r="C72" s="4">
        <v>3</v>
      </c>
      <c r="D72" s="14">
        <v>0</v>
      </c>
      <c r="E72" s="4">
        <v>0</v>
      </c>
      <c r="F72" s="4">
        <v>125000</v>
      </c>
      <c r="G72" s="1">
        <f>_xlfn.XLOOKUP(Table14[[#This Row],[COUNTRY]],CATEGORICAL_BINS_STEP_1!$L$2:$L$11,CATEGORICAL_BINS_STEP_1!$K$2:$K$11,,-1)</f>
        <v>2</v>
      </c>
      <c r="H72" s="65">
        <f>IF(Table119[[#This Row],[SOLD PRICE]]&gt;=1000000,1,0)</f>
        <v>0</v>
      </c>
    </row>
    <row r="73" spans="1:8" x14ac:dyDescent="0.35">
      <c r="A73" s="4">
        <v>2</v>
      </c>
      <c r="B73" s="4">
        <v>563</v>
      </c>
      <c r="C73" s="4">
        <v>35</v>
      </c>
      <c r="D73" s="14">
        <v>19</v>
      </c>
      <c r="E73" s="4">
        <v>0</v>
      </c>
      <c r="F73" s="4">
        <v>125000</v>
      </c>
      <c r="G73" s="1">
        <f>_xlfn.XLOOKUP(Table14[[#This Row],[COUNTRY]],CATEGORICAL_BINS_STEP_1!$L$2:$L$11,CATEGORICAL_BINS_STEP_1!$K$2:$K$11,,-1)</f>
        <v>1</v>
      </c>
      <c r="H73" s="65">
        <f>IF(Table119[[#This Row],[SOLD PRICE]]&gt;=1000000,1,0)</f>
        <v>0</v>
      </c>
    </row>
    <row r="74" spans="1:8" x14ac:dyDescent="0.35">
      <c r="A74" s="4">
        <v>2</v>
      </c>
      <c r="B74" s="4">
        <v>38</v>
      </c>
      <c r="C74" s="4">
        <v>22</v>
      </c>
      <c r="D74" s="14">
        <v>1</v>
      </c>
      <c r="E74" s="4">
        <v>0</v>
      </c>
      <c r="F74" s="4">
        <v>125000</v>
      </c>
      <c r="G74" s="1">
        <f>_xlfn.XLOOKUP(Table14[[#This Row],[COUNTRY]],CATEGORICAL_BINS_STEP_1!$L$2:$L$11,CATEGORICAL_BINS_STEP_1!$K$2:$K$11,,-1)</f>
        <v>1</v>
      </c>
      <c r="H74" s="65">
        <f>IF(Table119[[#This Row],[SOLD PRICE]]&gt;=1000000,1,0)</f>
        <v>0</v>
      </c>
    </row>
    <row r="75" spans="1:8" x14ac:dyDescent="0.35">
      <c r="A75" s="4">
        <v>2</v>
      </c>
      <c r="B75" s="4">
        <v>9</v>
      </c>
      <c r="C75" s="4">
        <v>9</v>
      </c>
      <c r="D75" s="14">
        <v>0</v>
      </c>
      <c r="E75" s="4">
        <v>0</v>
      </c>
      <c r="F75" s="4">
        <v>125000</v>
      </c>
      <c r="G75" s="1">
        <f>_xlfn.XLOOKUP(Table14[[#This Row],[COUNTRY]],CATEGORICAL_BINS_STEP_1!$L$2:$L$11,CATEGORICAL_BINS_STEP_1!$K$2:$K$11,,-1)</f>
        <v>2</v>
      </c>
      <c r="H75" s="65">
        <f>IF(Table119[[#This Row],[SOLD PRICE]]&gt;=1000000,1,0)</f>
        <v>0</v>
      </c>
    </row>
    <row r="76" spans="1:8" x14ac:dyDescent="0.35">
      <c r="A76" s="4">
        <v>2</v>
      </c>
      <c r="B76" s="4">
        <v>11</v>
      </c>
      <c r="C76" s="4">
        <v>11</v>
      </c>
      <c r="D76" s="14">
        <v>0</v>
      </c>
      <c r="E76" s="4">
        <v>0</v>
      </c>
      <c r="F76" s="4">
        <v>125000</v>
      </c>
      <c r="G76" s="1">
        <f>_xlfn.XLOOKUP(Table14[[#This Row],[COUNTRY]],CATEGORICAL_BINS_STEP_1!$L$2:$L$11,CATEGORICAL_BINS_STEP_1!$K$2:$K$11,,-1)</f>
        <v>2</v>
      </c>
      <c r="H76" s="65">
        <f>IF(Table119[[#This Row],[SOLD PRICE]]&gt;=1000000,1,0)</f>
        <v>0</v>
      </c>
    </row>
    <row r="77" spans="1:8" x14ac:dyDescent="0.35">
      <c r="A77" s="4">
        <v>2</v>
      </c>
      <c r="B77" s="4">
        <v>960</v>
      </c>
      <c r="C77" s="4">
        <v>94</v>
      </c>
      <c r="D77" s="14">
        <v>50</v>
      </c>
      <c r="E77" s="4">
        <v>0</v>
      </c>
      <c r="F77" s="4">
        <v>125000</v>
      </c>
      <c r="G77" s="1">
        <f>_xlfn.XLOOKUP(Table14[[#This Row],[COUNTRY]],CATEGORICAL_BINS_STEP_1!$L$2:$L$11,CATEGORICAL_BINS_STEP_1!$K$2:$K$11,,-1)</f>
        <v>1</v>
      </c>
      <c r="H77" s="65">
        <f>IF(Table119[[#This Row],[SOLD PRICE]]&gt;=1000000,1,0)</f>
        <v>0</v>
      </c>
    </row>
    <row r="78" spans="1:8" x14ac:dyDescent="0.35">
      <c r="A78" s="4">
        <v>1</v>
      </c>
      <c r="B78" s="4">
        <v>10</v>
      </c>
      <c r="C78" s="4">
        <v>3</v>
      </c>
      <c r="D78" s="14">
        <v>0</v>
      </c>
      <c r="E78" s="4">
        <v>0</v>
      </c>
      <c r="F78" s="4">
        <v>125000</v>
      </c>
      <c r="G78" s="1">
        <f>_xlfn.XLOOKUP(Table14[[#This Row],[COUNTRY]],CATEGORICAL_BINS_STEP_1!$L$2:$L$11,CATEGORICAL_BINS_STEP_1!$K$2:$K$11,,-1)</f>
        <v>1</v>
      </c>
      <c r="H78" s="65">
        <f>IF(Table119[[#This Row],[SOLD PRICE]]&gt;=1000000,1,0)</f>
        <v>0</v>
      </c>
    </row>
    <row r="79" spans="1:8" x14ac:dyDescent="0.35">
      <c r="A79" s="4">
        <v>2</v>
      </c>
      <c r="B79" s="4">
        <v>106</v>
      </c>
      <c r="C79" s="4">
        <v>41</v>
      </c>
      <c r="D79" s="14">
        <v>5</v>
      </c>
      <c r="E79" s="4">
        <v>0</v>
      </c>
      <c r="F79" s="4">
        <v>125000</v>
      </c>
      <c r="G79" s="1">
        <f>_xlfn.XLOOKUP(Table14[[#This Row],[COUNTRY]],CATEGORICAL_BINS_STEP_1!$L$2:$L$11,CATEGORICAL_BINS_STEP_1!$K$2:$K$11,,-1)</f>
        <v>2</v>
      </c>
      <c r="H79" s="65">
        <f>IF(Table119[[#This Row],[SOLD PRICE]]&gt;=1000000,1,0)</f>
        <v>0</v>
      </c>
    </row>
    <row r="80" spans="1:8" x14ac:dyDescent="0.35">
      <c r="A80" s="4">
        <v>2</v>
      </c>
      <c r="B80" s="4">
        <v>7</v>
      </c>
      <c r="C80" s="4">
        <v>4</v>
      </c>
      <c r="D80" s="14">
        <v>0</v>
      </c>
      <c r="E80" s="4">
        <v>0</v>
      </c>
      <c r="F80" s="4">
        <v>125000</v>
      </c>
      <c r="G80" s="1">
        <f>_xlfn.XLOOKUP(Table14[[#This Row],[COUNTRY]],CATEGORICAL_BINS_STEP_1!$L$2:$L$11,CATEGORICAL_BINS_STEP_1!$K$2:$K$11,,-1)</f>
        <v>1</v>
      </c>
      <c r="H80" s="65">
        <f>IF(Table119[[#This Row],[SOLD PRICE]]&gt;=1000000,1,0)</f>
        <v>0</v>
      </c>
    </row>
    <row r="81" spans="1:8" x14ac:dyDescent="0.35">
      <c r="A81" s="4">
        <v>2</v>
      </c>
      <c r="B81" s="4">
        <v>39</v>
      </c>
      <c r="C81" s="4">
        <v>23</v>
      </c>
      <c r="D81" s="14">
        <v>0</v>
      </c>
      <c r="E81" s="4">
        <v>0</v>
      </c>
      <c r="F81" s="4">
        <v>125000</v>
      </c>
      <c r="G81" s="1">
        <f>_xlfn.XLOOKUP(Table14[[#This Row],[COUNTRY]],CATEGORICAL_BINS_STEP_1!$L$2:$L$11,CATEGORICAL_BINS_STEP_1!$K$2:$K$11,,-1)</f>
        <v>1</v>
      </c>
      <c r="H81" s="65">
        <f>IF(Table119[[#This Row],[SOLD PRICE]]&gt;=1000000,1,0)</f>
        <v>0</v>
      </c>
    </row>
    <row r="82" spans="1:8" x14ac:dyDescent="0.35">
      <c r="A82" s="4">
        <v>2</v>
      </c>
      <c r="B82" s="4">
        <v>912</v>
      </c>
      <c r="C82" s="4">
        <v>57</v>
      </c>
      <c r="D82" s="14">
        <v>13</v>
      </c>
      <c r="E82" s="4">
        <v>0</v>
      </c>
      <c r="F82" s="4">
        <v>125000</v>
      </c>
      <c r="G82" s="1">
        <f>_xlfn.XLOOKUP(Table14[[#This Row],[COUNTRY]],CATEGORICAL_BINS_STEP_1!$L$2:$L$11,CATEGORICAL_BINS_STEP_1!$K$2:$K$11,,-1)</f>
        <v>1</v>
      </c>
      <c r="H82" s="65">
        <f>IF(Table119[[#This Row],[SOLD PRICE]]&gt;=1000000,1,0)</f>
        <v>0</v>
      </c>
    </row>
    <row r="83" spans="1:8" x14ac:dyDescent="0.35">
      <c r="A83" s="4">
        <v>2</v>
      </c>
      <c r="B83" s="4">
        <v>929</v>
      </c>
      <c r="C83" s="4">
        <v>60</v>
      </c>
      <c r="D83" s="14">
        <v>34</v>
      </c>
      <c r="E83" s="4">
        <v>0</v>
      </c>
      <c r="F83" s="4">
        <v>125000</v>
      </c>
      <c r="G83" s="1">
        <f>_xlfn.XLOOKUP(Table14[[#This Row],[COUNTRY]],CATEGORICAL_BINS_STEP_1!$L$2:$L$11,CATEGORICAL_BINS_STEP_1!$K$2:$K$11,,-1)</f>
        <v>1</v>
      </c>
      <c r="H83" s="65">
        <f>IF(Table119[[#This Row],[SOLD PRICE]]&gt;=1000000,1,0)</f>
        <v>0</v>
      </c>
    </row>
    <row r="84" spans="1:8" x14ac:dyDescent="0.35">
      <c r="A84" s="4">
        <v>2</v>
      </c>
      <c r="B84" s="4">
        <v>1488</v>
      </c>
      <c r="C84" s="4">
        <v>100</v>
      </c>
      <c r="D84" s="14">
        <v>81</v>
      </c>
      <c r="E84" s="4">
        <v>0</v>
      </c>
      <c r="F84" s="4">
        <v>125000</v>
      </c>
      <c r="G84" s="1">
        <f>_xlfn.XLOOKUP(Table14[[#This Row],[COUNTRY]],CATEGORICAL_BINS_STEP_1!$L$2:$L$11,CATEGORICAL_BINS_STEP_1!$K$2:$K$11,,-1)</f>
        <v>1</v>
      </c>
      <c r="H84" s="65">
        <f>IF(Table119[[#This Row],[SOLD PRICE]]&gt;=1000000,1,0)</f>
        <v>0</v>
      </c>
    </row>
    <row r="85" spans="1:8" x14ac:dyDescent="0.35">
      <c r="A85" s="4">
        <v>2</v>
      </c>
      <c r="B85" s="4">
        <v>634</v>
      </c>
      <c r="C85" s="4">
        <v>103</v>
      </c>
      <c r="D85" s="14">
        <v>30</v>
      </c>
      <c r="E85" s="4">
        <v>1</v>
      </c>
      <c r="F85" s="4">
        <v>125000</v>
      </c>
      <c r="G85" s="1">
        <f>_xlfn.XLOOKUP(Table14[[#This Row],[COUNTRY]],CATEGORICAL_BINS_STEP_1!$L$2:$L$11,CATEGORICAL_BINS_STEP_1!$K$2:$K$11,,-1)</f>
        <v>1</v>
      </c>
      <c r="H85" s="65">
        <f>IF(Table119[[#This Row],[SOLD PRICE]]&gt;=1000000,1,0)</f>
        <v>0</v>
      </c>
    </row>
    <row r="86" spans="1:8" x14ac:dyDescent="0.35">
      <c r="A86" s="4">
        <v>3</v>
      </c>
      <c r="B86" s="4">
        <v>147</v>
      </c>
      <c r="C86" s="4">
        <v>33</v>
      </c>
      <c r="D86" s="14">
        <v>8</v>
      </c>
      <c r="E86" s="4">
        <v>1</v>
      </c>
      <c r="F86" s="4">
        <v>125000</v>
      </c>
      <c r="G86" s="1">
        <f>_xlfn.XLOOKUP(Table14[[#This Row],[COUNTRY]],CATEGORICAL_BINS_STEP_1!$L$2:$L$11,CATEGORICAL_BINS_STEP_1!$K$2:$K$11,,-1)</f>
        <v>2</v>
      </c>
      <c r="H86" s="65">
        <f>IF(Table119[[#This Row],[SOLD PRICE]]&gt;=1000000,1,0)</f>
        <v>0</v>
      </c>
    </row>
    <row r="87" spans="1:8" x14ac:dyDescent="0.35">
      <c r="A87" s="4">
        <v>2</v>
      </c>
      <c r="B87" s="4">
        <v>244</v>
      </c>
      <c r="C87" s="4">
        <v>79</v>
      </c>
      <c r="D87" s="14">
        <v>12</v>
      </c>
      <c r="E87" s="4">
        <v>0</v>
      </c>
      <c r="F87" s="4">
        <v>125000</v>
      </c>
      <c r="G87" s="1">
        <f>_xlfn.XLOOKUP(Table14[[#This Row],[COUNTRY]],CATEGORICAL_BINS_STEP_1!$L$2:$L$11,CATEGORICAL_BINS_STEP_1!$K$2:$K$11,,-1)</f>
        <v>2</v>
      </c>
      <c r="H87" s="65">
        <f>IF(Table119[[#This Row],[SOLD PRICE]]&gt;=1000000,1,0)</f>
        <v>0</v>
      </c>
    </row>
    <row r="88" spans="1:8" x14ac:dyDescent="0.35">
      <c r="A88" s="4">
        <v>3</v>
      </c>
      <c r="B88" s="4">
        <v>39</v>
      </c>
      <c r="C88" s="4">
        <v>20</v>
      </c>
      <c r="D88" s="14">
        <v>1</v>
      </c>
      <c r="E88" s="4">
        <v>1</v>
      </c>
      <c r="F88" s="4">
        <v>125000</v>
      </c>
      <c r="G88" s="1">
        <f>_xlfn.XLOOKUP(Table14[[#This Row],[COUNTRY]],CATEGORICAL_BINS_STEP_1!$L$2:$L$11,CATEGORICAL_BINS_STEP_1!$K$2:$K$11,,-1)</f>
        <v>2</v>
      </c>
      <c r="H88" s="65">
        <f>IF(Table119[[#This Row],[SOLD PRICE]]&gt;=1000000,1,0)</f>
        <v>0</v>
      </c>
    </row>
    <row r="89" spans="1:8" x14ac:dyDescent="0.35">
      <c r="A89" s="4">
        <v>2</v>
      </c>
      <c r="B89" s="4">
        <v>67</v>
      </c>
      <c r="C89" s="4">
        <v>28</v>
      </c>
      <c r="D89" s="14">
        <v>1</v>
      </c>
      <c r="E89" s="4">
        <v>0</v>
      </c>
      <c r="F89" s="4">
        <v>125000</v>
      </c>
      <c r="G89" s="1">
        <f>_xlfn.XLOOKUP(Table14[[#This Row],[COUNTRY]],CATEGORICAL_BINS_STEP_1!$L$2:$L$11,CATEGORICAL_BINS_STEP_1!$K$2:$K$11,,-1)</f>
        <v>1</v>
      </c>
      <c r="H89" s="65">
        <f>IF(Table119[[#This Row],[SOLD PRICE]]&gt;=1000000,1,0)</f>
        <v>0</v>
      </c>
    </row>
    <row r="90" spans="1:8" x14ac:dyDescent="0.35">
      <c r="A90" s="4">
        <v>1</v>
      </c>
      <c r="B90" s="4">
        <v>2254</v>
      </c>
      <c r="C90" s="4">
        <v>98</v>
      </c>
      <c r="D90" s="14">
        <v>97</v>
      </c>
      <c r="E90" s="4">
        <v>0</v>
      </c>
      <c r="F90" s="4">
        <v>125000</v>
      </c>
      <c r="G90" s="1">
        <f>_xlfn.XLOOKUP(Table14[[#This Row],[COUNTRY]],CATEGORICAL_BINS_STEP_1!$L$2:$L$11,CATEGORICAL_BINS_STEP_1!$K$2:$K$11,,-1)</f>
        <v>1</v>
      </c>
      <c r="H90" s="65">
        <f>IF(Table119[[#This Row],[SOLD PRICE]]&gt;=1000000,1,0)</f>
        <v>0</v>
      </c>
    </row>
    <row r="91" spans="1:8" x14ac:dyDescent="0.35">
      <c r="A91" s="4">
        <v>2</v>
      </c>
      <c r="B91" s="4">
        <v>604</v>
      </c>
      <c r="C91" s="4">
        <v>86</v>
      </c>
      <c r="D91" s="14">
        <v>19</v>
      </c>
      <c r="E91" s="4">
        <v>0</v>
      </c>
      <c r="F91" s="4">
        <v>125000</v>
      </c>
      <c r="G91" s="1">
        <f>_xlfn.XLOOKUP(Table14[[#This Row],[COUNTRY]],CATEGORICAL_BINS_STEP_1!$L$2:$L$11,CATEGORICAL_BINS_STEP_1!$K$2:$K$11,,-1)</f>
        <v>2</v>
      </c>
      <c r="H91" s="65">
        <f>IF(Table119[[#This Row],[SOLD PRICE]]&gt;=1000000,1,0)</f>
        <v>0</v>
      </c>
    </row>
    <row r="92" spans="1:8" x14ac:dyDescent="0.35">
      <c r="A92" s="4">
        <v>2</v>
      </c>
      <c r="B92" s="4">
        <v>372</v>
      </c>
      <c r="C92" s="4">
        <v>59</v>
      </c>
      <c r="D92" s="14">
        <v>16</v>
      </c>
      <c r="E92" s="4">
        <v>0</v>
      </c>
      <c r="F92" s="4">
        <v>125000</v>
      </c>
      <c r="G92" s="1">
        <f>_xlfn.XLOOKUP(Table14[[#This Row],[COUNTRY]],CATEGORICAL_BINS_STEP_1!$L$2:$L$11,CATEGORICAL_BINS_STEP_1!$K$2:$K$11,,-1)</f>
        <v>1</v>
      </c>
      <c r="H92" s="65">
        <f>IF(Table119[[#This Row],[SOLD PRICE]]&gt;=1000000,1,0)</f>
        <v>0</v>
      </c>
    </row>
    <row r="93" spans="1:8" x14ac:dyDescent="0.35">
      <c r="A93" s="4">
        <v>2</v>
      </c>
      <c r="B93" s="4">
        <v>1567</v>
      </c>
      <c r="C93" s="4">
        <v>94</v>
      </c>
      <c r="D93" s="14">
        <v>27</v>
      </c>
      <c r="E93" s="4">
        <v>1</v>
      </c>
      <c r="F93" s="4">
        <v>125000</v>
      </c>
      <c r="G93" s="1">
        <f>_xlfn.XLOOKUP(Table14[[#This Row],[COUNTRY]],CATEGORICAL_BINS_STEP_1!$L$2:$L$11,CATEGORICAL_BINS_STEP_1!$K$2:$K$11,,-1)</f>
        <v>3</v>
      </c>
      <c r="H93" s="65">
        <f>IF(Table119[[#This Row],[SOLD PRICE]]&gt;=1000000,1,0)</f>
        <v>0</v>
      </c>
    </row>
    <row r="94" spans="1:8" x14ac:dyDescent="0.35">
      <c r="A94" s="4">
        <v>2</v>
      </c>
      <c r="B94" s="4">
        <v>73</v>
      </c>
      <c r="C94" s="4">
        <v>31</v>
      </c>
      <c r="D94" s="14">
        <v>1</v>
      </c>
      <c r="E94" s="4">
        <v>0</v>
      </c>
      <c r="F94" s="4">
        <v>220000</v>
      </c>
      <c r="G94" s="1">
        <f>_xlfn.XLOOKUP(Table14[[#This Row],[COUNTRY]],CATEGORICAL_BINS_STEP_1!$L$2:$L$11,CATEGORICAL_BINS_STEP_1!$K$2:$K$11,,-1)</f>
        <v>3</v>
      </c>
      <c r="H94" s="65">
        <f>IF(Table119[[#This Row],[SOLD PRICE]]&gt;=1000000,1,0)</f>
        <v>0</v>
      </c>
    </row>
    <row r="95" spans="1:8" x14ac:dyDescent="0.35">
      <c r="A95" s="4">
        <v>2</v>
      </c>
      <c r="B95" s="4">
        <v>1879</v>
      </c>
      <c r="C95" s="4">
        <v>119</v>
      </c>
      <c r="D95" s="14">
        <v>79</v>
      </c>
      <c r="E95" s="4">
        <v>1</v>
      </c>
      <c r="F95" s="4">
        <v>225000</v>
      </c>
      <c r="G95" s="1">
        <f>_xlfn.XLOOKUP(Table14[[#This Row],[COUNTRY]],CATEGORICAL_BINS_STEP_1!$L$2:$L$11,CATEGORICAL_BINS_STEP_1!$K$2:$K$11,,-1)</f>
        <v>1</v>
      </c>
      <c r="H95" s="65">
        <f>IF(Table119[[#This Row],[SOLD PRICE]]&gt;=1000000,1,0)</f>
        <v>0</v>
      </c>
    </row>
    <row r="96" spans="1:8" x14ac:dyDescent="0.35">
      <c r="A96" s="4">
        <v>2</v>
      </c>
      <c r="B96" s="4">
        <v>81</v>
      </c>
      <c r="C96" s="4">
        <v>33</v>
      </c>
      <c r="D96" s="14">
        <v>6</v>
      </c>
      <c r="E96" s="4">
        <v>1</v>
      </c>
      <c r="F96" s="4">
        <v>225000</v>
      </c>
      <c r="G96" s="1">
        <f>_xlfn.XLOOKUP(Table14[[#This Row],[COUNTRY]],CATEGORICAL_BINS_STEP_1!$L$2:$L$11,CATEGORICAL_BINS_STEP_1!$K$2:$K$11,,-1)</f>
        <v>1</v>
      </c>
      <c r="H96" s="65">
        <f>IF(Table119[[#This Row],[SOLD PRICE]]&gt;=1000000,1,0)</f>
        <v>0</v>
      </c>
    </row>
    <row r="97" spans="1:8" x14ac:dyDescent="0.35">
      <c r="A97" s="4">
        <v>1</v>
      </c>
      <c r="B97" s="4">
        <v>37</v>
      </c>
      <c r="C97" s="4">
        <v>9</v>
      </c>
      <c r="D97" s="14">
        <v>1</v>
      </c>
      <c r="E97" s="4">
        <v>0</v>
      </c>
      <c r="F97" s="4">
        <v>225000</v>
      </c>
      <c r="G97" s="1">
        <f>_xlfn.XLOOKUP(Table14[[#This Row],[COUNTRY]],CATEGORICAL_BINS_STEP_1!$L$2:$L$11,CATEGORICAL_BINS_STEP_1!$K$2:$K$11,,-1)</f>
        <v>1</v>
      </c>
      <c r="H97" s="65">
        <f>IF(Table119[[#This Row],[SOLD PRICE]]&gt;=1000000,1,0)</f>
        <v>0</v>
      </c>
    </row>
    <row r="98" spans="1:8" x14ac:dyDescent="0.35">
      <c r="A98" s="4">
        <v>2</v>
      </c>
      <c r="B98" s="4">
        <v>36</v>
      </c>
      <c r="C98" s="4">
        <v>16</v>
      </c>
      <c r="D98" s="14">
        <v>2</v>
      </c>
      <c r="E98" s="4">
        <v>0</v>
      </c>
      <c r="F98" s="4">
        <v>225000</v>
      </c>
      <c r="G98" s="1">
        <f>_xlfn.XLOOKUP(Table14[[#This Row],[COUNTRY]],CATEGORICAL_BINS_STEP_1!$L$2:$L$11,CATEGORICAL_BINS_STEP_1!$K$2:$K$11,,-1)</f>
        <v>1</v>
      </c>
      <c r="H98" s="65">
        <f>IF(Table119[[#This Row],[SOLD PRICE]]&gt;=1000000,1,0)</f>
        <v>0</v>
      </c>
    </row>
    <row r="99" spans="1:8" x14ac:dyDescent="0.35">
      <c r="A99" s="4">
        <v>1</v>
      </c>
      <c r="B99" s="4">
        <v>1975</v>
      </c>
      <c r="C99" s="4">
        <v>109</v>
      </c>
      <c r="D99" s="14">
        <v>82</v>
      </c>
      <c r="E99" s="4">
        <v>0</v>
      </c>
      <c r="F99" s="4">
        <v>225000</v>
      </c>
      <c r="G99" s="1">
        <f>_xlfn.XLOOKUP(Table14[[#This Row],[COUNTRY]],CATEGORICAL_BINS_STEP_1!$L$2:$L$11,CATEGORICAL_BINS_STEP_1!$K$2:$K$11,,-1)</f>
        <v>1</v>
      </c>
      <c r="H99" s="65">
        <f>IF(Table119[[#This Row],[SOLD PRICE]]&gt;=1000000,1,0)</f>
        <v>0</v>
      </c>
    </row>
    <row r="100" spans="1:8" x14ac:dyDescent="0.35">
      <c r="A100" s="4">
        <v>3</v>
      </c>
      <c r="B100" s="4">
        <v>2</v>
      </c>
      <c r="C100" s="4">
        <v>2</v>
      </c>
      <c r="D100" s="14">
        <v>0</v>
      </c>
      <c r="E100" s="4">
        <v>0</v>
      </c>
      <c r="F100" s="4">
        <v>225000</v>
      </c>
      <c r="G100" s="1">
        <f>_xlfn.XLOOKUP(Table14[[#This Row],[COUNTRY]],CATEGORICAL_BINS_STEP_1!$L$2:$L$11,CATEGORICAL_BINS_STEP_1!$K$2:$K$11,,-1)</f>
        <v>1</v>
      </c>
      <c r="H100" s="65">
        <f>IF(Table119[[#This Row],[SOLD PRICE]]&gt;=1000000,1,0)</f>
        <v>0</v>
      </c>
    </row>
    <row r="101" spans="1:8" x14ac:dyDescent="0.35">
      <c r="A101" s="4">
        <v>2</v>
      </c>
      <c r="B101" s="4">
        <v>52</v>
      </c>
      <c r="C101" s="4">
        <v>24</v>
      </c>
      <c r="D101" s="14">
        <v>0</v>
      </c>
      <c r="E101" s="4">
        <v>1</v>
      </c>
      <c r="F101" s="4">
        <v>225000</v>
      </c>
      <c r="G101" s="1">
        <f>_xlfn.XLOOKUP(Table14[[#This Row],[COUNTRY]],CATEGORICAL_BINS_STEP_1!$L$2:$L$11,CATEGORICAL_BINS_STEP_1!$K$2:$K$11,,-1)</f>
        <v>1</v>
      </c>
      <c r="H101" s="65">
        <f>IF(Table119[[#This Row],[SOLD PRICE]]&gt;=1000000,1,0)</f>
        <v>0</v>
      </c>
    </row>
    <row r="102" spans="1:8" x14ac:dyDescent="0.35">
      <c r="A102" s="4">
        <v>2</v>
      </c>
      <c r="B102" s="4">
        <v>40</v>
      </c>
      <c r="C102" s="4">
        <v>23</v>
      </c>
      <c r="D102" s="14">
        <v>1</v>
      </c>
      <c r="E102" s="4">
        <v>0</v>
      </c>
      <c r="F102" s="4">
        <v>250000</v>
      </c>
      <c r="G102" s="1">
        <f>_xlfn.XLOOKUP(Table14[[#This Row],[COUNTRY]],CATEGORICAL_BINS_STEP_1!$L$2:$L$11,CATEGORICAL_BINS_STEP_1!$K$2:$K$11,,-1)</f>
        <v>3</v>
      </c>
      <c r="H102" s="65">
        <f>IF(Table119[[#This Row],[SOLD PRICE]]&gt;=1000000,1,0)</f>
        <v>0</v>
      </c>
    </row>
    <row r="103" spans="1:8" x14ac:dyDescent="0.35">
      <c r="A103" s="4">
        <v>2</v>
      </c>
      <c r="B103" s="4">
        <v>52</v>
      </c>
      <c r="C103" s="4">
        <v>10</v>
      </c>
      <c r="D103" s="14">
        <v>1</v>
      </c>
      <c r="E103" s="4">
        <v>0</v>
      </c>
      <c r="F103" s="4">
        <v>250000</v>
      </c>
      <c r="G103" s="1">
        <f>_xlfn.XLOOKUP(Table14[[#This Row],[COUNTRY]],CATEGORICAL_BINS_STEP_1!$L$2:$L$11,CATEGORICAL_BINS_STEP_1!$K$2:$K$11,,-1)</f>
        <v>1</v>
      </c>
      <c r="H103" s="65">
        <f>IF(Table119[[#This Row],[SOLD PRICE]]&gt;=1000000,1,0)</f>
        <v>0</v>
      </c>
    </row>
    <row r="104" spans="1:8" x14ac:dyDescent="0.35">
      <c r="A104" s="4">
        <v>2</v>
      </c>
      <c r="B104" s="4">
        <v>439</v>
      </c>
      <c r="C104" s="4">
        <v>87</v>
      </c>
      <c r="D104" s="14">
        <v>24</v>
      </c>
      <c r="E104" s="4">
        <v>0</v>
      </c>
      <c r="F104" s="4">
        <v>250000</v>
      </c>
      <c r="G104" s="1">
        <f>_xlfn.XLOOKUP(Table14[[#This Row],[COUNTRY]],CATEGORICAL_BINS_STEP_1!$L$2:$L$11,CATEGORICAL_BINS_STEP_1!$K$2:$K$11,,-1)</f>
        <v>3</v>
      </c>
      <c r="H104" s="65">
        <f>IF(Table119[[#This Row],[SOLD PRICE]]&gt;=1000000,1,0)</f>
        <v>0</v>
      </c>
    </row>
    <row r="105" spans="1:8" x14ac:dyDescent="0.35">
      <c r="A105" s="4">
        <v>2</v>
      </c>
      <c r="B105" s="4">
        <v>739</v>
      </c>
      <c r="C105" s="4">
        <v>91</v>
      </c>
      <c r="D105" s="14">
        <v>9</v>
      </c>
      <c r="E105" s="4">
        <v>1</v>
      </c>
      <c r="F105" s="4">
        <v>250000</v>
      </c>
      <c r="G105" s="1">
        <f>_xlfn.XLOOKUP(Table14[[#This Row],[COUNTRY]],CATEGORICAL_BINS_STEP_1!$L$2:$L$11,CATEGORICAL_BINS_STEP_1!$K$2:$K$11,,-1)</f>
        <v>2</v>
      </c>
      <c r="H105" s="65">
        <f>IF(Table119[[#This Row],[SOLD PRICE]]&gt;=1000000,1,0)</f>
        <v>0</v>
      </c>
    </row>
    <row r="106" spans="1:8" x14ac:dyDescent="0.35">
      <c r="A106" s="4">
        <v>2</v>
      </c>
      <c r="B106" s="4">
        <v>36</v>
      </c>
      <c r="C106" s="4">
        <v>13</v>
      </c>
      <c r="D106" s="14">
        <v>1</v>
      </c>
      <c r="E106" s="4">
        <v>0</v>
      </c>
      <c r="F106" s="4">
        <v>250000</v>
      </c>
      <c r="G106" s="1">
        <f>_xlfn.XLOOKUP(Table14[[#This Row],[COUNTRY]],CATEGORICAL_BINS_STEP_1!$L$2:$L$11,CATEGORICAL_BINS_STEP_1!$K$2:$K$11,,-1)</f>
        <v>1</v>
      </c>
      <c r="H106" s="65">
        <f>IF(Table119[[#This Row],[SOLD PRICE]]&gt;=1000000,1,0)</f>
        <v>0</v>
      </c>
    </row>
    <row r="107" spans="1:8" x14ac:dyDescent="0.35">
      <c r="A107" s="4">
        <v>2</v>
      </c>
      <c r="B107" s="4">
        <v>33</v>
      </c>
      <c r="C107" s="4">
        <v>15</v>
      </c>
      <c r="D107" s="14">
        <v>0</v>
      </c>
      <c r="E107" s="4">
        <v>0</v>
      </c>
      <c r="F107" s="4">
        <v>250000</v>
      </c>
      <c r="G107" s="1">
        <f>_xlfn.XLOOKUP(Table14[[#This Row],[COUNTRY]],CATEGORICAL_BINS_STEP_1!$L$2:$L$11,CATEGORICAL_BINS_STEP_1!$K$2:$K$11,,-1)</f>
        <v>1</v>
      </c>
      <c r="H107" s="65">
        <f>IF(Table119[[#This Row],[SOLD PRICE]]&gt;=1000000,1,0)</f>
        <v>0</v>
      </c>
    </row>
    <row r="108" spans="1:8" x14ac:dyDescent="0.35">
      <c r="A108" s="4">
        <v>2</v>
      </c>
      <c r="B108" s="4">
        <v>70</v>
      </c>
      <c r="C108" s="4">
        <v>13</v>
      </c>
      <c r="D108" s="14">
        <v>1</v>
      </c>
      <c r="E108" s="4">
        <v>0</v>
      </c>
      <c r="F108" s="4">
        <v>250000</v>
      </c>
      <c r="G108" s="1">
        <f>_xlfn.XLOOKUP(Table14[[#This Row],[COUNTRY]],CATEGORICAL_BINS_STEP_1!$L$2:$L$11,CATEGORICAL_BINS_STEP_1!$K$2:$K$11,,-1)</f>
        <v>2</v>
      </c>
      <c r="H108" s="65">
        <f>IF(Table119[[#This Row],[SOLD PRICE]]&gt;=1000000,1,0)</f>
        <v>0</v>
      </c>
    </row>
    <row r="109" spans="1:8" x14ac:dyDescent="0.35">
      <c r="A109" s="4">
        <v>3</v>
      </c>
      <c r="B109" s="4">
        <v>131</v>
      </c>
      <c r="C109" s="4">
        <v>36</v>
      </c>
      <c r="D109" s="14">
        <v>3</v>
      </c>
      <c r="E109" s="4">
        <v>0</v>
      </c>
      <c r="F109" s="4">
        <v>250000</v>
      </c>
      <c r="G109" s="1">
        <f>_xlfn.XLOOKUP(Table14[[#This Row],[COUNTRY]],CATEGORICAL_BINS_STEP_1!$L$2:$L$11,CATEGORICAL_BINS_STEP_1!$K$2:$K$11,,-1)</f>
        <v>2</v>
      </c>
      <c r="H109" s="65">
        <f>IF(Table119[[#This Row],[SOLD PRICE]]&gt;=1000000,1,0)</f>
        <v>0</v>
      </c>
    </row>
    <row r="110" spans="1:8" x14ac:dyDescent="0.35">
      <c r="A110" s="4">
        <v>3</v>
      </c>
      <c r="B110" s="4">
        <v>974</v>
      </c>
      <c r="C110" s="4">
        <v>117</v>
      </c>
      <c r="D110" s="14">
        <v>41</v>
      </c>
      <c r="E110" s="4">
        <v>0</v>
      </c>
      <c r="F110" s="4">
        <v>250000</v>
      </c>
      <c r="G110" s="1">
        <f>_xlfn.XLOOKUP(Table14[[#This Row],[COUNTRY]],CATEGORICAL_BINS_STEP_1!$L$2:$L$11,CATEGORICAL_BINS_STEP_1!$K$2:$K$11,,-1)</f>
        <v>2</v>
      </c>
      <c r="H110" s="65">
        <f>IF(Table119[[#This Row],[SOLD PRICE]]&gt;=1000000,1,0)</f>
        <v>0</v>
      </c>
    </row>
    <row r="111" spans="1:8" x14ac:dyDescent="0.35">
      <c r="A111" s="4">
        <v>2</v>
      </c>
      <c r="B111" s="4">
        <v>31</v>
      </c>
      <c r="C111" s="4">
        <v>15</v>
      </c>
      <c r="D111" s="14">
        <v>0</v>
      </c>
      <c r="E111" s="4">
        <v>1</v>
      </c>
      <c r="F111" s="4">
        <v>250000</v>
      </c>
      <c r="G111" s="1">
        <f>_xlfn.XLOOKUP(Table14[[#This Row],[COUNTRY]],CATEGORICAL_BINS_STEP_1!$L$2:$L$11,CATEGORICAL_BINS_STEP_1!$K$2:$K$11,,-1)</f>
        <v>3</v>
      </c>
      <c r="H111" s="65">
        <f>IF(Table119[[#This Row],[SOLD PRICE]]&gt;=1000000,1,0)</f>
        <v>0</v>
      </c>
    </row>
    <row r="112" spans="1:8" x14ac:dyDescent="0.35">
      <c r="A112" s="4">
        <v>2</v>
      </c>
      <c r="B112" s="4">
        <v>895</v>
      </c>
      <c r="C112" s="4">
        <v>81</v>
      </c>
      <c r="D112" s="14">
        <v>45</v>
      </c>
      <c r="E112" s="4">
        <v>1</v>
      </c>
      <c r="F112" s="4">
        <v>250000</v>
      </c>
      <c r="G112" s="1">
        <f>_xlfn.XLOOKUP(Table14[[#This Row],[COUNTRY]],CATEGORICAL_BINS_STEP_1!$L$2:$L$11,CATEGORICAL_BINS_STEP_1!$K$2:$K$11,,-1)</f>
        <v>2</v>
      </c>
      <c r="H112" s="65">
        <f>IF(Table119[[#This Row],[SOLD PRICE]]&gt;=1000000,1,0)</f>
        <v>0</v>
      </c>
    </row>
    <row r="113" spans="1:8" x14ac:dyDescent="0.35">
      <c r="A113" s="4">
        <v>3</v>
      </c>
      <c r="B113" s="4">
        <v>2047</v>
      </c>
      <c r="C113" s="4">
        <v>100</v>
      </c>
      <c r="D113" s="14">
        <v>24</v>
      </c>
      <c r="E113" s="4">
        <v>1</v>
      </c>
      <c r="F113" s="4">
        <v>250000</v>
      </c>
      <c r="G113" s="1">
        <f>_xlfn.XLOOKUP(Table14[[#This Row],[COUNTRY]],CATEGORICAL_BINS_STEP_1!$L$2:$L$11,CATEGORICAL_BINS_STEP_1!$K$2:$K$11,,-1)</f>
        <v>1</v>
      </c>
      <c r="H113" s="65">
        <f>IF(Table119[[#This Row],[SOLD PRICE]]&gt;=1000000,1,0)</f>
        <v>1</v>
      </c>
    </row>
    <row r="114" spans="1:8" x14ac:dyDescent="0.35">
      <c r="A114" s="4">
        <v>2</v>
      </c>
      <c r="B114" s="4">
        <v>969</v>
      </c>
      <c r="C114" s="4">
        <v>75</v>
      </c>
      <c r="D114" s="14">
        <v>22</v>
      </c>
      <c r="E114" s="4">
        <v>0</v>
      </c>
      <c r="F114" s="4">
        <v>250000</v>
      </c>
      <c r="G114" s="1">
        <f>_xlfn.XLOOKUP(Table14[[#This Row],[COUNTRY]],CATEGORICAL_BINS_STEP_1!$L$2:$L$11,CATEGORICAL_BINS_STEP_1!$K$2:$K$11,,-1)</f>
        <v>1</v>
      </c>
      <c r="H114" s="65">
        <f>IF(Table119[[#This Row],[SOLD PRICE]]&gt;=1000000,1,0)</f>
        <v>0</v>
      </c>
    </row>
    <row r="115" spans="1:8" x14ac:dyDescent="0.35">
      <c r="A115" s="4">
        <v>1</v>
      </c>
      <c r="B115" s="4">
        <v>836</v>
      </c>
      <c r="C115" s="4">
        <v>42</v>
      </c>
      <c r="D115" s="14">
        <v>32</v>
      </c>
      <c r="E115" s="4">
        <v>0</v>
      </c>
      <c r="F115" s="4">
        <v>300000</v>
      </c>
      <c r="G115" s="1">
        <f>_xlfn.XLOOKUP(Table14[[#This Row],[COUNTRY]],CATEGORICAL_BINS_STEP_1!$L$2:$L$11,CATEGORICAL_BINS_STEP_1!$K$2:$K$11,,-1)</f>
        <v>1</v>
      </c>
      <c r="H115" s="65">
        <f>IF(Table119[[#This Row],[SOLD PRICE]]&gt;=1000000,1,0)</f>
        <v>0</v>
      </c>
    </row>
    <row r="116" spans="1:8" x14ac:dyDescent="0.35">
      <c r="A116" s="4">
        <v>1</v>
      </c>
      <c r="B116" s="4">
        <v>3</v>
      </c>
      <c r="C116" s="4">
        <v>3</v>
      </c>
      <c r="D116" s="14">
        <v>0</v>
      </c>
      <c r="E116" s="4">
        <v>0</v>
      </c>
      <c r="F116" s="4">
        <v>300000</v>
      </c>
      <c r="G116" s="1">
        <f>_xlfn.XLOOKUP(Table14[[#This Row],[COUNTRY]],CATEGORICAL_BINS_STEP_1!$L$2:$L$11,CATEGORICAL_BINS_STEP_1!$K$2:$K$11,,-1)</f>
        <v>1</v>
      </c>
      <c r="H116" s="65">
        <f>IF(Table119[[#This Row],[SOLD PRICE]]&gt;=1000000,1,0)</f>
        <v>0</v>
      </c>
    </row>
    <row r="117" spans="1:8" x14ac:dyDescent="0.35">
      <c r="A117" s="4">
        <v>2</v>
      </c>
      <c r="B117" s="4">
        <v>39</v>
      </c>
      <c r="C117" s="4">
        <v>24</v>
      </c>
      <c r="D117" s="14">
        <v>5</v>
      </c>
      <c r="E117" s="4">
        <v>0</v>
      </c>
      <c r="F117" s="4">
        <v>300000</v>
      </c>
      <c r="G117" s="1">
        <f>_xlfn.XLOOKUP(Table14[[#This Row],[COUNTRY]],CATEGORICAL_BINS_STEP_1!$L$2:$L$11,CATEGORICAL_BINS_STEP_1!$K$2:$K$11,,-1)</f>
        <v>1</v>
      </c>
      <c r="H117" s="65">
        <f>IF(Table119[[#This Row],[SOLD PRICE]]&gt;=1000000,1,0)</f>
        <v>0</v>
      </c>
    </row>
    <row r="118" spans="1:8" x14ac:dyDescent="0.35">
      <c r="A118" s="4">
        <v>2</v>
      </c>
      <c r="B118" s="4">
        <v>1538</v>
      </c>
      <c r="C118" s="4">
        <v>69</v>
      </c>
      <c r="D118" s="14">
        <v>59</v>
      </c>
      <c r="E118" s="4">
        <v>0</v>
      </c>
      <c r="F118" s="4">
        <v>300000</v>
      </c>
      <c r="G118" s="1">
        <f>_xlfn.XLOOKUP(Table14[[#This Row],[COUNTRY]],CATEGORICAL_BINS_STEP_1!$L$2:$L$11,CATEGORICAL_BINS_STEP_1!$K$2:$K$11,,-1)</f>
        <v>1</v>
      </c>
      <c r="H118" s="65">
        <f>IF(Table119[[#This Row],[SOLD PRICE]]&gt;=1000000,1,0)</f>
        <v>0</v>
      </c>
    </row>
    <row r="119" spans="1:8" x14ac:dyDescent="0.35">
      <c r="A119" s="4">
        <v>3</v>
      </c>
      <c r="B119" s="4">
        <v>81</v>
      </c>
      <c r="C119" s="4">
        <v>20</v>
      </c>
      <c r="D119" s="14">
        <v>3</v>
      </c>
      <c r="E119" s="4">
        <v>0</v>
      </c>
      <c r="F119" s="4">
        <v>300000</v>
      </c>
      <c r="G119" s="1">
        <f>_xlfn.XLOOKUP(Table14[[#This Row],[COUNTRY]],CATEGORICAL_BINS_STEP_1!$L$2:$L$11,CATEGORICAL_BINS_STEP_1!$K$2:$K$11,,-1)</f>
        <v>3</v>
      </c>
      <c r="H119" s="65">
        <f>IF(Table119[[#This Row],[SOLD PRICE]]&gt;=1000000,1,0)</f>
        <v>0</v>
      </c>
    </row>
    <row r="120" spans="1:8" x14ac:dyDescent="0.35">
      <c r="A120" s="4">
        <v>2</v>
      </c>
      <c r="B120" s="4">
        <v>137</v>
      </c>
      <c r="C120" s="4">
        <v>35</v>
      </c>
      <c r="D120" s="14">
        <v>8</v>
      </c>
      <c r="E120" s="4">
        <v>0</v>
      </c>
      <c r="F120" s="4">
        <v>335000</v>
      </c>
      <c r="G120" s="1">
        <f>_xlfn.XLOOKUP(Table14[[#This Row],[COUNTRY]],CATEGORICAL_BINS_STEP_1!$L$2:$L$11,CATEGORICAL_BINS_STEP_1!$K$2:$K$11,,-1)</f>
        <v>2</v>
      </c>
      <c r="H120" s="65">
        <f>IF(Table119[[#This Row],[SOLD PRICE]]&gt;=1000000,1,0)</f>
        <v>0</v>
      </c>
    </row>
    <row r="121" spans="1:8" x14ac:dyDescent="0.35">
      <c r="A121" s="4">
        <v>2</v>
      </c>
      <c r="B121" s="4">
        <v>914</v>
      </c>
      <c r="C121" s="4">
        <v>71</v>
      </c>
      <c r="D121" s="14">
        <v>37</v>
      </c>
      <c r="E121" s="4">
        <v>0</v>
      </c>
      <c r="F121" s="4">
        <v>350000</v>
      </c>
      <c r="G121" s="1">
        <f>_xlfn.XLOOKUP(Table14[[#This Row],[COUNTRY]],CATEGORICAL_BINS_STEP_1!$L$2:$L$11,CATEGORICAL_BINS_STEP_1!$K$2:$K$11,,-1)</f>
        <v>1</v>
      </c>
      <c r="H121" s="65">
        <f>IF(Table119[[#This Row],[SOLD PRICE]]&gt;=1000000,1,0)</f>
        <v>0</v>
      </c>
    </row>
    <row r="122" spans="1:8" x14ac:dyDescent="0.35">
      <c r="A122" s="4">
        <v>2</v>
      </c>
      <c r="B122" s="4">
        <v>121</v>
      </c>
      <c r="C122" s="4">
        <v>29</v>
      </c>
      <c r="D122" s="14">
        <v>2</v>
      </c>
      <c r="E122" s="4">
        <v>1</v>
      </c>
      <c r="F122" s="4">
        <v>350000</v>
      </c>
      <c r="G122" s="1">
        <f>_xlfn.XLOOKUP(Table14[[#This Row],[COUNTRY]],CATEGORICAL_BINS_STEP_1!$L$2:$L$11,CATEGORICAL_BINS_STEP_1!$K$2:$K$11,,-1)</f>
        <v>2</v>
      </c>
      <c r="H122" s="65">
        <f>IF(Table119[[#This Row],[SOLD PRICE]]&gt;=1000000,1,0)</f>
        <v>0</v>
      </c>
    </row>
    <row r="123" spans="1:8" x14ac:dyDescent="0.35">
      <c r="A123" s="4">
        <v>2</v>
      </c>
      <c r="B123" s="4">
        <v>217</v>
      </c>
      <c r="C123" s="4">
        <v>25</v>
      </c>
      <c r="D123" s="14">
        <v>5</v>
      </c>
      <c r="E123" s="4">
        <v>0</v>
      </c>
      <c r="F123" s="4">
        <v>400000</v>
      </c>
      <c r="G123" s="1">
        <f>_xlfn.XLOOKUP(Table14[[#This Row],[COUNTRY]],CATEGORICAL_BINS_STEP_1!$L$2:$L$11,CATEGORICAL_BINS_STEP_1!$K$2:$K$11,,-1)</f>
        <v>1</v>
      </c>
      <c r="H123" s="65">
        <f>IF(Table119[[#This Row],[SOLD PRICE]]&gt;=1000000,1,0)</f>
        <v>1</v>
      </c>
    </row>
    <row r="124" spans="1:8" x14ac:dyDescent="0.35">
      <c r="A124" s="4">
        <v>3</v>
      </c>
      <c r="B124" s="4">
        <v>198</v>
      </c>
      <c r="C124" s="4">
        <v>34</v>
      </c>
      <c r="D124" s="14">
        <v>6</v>
      </c>
      <c r="E124" s="4">
        <v>1</v>
      </c>
      <c r="F124" s="4">
        <v>400000</v>
      </c>
      <c r="G124" s="1">
        <f>_xlfn.XLOOKUP(Table14[[#This Row],[COUNTRY]],CATEGORICAL_BINS_STEP_1!$L$2:$L$11,CATEGORICAL_BINS_STEP_1!$K$2:$K$11,,-1)</f>
        <v>2</v>
      </c>
      <c r="H124" s="65">
        <f>IF(Table119[[#This Row],[SOLD PRICE]]&gt;=1000000,1,0)</f>
        <v>0</v>
      </c>
    </row>
    <row r="125" spans="1:8" x14ac:dyDescent="0.35">
      <c r="A125" s="4">
        <v>1</v>
      </c>
      <c r="B125" s="4">
        <v>1025</v>
      </c>
      <c r="C125" s="4">
        <v>109</v>
      </c>
      <c r="D125" s="14">
        <v>44</v>
      </c>
      <c r="E125" s="4">
        <v>0</v>
      </c>
      <c r="F125" s="4">
        <v>400000</v>
      </c>
      <c r="G125" s="1">
        <f>_xlfn.XLOOKUP(Table14[[#This Row],[COUNTRY]],CATEGORICAL_BINS_STEP_1!$L$2:$L$11,CATEGORICAL_BINS_STEP_1!$K$2:$K$11,,-1)</f>
        <v>2</v>
      </c>
      <c r="H125" s="65">
        <f>IF(Table119[[#This Row],[SOLD PRICE]]&gt;=1000000,1,0)</f>
        <v>1</v>
      </c>
    </row>
    <row r="126" spans="1:8" x14ac:dyDescent="0.35">
      <c r="A126" s="4">
        <v>2</v>
      </c>
      <c r="B126" s="4">
        <v>745</v>
      </c>
      <c r="C126" s="4">
        <v>78</v>
      </c>
      <c r="D126" s="14">
        <v>29</v>
      </c>
      <c r="E126" s="4">
        <v>1</v>
      </c>
      <c r="F126" s="4">
        <v>400000</v>
      </c>
      <c r="G126" s="1">
        <f>_xlfn.XLOOKUP(Table14[[#This Row],[COUNTRY]],CATEGORICAL_BINS_STEP_1!$L$2:$L$11,CATEGORICAL_BINS_STEP_1!$K$2:$K$11,,-1)</f>
        <v>2</v>
      </c>
      <c r="H126" s="65">
        <f>IF(Table119[[#This Row],[SOLD PRICE]]&gt;=1000000,1,0)</f>
        <v>1</v>
      </c>
    </row>
    <row r="127" spans="1:8" x14ac:dyDescent="0.35">
      <c r="A127" s="4">
        <v>2</v>
      </c>
      <c r="B127" s="4">
        <v>49</v>
      </c>
      <c r="C127" s="4">
        <v>16</v>
      </c>
      <c r="D127" s="14">
        <v>2</v>
      </c>
      <c r="E127" s="4">
        <v>0</v>
      </c>
      <c r="F127" s="4">
        <v>400000</v>
      </c>
      <c r="G127" s="1">
        <f>_xlfn.XLOOKUP(Table14[[#This Row],[COUNTRY]],CATEGORICAL_BINS_STEP_1!$L$2:$L$11,CATEGORICAL_BINS_STEP_1!$K$2:$K$11,,-1)</f>
        <v>1</v>
      </c>
      <c r="H127" s="65">
        <f>IF(Table119[[#This Row],[SOLD PRICE]]&gt;=1000000,1,0)</f>
        <v>1</v>
      </c>
    </row>
    <row r="128" spans="1:8" x14ac:dyDescent="0.35">
      <c r="A128" s="4">
        <v>2</v>
      </c>
      <c r="B128" s="4">
        <v>3</v>
      </c>
      <c r="C128" s="4">
        <v>3</v>
      </c>
      <c r="D128" s="14">
        <v>0</v>
      </c>
      <c r="E128" s="4">
        <v>1</v>
      </c>
      <c r="F128" s="4">
        <v>400000</v>
      </c>
      <c r="G128" s="1">
        <f>_xlfn.XLOOKUP(Table14[[#This Row],[COUNTRY]],CATEGORICAL_BINS_STEP_1!$L$2:$L$11,CATEGORICAL_BINS_STEP_1!$K$2:$K$11,,-1)</f>
        <v>1</v>
      </c>
      <c r="H128" s="65">
        <f>IF(Table119[[#This Row],[SOLD PRICE]]&gt;=1000000,1,0)</f>
        <v>1</v>
      </c>
    </row>
    <row r="129" spans="1:8" x14ac:dyDescent="0.35">
      <c r="A129" s="4">
        <v>2</v>
      </c>
      <c r="B129" s="4">
        <v>1237</v>
      </c>
      <c r="C129" s="4">
        <v>66</v>
      </c>
      <c r="D129" s="14">
        <v>67</v>
      </c>
      <c r="E129" s="4">
        <v>1</v>
      </c>
      <c r="F129" s="4">
        <v>450000</v>
      </c>
      <c r="G129" s="1">
        <f>_xlfn.XLOOKUP(Table14[[#This Row],[COUNTRY]],CATEGORICAL_BINS_STEP_1!$L$2:$L$11,CATEGORICAL_BINS_STEP_1!$K$2:$K$11,,-1)</f>
        <v>1</v>
      </c>
      <c r="H129" s="65">
        <f>IF(Table119[[#This Row],[SOLD PRICE]]&gt;=1000000,1,0)</f>
        <v>0</v>
      </c>
    </row>
    <row r="130" spans="1:8" x14ac:dyDescent="0.35">
      <c r="A130" s="4">
        <v>2</v>
      </c>
      <c r="B130" s="4">
        <v>99</v>
      </c>
      <c r="C130" s="4">
        <v>23</v>
      </c>
      <c r="D130" s="14">
        <v>1</v>
      </c>
      <c r="E130" s="4">
        <v>0</v>
      </c>
      <c r="F130" s="4">
        <v>950000</v>
      </c>
      <c r="G130" s="1">
        <f>_xlfn.XLOOKUP(Table14[[#This Row],[COUNTRY]],CATEGORICAL_BINS_STEP_1!$L$2:$L$11,CATEGORICAL_BINS_STEP_1!$K$2:$K$11,,-1)</f>
        <v>1</v>
      </c>
      <c r="H130" s="65">
        <f>IF(Table119[[#This Row],[SOLD PRICE]]&gt;=1000000,1,0)</f>
        <v>1</v>
      </c>
    </row>
    <row r="131" spans="1:8" x14ac:dyDescent="0.35">
      <c r="A131" s="4">
        <v>2</v>
      </c>
      <c r="B131" s="47">
        <v>11</v>
      </c>
      <c r="C131" s="47">
        <v>10</v>
      </c>
      <c r="D131" s="49">
        <v>0</v>
      </c>
      <c r="E131" s="47">
        <v>0</v>
      </c>
      <c r="F131" s="4">
        <v>1350000</v>
      </c>
      <c r="G131" s="1">
        <f>_xlfn.XLOOKUP(Table14[[#This Row],[COUNTRY]],CATEGORICAL_BINS_STEP_1!$L$2:$L$11,CATEGORICAL_BINS_STEP_1!$K$2:$K$11,,-1)</f>
        <v>3</v>
      </c>
      <c r="H131" s="71">
        <f>IF(Table119[[#This Row],[SOLD PRICE]]&gt;=1000000,1,0)</f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ACD0-6B87-456C-B6C6-E38AE3A3057E}">
  <dimension ref="A1:AK134"/>
  <sheetViews>
    <sheetView topLeftCell="W1" workbookViewId="0">
      <selection activeCell="AI11" sqref="AI11"/>
    </sheetView>
  </sheetViews>
  <sheetFormatPr defaultRowHeight="14.5" x14ac:dyDescent="0.35"/>
  <cols>
    <col min="24" max="24" width="20.453125" style="1" customWidth="1"/>
  </cols>
  <sheetData>
    <row r="1" spans="1:37" ht="52.5" x14ac:dyDescent="0.35">
      <c r="A1" s="1" t="s">
        <v>254</v>
      </c>
      <c r="B1" s="1" t="s">
        <v>2</v>
      </c>
      <c r="C1" s="24" t="s">
        <v>4</v>
      </c>
      <c r="D1" s="24" t="s">
        <v>5</v>
      </c>
      <c r="E1" s="24" t="s">
        <v>207</v>
      </c>
      <c r="F1" s="24" t="s">
        <v>6</v>
      </c>
      <c r="G1" s="24" t="s">
        <v>7</v>
      </c>
      <c r="H1" s="24" t="s">
        <v>8</v>
      </c>
      <c r="I1" s="24" t="s">
        <v>171</v>
      </c>
      <c r="J1" s="24" t="s">
        <v>10</v>
      </c>
      <c r="K1" s="74" t="s">
        <v>170</v>
      </c>
      <c r="L1" s="74" t="s">
        <v>183</v>
      </c>
      <c r="M1" s="24" t="s">
        <v>194</v>
      </c>
      <c r="N1" s="24" t="s">
        <v>172</v>
      </c>
      <c r="O1" s="24" t="s">
        <v>173</v>
      </c>
      <c r="P1" s="74" t="s">
        <v>174</v>
      </c>
      <c r="Q1" s="74" t="s">
        <v>175</v>
      </c>
      <c r="R1" s="74" t="s">
        <v>184</v>
      </c>
      <c r="S1" s="24" t="s">
        <v>178</v>
      </c>
      <c r="T1" s="24" t="s">
        <v>179</v>
      </c>
      <c r="U1" s="81" t="s">
        <v>251</v>
      </c>
      <c r="V1" s="81" t="s">
        <v>252</v>
      </c>
      <c r="W1" s="81" t="s">
        <v>253</v>
      </c>
      <c r="X1" s="1" t="s">
        <v>270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</row>
    <row r="2" spans="1:37" x14ac:dyDescent="0.35">
      <c r="A2" s="4">
        <v>1</v>
      </c>
      <c r="B2" s="4">
        <v>2</v>
      </c>
      <c r="C2" s="1">
        <f>_xlfn.XLOOKUP(Table119[[#This Row],[T-RUNS]],NUMERICAL_BINS_STEP_1!$C$2:$C$5,NUMERICAL_BINS_STEP_1!$A$2:$A$5,,-1)</f>
        <v>0</v>
      </c>
      <c r="D2" s="1">
        <f>_xlfn.XLOOKUP(Table119[[#This Row],[T-WKTS]],NUMERICAL_BINS_STEP_1!$D$2:$D$5,NUMERICAL_BINS_STEP_1!$A$2:$A$5,,-1)</f>
        <v>0</v>
      </c>
      <c r="E2" s="1">
        <f>_xlfn.XLOOKUP(Table119[[#This Row],[ODI-RUNS-S]],NUMERICAL_BINS_STEP_1!$E$2:$E$5,NUMERICAL_BINS_STEP_1!$A$2:$A$5,,-1)</f>
        <v>0</v>
      </c>
      <c r="F2" s="1">
        <f>_xlfn.XLOOKUP(Table119[[#This Row],[ODI-SR-B]],NUMERICAL_BINS_STEP_1!$F$2:$F$5,NUMERICAL_BINS_STEP_1!$A$2:$A$5,,-1)</f>
        <v>0</v>
      </c>
      <c r="G2" s="1">
        <f>_xlfn.XLOOKUP(Table119[[#This Row],[ODI-WKTS]],NUMERICAL_BINS_STEP_1!$G$2:$G$5,NUMERICAL_BINS_STEP_1!$A$2:$A$5,,-1)</f>
        <v>0</v>
      </c>
      <c r="H2" s="1">
        <f>_xlfn.XLOOKUP(Table119[[#This Row],[ODI-SR-BL]],NUMERICAL_BINS_STEP_1!$H$2:$H$5,NUMERICAL_BINS_STEP_1!$A$2:$A$5,,-1)</f>
        <v>0</v>
      </c>
      <c r="I2" s="1">
        <f>_xlfn.XLOOKUP(Table119[[#This Row],[RUNS-S]],NUMERICAL_BINS_STEP_1!$I$2:$I$5,NUMERICAL_BINS_STEP_1!$A$2:$A$5,,-1)</f>
        <v>0</v>
      </c>
      <c r="J2" s="1">
        <f>_xlfn.XLOOKUP(Table119[[#This Row],[HS ]],NUMERICAL_BINS_STEP_1!$J$2:$J$5,NUMERICAL_BINS_STEP_1!$A$2:$A$5,,-1)</f>
        <v>0</v>
      </c>
      <c r="K2" s="1">
        <f>_xlfn.XLOOKUP(Table119[[#This Row],[AVE]],NUMERICAL_BINS_STEP_1!$K$2:$K$5,NUMERICAL_BINS_STEP_1!$A$2:$A$5,,-1)</f>
        <v>0</v>
      </c>
      <c r="L2" s="1">
        <f>_xlfn.XLOOKUP(Table119[[#This Row],[SR -B]],NUMERICAL_BINS_STEP_1!$L$2:$L$5,NUMERICAL_BINS_STEP_1!$A$2:$A$5,,-1)</f>
        <v>0</v>
      </c>
      <c r="M2" s="1">
        <f>_xlfn.XLOOKUP(Table119[[#This Row],[SIXERS]],NUMERICAL_BINS_STEP_1!$M$2:$M$5,NUMERICAL_BINS_STEP_1!$A$2:$A$5,,-1)</f>
        <v>0</v>
      </c>
      <c r="N2" s="1">
        <f>_xlfn.XLOOKUP(Table119[[#This Row],[RUNS-C]],NUMERICAL_BINS_STEP_1!$N$2:$N$5,NUMERICAL_BINS_STEP_1!$A$2:$A$5,,-1)</f>
        <v>0</v>
      </c>
      <c r="O2" s="1">
        <f>_xlfn.XLOOKUP(Table119[[#This Row],[WKTS]],NUMERICAL_BINS_STEP_1!$O$2:$O$5,NUMERICAL_BINS_STEP_1!$A$2:$A$5,,-1)</f>
        <v>2</v>
      </c>
      <c r="P2" s="1">
        <f>_xlfn.XLOOKUP(Table119[[#This Row],[AVE-BL]],NUMERICAL_BINS_STEP_1!$P$2:$P$5,NUMERICAL_BINS_STEP_1!$A$2:$A$5,,-1)</f>
        <v>2</v>
      </c>
      <c r="Q2" s="1">
        <f>_xlfn.XLOOKUP(Table119[[#This Row],[ECON]],NUMERICAL_BINS_STEP_1!$Q$2:$Q$5,NUMERICAL_BINS_STEP_1!$A$2:$A$5,,-1)</f>
        <v>3</v>
      </c>
      <c r="R2" s="1">
        <f>_xlfn.XLOOKUP(Table119[[#This Row],[SR-BL]],NUMERICAL_BINS_STEP_1!$R$2:$R$5,NUMERICAL_BINS_STEP_1!$A$2:$A$5,,-1)</f>
        <v>0</v>
      </c>
      <c r="S2" s="1">
        <f>_xlfn.XLOOKUP(Table119[[#This Row],[AUCTION YEAR]],NUMERICAL_BINS_STEP_1!$S$2:$S$5,NUMERICAL_BINS_STEP_1!$A$2:$A$5,,-1)</f>
        <v>1</v>
      </c>
      <c r="T2" s="1">
        <f>_xlfn.XLOOKUP(Table119[[#This Row],[BASE PRICE]],NUMERICAL_BINS_STEP_1!$T$2:$T$5,NUMERICAL_BINS_STEP_1!$A$2:$A$5,,-1)</f>
        <v>0</v>
      </c>
      <c r="U2" s="1">
        <f>_xlfn.XLOOKUP(Table14[[#This Row],[COUNTRY]],CATEGORICAL_BINS_STEP_1!$L$2:$L$11,CATEGORICAL_BINS_STEP_1!$K$2:$K$11,,-1)</f>
        <v>2</v>
      </c>
      <c r="V2" s="1">
        <f>_xlfn.XLOOKUP(Table14[[#This Row],[TEAM]],CATEGORICAL_BINS_STEP_1!$L$14:$L$29,CATEGORICAL_BINS_STEP_1!$K$14:$K$29,,-1)</f>
        <v>3</v>
      </c>
      <c r="W2" s="1">
        <f>_xlfn.XLOOKUP(Table14[[#This Row],[PLAYING ROLE]],CATEGORICAL_BINS_STEP_1!$L$34:$L$37,CATEGORICAL_BINS_STEP_1!$K$34:$K$37,,-1)</f>
        <v>1</v>
      </c>
      <c r="X2" s="1">
        <f>IF(Table119[[#This Row],[SOLD PRICE]]&gt;=1000000,1,0)</f>
        <v>0</v>
      </c>
      <c r="Y2">
        <f>$A$134+SUMPRODUCT($B$134:$W$134,Table1924[[#This Row],[AGE]:[PLAYING ROLE_BINS]])</f>
        <v>-1294.7696595512709</v>
      </c>
      <c r="Z2">
        <f>EXP(Y2)</f>
        <v>0</v>
      </c>
      <c r="AA2">
        <f>Z2/(1+Z2)</f>
        <v>0</v>
      </c>
      <c r="AB2">
        <f>IF(X2 = 1,AA2,1-AA2)</f>
        <v>1</v>
      </c>
      <c r="AC2">
        <f>LOG(AB2)</f>
        <v>0</v>
      </c>
      <c r="AD2">
        <f>IF(AA2&gt;AC134,1,0)</f>
        <v>0</v>
      </c>
      <c r="AI2" t="s">
        <v>303</v>
      </c>
      <c r="AJ2" t="s">
        <v>303</v>
      </c>
    </row>
    <row r="3" spans="1:37" x14ac:dyDescent="0.35">
      <c r="A3" s="4">
        <v>2</v>
      </c>
      <c r="B3" s="4">
        <v>2</v>
      </c>
      <c r="C3" s="1">
        <f>_xlfn.XLOOKUP(Table119[[#This Row],[T-RUNS]],NUMERICAL_BINS_STEP_1!$C$2:$C$5,NUMERICAL_BINS_STEP_1!$A$2:$A$5,,-1)</f>
        <v>0</v>
      </c>
      <c r="D3" s="1">
        <f>_xlfn.XLOOKUP(Table119[[#This Row],[T-WKTS]],NUMERICAL_BINS_STEP_1!$D$2:$D$5,NUMERICAL_BINS_STEP_1!$A$2:$A$5,,-1)</f>
        <v>0</v>
      </c>
      <c r="E3" s="1">
        <f>_xlfn.XLOOKUP(Table119[[#This Row],[ODI-RUNS-S]],NUMERICAL_BINS_STEP_1!$E$2:$E$5,NUMERICAL_BINS_STEP_1!$A$2:$A$5,,-1)</f>
        <v>0</v>
      </c>
      <c r="F3" s="1">
        <f>_xlfn.XLOOKUP(Table119[[#This Row],[ODI-SR-B]],NUMERICAL_BINS_STEP_1!$F$2:$F$5,NUMERICAL_BINS_STEP_1!$A$2:$A$5,,-1)</f>
        <v>0</v>
      </c>
      <c r="G3" s="1">
        <f>_xlfn.XLOOKUP(Table119[[#This Row],[ODI-WKTS]],NUMERICAL_BINS_STEP_1!$G$2:$G$5,NUMERICAL_BINS_STEP_1!$A$2:$A$5,,-1)</f>
        <v>0</v>
      </c>
      <c r="H3" s="1">
        <f>_xlfn.XLOOKUP(Table119[[#This Row],[ODI-SR-BL]],NUMERICAL_BINS_STEP_1!$H$2:$H$5,NUMERICAL_BINS_STEP_1!$A$2:$A$5,,-1)</f>
        <v>3</v>
      </c>
      <c r="I3" s="1">
        <f>_xlfn.XLOOKUP(Table119[[#This Row],[RUNS-S]],NUMERICAL_BINS_STEP_1!$I$2:$I$5,NUMERICAL_BINS_STEP_1!$A$2:$A$5,,-1)</f>
        <v>0</v>
      </c>
      <c r="J3" s="1">
        <f>_xlfn.XLOOKUP(Table119[[#This Row],[HS ]],NUMERICAL_BINS_STEP_1!$J$2:$J$5,NUMERICAL_BINS_STEP_1!$A$2:$A$5,,-1)</f>
        <v>0</v>
      </c>
      <c r="K3" s="1">
        <f>_xlfn.XLOOKUP(Table119[[#This Row],[AVE]],NUMERICAL_BINS_STEP_1!$K$2:$K$5,NUMERICAL_BINS_STEP_1!$A$2:$A$5,,-1)</f>
        <v>0</v>
      </c>
      <c r="L3" s="1">
        <f>_xlfn.XLOOKUP(Table119[[#This Row],[SR -B]],NUMERICAL_BINS_STEP_1!$L$2:$L$5,NUMERICAL_BINS_STEP_1!$A$2:$A$5,,-1)</f>
        <v>0</v>
      </c>
      <c r="M3" s="1">
        <f>_xlfn.XLOOKUP(Table119[[#This Row],[SIXERS]],NUMERICAL_BINS_STEP_1!$M$2:$M$5,NUMERICAL_BINS_STEP_1!$A$2:$A$5,,-1)</f>
        <v>0</v>
      </c>
      <c r="N3" s="1">
        <f>_xlfn.XLOOKUP(Table119[[#This Row],[RUNS-C]],NUMERICAL_BINS_STEP_1!$N$2:$N$5,NUMERICAL_BINS_STEP_1!$A$2:$A$5,,-1)</f>
        <v>0</v>
      </c>
      <c r="O3" s="1">
        <f>_xlfn.XLOOKUP(Table119[[#This Row],[WKTS]],NUMERICAL_BINS_STEP_1!$O$2:$O$5,NUMERICAL_BINS_STEP_1!$A$2:$A$5,,-1)</f>
        <v>0</v>
      </c>
      <c r="P3" s="1">
        <f>_xlfn.XLOOKUP(Table119[[#This Row],[AVE-BL]],NUMERICAL_BINS_STEP_1!$P$2:$P$5,NUMERICAL_BINS_STEP_1!$A$2:$A$5,,-1)</f>
        <v>3</v>
      </c>
      <c r="Q3" s="1">
        <f>_xlfn.XLOOKUP(Table119[[#This Row],[ECON]],NUMERICAL_BINS_STEP_1!$Q$2:$Q$5,NUMERICAL_BINS_STEP_1!$A$2:$A$5,,-1)</f>
        <v>3</v>
      </c>
      <c r="R3" s="1">
        <f>_xlfn.XLOOKUP(Table119[[#This Row],[SR-BL]],NUMERICAL_BINS_STEP_1!$R$2:$R$5,NUMERICAL_BINS_STEP_1!$A$2:$A$5,,-1)</f>
        <v>2</v>
      </c>
      <c r="S3" s="1">
        <f>_xlfn.XLOOKUP(Table119[[#This Row],[AUCTION YEAR]],NUMERICAL_BINS_STEP_1!$S$2:$S$5,NUMERICAL_BINS_STEP_1!$A$2:$A$5,,-1)</f>
        <v>2</v>
      </c>
      <c r="T3" s="1">
        <f>_xlfn.XLOOKUP(Table119[[#This Row],[BASE PRICE]],NUMERICAL_BINS_STEP_1!$T$2:$T$5,NUMERICAL_BINS_STEP_1!$A$2:$A$5,,-1)</f>
        <v>0</v>
      </c>
      <c r="U3" s="1">
        <f>_xlfn.XLOOKUP(Table14[[#This Row],[COUNTRY]],CATEGORICAL_BINS_STEP_1!$L$2:$L$11,CATEGORICAL_BINS_STEP_1!$K$2:$K$11,,-1)</f>
        <v>3</v>
      </c>
      <c r="V3" s="1">
        <f>_xlfn.XLOOKUP(Table14[[#This Row],[TEAM]],CATEGORICAL_BINS_STEP_1!$L$14:$L$29,CATEGORICAL_BINS_STEP_1!$K$14:$K$29,,-1)</f>
        <v>1</v>
      </c>
      <c r="W3" s="1">
        <f>_xlfn.XLOOKUP(Table14[[#This Row],[PLAYING ROLE]],CATEGORICAL_BINS_STEP_1!$L$34:$L$37,CATEGORICAL_BINS_STEP_1!$K$34:$K$37,,-1)</f>
        <v>3</v>
      </c>
      <c r="X3" s="1">
        <f>IF(Table119[[#This Row],[SOLD PRICE]]&gt;=1000000,1,0)</f>
        <v>0</v>
      </c>
      <c r="Y3" s="1">
        <f>$A$134+SUMPRODUCT($B$134:$W$134,Table1924[[#This Row],[AGE]:[PLAYING ROLE_BINS]])</f>
        <v>-1517.349292300974</v>
      </c>
      <c r="Z3" s="1">
        <f t="shared" ref="Z3:Z66" si="0">EXP(Y3)</f>
        <v>0</v>
      </c>
      <c r="AA3" s="1">
        <f t="shared" ref="AA3:AA66" si="1">Z3/(1+Z3)</f>
        <v>0</v>
      </c>
      <c r="AB3" s="1">
        <f t="shared" ref="AB3:AB66" si="2">IF(X3 = 1,AA3,1-AA3)</f>
        <v>1</v>
      </c>
      <c r="AC3" s="1">
        <f t="shared" ref="AC3:AC66" si="3">LOG(AB3)</f>
        <v>0</v>
      </c>
      <c r="AD3" s="1">
        <f t="shared" ref="AD3:AD66" si="4">IF(AA3&gt;AC135,1,0)</f>
        <v>0</v>
      </c>
      <c r="AI3">
        <v>0</v>
      </c>
      <c r="AJ3">
        <v>1</v>
      </c>
    </row>
    <row r="4" spans="1:37" x14ac:dyDescent="0.35">
      <c r="A4" s="4">
        <v>3</v>
      </c>
      <c r="B4" s="4">
        <v>2</v>
      </c>
      <c r="C4" s="1">
        <f>_xlfn.XLOOKUP(Table119[[#This Row],[T-RUNS]],NUMERICAL_BINS_STEP_1!$C$2:$C$5,NUMERICAL_BINS_STEP_1!$A$2:$A$5,,-1)</f>
        <v>0</v>
      </c>
      <c r="D4" s="1">
        <f>_xlfn.XLOOKUP(Table119[[#This Row],[T-WKTS]],NUMERICAL_BINS_STEP_1!$D$2:$D$5,NUMERICAL_BINS_STEP_1!$A$2:$A$5,,-1)</f>
        <v>0</v>
      </c>
      <c r="E4" s="1">
        <f>_xlfn.XLOOKUP(Table119[[#This Row],[ODI-RUNS-S]],NUMERICAL_BINS_STEP_1!$E$2:$E$5,NUMERICAL_BINS_STEP_1!$A$2:$A$5,,-1)</f>
        <v>0</v>
      </c>
      <c r="F4" s="1">
        <f>_xlfn.XLOOKUP(Table119[[#This Row],[ODI-SR-B]],NUMERICAL_BINS_STEP_1!$F$2:$F$5,NUMERICAL_BINS_STEP_1!$A$2:$A$5,,-1)</f>
        <v>0</v>
      </c>
      <c r="G4" s="1">
        <f>_xlfn.XLOOKUP(Table119[[#This Row],[ODI-WKTS]],NUMERICAL_BINS_STEP_1!$G$2:$G$5,NUMERICAL_BINS_STEP_1!$A$2:$A$5,,-1)</f>
        <v>0</v>
      </c>
      <c r="H4" s="1">
        <f>_xlfn.XLOOKUP(Table119[[#This Row],[ODI-SR-BL]],NUMERICAL_BINS_STEP_1!$H$2:$H$5,NUMERICAL_BINS_STEP_1!$A$2:$A$5,,-1)</f>
        <v>0</v>
      </c>
      <c r="I4" s="1">
        <f>_xlfn.XLOOKUP(Table119[[#This Row],[RUNS-S]],NUMERICAL_BINS_STEP_1!$I$2:$I$5,NUMERICAL_BINS_STEP_1!$A$2:$A$5,,-1)</f>
        <v>2</v>
      </c>
      <c r="J4" s="1">
        <f>_xlfn.XLOOKUP(Table119[[#This Row],[HS ]],NUMERICAL_BINS_STEP_1!$J$2:$J$5,NUMERICAL_BINS_STEP_1!$A$2:$A$5,,-1)</f>
        <v>3</v>
      </c>
      <c r="K4" s="1">
        <f>_xlfn.XLOOKUP(Table119[[#This Row],[AVE]],NUMERICAL_BINS_STEP_1!$K$2:$K$5,NUMERICAL_BINS_STEP_1!$A$2:$A$5,,-1)</f>
        <v>2</v>
      </c>
      <c r="L4" s="1">
        <f>_xlfn.XLOOKUP(Table119[[#This Row],[SR -B]],NUMERICAL_BINS_STEP_1!$L$2:$L$5,NUMERICAL_BINS_STEP_1!$A$2:$A$5,,-1)</f>
        <v>3</v>
      </c>
      <c r="M4" s="1">
        <f>_xlfn.XLOOKUP(Table119[[#This Row],[SIXERS]],NUMERICAL_BINS_STEP_1!$M$2:$M$5,NUMERICAL_BINS_STEP_1!$A$2:$A$5,,-1)</f>
        <v>2</v>
      </c>
      <c r="N4" s="1">
        <f>_xlfn.XLOOKUP(Table119[[#This Row],[RUNS-C]],NUMERICAL_BINS_STEP_1!$N$2:$N$5,NUMERICAL_BINS_STEP_1!$A$2:$A$5,,-1)</f>
        <v>0</v>
      </c>
      <c r="O4" s="1">
        <f>_xlfn.XLOOKUP(Table119[[#This Row],[WKTS]],NUMERICAL_BINS_STEP_1!$O$2:$O$5,NUMERICAL_BINS_STEP_1!$A$2:$A$5,,-1)</f>
        <v>0</v>
      </c>
      <c r="P4" s="1">
        <f>_xlfn.XLOOKUP(Table119[[#This Row],[AVE-BL]],NUMERICAL_BINS_STEP_1!$P$2:$P$5,NUMERICAL_BINS_STEP_1!$A$2:$A$5,,-1)</f>
        <v>0</v>
      </c>
      <c r="Q4" s="1">
        <f>_xlfn.XLOOKUP(Table119[[#This Row],[ECON]],NUMERICAL_BINS_STEP_1!$Q$2:$Q$5,NUMERICAL_BINS_STEP_1!$A$2:$A$5,,-1)</f>
        <v>0</v>
      </c>
      <c r="R4" s="1">
        <f>_xlfn.XLOOKUP(Table119[[#This Row],[SR-BL]],NUMERICAL_BINS_STEP_1!$R$2:$R$5,NUMERICAL_BINS_STEP_1!$A$2:$A$5,,-1)</f>
        <v>0</v>
      </c>
      <c r="S4" s="1">
        <f>_xlfn.XLOOKUP(Table119[[#This Row],[AUCTION YEAR]],NUMERICAL_BINS_STEP_1!$S$2:$S$5,NUMERICAL_BINS_STEP_1!$A$2:$A$5,,-1)</f>
        <v>3</v>
      </c>
      <c r="T4" s="1">
        <f>_xlfn.XLOOKUP(Table119[[#This Row],[BASE PRICE]],NUMERICAL_BINS_STEP_1!$T$2:$T$5,NUMERICAL_BINS_STEP_1!$A$2:$A$5,,-1)</f>
        <v>0</v>
      </c>
      <c r="U4" s="1">
        <f>_xlfn.XLOOKUP(Table14[[#This Row],[COUNTRY]],CATEGORICAL_BINS_STEP_1!$L$2:$L$11,CATEGORICAL_BINS_STEP_1!$K$2:$K$11,,-1)</f>
        <v>1</v>
      </c>
      <c r="V4" s="1">
        <f>_xlfn.XLOOKUP(Table14[[#This Row],[TEAM]],CATEGORICAL_BINS_STEP_1!$L$14:$L$29,CATEGORICAL_BINS_STEP_1!$K$14:$K$29,,-1)</f>
        <v>1</v>
      </c>
      <c r="W4" s="1">
        <f>_xlfn.XLOOKUP(Table14[[#This Row],[PLAYING ROLE]],CATEGORICAL_BINS_STEP_1!$L$34:$L$37,CATEGORICAL_BINS_STEP_1!$K$34:$K$37,,-1)</f>
        <v>3</v>
      </c>
      <c r="X4" s="1">
        <f>IF(Table119[[#This Row],[SOLD PRICE]]&gt;=1000000,1,0)</f>
        <v>0</v>
      </c>
      <c r="Y4" s="1">
        <f>$A$134+SUMPRODUCT($B$134:$W$134,Table1924[[#This Row],[AGE]:[PLAYING ROLE_BINS]])</f>
        <v>-592.61525814471702</v>
      </c>
      <c r="Z4" s="1">
        <f t="shared" si="0"/>
        <v>4.2703502419249395E-258</v>
      </c>
      <c r="AA4" s="1">
        <f t="shared" si="1"/>
        <v>4.2703502419249395E-258</v>
      </c>
      <c r="AB4" s="1">
        <f t="shared" si="2"/>
        <v>1</v>
      </c>
      <c r="AC4" s="1">
        <f t="shared" si="3"/>
        <v>0</v>
      </c>
      <c r="AD4" s="1">
        <f t="shared" si="4"/>
        <v>1</v>
      </c>
      <c r="AG4" t="s">
        <v>302</v>
      </c>
      <c r="AH4">
        <v>0</v>
      </c>
      <c r="AI4">
        <f>COUNTIFS(X2:X131,$AH$4,AD2:AD131,$AI$3)</f>
        <v>45</v>
      </c>
      <c r="AJ4">
        <f>COUNTIFS(X2:X131,$AH$4,AD2:AD131,$AJ$3)</f>
        <v>75</v>
      </c>
      <c r="AK4">
        <f>SUM(AI4+AJ4)</f>
        <v>120</v>
      </c>
    </row>
    <row r="5" spans="1:37" x14ac:dyDescent="0.35">
      <c r="A5" s="4">
        <v>4</v>
      </c>
      <c r="B5" s="4">
        <v>1</v>
      </c>
      <c r="C5" s="1">
        <f>_xlfn.XLOOKUP(Table119[[#This Row],[T-RUNS]],NUMERICAL_BINS_STEP_1!$C$2:$C$5,NUMERICAL_BINS_STEP_1!$A$2:$A$5,,-1)</f>
        <v>0</v>
      </c>
      <c r="D5" s="1">
        <f>_xlfn.XLOOKUP(Table119[[#This Row],[T-WKTS]],NUMERICAL_BINS_STEP_1!$D$2:$D$5,NUMERICAL_BINS_STEP_1!$A$2:$A$5,,-1)</f>
        <v>0</v>
      </c>
      <c r="E5" s="1">
        <f>_xlfn.XLOOKUP(Table119[[#This Row],[ODI-RUNS-S]],NUMERICAL_BINS_STEP_1!$E$2:$E$5,NUMERICAL_BINS_STEP_1!$A$2:$A$5,,-1)</f>
        <v>0</v>
      </c>
      <c r="F5" s="1">
        <f>_xlfn.XLOOKUP(Table119[[#This Row],[ODI-SR-B]],NUMERICAL_BINS_STEP_1!$F$2:$F$5,NUMERICAL_BINS_STEP_1!$A$2:$A$5,,-1)</f>
        <v>0</v>
      </c>
      <c r="G5" s="1">
        <f>_xlfn.XLOOKUP(Table119[[#This Row],[ODI-WKTS]],NUMERICAL_BINS_STEP_1!$G$2:$G$5,NUMERICAL_BINS_STEP_1!$A$2:$A$5,,-1)</f>
        <v>0</v>
      </c>
      <c r="H5" s="1">
        <f>_xlfn.XLOOKUP(Table119[[#This Row],[ODI-SR-BL]],NUMERICAL_BINS_STEP_1!$H$2:$H$5,NUMERICAL_BINS_STEP_1!$A$2:$A$5,,-1)</f>
        <v>0</v>
      </c>
      <c r="I5" s="1">
        <f>_xlfn.XLOOKUP(Table119[[#This Row],[RUNS-S]],NUMERICAL_BINS_STEP_1!$I$2:$I$5,NUMERICAL_BINS_STEP_1!$A$2:$A$5,,-1)</f>
        <v>0</v>
      </c>
      <c r="J5" s="1">
        <f>_xlfn.XLOOKUP(Table119[[#This Row],[HS ]],NUMERICAL_BINS_STEP_1!$J$2:$J$5,NUMERICAL_BINS_STEP_1!$A$2:$A$5,,-1)</f>
        <v>0</v>
      </c>
      <c r="K5" s="1">
        <f>_xlfn.XLOOKUP(Table119[[#This Row],[AVE]],NUMERICAL_BINS_STEP_1!$K$2:$K$5,NUMERICAL_BINS_STEP_1!$A$2:$A$5,,-1)</f>
        <v>0</v>
      </c>
      <c r="L5" s="1">
        <f>_xlfn.XLOOKUP(Table119[[#This Row],[SR -B]],NUMERICAL_BINS_STEP_1!$L$2:$L$5,NUMERICAL_BINS_STEP_1!$A$2:$A$5,,-1)</f>
        <v>0</v>
      </c>
      <c r="M5" s="1">
        <f>_xlfn.XLOOKUP(Table119[[#This Row],[SIXERS]],NUMERICAL_BINS_STEP_1!$M$2:$M$5,NUMERICAL_BINS_STEP_1!$A$2:$A$5,,-1)</f>
        <v>0</v>
      </c>
      <c r="N5" s="1">
        <f>_xlfn.XLOOKUP(Table119[[#This Row],[RUNS-C]],NUMERICAL_BINS_STEP_1!$N$2:$N$5,NUMERICAL_BINS_STEP_1!$A$2:$A$5,,-1)</f>
        <v>2</v>
      </c>
      <c r="O5" s="1">
        <f>_xlfn.XLOOKUP(Table119[[#This Row],[WKTS]],NUMERICAL_BINS_STEP_1!$O$2:$O$5,NUMERICAL_BINS_STEP_1!$A$2:$A$5,,-1)</f>
        <v>2</v>
      </c>
      <c r="P5" s="1">
        <f>_xlfn.XLOOKUP(Table119[[#This Row],[AVE-BL]],NUMERICAL_BINS_STEP_1!$P$2:$P$5,NUMERICAL_BINS_STEP_1!$A$2:$A$5,,-1)</f>
        <v>0</v>
      </c>
      <c r="Q5" s="1">
        <f>_xlfn.XLOOKUP(Table119[[#This Row],[ECON]],NUMERICAL_BINS_STEP_1!$Q$2:$Q$5,NUMERICAL_BINS_STEP_1!$A$2:$A$5,,-1)</f>
        <v>3</v>
      </c>
      <c r="R5" s="1">
        <f>_xlfn.XLOOKUP(Table119[[#This Row],[SR-BL]],NUMERICAL_BINS_STEP_1!$R$2:$R$5,NUMERICAL_BINS_STEP_1!$A$2:$A$5,,-1)</f>
        <v>0</v>
      </c>
      <c r="S5" s="1">
        <f>_xlfn.XLOOKUP(Table119[[#This Row],[AUCTION YEAR]],NUMERICAL_BINS_STEP_1!$S$2:$S$5,NUMERICAL_BINS_STEP_1!$A$2:$A$5,,-1)</f>
        <v>1</v>
      </c>
      <c r="T5" s="1">
        <f>_xlfn.XLOOKUP(Table119[[#This Row],[BASE PRICE]],NUMERICAL_BINS_STEP_1!$T$2:$T$5,NUMERICAL_BINS_STEP_1!$A$2:$A$5,,-1)</f>
        <v>0</v>
      </c>
      <c r="U5" s="1">
        <f>_xlfn.XLOOKUP(Table14[[#This Row],[COUNTRY]],CATEGORICAL_BINS_STEP_1!$L$2:$L$11,CATEGORICAL_BINS_STEP_1!$K$2:$K$11,,-1)</f>
        <v>1</v>
      </c>
      <c r="V5" s="1">
        <f>_xlfn.XLOOKUP(Table14[[#This Row],[TEAM]],CATEGORICAL_BINS_STEP_1!$L$14:$L$29,CATEGORICAL_BINS_STEP_1!$K$14:$K$29,,-1)</f>
        <v>1</v>
      </c>
      <c r="W5" s="1">
        <f>_xlfn.XLOOKUP(Table14[[#This Row],[PLAYING ROLE]],CATEGORICAL_BINS_STEP_1!$L$34:$L$37,CATEGORICAL_BINS_STEP_1!$K$34:$K$37,,-1)</f>
        <v>3</v>
      </c>
      <c r="X5" s="1">
        <f>IF(Table119[[#This Row],[SOLD PRICE]]&gt;=1000000,1,0)</f>
        <v>0</v>
      </c>
      <c r="Y5" s="1">
        <f>$A$134+SUMPRODUCT($B$134:$W$134,Table1924[[#This Row],[AGE]:[PLAYING ROLE_BINS]])</f>
        <v>-903.1995974163882</v>
      </c>
      <c r="Z5" s="1">
        <f t="shared" si="0"/>
        <v>0</v>
      </c>
      <c r="AA5" s="1">
        <f t="shared" si="1"/>
        <v>0</v>
      </c>
      <c r="AB5" s="1">
        <f t="shared" si="2"/>
        <v>1</v>
      </c>
      <c r="AC5" s="1">
        <f t="shared" si="3"/>
        <v>0</v>
      </c>
      <c r="AD5" s="1">
        <f t="shared" si="4"/>
        <v>0</v>
      </c>
      <c r="AG5" t="s">
        <v>302</v>
      </c>
      <c r="AH5">
        <v>1</v>
      </c>
      <c r="AI5">
        <f>COUNTIFS(X2:X131,$AH$5,AD2:AD131,$AI$3)</f>
        <v>0</v>
      </c>
      <c r="AJ5">
        <f>COUNTIFS(X2:X131,$AH$5,AD2:AD131,$AJ$3)</f>
        <v>10</v>
      </c>
      <c r="AK5" s="1">
        <f>SUM(AI5+AJ5)</f>
        <v>10</v>
      </c>
    </row>
    <row r="6" spans="1:37" x14ac:dyDescent="0.35">
      <c r="A6" s="4">
        <v>5</v>
      </c>
      <c r="B6" s="4">
        <v>2</v>
      </c>
      <c r="C6" s="1">
        <f>_xlfn.XLOOKUP(Table119[[#This Row],[T-RUNS]],NUMERICAL_BINS_STEP_1!$C$2:$C$5,NUMERICAL_BINS_STEP_1!$A$2:$A$5,,-1)</f>
        <v>1</v>
      </c>
      <c r="D6" s="1">
        <f>_xlfn.XLOOKUP(Table119[[#This Row],[T-WKTS]],NUMERICAL_BINS_STEP_1!$D$2:$D$5,NUMERICAL_BINS_STEP_1!$A$2:$A$5,,-1)</f>
        <v>2</v>
      </c>
      <c r="E6" s="1">
        <f>_xlfn.XLOOKUP(Table119[[#This Row],[ODI-RUNS-S]],NUMERICAL_BINS_STEP_1!$E$2:$E$5,NUMERICAL_BINS_STEP_1!$A$2:$A$5,,-1)</f>
        <v>1</v>
      </c>
      <c r="F6" s="1">
        <f>_xlfn.XLOOKUP(Table119[[#This Row],[ODI-SR-B]],NUMERICAL_BINS_STEP_1!$F$2:$F$5,NUMERICAL_BINS_STEP_1!$A$2:$A$5,,-1)</f>
        <v>1</v>
      </c>
      <c r="G6" s="1">
        <f>_xlfn.XLOOKUP(Table119[[#This Row],[ODI-WKTS]],NUMERICAL_BINS_STEP_1!$G$2:$G$5,NUMERICAL_BINS_STEP_1!$A$2:$A$5,,-1)</f>
        <v>3</v>
      </c>
      <c r="H6" s="1">
        <f>_xlfn.XLOOKUP(Table119[[#This Row],[ODI-SR-BL]],NUMERICAL_BINS_STEP_1!$H$2:$H$5,NUMERICAL_BINS_STEP_1!$A$2:$A$5,,-1)</f>
        <v>2</v>
      </c>
      <c r="I6" s="1">
        <f>_xlfn.XLOOKUP(Table119[[#This Row],[RUNS-S]],NUMERICAL_BINS_STEP_1!$I$2:$I$5,NUMERICAL_BINS_STEP_1!$A$2:$A$5,,-1)</f>
        <v>0</v>
      </c>
      <c r="J6" s="1">
        <f>_xlfn.XLOOKUP(Table119[[#This Row],[HS ]],NUMERICAL_BINS_STEP_1!$J$2:$J$5,NUMERICAL_BINS_STEP_1!$A$2:$A$5,,-1)</f>
        <v>0</v>
      </c>
      <c r="K6" s="1">
        <f>_xlfn.XLOOKUP(Table119[[#This Row],[AVE]],NUMERICAL_BINS_STEP_1!$K$2:$K$5,NUMERICAL_BINS_STEP_1!$A$2:$A$5,,-1)</f>
        <v>0</v>
      </c>
      <c r="L6" s="1">
        <f>_xlfn.XLOOKUP(Table119[[#This Row],[SR -B]],NUMERICAL_BINS_STEP_1!$L$2:$L$5,NUMERICAL_BINS_STEP_1!$A$2:$A$5,,-1)</f>
        <v>0</v>
      </c>
      <c r="M6" s="1">
        <f>_xlfn.XLOOKUP(Table119[[#This Row],[SIXERS]],NUMERICAL_BINS_STEP_1!$M$2:$M$5,NUMERICAL_BINS_STEP_1!$A$2:$A$5,,-1)</f>
        <v>0</v>
      </c>
      <c r="N6" s="1">
        <f>_xlfn.XLOOKUP(Table119[[#This Row],[RUNS-C]],NUMERICAL_BINS_STEP_1!$N$2:$N$5,NUMERICAL_BINS_STEP_1!$A$2:$A$5,,-1)</f>
        <v>0</v>
      </c>
      <c r="O6" s="1">
        <f>_xlfn.XLOOKUP(Table119[[#This Row],[WKTS]],NUMERICAL_BINS_STEP_1!$O$2:$O$5,NUMERICAL_BINS_STEP_1!$A$2:$A$5,,-1)</f>
        <v>0</v>
      </c>
      <c r="P6" s="1">
        <f>_xlfn.XLOOKUP(Table119[[#This Row],[AVE-BL]],NUMERICAL_BINS_STEP_1!$P$2:$P$5,NUMERICAL_BINS_STEP_1!$A$2:$A$5,,-1)</f>
        <v>0</v>
      </c>
      <c r="Q6" s="1">
        <f>_xlfn.XLOOKUP(Table119[[#This Row],[ECON]],NUMERICAL_BINS_STEP_1!$Q$2:$Q$5,NUMERICAL_BINS_STEP_1!$A$2:$A$5,,-1)</f>
        <v>3</v>
      </c>
      <c r="R6" s="1">
        <f>_xlfn.XLOOKUP(Table119[[#This Row],[SR-BL]],NUMERICAL_BINS_STEP_1!$R$2:$R$5,NUMERICAL_BINS_STEP_1!$A$2:$A$5,,-1)</f>
        <v>0</v>
      </c>
      <c r="S6" s="1">
        <f>_xlfn.XLOOKUP(Table119[[#This Row],[AUCTION YEAR]],NUMERICAL_BINS_STEP_1!$S$2:$S$5,NUMERICAL_BINS_STEP_1!$A$2:$A$5,,-1)</f>
        <v>0</v>
      </c>
      <c r="T6" s="1">
        <f>_xlfn.XLOOKUP(Table119[[#This Row],[BASE PRICE]],NUMERICAL_BINS_STEP_1!$T$2:$T$5,NUMERICAL_BINS_STEP_1!$A$2:$A$5,,-1)</f>
        <v>0</v>
      </c>
      <c r="U6" s="1">
        <f>_xlfn.XLOOKUP(Table14[[#This Row],[COUNTRY]],CATEGORICAL_BINS_STEP_1!$L$2:$L$11,CATEGORICAL_BINS_STEP_1!$K$2:$K$11,,-1)</f>
        <v>1</v>
      </c>
      <c r="V6" s="1">
        <f>_xlfn.XLOOKUP(Table14[[#This Row],[TEAM]],CATEGORICAL_BINS_STEP_1!$L$14:$L$29,CATEGORICAL_BINS_STEP_1!$K$14:$K$29,,-1)</f>
        <v>1</v>
      </c>
      <c r="W6" s="1">
        <f>_xlfn.XLOOKUP(Table14[[#This Row],[PLAYING ROLE]],CATEGORICAL_BINS_STEP_1!$L$34:$L$37,CATEGORICAL_BINS_STEP_1!$K$34:$K$37,,-1)</f>
        <v>2</v>
      </c>
      <c r="X6" s="1">
        <f>IF(Table119[[#This Row],[SOLD PRICE]]&gt;=1000000,1,0)</f>
        <v>0</v>
      </c>
      <c r="Y6" s="1">
        <f>$A$134+SUMPRODUCT($B$134:$W$134,Table1924[[#This Row],[AGE]:[PLAYING ROLE_BINS]])</f>
        <v>-554.54344327418448</v>
      </c>
      <c r="Z6" s="1">
        <f t="shared" si="0"/>
        <v>1.461647373122132E-241</v>
      </c>
      <c r="AA6" s="1">
        <f t="shared" si="1"/>
        <v>1.461647373122132E-241</v>
      </c>
      <c r="AB6" s="1">
        <f t="shared" si="2"/>
        <v>1</v>
      </c>
      <c r="AC6" s="1">
        <f t="shared" si="3"/>
        <v>0</v>
      </c>
      <c r="AD6" s="1">
        <f t="shared" si="4"/>
        <v>1</v>
      </c>
      <c r="AI6">
        <f>SUM(AI4:AI5)</f>
        <v>45</v>
      </c>
      <c r="AJ6" s="1">
        <f t="shared" ref="AJ6:AK6" si="5">SUM(AJ4:AJ5)</f>
        <v>85</v>
      </c>
      <c r="AK6" s="1">
        <f t="shared" si="5"/>
        <v>130</v>
      </c>
    </row>
    <row r="7" spans="1:37" x14ac:dyDescent="0.35">
      <c r="A7" s="4">
        <v>6</v>
      </c>
      <c r="B7" s="4">
        <v>2</v>
      </c>
      <c r="C7" s="1">
        <f>_xlfn.XLOOKUP(Table119[[#This Row],[T-RUNS]],NUMERICAL_BINS_STEP_1!$C$2:$C$5,NUMERICAL_BINS_STEP_1!$A$2:$A$5,,-1)</f>
        <v>0</v>
      </c>
      <c r="D7" s="1">
        <f>_xlfn.XLOOKUP(Table119[[#This Row],[T-WKTS]],NUMERICAL_BINS_STEP_1!$D$2:$D$5,NUMERICAL_BINS_STEP_1!$A$2:$A$5,,-1)</f>
        <v>0</v>
      </c>
      <c r="E7" s="1">
        <f>_xlfn.XLOOKUP(Table119[[#This Row],[ODI-RUNS-S]],NUMERICAL_BINS_STEP_1!$E$2:$E$5,NUMERICAL_BINS_STEP_1!$A$2:$A$5,,-1)</f>
        <v>1</v>
      </c>
      <c r="F7" s="1">
        <f>_xlfn.XLOOKUP(Table119[[#This Row],[ODI-SR-B]],NUMERICAL_BINS_STEP_1!$F$2:$F$5,NUMERICAL_BINS_STEP_1!$A$2:$A$5,,-1)</f>
        <v>1</v>
      </c>
      <c r="G7" s="1">
        <f>_xlfn.XLOOKUP(Table119[[#This Row],[ODI-WKTS]],NUMERICAL_BINS_STEP_1!$G$2:$G$5,NUMERICAL_BINS_STEP_1!$A$2:$A$5,,-1)</f>
        <v>0</v>
      </c>
      <c r="H7" s="1">
        <f>_xlfn.XLOOKUP(Table119[[#This Row],[ODI-SR-BL]],NUMERICAL_BINS_STEP_1!$H$2:$H$5,NUMERICAL_BINS_STEP_1!$A$2:$A$5,,-1)</f>
        <v>0</v>
      </c>
      <c r="I7" s="1">
        <f>_xlfn.XLOOKUP(Table119[[#This Row],[RUNS-S]],NUMERICAL_BINS_STEP_1!$I$2:$I$5,NUMERICAL_BINS_STEP_1!$A$2:$A$5,,-1)</f>
        <v>1</v>
      </c>
      <c r="J7" s="1">
        <f>_xlfn.XLOOKUP(Table119[[#This Row],[HS ]],NUMERICAL_BINS_STEP_1!$J$2:$J$5,NUMERICAL_BINS_STEP_1!$A$2:$A$5,,-1)</f>
        <v>2</v>
      </c>
      <c r="K7" s="1">
        <f>_xlfn.XLOOKUP(Table119[[#This Row],[AVE]],NUMERICAL_BINS_STEP_1!$K$2:$K$5,NUMERICAL_BINS_STEP_1!$A$2:$A$5,,-1)</f>
        <v>2</v>
      </c>
      <c r="L7" s="1">
        <f>_xlfn.XLOOKUP(Table119[[#This Row],[SR -B]],NUMERICAL_BINS_STEP_1!$L$2:$L$5,NUMERICAL_BINS_STEP_1!$A$2:$A$5,,-1)</f>
        <v>0</v>
      </c>
      <c r="M7" s="1">
        <f>_xlfn.XLOOKUP(Table119[[#This Row],[SIXERS]],NUMERICAL_BINS_STEP_1!$M$2:$M$5,NUMERICAL_BINS_STEP_1!$A$2:$A$5,,-1)</f>
        <v>0</v>
      </c>
      <c r="N7" s="1">
        <f>_xlfn.XLOOKUP(Table119[[#This Row],[RUNS-C]],NUMERICAL_BINS_STEP_1!$N$2:$N$5,NUMERICAL_BINS_STEP_1!$A$2:$A$5,,-1)</f>
        <v>0</v>
      </c>
      <c r="O7" s="1">
        <f>_xlfn.XLOOKUP(Table119[[#This Row],[WKTS]],NUMERICAL_BINS_STEP_1!$O$2:$O$5,NUMERICAL_BINS_STEP_1!$A$2:$A$5,,-1)</f>
        <v>0</v>
      </c>
      <c r="P7" s="1">
        <f>_xlfn.XLOOKUP(Table119[[#This Row],[AVE-BL]],NUMERICAL_BINS_STEP_1!$P$2:$P$5,NUMERICAL_BINS_STEP_1!$A$2:$A$5,,-1)</f>
        <v>0</v>
      </c>
      <c r="Q7" s="1">
        <f>_xlfn.XLOOKUP(Table119[[#This Row],[ECON]],NUMERICAL_BINS_STEP_1!$Q$2:$Q$5,NUMERICAL_BINS_STEP_1!$A$2:$A$5,,-1)</f>
        <v>0</v>
      </c>
      <c r="R7" s="1">
        <f>_xlfn.XLOOKUP(Table119[[#This Row],[SR-BL]],NUMERICAL_BINS_STEP_1!$R$2:$R$5,NUMERICAL_BINS_STEP_1!$A$2:$A$5,,-1)</f>
        <v>0</v>
      </c>
      <c r="S7" s="1">
        <f>_xlfn.XLOOKUP(Table119[[#This Row],[AUCTION YEAR]],NUMERICAL_BINS_STEP_1!$S$2:$S$5,NUMERICAL_BINS_STEP_1!$A$2:$A$5,,-1)</f>
        <v>1</v>
      </c>
      <c r="T7" s="1">
        <f>_xlfn.XLOOKUP(Table119[[#This Row],[BASE PRICE]],NUMERICAL_BINS_STEP_1!$T$2:$T$5,NUMERICAL_BINS_STEP_1!$A$2:$A$5,,-1)</f>
        <v>0</v>
      </c>
      <c r="U7" s="1">
        <f>_xlfn.XLOOKUP(Table14[[#This Row],[COUNTRY]],CATEGORICAL_BINS_STEP_1!$L$2:$L$11,CATEGORICAL_BINS_STEP_1!$K$2:$K$11,,-1)</f>
        <v>2</v>
      </c>
      <c r="V7" s="1">
        <f>_xlfn.XLOOKUP(Table14[[#This Row],[TEAM]],CATEGORICAL_BINS_STEP_1!$L$14:$L$29,CATEGORICAL_BINS_STEP_1!$K$14:$K$29,,-1)</f>
        <v>1</v>
      </c>
      <c r="W7" s="1">
        <f>_xlfn.XLOOKUP(Table14[[#This Row],[PLAYING ROLE]],CATEGORICAL_BINS_STEP_1!$L$34:$L$37,CATEGORICAL_BINS_STEP_1!$K$34:$K$37,,-1)</f>
        <v>2</v>
      </c>
      <c r="X7" s="1">
        <f>IF(Table119[[#This Row],[SOLD PRICE]]&gt;=1000000,1,0)</f>
        <v>0</v>
      </c>
      <c r="Y7" s="1">
        <f>$A$134+SUMPRODUCT($B$134:$W$134,Table1924[[#This Row],[AGE]:[PLAYING ROLE_BINS]])</f>
        <v>-656.22902021061975</v>
      </c>
      <c r="Z7" s="1">
        <f t="shared" si="0"/>
        <v>1.007761256295923E-285</v>
      </c>
      <c r="AA7" s="1">
        <f t="shared" si="1"/>
        <v>1.007761256295923E-285</v>
      </c>
      <c r="AB7" s="1">
        <f t="shared" si="2"/>
        <v>1</v>
      </c>
      <c r="AC7" s="1">
        <f t="shared" si="3"/>
        <v>0</v>
      </c>
      <c r="AD7" s="1">
        <f t="shared" si="4"/>
        <v>1</v>
      </c>
    </row>
    <row r="8" spans="1:37" x14ac:dyDescent="0.35">
      <c r="A8" s="4">
        <v>7</v>
      </c>
      <c r="B8" s="4">
        <v>2</v>
      </c>
      <c r="C8" s="1">
        <f>_xlfn.XLOOKUP(Table119[[#This Row],[T-RUNS]],NUMERICAL_BINS_STEP_1!$C$2:$C$5,NUMERICAL_BINS_STEP_1!$A$2:$A$5,,-1)</f>
        <v>0</v>
      </c>
      <c r="D8" s="1">
        <f>_xlfn.XLOOKUP(Table119[[#This Row],[T-WKTS]],NUMERICAL_BINS_STEP_1!$D$2:$D$5,NUMERICAL_BINS_STEP_1!$A$2:$A$5,,-1)</f>
        <v>0</v>
      </c>
      <c r="E8" s="1">
        <f>_xlfn.XLOOKUP(Table119[[#This Row],[ODI-RUNS-S]],NUMERICAL_BINS_STEP_1!$E$2:$E$5,NUMERICAL_BINS_STEP_1!$A$2:$A$5,,-1)</f>
        <v>0</v>
      </c>
      <c r="F8" s="1">
        <f>_xlfn.XLOOKUP(Table119[[#This Row],[ODI-SR-B]],NUMERICAL_BINS_STEP_1!$F$2:$F$5,NUMERICAL_BINS_STEP_1!$A$2:$A$5,,-1)</f>
        <v>0</v>
      </c>
      <c r="G8" s="1">
        <f>_xlfn.XLOOKUP(Table119[[#This Row],[ODI-WKTS]],NUMERICAL_BINS_STEP_1!$G$2:$G$5,NUMERICAL_BINS_STEP_1!$A$2:$A$5,,-1)</f>
        <v>0</v>
      </c>
      <c r="H8" s="1">
        <f>_xlfn.XLOOKUP(Table119[[#This Row],[ODI-SR-BL]],NUMERICAL_BINS_STEP_1!$H$2:$H$5,NUMERICAL_BINS_STEP_1!$A$2:$A$5,,-1)</f>
        <v>2</v>
      </c>
      <c r="I8" s="1">
        <f>_xlfn.XLOOKUP(Table119[[#This Row],[RUNS-S]],NUMERICAL_BINS_STEP_1!$I$2:$I$5,NUMERICAL_BINS_STEP_1!$A$2:$A$5,,-1)</f>
        <v>1</v>
      </c>
      <c r="J8" s="1">
        <f>_xlfn.XLOOKUP(Table119[[#This Row],[HS ]],NUMERICAL_BINS_STEP_1!$J$2:$J$5,NUMERICAL_BINS_STEP_1!$A$2:$A$5,,-1)</f>
        <v>0</v>
      </c>
      <c r="K8" s="1">
        <f>_xlfn.XLOOKUP(Table119[[#This Row],[AVE]],NUMERICAL_BINS_STEP_1!$K$2:$K$5,NUMERICAL_BINS_STEP_1!$A$2:$A$5,,-1)</f>
        <v>0</v>
      </c>
      <c r="L8" s="1">
        <f>_xlfn.XLOOKUP(Table119[[#This Row],[SR -B]],NUMERICAL_BINS_STEP_1!$L$2:$L$5,NUMERICAL_BINS_STEP_1!$A$2:$A$5,,-1)</f>
        <v>1</v>
      </c>
      <c r="M8" s="1">
        <f>_xlfn.XLOOKUP(Table119[[#This Row],[SIXERS]],NUMERICAL_BINS_STEP_1!$M$2:$M$5,NUMERICAL_BINS_STEP_1!$A$2:$A$5,,-1)</f>
        <v>1</v>
      </c>
      <c r="N8" s="1">
        <f>_xlfn.XLOOKUP(Table119[[#This Row],[RUNS-C]],NUMERICAL_BINS_STEP_1!$N$2:$N$5,NUMERICAL_BINS_STEP_1!$A$2:$A$5,,-1)</f>
        <v>3</v>
      </c>
      <c r="O8" s="1">
        <f>_xlfn.XLOOKUP(Table119[[#This Row],[WKTS]],NUMERICAL_BINS_STEP_1!$O$2:$O$5,NUMERICAL_BINS_STEP_1!$A$2:$A$5,,-1)</f>
        <v>3</v>
      </c>
      <c r="P8" s="1">
        <f>_xlfn.XLOOKUP(Table119[[#This Row],[AVE-BL]],NUMERICAL_BINS_STEP_1!$P$2:$P$5,NUMERICAL_BINS_STEP_1!$A$2:$A$5,,-1)</f>
        <v>2</v>
      </c>
      <c r="Q8" s="1">
        <f>_xlfn.XLOOKUP(Table119[[#This Row],[ECON]],NUMERICAL_BINS_STEP_1!$Q$2:$Q$5,NUMERICAL_BINS_STEP_1!$A$2:$A$5,,-1)</f>
        <v>3</v>
      </c>
      <c r="R8" s="1">
        <f>_xlfn.XLOOKUP(Table119[[#This Row],[SR-BL]],NUMERICAL_BINS_STEP_1!$R$2:$R$5,NUMERICAL_BINS_STEP_1!$A$2:$A$5,,-1)</f>
        <v>2</v>
      </c>
      <c r="S8" s="1">
        <f>_xlfn.XLOOKUP(Table119[[#This Row],[AUCTION YEAR]],NUMERICAL_BINS_STEP_1!$S$2:$S$5,NUMERICAL_BINS_STEP_1!$A$2:$A$5,,-1)</f>
        <v>3</v>
      </c>
      <c r="T8" s="1">
        <f>_xlfn.XLOOKUP(Table119[[#This Row],[BASE PRICE]],NUMERICAL_BINS_STEP_1!$T$2:$T$5,NUMERICAL_BINS_STEP_1!$A$2:$A$5,,-1)</f>
        <v>0</v>
      </c>
      <c r="U8" s="1">
        <f>_xlfn.XLOOKUP(Table14[[#This Row],[COUNTRY]],CATEGORICAL_BINS_STEP_1!$L$2:$L$11,CATEGORICAL_BINS_STEP_1!$K$2:$K$11,,-1)</f>
        <v>1</v>
      </c>
      <c r="V8" s="1">
        <f>_xlfn.XLOOKUP(Table14[[#This Row],[TEAM]],CATEGORICAL_BINS_STEP_1!$L$14:$L$29,CATEGORICAL_BINS_STEP_1!$K$14:$K$29,,-1)</f>
        <v>2</v>
      </c>
      <c r="W8" s="1">
        <f>_xlfn.XLOOKUP(Table14[[#This Row],[PLAYING ROLE]],CATEGORICAL_BINS_STEP_1!$L$34:$L$37,CATEGORICAL_BINS_STEP_1!$K$34:$K$37,,-1)</f>
        <v>3</v>
      </c>
      <c r="X8" s="1">
        <f>IF(Table119[[#This Row],[SOLD PRICE]]&gt;=1000000,1,0)</f>
        <v>0</v>
      </c>
      <c r="Y8" s="1">
        <f>$A$134+SUMPRODUCT($B$134:$W$134,Table1924[[#This Row],[AGE]:[PLAYING ROLE_BINS]])</f>
        <v>-1210.3584793544715</v>
      </c>
      <c r="Z8" s="1">
        <f t="shared" si="0"/>
        <v>0</v>
      </c>
      <c r="AA8" s="1">
        <f t="shared" si="1"/>
        <v>0</v>
      </c>
      <c r="AB8" s="1">
        <f t="shared" si="2"/>
        <v>1</v>
      </c>
      <c r="AC8" s="1">
        <f t="shared" si="3"/>
        <v>0</v>
      </c>
      <c r="AD8" s="1">
        <f t="shared" si="4"/>
        <v>0</v>
      </c>
      <c r="AI8" t="s">
        <v>287</v>
      </c>
    </row>
    <row r="9" spans="1:37" x14ac:dyDescent="0.35">
      <c r="A9" s="4">
        <v>8</v>
      </c>
      <c r="B9" s="4">
        <v>2</v>
      </c>
      <c r="C9" s="1">
        <f>_xlfn.XLOOKUP(Table119[[#This Row],[T-RUNS]],NUMERICAL_BINS_STEP_1!$C$2:$C$5,NUMERICAL_BINS_STEP_1!$A$2:$A$5,,-1)</f>
        <v>0</v>
      </c>
      <c r="D9" s="1">
        <f>_xlfn.XLOOKUP(Table119[[#This Row],[T-WKTS]],NUMERICAL_BINS_STEP_1!$D$2:$D$5,NUMERICAL_BINS_STEP_1!$A$2:$A$5,,-1)</f>
        <v>0</v>
      </c>
      <c r="E9" s="1">
        <f>_xlfn.XLOOKUP(Table119[[#This Row],[ODI-RUNS-S]],NUMERICAL_BINS_STEP_1!$E$2:$E$5,NUMERICAL_BINS_STEP_1!$A$2:$A$5,,-1)</f>
        <v>0</v>
      </c>
      <c r="F9" s="1">
        <f>_xlfn.XLOOKUP(Table119[[#This Row],[ODI-SR-B]],NUMERICAL_BINS_STEP_1!$F$2:$F$5,NUMERICAL_BINS_STEP_1!$A$2:$A$5,,-1)</f>
        <v>0</v>
      </c>
      <c r="G9" s="1">
        <f>_xlfn.XLOOKUP(Table119[[#This Row],[ODI-WKTS]],NUMERICAL_BINS_STEP_1!$G$2:$G$5,NUMERICAL_BINS_STEP_1!$A$2:$A$5,,-1)</f>
        <v>0</v>
      </c>
      <c r="H9" s="1">
        <f>_xlfn.XLOOKUP(Table119[[#This Row],[ODI-SR-BL]],NUMERICAL_BINS_STEP_1!$H$2:$H$5,NUMERICAL_BINS_STEP_1!$A$2:$A$5,,-1)</f>
        <v>3</v>
      </c>
      <c r="I9" s="1">
        <f>_xlfn.XLOOKUP(Table119[[#This Row],[RUNS-S]],NUMERICAL_BINS_STEP_1!$I$2:$I$5,NUMERICAL_BINS_STEP_1!$A$2:$A$5,,-1)</f>
        <v>1</v>
      </c>
      <c r="J9" s="1">
        <f>_xlfn.XLOOKUP(Table119[[#This Row],[HS ]],NUMERICAL_BINS_STEP_1!$J$2:$J$5,NUMERICAL_BINS_STEP_1!$A$2:$A$5,,-1)</f>
        <v>1</v>
      </c>
      <c r="K9" s="1">
        <f>_xlfn.XLOOKUP(Table119[[#This Row],[AVE]],NUMERICAL_BINS_STEP_1!$K$2:$K$5,NUMERICAL_BINS_STEP_1!$A$2:$A$5,,-1)</f>
        <v>1</v>
      </c>
      <c r="L9" s="1">
        <f>_xlfn.XLOOKUP(Table119[[#This Row],[SR -B]],NUMERICAL_BINS_STEP_1!$L$2:$L$5,NUMERICAL_BINS_STEP_1!$A$2:$A$5,,-1)</f>
        <v>1</v>
      </c>
      <c r="M9" s="1">
        <f>_xlfn.XLOOKUP(Table119[[#This Row],[SIXERS]],NUMERICAL_BINS_STEP_1!$M$2:$M$5,NUMERICAL_BINS_STEP_1!$A$2:$A$5,,-1)</f>
        <v>1</v>
      </c>
      <c r="N9" s="1">
        <f>_xlfn.XLOOKUP(Table119[[#This Row],[RUNS-C]],NUMERICAL_BINS_STEP_1!$N$2:$N$5,NUMERICAL_BINS_STEP_1!$A$2:$A$5,,-1)</f>
        <v>0</v>
      </c>
      <c r="O9" s="1">
        <f>_xlfn.XLOOKUP(Table119[[#This Row],[WKTS]],NUMERICAL_BINS_STEP_1!$O$2:$O$5,NUMERICAL_BINS_STEP_1!$A$2:$A$5,,-1)</f>
        <v>0</v>
      </c>
      <c r="P9" s="1">
        <f>_xlfn.XLOOKUP(Table119[[#This Row],[AVE-BL]],NUMERICAL_BINS_STEP_1!$P$2:$P$5,NUMERICAL_BINS_STEP_1!$A$2:$A$5,,-1)</f>
        <v>3</v>
      </c>
      <c r="Q9" s="1">
        <f>_xlfn.XLOOKUP(Table119[[#This Row],[ECON]],NUMERICAL_BINS_STEP_1!$Q$2:$Q$5,NUMERICAL_BINS_STEP_1!$A$2:$A$5,,-1)</f>
        <v>3</v>
      </c>
      <c r="R9" s="1">
        <f>_xlfn.XLOOKUP(Table119[[#This Row],[SR-BL]],NUMERICAL_BINS_STEP_1!$R$2:$R$5,NUMERICAL_BINS_STEP_1!$A$2:$A$5,,-1)</f>
        <v>3</v>
      </c>
      <c r="S9" s="1">
        <f>_xlfn.XLOOKUP(Table119[[#This Row],[AUCTION YEAR]],NUMERICAL_BINS_STEP_1!$S$2:$S$5,NUMERICAL_BINS_STEP_1!$A$2:$A$5,,-1)</f>
        <v>3</v>
      </c>
      <c r="T9" s="1">
        <f>_xlfn.XLOOKUP(Table119[[#This Row],[BASE PRICE]],NUMERICAL_BINS_STEP_1!$T$2:$T$5,NUMERICAL_BINS_STEP_1!$A$2:$A$5,,-1)</f>
        <v>0</v>
      </c>
      <c r="U9" s="1">
        <f>_xlfn.XLOOKUP(Table14[[#This Row],[COUNTRY]],CATEGORICAL_BINS_STEP_1!$L$2:$L$11,CATEGORICAL_BINS_STEP_1!$K$2:$K$11,,-1)</f>
        <v>2</v>
      </c>
      <c r="V9" s="1">
        <f>_xlfn.XLOOKUP(Table14[[#This Row],[TEAM]],CATEGORICAL_BINS_STEP_1!$L$14:$L$29,CATEGORICAL_BINS_STEP_1!$K$14:$K$29,,-1)</f>
        <v>1</v>
      </c>
      <c r="W9" s="1">
        <f>_xlfn.XLOOKUP(Table14[[#This Row],[PLAYING ROLE]],CATEGORICAL_BINS_STEP_1!$L$34:$L$37,CATEGORICAL_BINS_STEP_1!$K$34:$K$37,,-1)</f>
        <v>3</v>
      </c>
      <c r="X9" s="1">
        <f>IF(Table119[[#This Row],[SOLD PRICE]]&gt;=1000000,1,0)</f>
        <v>0</v>
      </c>
      <c r="Y9" s="1">
        <f>$A$134+SUMPRODUCT($B$134:$W$134,Table1924[[#This Row],[AGE]:[PLAYING ROLE_BINS]])</f>
        <v>-891.01567079493634</v>
      </c>
      <c r="Z9" s="1">
        <f t="shared" si="0"/>
        <v>0</v>
      </c>
      <c r="AA9" s="1">
        <f t="shared" si="1"/>
        <v>0</v>
      </c>
      <c r="AB9" s="1">
        <f t="shared" si="2"/>
        <v>1</v>
      </c>
      <c r="AC9" s="1">
        <f t="shared" si="3"/>
        <v>0</v>
      </c>
      <c r="AD9" s="1">
        <f t="shared" si="4"/>
        <v>0</v>
      </c>
      <c r="AI9" t="s">
        <v>288</v>
      </c>
    </row>
    <row r="10" spans="1:37" x14ac:dyDescent="0.35">
      <c r="A10" s="4">
        <v>9</v>
      </c>
      <c r="B10" s="4">
        <v>2</v>
      </c>
      <c r="C10" s="1">
        <f>_xlfn.XLOOKUP(Table119[[#This Row],[T-RUNS]],NUMERICAL_BINS_STEP_1!$C$2:$C$5,NUMERICAL_BINS_STEP_1!$A$2:$A$5,,-1)</f>
        <v>1</v>
      </c>
      <c r="D10" s="1">
        <f>_xlfn.XLOOKUP(Table119[[#This Row],[T-WKTS]],NUMERICAL_BINS_STEP_1!$D$2:$D$5,NUMERICAL_BINS_STEP_1!$A$2:$A$5,,-1)</f>
        <v>2</v>
      </c>
      <c r="E10" s="1">
        <f>_xlfn.XLOOKUP(Table119[[#This Row],[ODI-RUNS-S]],NUMERICAL_BINS_STEP_1!$E$2:$E$5,NUMERICAL_BINS_STEP_1!$A$2:$A$5,,-1)</f>
        <v>0</v>
      </c>
      <c r="F10" s="1">
        <f>_xlfn.XLOOKUP(Table119[[#This Row],[ODI-SR-B]],NUMERICAL_BINS_STEP_1!$F$2:$F$5,NUMERICAL_BINS_STEP_1!$A$2:$A$5,,-1)</f>
        <v>0</v>
      </c>
      <c r="G10" s="1">
        <f>_xlfn.XLOOKUP(Table119[[#This Row],[ODI-WKTS]],NUMERICAL_BINS_STEP_1!$G$2:$G$5,NUMERICAL_BINS_STEP_1!$A$2:$A$5,,-1)</f>
        <v>0</v>
      </c>
      <c r="H10" s="1">
        <f>_xlfn.XLOOKUP(Table119[[#This Row],[ODI-SR-BL]],NUMERICAL_BINS_STEP_1!$H$2:$H$5,NUMERICAL_BINS_STEP_1!$A$2:$A$5,,-1)</f>
        <v>0</v>
      </c>
      <c r="I10" s="1">
        <f>_xlfn.XLOOKUP(Table119[[#This Row],[RUNS-S]],NUMERICAL_BINS_STEP_1!$I$2:$I$5,NUMERICAL_BINS_STEP_1!$A$2:$A$5,,-1)</f>
        <v>1</v>
      </c>
      <c r="J10" s="1">
        <f>_xlfn.XLOOKUP(Table119[[#This Row],[HS ]],NUMERICAL_BINS_STEP_1!$J$2:$J$5,NUMERICAL_BINS_STEP_1!$A$2:$A$5,,-1)</f>
        <v>1</v>
      </c>
      <c r="K10" s="1">
        <f>_xlfn.XLOOKUP(Table119[[#This Row],[AVE]],NUMERICAL_BINS_STEP_1!$K$2:$K$5,NUMERICAL_BINS_STEP_1!$A$2:$A$5,,-1)</f>
        <v>3</v>
      </c>
      <c r="L10" s="1">
        <f>_xlfn.XLOOKUP(Table119[[#This Row],[SR -B]],NUMERICAL_BINS_STEP_1!$L$2:$L$5,NUMERICAL_BINS_STEP_1!$A$2:$A$5,,-1)</f>
        <v>2</v>
      </c>
      <c r="M10" s="1">
        <f>_xlfn.XLOOKUP(Table119[[#This Row],[SIXERS]],NUMERICAL_BINS_STEP_1!$M$2:$M$5,NUMERICAL_BINS_STEP_1!$A$2:$A$5,,-1)</f>
        <v>1</v>
      </c>
      <c r="N10" s="1">
        <f>_xlfn.XLOOKUP(Table119[[#This Row],[RUNS-C]],NUMERICAL_BINS_STEP_1!$N$2:$N$5,NUMERICAL_BINS_STEP_1!$A$2:$A$5,,-1)</f>
        <v>0</v>
      </c>
      <c r="O10" s="1">
        <f>_xlfn.XLOOKUP(Table119[[#This Row],[WKTS]],NUMERICAL_BINS_STEP_1!$O$2:$O$5,NUMERICAL_BINS_STEP_1!$A$2:$A$5,,-1)</f>
        <v>2</v>
      </c>
      <c r="P10" s="1">
        <f>_xlfn.XLOOKUP(Table119[[#This Row],[AVE-BL]],NUMERICAL_BINS_STEP_1!$P$2:$P$5,NUMERICAL_BINS_STEP_1!$A$2:$A$5,,-1)</f>
        <v>0</v>
      </c>
      <c r="Q10" s="1">
        <f>_xlfn.XLOOKUP(Table119[[#This Row],[ECON]],NUMERICAL_BINS_STEP_1!$Q$2:$Q$5,NUMERICAL_BINS_STEP_1!$A$2:$A$5,,-1)</f>
        <v>3</v>
      </c>
      <c r="R10" s="1">
        <f>_xlfn.XLOOKUP(Table119[[#This Row],[SR-BL]],NUMERICAL_BINS_STEP_1!$R$2:$R$5,NUMERICAL_BINS_STEP_1!$A$2:$A$5,,-1)</f>
        <v>0</v>
      </c>
      <c r="S10" s="1">
        <f>_xlfn.XLOOKUP(Table119[[#This Row],[AUCTION YEAR]],NUMERICAL_BINS_STEP_1!$S$2:$S$5,NUMERICAL_BINS_STEP_1!$A$2:$A$5,,-1)</f>
        <v>3</v>
      </c>
      <c r="T10" s="1">
        <f>_xlfn.XLOOKUP(Table119[[#This Row],[BASE PRICE]],NUMERICAL_BINS_STEP_1!$T$2:$T$5,NUMERICAL_BINS_STEP_1!$A$2:$A$5,,-1)</f>
        <v>0</v>
      </c>
      <c r="U10" s="1">
        <f>_xlfn.XLOOKUP(Table14[[#This Row],[COUNTRY]],CATEGORICAL_BINS_STEP_1!$L$2:$L$11,CATEGORICAL_BINS_STEP_1!$K$2:$K$11,,-1)</f>
        <v>2</v>
      </c>
      <c r="V10" s="1">
        <f>_xlfn.XLOOKUP(Table14[[#This Row],[TEAM]],CATEGORICAL_BINS_STEP_1!$L$14:$L$29,CATEGORICAL_BINS_STEP_1!$K$14:$K$29,,-1)</f>
        <v>3</v>
      </c>
      <c r="W10" s="1">
        <f>_xlfn.XLOOKUP(Table14[[#This Row],[PLAYING ROLE]],CATEGORICAL_BINS_STEP_1!$L$34:$L$37,CATEGORICAL_BINS_STEP_1!$K$34:$K$37,,-1)</f>
        <v>1</v>
      </c>
      <c r="X10" s="1">
        <f>IF(Table119[[#This Row],[SOLD PRICE]]&gt;=1000000,1,0)</f>
        <v>0</v>
      </c>
      <c r="Y10" s="1">
        <f>$A$134+SUMPRODUCT($B$134:$W$134,Table1924[[#This Row],[AGE]:[PLAYING ROLE_BINS]])</f>
        <v>-604.03884877415032</v>
      </c>
      <c r="Z10" s="1">
        <f t="shared" si="0"/>
        <v>4.6694004646729853E-263</v>
      </c>
      <c r="AA10" s="1">
        <f t="shared" si="1"/>
        <v>4.6694004646729853E-263</v>
      </c>
      <c r="AB10" s="1">
        <f t="shared" si="2"/>
        <v>1</v>
      </c>
      <c r="AC10" s="1">
        <f t="shared" si="3"/>
        <v>0</v>
      </c>
      <c r="AD10" s="1">
        <f t="shared" si="4"/>
        <v>1</v>
      </c>
      <c r="AI10" t="s">
        <v>289</v>
      </c>
    </row>
    <row r="11" spans="1:37" x14ac:dyDescent="0.35">
      <c r="A11" s="4">
        <v>10</v>
      </c>
      <c r="B11" s="4">
        <v>2</v>
      </c>
      <c r="C11" s="1">
        <f>_xlfn.XLOOKUP(Table119[[#This Row],[T-RUNS]],NUMERICAL_BINS_STEP_1!$C$2:$C$5,NUMERICAL_BINS_STEP_1!$A$2:$A$5,,-1)</f>
        <v>0</v>
      </c>
      <c r="D11" s="1">
        <f>_xlfn.XLOOKUP(Table119[[#This Row],[T-WKTS]],NUMERICAL_BINS_STEP_1!$D$2:$D$5,NUMERICAL_BINS_STEP_1!$A$2:$A$5,,-1)</f>
        <v>0</v>
      </c>
      <c r="E11" s="1">
        <f>_xlfn.XLOOKUP(Table119[[#This Row],[ODI-RUNS-S]],NUMERICAL_BINS_STEP_1!$E$2:$E$5,NUMERICAL_BINS_STEP_1!$A$2:$A$5,,-1)</f>
        <v>0</v>
      </c>
      <c r="F11" s="1">
        <f>_xlfn.XLOOKUP(Table119[[#This Row],[ODI-SR-B]],NUMERICAL_BINS_STEP_1!$F$2:$F$5,NUMERICAL_BINS_STEP_1!$A$2:$A$5,,-1)</f>
        <v>0</v>
      </c>
      <c r="G11" s="1">
        <f>_xlfn.XLOOKUP(Table119[[#This Row],[ODI-WKTS]],NUMERICAL_BINS_STEP_1!$G$2:$G$5,NUMERICAL_BINS_STEP_1!$A$2:$A$5,,-1)</f>
        <v>0</v>
      </c>
      <c r="H11" s="1">
        <f>_xlfn.XLOOKUP(Table119[[#This Row],[ODI-SR-BL]],NUMERICAL_BINS_STEP_1!$H$2:$H$5,NUMERICAL_BINS_STEP_1!$A$2:$A$5,,-1)</f>
        <v>0</v>
      </c>
      <c r="I11" s="1">
        <f>_xlfn.XLOOKUP(Table119[[#This Row],[RUNS-S]],NUMERICAL_BINS_STEP_1!$I$2:$I$5,NUMERICAL_BINS_STEP_1!$A$2:$A$5,,-1)</f>
        <v>2</v>
      </c>
      <c r="J11" s="1">
        <f>_xlfn.XLOOKUP(Table119[[#This Row],[HS ]],NUMERICAL_BINS_STEP_1!$J$2:$J$5,NUMERICAL_BINS_STEP_1!$A$2:$A$5,,-1)</f>
        <v>1</v>
      </c>
      <c r="K11" s="1">
        <f>_xlfn.XLOOKUP(Table119[[#This Row],[AVE]],NUMERICAL_BINS_STEP_1!$K$2:$K$5,NUMERICAL_BINS_STEP_1!$A$2:$A$5,,-1)</f>
        <v>2</v>
      </c>
      <c r="L11" s="1">
        <f>_xlfn.XLOOKUP(Table119[[#This Row],[SR -B]],NUMERICAL_BINS_STEP_1!$L$2:$L$5,NUMERICAL_BINS_STEP_1!$A$2:$A$5,,-1)</f>
        <v>2</v>
      </c>
      <c r="M11" s="1">
        <f>_xlfn.XLOOKUP(Table119[[#This Row],[SIXERS]],NUMERICAL_BINS_STEP_1!$M$2:$M$5,NUMERICAL_BINS_STEP_1!$A$2:$A$5,,-1)</f>
        <v>2</v>
      </c>
      <c r="N11" s="1">
        <f>_xlfn.XLOOKUP(Table119[[#This Row],[RUNS-C]],NUMERICAL_BINS_STEP_1!$N$2:$N$5,NUMERICAL_BINS_STEP_1!$A$2:$A$5,,-1)</f>
        <v>0</v>
      </c>
      <c r="O11" s="1">
        <f>_xlfn.XLOOKUP(Table119[[#This Row],[WKTS]],NUMERICAL_BINS_STEP_1!$O$2:$O$5,NUMERICAL_BINS_STEP_1!$A$2:$A$5,,-1)</f>
        <v>0</v>
      </c>
      <c r="P11" s="1">
        <f>_xlfn.XLOOKUP(Table119[[#This Row],[AVE-BL]],NUMERICAL_BINS_STEP_1!$P$2:$P$5,NUMERICAL_BINS_STEP_1!$A$2:$A$5,,-1)</f>
        <v>3</v>
      </c>
      <c r="Q11" s="1">
        <f>_xlfn.XLOOKUP(Table119[[#This Row],[ECON]],NUMERICAL_BINS_STEP_1!$Q$2:$Q$5,NUMERICAL_BINS_STEP_1!$A$2:$A$5,,-1)</f>
        <v>3</v>
      </c>
      <c r="R11" s="1">
        <f>_xlfn.XLOOKUP(Table119[[#This Row],[SR-BL]],NUMERICAL_BINS_STEP_1!$R$2:$R$5,NUMERICAL_BINS_STEP_1!$A$2:$A$5,,-1)</f>
        <v>2</v>
      </c>
      <c r="S11" s="1">
        <f>_xlfn.XLOOKUP(Table119[[#This Row],[AUCTION YEAR]],NUMERICAL_BINS_STEP_1!$S$2:$S$5,NUMERICAL_BINS_STEP_1!$A$2:$A$5,,-1)</f>
        <v>3</v>
      </c>
      <c r="T11" s="1">
        <f>_xlfn.XLOOKUP(Table119[[#This Row],[BASE PRICE]],NUMERICAL_BINS_STEP_1!$T$2:$T$5,NUMERICAL_BINS_STEP_1!$A$2:$A$5,,-1)</f>
        <v>0</v>
      </c>
      <c r="U11" s="1">
        <f>_xlfn.XLOOKUP(Table14[[#This Row],[COUNTRY]],CATEGORICAL_BINS_STEP_1!$L$2:$L$11,CATEGORICAL_BINS_STEP_1!$K$2:$K$11,,-1)</f>
        <v>2</v>
      </c>
      <c r="V11" s="1">
        <f>_xlfn.XLOOKUP(Table14[[#This Row],[TEAM]],CATEGORICAL_BINS_STEP_1!$L$14:$L$29,CATEGORICAL_BINS_STEP_1!$K$14:$K$29,,-1)</f>
        <v>2</v>
      </c>
      <c r="W11" s="1">
        <f>_xlfn.XLOOKUP(Table14[[#This Row],[PLAYING ROLE]],CATEGORICAL_BINS_STEP_1!$L$34:$L$37,CATEGORICAL_BINS_STEP_1!$K$34:$K$37,,-1)</f>
        <v>4</v>
      </c>
      <c r="X11" s="1">
        <f>IF(Table119[[#This Row],[SOLD PRICE]]&gt;=1000000,1,0)</f>
        <v>0</v>
      </c>
      <c r="Y11" s="1">
        <f>$A$134+SUMPRODUCT($B$134:$W$134,Table1924[[#This Row],[AGE]:[PLAYING ROLE_BINS]])</f>
        <v>-839.31456704871005</v>
      </c>
      <c r="Z11" s="1">
        <f t="shared" si="0"/>
        <v>0</v>
      </c>
      <c r="AA11" s="1">
        <f t="shared" si="1"/>
        <v>0</v>
      </c>
      <c r="AB11" s="1">
        <f t="shared" si="2"/>
        <v>1</v>
      </c>
      <c r="AC11" s="1">
        <f t="shared" si="3"/>
        <v>0</v>
      </c>
      <c r="AD11" s="1">
        <f t="shared" si="4"/>
        <v>0</v>
      </c>
    </row>
    <row r="12" spans="1:37" x14ac:dyDescent="0.35">
      <c r="A12" s="4">
        <v>11</v>
      </c>
      <c r="B12" s="4">
        <v>2</v>
      </c>
      <c r="C12" s="1">
        <f>_xlfn.XLOOKUP(Table119[[#This Row],[T-RUNS]],NUMERICAL_BINS_STEP_1!$C$2:$C$5,NUMERICAL_BINS_STEP_1!$A$2:$A$5,,-1)</f>
        <v>0</v>
      </c>
      <c r="D12" s="1">
        <f>_xlfn.XLOOKUP(Table119[[#This Row],[T-WKTS]],NUMERICAL_BINS_STEP_1!$D$2:$D$5,NUMERICAL_BINS_STEP_1!$A$2:$A$5,,-1)</f>
        <v>0</v>
      </c>
      <c r="E12" s="1">
        <f>_xlfn.XLOOKUP(Table119[[#This Row],[ODI-RUNS-S]],NUMERICAL_BINS_STEP_1!$E$2:$E$5,NUMERICAL_BINS_STEP_1!$A$2:$A$5,,-1)</f>
        <v>0</v>
      </c>
      <c r="F12" s="1">
        <f>_xlfn.XLOOKUP(Table119[[#This Row],[ODI-SR-B]],NUMERICAL_BINS_STEP_1!$F$2:$F$5,NUMERICAL_BINS_STEP_1!$A$2:$A$5,,-1)</f>
        <v>3</v>
      </c>
      <c r="G12" s="1">
        <f>_xlfn.XLOOKUP(Table119[[#This Row],[ODI-WKTS]],NUMERICAL_BINS_STEP_1!$G$2:$G$5,NUMERICAL_BINS_STEP_1!$A$2:$A$5,,-1)</f>
        <v>0</v>
      </c>
      <c r="H12" s="1">
        <f>_xlfn.XLOOKUP(Table119[[#This Row],[ODI-SR-BL]],NUMERICAL_BINS_STEP_1!$H$2:$H$5,NUMERICAL_BINS_STEP_1!$A$2:$A$5,,-1)</f>
        <v>0</v>
      </c>
      <c r="I12" s="1">
        <f>_xlfn.XLOOKUP(Table119[[#This Row],[RUNS-S]],NUMERICAL_BINS_STEP_1!$I$2:$I$5,NUMERICAL_BINS_STEP_1!$A$2:$A$5,,-1)</f>
        <v>0</v>
      </c>
      <c r="J12" s="1">
        <f>_xlfn.XLOOKUP(Table119[[#This Row],[HS ]],NUMERICAL_BINS_STEP_1!$J$2:$J$5,NUMERICAL_BINS_STEP_1!$A$2:$A$5,,-1)</f>
        <v>0</v>
      </c>
      <c r="K12" s="1">
        <f>_xlfn.XLOOKUP(Table119[[#This Row],[AVE]],NUMERICAL_BINS_STEP_1!$K$2:$K$5,NUMERICAL_BINS_STEP_1!$A$2:$A$5,,-1)</f>
        <v>0</v>
      </c>
      <c r="L12" s="1">
        <f>_xlfn.XLOOKUP(Table119[[#This Row],[SR -B]],NUMERICAL_BINS_STEP_1!$L$2:$L$5,NUMERICAL_BINS_STEP_1!$A$2:$A$5,,-1)</f>
        <v>0</v>
      </c>
      <c r="M12" s="1">
        <f>_xlfn.XLOOKUP(Table119[[#This Row],[SIXERS]],NUMERICAL_BINS_STEP_1!$M$2:$M$5,NUMERICAL_BINS_STEP_1!$A$2:$A$5,,-1)</f>
        <v>0</v>
      </c>
      <c r="N12" s="1">
        <f>_xlfn.XLOOKUP(Table119[[#This Row],[RUNS-C]],NUMERICAL_BINS_STEP_1!$N$2:$N$5,NUMERICAL_BINS_STEP_1!$A$2:$A$5,,-1)</f>
        <v>2</v>
      </c>
      <c r="O12" s="1">
        <f>_xlfn.XLOOKUP(Table119[[#This Row],[WKTS]],NUMERICAL_BINS_STEP_1!$O$2:$O$5,NUMERICAL_BINS_STEP_1!$A$2:$A$5,,-1)</f>
        <v>2</v>
      </c>
      <c r="P12" s="1">
        <f>_xlfn.XLOOKUP(Table119[[#This Row],[AVE-BL]],NUMERICAL_BINS_STEP_1!$P$2:$P$5,NUMERICAL_BINS_STEP_1!$A$2:$A$5,,-1)</f>
        <v>3</v>
      </c>
      <c r="Q12" s="1">
        <f>_xlfn.XLOOKUP(Table119[[#This Row],[ECON]],NUMERICAL_BINS_STEP_1!$Q$2:$Q$5,NUMERICAL_BINS_STEP_1!$A$2:$A$5,,-1)</f>
        <v>3</v>
      </c>
      <c r="R12" s="1">
        <f>_xlfn.XLOOKUP(Table119[[#This Row],[SR-BL]],NUMERICAL_BINS_STEP_1!$R$2:$R$5,NUMERICAL_BINS_STEP_1!$A$2:$A$5,,-1)</f>
        <v>3</v>
      </c>
      <c r="S12" s="1">
        <f>_xlfn.XLOOKUP(Table119[[#This Row],[AUCTION YEAR]],NUMERICAL_BINS_STEP_1!$S$2:$S$5,NUMERICAL_BINS_STEP_1!$A$2:$A$5,,-1)</f>
        <v>3</v>
      </c>
      <c r="T12" s="1">
        <f>_xlfn.XLOOKUP(Table119[[#This Row],[BASE PRICE]],NUMERICAL_BINS_STEP_1!$T$2:$T$5,NUMERICAL_BINS_STEP_1!$A$2:$A$5,,-1)</f>
        <v>0</v>
      </c>
      <c r="U12" s="1">
        <f>_xlfn.XLOOKUP(Table14[[#This Row],[COUNTRY]],CATEGORICAL_BINS_STEP_1!$L$2:$L$11,CATEGORICAL_BINS_STEP_1!$K$2:$K$11,,-1)</f>
        <v>3</v>
      </c>
      <c r="V12" s="1">
        <f>_xlfn.XLOOKUP(Table14[[#This Row],[TEAM]],CATEGORICAL_BINS_STEP_1!$L$14:$L$29,CATEGORICAL_BINS_STEP_1!$K$14:$K$29,,-1)</f>
        <v>2</v>
      </c>
      <c r="W12" s="1">
        <f>_xlfn.XLOOKUP(Table14[[#This Row],[PLAYING ROLE]],CATEGORICAL_BINS_STEP_1!$L$34:$L$37,CATEGORICAL_BINS_STEP_1!$K$34:$K$37,,-1)</f>
        <v>1</v>
      </c>
      <c r="X12" s="1">
        <f>IF(Table119[[#This Row],[SOLD PRICE]]&gt;=1000000,1,0)</f>
        <v>0</v>
      </c>
      <c r="Y12" s="1">
        <f>$A$134+SUMPRODUCT($B$134:$W$134,Table1924[[#This Row],[AGE]:[PLAYING ROLE_BINS]])</f>
        <v>-918.25599341864915</v>
      </c>
      <c r="Z12" s="1">
        <f t="shared" si="0"/>
        <v>0</v>
      </c>
      <c r="AA12" s="1">
        <f t="shared" si="1"/>
        <v>0</v>
      </c>
      <c r="AB12" s="1">
        <f t="shared" si="2"/>
        <v>1</v>
      </c>
      <c r="AC12" s="1">
        <f t="shared" si="3"/>
        <v>0</v>
      </c>
      <c r="AD12" s="1">
        <f t="shared" si="4"/>
        <v>0</v>
      </c>
    </row>
    <row r="13" spans="1:37" x14ac:dyDescent="0.35">
      <c r="A13" s="4">
        <v>12</v>
      </c>
      <c r="B13" s="4">
        <v>3</v>
      </c>
      <c r="C13" s="1">
        <f>_xlfn.XLOOKUP(Table119[[#This Row],[T-RUNS]],NUMERICAL_BINS_STEP_1!$C$2:$C$5,NUMERICAL_BINS_STEP_1!$A$2:$A$5,,-1)</f>
        <v>0</v>
      </c>
      <c r="D13" s="1">
        <f>_xlfn.XLOOKUP(Table119[[#This Row],[T-WKTS]],NUMERICAL_BINS_STEP_1!$D$2:$D$5,NUMERICAL_BINS_STEP_1!$A$2:$A$5,,-1)</f>
        <v>0</v>
      </c>
      <c r="E13" s="1">
        <f>_xlfn.XLOOKUP(Table119[[#This Row],[ODI-RUNS-S]],NUMERICAL_BINS_STEP_1!$E$2:$E$5,NUMERICAL_BINS_STEP_1!$A$2:$A$5,,-1)</f>
        <v>0</v>
      </c>
      <c r="F13" s="1">
        <f>_xlfn.XLOOKUP(Table119[[#This Row],[ODI-SR-B]],NUMERICAL_BINS_STEP_1!$F$2:$F$5,NUMERICAL_BINS_STEP_1!$A$2:$A$5,,-1)</f>
        <v>0</v>
      </c>
      <c r="G13" s="1">
        <f>_xlfn.XLOOKUP(Table119[[#This Row],[ODI-WKTS]],NUMERICAL_BINS_STEP_1!$G$2:$G$5,NUMERICAL_BINS_STEP_1!$A$2:$A$5,,-1)</f>
        <v>0</v>
      </c>
      <c r="H13" s="1">
        <f>_xlfn.XLOOKUP(Table119[[#This Row],[ODI-SR-BL]],NUMERICAL_BINS_STEP_1!$H$2:$H$5,NUMERICAL_BINS_STEP_1!$A$2:$A$5,,-1)</f>
        <v>3</v>
      </c>
      <c r="I13" s="1">
        <f>_xlfn.XLOOKUP(Table119[[#This Row],[RUNS-S]],NUMERICAL_BINS_STEP_1!$I$2:$I$5,NUMERICAL_BINS_STEP_1!$A$2:$A$5,,-1)</f>
        <v>0</v>
      </c>
      <c r="J13" s="1">
        <f>_xlfn.XLOOKUP(Table119[[#This Row],[HS ]],NUMERICAL_BINS_STEP_1!$J$2:$J$5,NUMERICAL_BINS_STEP_1!$A$2:$A$5,,-1)</f>
        <v>0</v>
      </c>
      <c r="K13" s="1">
        <f>_xlfn.XLOOKUP(Table119[[#This Row],[AVE]],NUMERICAL_BINS_STEP_1!$K$2:$K$5,NUMERICAL_BINS_STEP_1!$A$2:$A$5,,-1)</f>
        <v>0</v>
      </c>
      <c r="L13" s="1">
        <f>_xlfn.XLOOKUP(Table119[[#This Row],[SR -B]],NUMERICAL_BINS_STEP_1!$L$2:$L$5,NUMERICAL_BINS_STEP_1!$A$2:$A$5,,-1)</f>
        <v>0</v>
      </c>
      <c r="M13" s="1">
        <f>_xlfn.XLOOKUP(Table119[[#This Row],[SIXERS]],NUMERICAL_BINS_STEP_1!$M$2:$M$5,NUMERICAL_BINS_STEP_1!$A$2:$A$5,,-1)</f>
        <v>0</v>
      </c>
      <c r="N13" s="1">
        <f>_xlfn.XLOOKUP(Table119[[#This Row],[RUNS-C]],NUMERICAL_BINS_STEP_1!$N$2:$N$5,NUMERICAL_BINS_STEP_1!$A$2:$A$5,,-1)</f>
        <v>0</v>
      </c>
      <c r="O13" s="1">
        <f>_xlfn.XLOOKUP(Table119[[#This Row],[WKTS]],NUMERICAL_BINS_STEP_1!$O$2:$O$5,NUMERICAL_BINS_STEP_1!$A$2:$A$5,,-1)</f>
        <v>0</v>
      </c>
      <c r="P13" s="1">
        <f>_xlfn.XLOOKUP(Table119[[#This Row],[AVE-BL]],NUMERICAL_BINS_STEP_1!$P$2:$P$5,NUMERICAL_BINS_STEP_1!$A$2:$A$5,,-1)</f>
        <v>3</v>
      </c>
      <c r="Q13" s="1">
        <f>_xlfn.XLOOKUP(Table119[[#This Row],[ECON]],NUMERICAL_BINS_STEP_1!$Q$2:$Q$5,NUMERICAL_BINS_STEP_1!$A$2:$A$5,,-1)</f>
        <v>3</v>
      </c>
      <c r="R13" s="1">
        <f>_xlfn.XLOOKUP(Table119[[#This Row],[SR-BL]],NUMERICAL_BINS_STEP_1!$R$2:$R$5,NUMERICAL_BINS_STEP_1!$A$2:$A$5,,-1)</f>
        <v>3</v>
      </c>
      <c r="S13" s="1">
        <f>_xlfn.XLOOKUP(Table119[[#This Row],[AUCTION YEAR]],NUMERICAL_BINS_STEP_1!$S$2:$S$5,NUMERICAL_BINS_STEP_1!$A$2:$A$5,,-1)</f>
        <v>3</v>
      </c>
      <c r="T13" s="1">
        <f>_xlfn.XLOOKUP(Table119[[#This Row],[BASE PRICE]],NUMERICAL_BINS_STEP_1!$T$2:$T$5,NUMERICAL_BINS_STEP_1!$A$2:$A$5,,-1)</f>
        <v>0</v>
      </c>
      <c r="U13" s="1">
        <f>_xlfn.XLOOKUP(Table14[[#This Row],[COUNTRY]],CATEGORICAL_BINS_STEP_1!$L$2:$L$11,CATEGORICAL_BINS_STEP_1!$K$2:$K$11,,-1)</f>
        <v>3</v>
      </c>
      <c r="V13" s="1">
        <f>_xlfn.XLOOKUP(Table14[[#This Row],[TEAM]],CATEGORICAL_BINS_STEP_1!$L$14:$L$29,CATEGORICAL_BINS_STEP_1!$K$14:$K$29,,-1)</f>
        <v>1</v>
      </c>
      <c r="W13" s="1">
        <f>_xlfn.XLOOKUP(Table14[[#This Row],[PLAYING ROLE]],CATEGORICAL_BINS_STEP_1!$L$34:$L$37,CATEGORICAL_BINS_STEP_1!$K$34:$K$37,,-1)</f>
        <v>2</v>
      </c>
      <c r="X13" s="1">
        <f>IF(Table119[[#This Row],[SOLD PRICE]]&gt;=1000000,1,0)</f>
        <v>0</v>
      </c>
      <c r="Y13" s="1">
        <f>$A$134+SUMPRODUCT($B$134:$W$134,Table1924[[#This Row],[AGE]:[PLAYING ROLE_BINS]])</f>
        <v>-1369.3516084686182</v>
      </c>
      <c r="Z13" s="1">
        <f t="shared" si="0"/>
        <v>0</v>
      </c>
      <c r="AA13" s="1">
        <f t="shared" si="1"/>
        <v>0</v>
      </c>
      <c r="AB13" s="1">
        <f t="shared" si="2"/>
        <v>1</v>
      </c>
      <c r="AC13" s="1">
        <f t="shared" si="3"/>
        <v>0</v>
      </c>
      <c r="AD13" s="1">
        <f t="shared" si="4"/>
        <v>0</v>
      </c>
    </row>
    <row r="14" spans="1:37" x14ac:dyDescent="0.35">
      <c r="A14" s="4">
        <v>13</v>
      </c>
      <c r="B14" s="4">
        <v>1</v>
      </c>
      <c r="C14" s="1">
        <f>_xlfn.XLOOKUP(Table119[[#This Row],[T-RUNS]],NUMERICAL_BINS_STEP_1!$C$2:$C$5,NUMERICAL_BINS_STEP_1!$A$2:$A$5,,-1)</f>
        <v>0</v>
      </c>
      <c r="D14" s="1">
        <f>_xlfn.XLOOKUP(Table119[[#This Row],[T-WKTS]],NUMERICAL_BINS_STEP_1!$D$2:$D$5,NUMERICAL_BINS_STEP_1!$A$2:$A$5,,-1)</f>
        <v>0</v>
      </c>
      <c r="E14" s="1">
        <f>_xlfn.XLOOKUP(Table119[[#This Row],[ODI-RUNS-S]],NUMERICAL_BINS_STEP_1!$E$2:$E$5,NUMERICAL_BINS_STEP_1!$A$2:$A$5,,-1)</f>
        <v>0</v>
      </c>
      <c r="F14" s="1">
        <f>_xlfn.XLOOKUP(Table119[[#This Row],[ODI-SR-B]],NUMERICAL_BINS_STEP_1!$F$2:$F$5,NUMERICAL_BINS_STEP_1!$A$2:$A$5,,-1)</f>
        <v>3</v>
      </c>
      <c r="G14" s="1">
        <f>_xlfn.XLOOKUP(Table119[[#This Row],[ODI-WKTS]],NUMERICAL_BINS_STEP_1!$G$2:$G$5,NUMERICAL_BINS_STEP_1!$A$2:$A$5,,-1)</f>
        <v>0</v>
      </c>
      <c r="H14" s="1">
        <f>_xlfn.XLOOKUP(Table119[[#This Row],[ODI-SR-BL]],NUMERICAL_BINS_STEP_1!$H$2:$H$5,NUMERICAL_BINS_STEP_1!$A$2:$A$5,,-1)</f>
        <v>2</v>
      </c>
      <c r="I14" s="1">
        <f>_xlfn.XLOOKUP(Table119[[#This Row],[RUNS-S]],NUMERICAL_BINS_STEP_1!$I$2:$I$5,NUMERICAL_BINS_STEP_1!$A$2:$A$5,,-1)</f>
        <v>1</v>
      </c>
      <c r="J14" s="1">
        <f>_xlfn.XLOOKUP(Table119[[#This Row],[HS ]],NUMERICAL_BINS_STEP_1!$J$2:$J$5,NUMERICAL_BINS_STEP_1!$A$2:$A$5,,-1)</f>
        <v>1</v>
      </c>
      <c r="K14" s="1">
        <f>_xlfn.XLOOKUP(Table119[[#This Row],[AVE]],NUMERICAL_BINS_STEP_1!$K$2:$K$5,NUMERICAL_BINS_STEP_1!$A$2:$A$5,,-1)</f>
        <v>1</v>
      </c>
      <c r="L14" s="1">
        <f>_xlfn.XLOOKUP(Table119[[#This Row],[SR -B]],NUMERICAL_BINS_STEP_1!$L$2:$L$5,NUMERICAL_BINS_STEP_1!$A$2:$A$5,,-1)</f>
        <v>1</v>
      </c>
      <c r="M14" s="1">
        <f>_xlfn.XLOOKUP(Table119[[#This Row],[SIXERS]],NUMERICAL_BINS_STEP_1!$M$2:$M$5,NUMERICAL_BINS_STEP_1!$A$2:$A$5,,-1)</f>
        <v>2</v>
      </c>
      <c r="N14" s="1">
        <f>_xlfn.XLOOKUP(Table119[[#This Row],[RUNS-C]],NUMERICAL_BINS_STEP_1!$N$2:$N$5,NUMERICAL_BINS_STEP_1!$A$2:$A$5,,-1)</f>
        <v>2</v>
      </c>
      <c r="O14" s="1">
        <f>_xlfn.XLOOKUP(Table119[[#This Row],[WKTS]],NUMERICAL_BINS_STEP_1!$O$2:$O$5,NUMERICAL_BINS_STEP_1!$A$2:$A$5,,-1)</f>
        <v>2</v>
      </c>
      <c r="P14" s="1">
        <f>_xlfn.XLOOKUP(Table119[[#This Row],[AVE-BL]],NUMERICAL_BINS_STEP_1!$P$2:$P$5,NUMERICAL_BINS_STEP_1!$A$2:$A$5,,-1)</f>
        <v>0</v>
      </c>
      <c r="Q14" s="1">
        <f>_xlfn.XLOOKUP(Table119[[#This Row],[ECON]],NUMERICAL_BINS_STEP_1!$Q$2:$Q$5,NUMERICAL_BINS_STEP_1!$A$2:$A$5,,-1)</f>
        <v>0</v>
      </c>
      <c r="R14" s="1">
        <f>_xlfn.XLOOKUP(Table119[[#This Row],[SR-BL]],NUMERICAL_BINS_STEP_1!$R$2:$R$5,NUMERICAL_BINS_STEP_1!$A$2:$A$5,,-1)</f>
        <v>2</v>
      </c>
      <c r="S14" s="1">
        <f>_xlfn.XLOOKUP(Table119[[#This Row],[AUCTION YEAR]],NUMERICAL_BINS_STEP_1!$S$2:$S$5,NUMERICAL_BINS_STEP_1!$A$2:$A$5,,-1)</f>
        <v>3</v>
      </c>
      <c r="T14" s="1">
        <f>_xlfn.XLOOKUP(Table119[[#This Row],[BASE PRICE]],NUMERICAL_BINS_STEP_1!$T$2:$T$5,NUMERICAL_BINS_STEP_1!$A$2:$A$5,,-1)</f>
        <v>0</v>
      </c>
      <c r="U14" s="1">
        <f>_xlfn.XLOOKUP(Table14[[#This Row],[COUNTRY]],CATEGORICAL_BINS_STEP_1!$L$2:$L$11,CATEGORICAL_BINS_STEP_1!$K$2:$K$11,,-1)</f>
        <v>1</v>
      </c>
      <c r="V14" s="1">
        <f>_xlfn.XLOOKUP(Table14[[#This Row],[TEAM]],CATEGORICAL_BINS_STEP_1!$L$14:$L$29,CATEGORICAL_BINS_STEP_1!$K$14:$K$29,,-1)</f>
        <v>3</v>
      </c>
      <c r="W14" s="1">
        <f>_xlfn.XLOOKUP(Table14[[#This Row],[PLAYING ROLE]],CATEGORICAL_BINS_STEP_1!$L$34:$L$37,CATEGORICAL_BINS_STEP_1!$K$34:$K$37,,-1)</f>
        <v>1</v>
      </c>
      <c r="X14" s="1">
        <f>IF(Table119[[#This Row],[SOLD PRICE]]&gt;=1000000,1,0)</f>
        <v>0</v>
      </c>
      <c r="Y14" s="1">
        <f>$A$134+SUMPRODUCT($B$134:$W$134,Table1924[[#This Row],[AGE]:[PLAYING ROLE_BINS]])</f>
        <v>-103.52502609874804</v>
      </c>
      <c r="Z14" s="1">
        <f t="shared" si="0"/>
        <v>1.0956010162540809E-45</v>
      </c>
      <c r="AA14" s="1">
        <f t="shared" si="1"/>
        <v>1.0956010162540809E-45</v>
      </c>
      <c r="AB14" s="1">
        <f t="shared" si="2"/>
        <v>1</v>
      </c>
      <c r="AC14" s="1">
        <f t="shared" si="3"/>
        <v>0</v>
      </c>
      <c r="AD14" s="1">
        <f t="shared" si="4"/>
        <v>1</v>
      </c>
    </row>
    <row r="15" spans="1:37" x14ac:dyDescent="0.35">
      <c r="A15" s="4">
        <v>14</v>
      </c>
      <c r="B15" s="4">
        <v>2</v>
      </c>
      <c r="C15" s="1">
        <f>_xlfn.XLOOKUP(Table119[[#This Row],[T-RUNS]],NUMERICAL_BINS_STEP_1!$C$2:$C$5,NUMERICAL_BINS_STEP_1!$A$2:$A$5,,-1)</f>
        <v>0</v>
      </c>
      <c r="D15" s="1">
        <f>_xlfn.XLOOKUP(Table119[[#This Row],[T-WKTS]],NUMERICAL_BINS_STEP_1!$D$2:$D$5,NUMERICAL_BINS_STEP_1!$A$2:$A$5,,-1)</f>
        <v>0</v>
      </c>
      <c r="E15" s="1">
        <f>_xlfn.XLOOKUP(Table119[[#This Row],[ODI-RUNS-S]],NUMERICAL_BINS_STEP_1!$E$2:$E$5,NUMERICAL_BINS_STEP_1!$A$2:$A$5,,-1)</f>
        <v>0</v>
      </c>
      <c r="F15" s="1">
        <f>_xlfn.XLOOKUP(Table119[[#This Row],[ODI-SR-B]],NUMERICAL_BINS_STEP_1!$F$2:$F$5,NUMERICAL_BINS_STEP_1!$A$2:$A$5,,-1)</f>
        <v>0</v>
      </c>
      <c r="G15" s="1">
        <f>_xlfn.XLOOKUP(Table119[[#This Row],[ODI-WKTS]],NUMERICAL_BINS_STEP_1!$G$2:$G$5,NUMERICAL_BINS_STEP_1!$A$2:$A$5,,-1)</f>
        <v>0</v>
      </c>
      <c r="H15" s="1">
        <f>_xlfn.XLOOKUP(Table119[[#This Row],[ODI-SR-BL]],NUMERICAL_BINS_STEP_1!$H$2:$H$5,NUMERICAL_BINS_STEP_1!$A$2:$A$5,,-1)</f>
        <v>0</v>
      </c>
      <c r="I15" s="1">
        <f>_xlfn.XLOOKUP(Table119[[#This Row],[RUNS-S]],NUMERICAL_BINS_STEP_1!$I$2:$I$5,NUMERICAL_BINS_STEP_1!$A$2:$A$5,,-1)</f>
        <v>1</v>
      </c>
      <c r="J15" s="1">
        <f>_xlfn.XLOOKUP(Table119[[#This Row],[HS ]],NUMERICAL_BINS_STEP_1!$J$2:$J$5,NUMERICAL_BINS_STEP_1!$A$2:$A$5,,-1)</f>
        <v>1</v>
      </c>
      <c r="K15" s="1">
        <f>_xlfn.XLOOKUP(Table119[[#This Row],[AVE]],NUMERICAL_BINS_STEP_1!$K$2:$K$5,NUMERICAL_BINS_STEP_1!$A$2:$A$5,,-1)</f>
        <v>0</v>
      </c>
      <c r="L15" s="1">
        <f>_xlfn.XLOOKUP(Table119[[#This Row],[SR -B]],NUMERICAL_BINS_STEP_1!$L$2:$L$5,NUMERICAL_BINS_STEP_1!$A$2:$A$5,,-1)</f>
        <v>2</v>
      </c>
      <c r="M15" s="1">
        <f>_xlfn.XLOOKUP(Table119[[#This Row],[SIXERS]],NUMERICAL_BINS_STEP_1!$M$2:$M$5,NUMERICAL_BINS_STEP_1!$A$2:$A$5,,-1)</f>
        <v>1</v>
      </c>
      <c r="N15" s="1">
        <f>_xlfn.XLOOKUP(Table119[[#This Row],[RUNS-C]],NUMERICAL_BINS_STEP_1!$N$2:$N$5,NUMERICAL_BINS_STEP_1!$A$2:$A$5,,-1)</f>
        <v>0</v>
      </c>
      <c r="O15" s="1">
        <f>_xlfn.XLOOKUP(Table119[[#This Row],[WKTS]],NUMERICAL_BINS_STEP_1!$O$2:$O$5,NUMERICAL_BINS_STEP_1!$A$2:$A$5,,-1)</f>
        <v>0</v>
      </c>
      <c r="P15" s="1">
        <f>_xlfn.XLOOKUP(Table119[[#This Row],[AVE-BL]],NUMERICAL_BINS_STEP_1!$P$2:$P$5,NUMERICAL_BINS_STEP_1!$A$2:$A$5,,-1)</f>
        <v>0</v>
      </c>
      <c r="Q15" s="1">
        <f>_xlfn.XLOOKUP(Table119[[#This Row],[ECON]],NUMERICAL_BINS_STEP_1!$Q$2:$Q$5,NUMERICAL_BINS_STEP_1!$A$2:$A$5,,-1)</f>
        <v>0</v>
      </c>
      <c r="R15" s="1">
        <f>_xlfn.XLOOKUP(Table119[[#This Row],[SR-BL]],NUMERICAL_BINS_STEP_1!$R$2:$R$5,NUMERICAL_BINS_STEP_1!$A$2:$A$5,,-1)</f>
        <v>0</v>
      </c>
      <c r="S15" s="1">
        <f>_xlfn.XLOOKUP(Table119[[#This Row],[AUCTION YEAR]],NUMERICAL_BINS_STEP_1!$S$2:$S$5,NUMERICAL_BINS_STEP_1!$A$2:$A$5,,-1)</f>
        <v>2</v>
      </c>
      <c r="T15" s="1">
        <f>_xlfn.XLOOKUP(Table119[[#This Row],[BASE PRICE]],NUMERICAL_BINS_STEP_1!$T$2:$T$5,NUMERICAL_BINS_STEP_1!$A$2:$A$5,,-1)</f>
        <v>0</v>
      </c>
      <c r="U15" s="1">
        <f>_xlfn.XLOOKUP(Table14[[#This Row],[COUNTRY]],CATEGORICAL_BINS_STEP_1!$L$2:$L$11,CATEGORICAL_BINS_STEP_1!$K$2:$K$11,,-1)</f>
        <v>2</v>
      </c>
      <c r="V15" s="1">
        <f>_xlfn.XLOOKUP(Table14[[#This Row],[TEAM]],CATEGORICAL_BINS_STEP_1!$L$14:$L$29,CATEGORICAL_BINS_STEP_1!$K$14:$K$29,,-1)</f>
        <v>4</v>
      </c>
      <c r="W15" s="1">
        <f>_xlfn.XLOOKUP(Table14[[#This Row],[PLAYING ROLE]],CATEGORICAL_BINS_STEP_1!$L$34:$L$37,CATEGORICAL_BINS_STEP_1!$K$34:$K$37,,-1)</f>
        <v>4</v>
      </c>
      <c r="X15" s="1">
        <f>IF(Table119[[#This Row],[SOLD PRICE]]&gt;=1000000,1,0)</f>
        <v>0</v>
      </c>
      <c r="Y15" s="1">
        <f>$A$134+SUMPRODUCT($B$134:$W$134,Table1924[[#This Row],[AGE]:[PLAYING ROLE_BINS]])</f>
        <v>-1497.9263679063417</v>
      </c>
      <c r="Z15" s="1">
        <f t="shared" si="0"/>
        <v>0</v>
      </c>
      <c r="AA15" s="1">
        <f t="shared" si="1"/>
        <v>0</v>
      </c>
      <c r="AB15" s="1">
        <f t="shared" si="2"/>
        <v>1</v>
      </c>
      <c r="AC15" s="1">
        <f t="shared" si="3"/>
        <v>0</v>
      </c>
      <c r="AD15" s="1">
        <f t="shared" si="4"/>
        <v>0</v>
      </c>
    </row>
    <row r="16" spans="1:37" x14ac:dyDescent="0.35">
      <c r="A16" s="4">
        <v>15</v>
      </c>
      <c r="B16" s="4">
        <v>2</v>
      </c>
      <c r="C16" s="1">
        <f>_xlfn.XLOOKUP(Table119[[#This Row],[T-RUNS]],NUMERICAL_BINS_STEP_1!$C$2:$C$5,NUMERICAL_BINS_STEP_1!$A$2:$A$5,,-1)</f>
        <v>1</v>
      </c>
      <c r="D16" s="1">
        <f>_xlfn.XLOOKUP(Table119[[#This Row],[T-WKTS]],NUMERICAL_BINS_STEP_1!$D$2:$D$5,NUMERICAL_BINS_STEP_1!$A$2:$A$5,,-1)</f>
        <v>2</v>
      </c>
      <c r="E16" s="1">
        <f>_xlfn.XLOOKUP(Table119[[#This Row],[ODI-RUNS-S]],NUMERICAL_BINS_STEP_1!$E$2:$E$5,NUMERICAL_BINS_STEP_1!$A$2:$A$5,,-1)</f>
        <v>1</v>
      </c>
      <c r="F16" s="1">
        <f>_xlfn.XLOOKUP(Table119[[#This Row],[ODI-SR-B]],NUMERICAL_BINS_STEP_1!$F$2:$F$5,NUMERICAL_BINS_STEP_1!$A$2:$A$5,,-1)</f>
        <v>2</v>
      </c>
      <c r="G16" s="1">
        <f>_xlfn.XLOOKUP(Table119[[#This Row],[ODI-WKTS]],NUMERICAL_BINS_STEP_1!$G$2:$G$5,NUMERICAL_BINS_STEP_1!$A$2:$A$5,,-1)</f>
        <v>2</v>
      </c>
      <c r="H16" s="1">
        <f>_xlfn.XLOOKUP(Table119[[#This Row],[ODI-SR-BL]],NUMERICAL_BINS_STEP_1!$H$2:$H$5,NUMERICAL_BINS_STEP_1!$A$2:$A$5,,-1)</f>
        <v>2</v>
      </c>
      <c r="I16" s="1">
        <f>_xlfn.XLOOKUP(Table119[[#This Row],[RUNS-S]],NUMERICAL_BINS_STEP_1!$I$2:$I$5,NUMERICAL_BINS_STEP_1!$A$2:$A$5,,-1)</f>
        <v>1</v>
      </c>
      <c r="J16" s="1">
        <f>_xlfn.XLOOKUP(Table119[[#This Row],[HS ]],NUMERICAL_BINS_STEP_1!$J$2:$J$5,NUMERICAL_BINS_STEP_1!$A$2:$A$5,,-1)</f>
        <v>0</v>
      </c>
      <c r="K16" s="1">
        <f>_xlfn.XLOOKUP(Table119[[#This Row],[AVE]],NUMERICAL_BINS_STEP_1!$K$2:$K$5,NUMERICAL_BINS_STEP_1!$A$2:$A$5,,-1)</f>
        <v>0</v>
      </c>
      <c r="L16" s="1">
        <f>_xlfn.XLOOKUP(Table119[[#This Row],[SR -B]],NUMERICAL_BINS_STEP_1!$L$2:$L$5,NUMERICAL_BINS_STEP_1!$A$2:$A$5,,-1)</f>
        <v>0</v>
      </c>
      <c r="M16" s="1">
        <f>_xlfn.XLOOKUP(Table119[[#This Row],[SIXERS]],NUMERICAL_BINS_STEP_1!$M$2:$M$5,NUMERICAL_BINS_STEP_1!$A$2:$A$5,,-1)</f>
        <v>0</v>
      </c>
      <c r="N16" s="1">
        <f>_xlfn.XLOOKUP(Table119[[#This Row],[RUNS-C]],NUMERICAL_BINS_STEP_1!$N$2:$N$5,NUMERICAL_BINS_STEP_1!$A$2:$A$5,,-1)</f>
        <v>3</v>
      </c>
      <c r="O16" s="1">
        <f>_xlfn.XLOOKUP(Table119[[#This Row],[WKTS]],NUMERICAL_BINS_STEP_1!$O$2:$O$5,NUMERICAL_BINS_STEP_1!$A$2:$A$5,,-1)</f>
        <v>3</v>
      </c>
      <c r="P16" s="1">
        <f>_xlfn.XLOOKUP(Table119[[#This Row],[AVE-BL]],NUMERICAL_BINS_STEP_1!$P$2:$P$5,NUMERICAL_BINS_STEP_1!$A$2:$A$5,,-1)</f>
        <v>0</v>
      </c>
      <c r="Q16" s="1">
        <f>_xlfn.XLOOKUP(Table119[[#This Row],[ECON]],NUMERICAL_BINS_STEP_1!$Q$2:$Q$5,NUMERICAL_BINS_STEP_1!$A$2:$A$5,,-1)</f>
        <v>0</v>
      </c>
      <c r="R16" s="1">
        <f>_xlfn.XLOOKUP(Table119[[#This Row],[SR-BL]],NUMERICAL_BINS_STEP_1!$R$2:$R$5,NUMERICAL_BINS_STEP_1!$A$2:$A$5,,-1)</f>
        <v>2</v>
      </c>
      <c r="S16" s="1">
        <f>_xlfn.XLOOKUP(Table119[[#This Row],[AUCTION YEAR]],NUMERICAL_BINS_STEP_1!$S$2:$S$5,NUMERICAL_BINS_STEP_1!$A$2:$A$5,,-1)</f>
        <v>3</v>
      </c>
      <c r="T16" s="1">
        <f>_xlfn.XLOOKUP(Table119[[#This Row],[BASE PRICE]],NUMERICAL_BINS_STEP_1!$T$2:$T$5,NUMERICAL_BINS_STEP_1!$A$2:$A$5,,-1)</f>
        <v>1</v>
      </c>
      <c r="U16" s="1">
        <f>_xlfn.XLOOKUP(Table14[[#This Row],[COUNTRY]],CATEGORICAL_BINS_STEP_1!$L$2:$L$11,CATEGORICAL_BINS_STEP_1!$K$2:$K$11,,-1)</f>
        <v>1</v>
      </c>
      <c r="V16" s="1">
        <f>_xlfn.XLOOKUP(Table14[[#This Row],[TEAM]],CATEGORICAL_BINS_STEP_1!$L$14:$L$29,CATEGORICAL_BINS_STEP_1!$K$14:$K$29,,-1)</f>
        <v>2</v>
      </c>
      <c r="W16" s="1">
        <f>_xlfn.XLOOKUP(Table14[[#This Row],[PLAYING ROLE]],CATEGORICAL_BINS_STEP_1!$L$34:$L$37,CATEGORICAL_BINS_STEP_1!$K$34:$K$37,,-1)</f>
        <v>2</v>
      </c>
      <c r="X16" s="1">
        <f>IF(Table119[[#This Row],[SOLD PRICE]]&gt;=1000000,1,0)</f>
        <v>0</v>
      </c>
      <c r="Y16" s="1">
        <f>$A$134+SUMPRODUCT($B$134:$W$134,Table1924[[#This Row],[AGE]:[PLAYING ROLE_BINS]])</f>
        <v>-641.29099948648104</v>
      </c>
      <c r="Z16" s="1">
        <f t="shared" si="0"/>
        <v>3.0964040640564114E-279</v>
      </c>
      <c r="AA16" s="1">
        <f t="shared" si="1"/>
        <v>3.0964040640564114E-279</v>
      </c>
      <c r="AB16" s="1">
        <f t="shared" si="2"/>
        <v>1</v>
      </c>
      <c r="AC16" s="1">
        <f t="shared" si="3"/>
        <v>0</v>
      </c>
      <c r="AD16" s="1">
        <f t="shared" si="4"/>
        <v>1</v>
      </c>
    </row>
    <row r="17" spans="1:30" x14ac:dyDescent="0.35">
      <c r="A17" s="4">
        <v>16</v>
      </c>
      <c r="B17" s="4">
        <v>2</v>
      </c>
      <c r="C17" s="1">
        <f>_xlfn.XLOOKUP(Table119[[#This Row],[T-RUNS]],NUMERICAL_BINS_STEP_1!$C$2:$C$5,NUMERICAL_BINS_STEP_1!$A$2:$A$5,,-1)</f>
        <v>1</v>
      </c>
      <c r="D17" s="1">
        <f>_xlfn.XLOOKUP(Table119[[#This Row],[T-WKTS]],NUMERICAL_BINS_STEP_1!$D$2:$D$5,NUMERICAL_BINS_STEP_1!$A$2:$A$5,,-1)</f>
        <v>0</v>
      </c>
      <c r="E17" s="1">
        <f>_xlfn.XLOOKUP(Table119[[#This Row],[ODI-RUNS-S]],NUMERICAL_BINS_STEP_1!$E$2:$E$5,NUMERICAL_BINS_STEP_1!$A$2:$A$5,,-1)</f>
        <v>1</v>
      </c>
      <c r="F17" s="1">
        <f>_xlfn.XLOOKUP(Table119[[#This Row],[ODI-SR-B]],NUMERICAL_BINS_STEP_1!$F$2:$F$5,NUMERICAL_BINS_STEP_1!$A$2:$A$5,,-1)</f>
        <v>0</v>
      </c>
      <c r="G17" s="1">
        <f>_xlfn.XLOOKUP(Table119[[#This Row],[ODI-WKTS]],NUMERICAL_BINS_STEP_1!$G$2:$G$5,NUMERICAL_BINS_STEP_1!$A$2:$A$5,,-1)</f>
        <v>0</v>
      </c>
      <c r="H17" s="1">
        <f>_xlfn.XLOOKUP(Table119[[#This Row],[ODI-SR-BL]],NUMERICAL_BINS_STEP_1!$H$2:$H$5,NUMERICAL_BINS_STEP_1!$A$2:$A$5,,-1)</f>
        <v>0</v>
      </c>
      <c r="I17" s="1">
        <f>_xlfn.XLOOKUP(Table119[[#This Row],[RUNS-S]],NUMERICAL_BINS_STEP_1!$I$2:$I$5,NUMERICAL_BINS_STEP_1!$A$2:$A$5,,-1)</f>
        <v>3</v>
      </c>
      <c r="J17" s="1">
        <f>_xlfn.XLOOKUP(Table119[[#This Row],[HS ]],NUMERICAL_BINS_STEP_1!$J$2:$J$5,NUMERICAL_BINS_STEP_1!$A$2:$A$5,,-1)</f>
        <v>2</v>
      </c>
      <c r="K17" s="1">
        <f>_xlfn.XLOOKUP(Table119[[#This Row],[AVE]],NUMERICAL_BINS_STEP_1!$K$2:$K$5,NUMERICAL_BINS_STEP_1!$A$2:$A$5,,-1)</f>
        <v>3</v>
      </c>
      <c r="L17" s="1">
        <f>_xlfn.XLOOKUP(Table119[[#This Row],[SR -B]],NUMERICAL_BINS_STEP_1!$L$2:$L$5,NUMERICAL_BINS_STEP_1!$A$2:$A$5,,-1)</f>
        <v>2</v>
      </c>
      <c r="M17" s="1">
        <f>_xlfn.XLOOKUP(Table119[[#This Row],[SIXERS]],NUMERICAL_BINS_STEP_1!$M$2:$M$5,NUMERICAL_BINS_STEP_1!$A$2:$A$5,,-1)</f>
        <v>2</v>
      </c>
      <c r="N17" s="1">
        <f>_xlfn.XLOOKUP(Table119[[#This Row],[RUNS-C]],NUMERICAL_BINS_STEP_1!$N$2:$N$5,NUMERICAL_BINS_STEP_1!$A$2:$A$5,,-1)</f>
        <v>0</v>
      </c>
      <c r="O17" s="1">
        <f>_xlfn.XLOOKUP(Table119[[#This Row],[WKTS]],NUMERICAL_BINS_STEP_1!$O$2:$O$5,NUMERICAL_BINS_STEP_1!$A$2:$A$5,,-1)</f>
        <v>0</v>
      </c>
      <c r="P17" s="1">
        <f>_xlfn.XLOOKUP(Table119[[#This Row],[AVE-BL]],NUMERICAL_BINS_STEP_1!$P$2:$P$5,NUMERICAL_BINS_STEP_1!$A$2:$A$5,,-1)</f>
        <v>0</v>
      </c>
      <c r="Q17" s="1">
        <f>_xlfn.XLOOKUP(Table119[[#This Row],[ECON]],NUMERICAL_BINS_STEP_1!$Q$2:$Q$5,NUMERICAL_BINS_STEP_1!$A$2:$A$5,,-1)</f>
        <v>0</v>
      </c>
      <c r="R17" s="1">
        <f>_xlfn.XLOOKUP(Table119[[#This Row],[SR-BL]],NUMERICAL_BINS_STEP_1!$R$2:$R$5,NUMERICAL_BINS_STEP_1!$A$2:$A$5,,-1)</f>
        <v>0</v>
      </c>
      <c r="S17" s="1">
        <f>_xlfn.XLOOKUP(Table119[[#This Row],[AUCTION YEAR]],NUMERICAL_BINS_STEP_1!$S$2:$S$5,NUMERICAL_BINS_STEP_1!$A$2:$A$5,,-1)</f>
        <v>3</v>
      </c>
      <c r="T17" s="1">
        <f>_xlfn.XLOOKUP(Table119[[#This Row],[BASE PRICE]],NUMERICAL_BINS_STEP_1!$T$2:$T$5,NUMERICAL_BINS_STEP_1!$A$2:$A$5,,-1)</f>
        <v>1</v>
      </c>
      <c r="U17" s="1">
        <f>_xlfn.XLOOKUP(Table14[[#This Row],[COUNTRY]],CATEGORICAL_BINS_STEP_1!$L$2:$L$11,CATEGORICAL_BINS_STEP_1!$K$2:$K$11,,-1)</f>
        <v>1</v>
      </c>
      <c r="V17" s="1">
        <f>_xlfn.XLOOKUP(Table14[[#This Row],[TEAM]],CATEGORICAL_BINS_STEP_1!$L$14:$L$29,CATEGORICAL_BINS_STEP_1!$K$14:$K$29,,-1)</f>
        <v>1</v>
      </c>
      <c r="W17" s="1">
        <f>_xlfn.XLOOKUP(Table14[[#This Row],[PLAYING ROLE]],CATEGORICAL_BINS_STEP_1!$L$34:$L$37,CATEGORICAL_BINS_STEP_1!$K$34:$K$37,,-1)</f>
        <v>4</v>
      </c>
      <c r="X17" s="1">
        <f>IF(Table119[[#This Row],[SOLD PRICE]]&gt;=1000000,1,0)</f>
        <v>0</v>
      </c>
      <c r="Y17" s="1">
        <f>$A$134+SUMPRODUCT($B$134:$W$134,Table1924[[#This Row],[AGE]:[PLAYING ROLE_BINS]])</f>
        <v>-385.71186836206823</v>
      </c>
      <c r="Z17" s="1">
        <f t="shared" si="0"/>
        <v>3.0723024399112716E-168</v>
      </c>
      <c r="AA17" s="1">
        <f t="shared" si="1"/>
        <v>3.0723024399112716E-168</v>
      </c>
      <c r="AB17" s="1">
        <f t="shared" si="2"/>
        <v>1</v>
      </c>
      <c r="AC17" s="1">
        <f t="shared" si="3"/>
        <v>0</v>
      </c>
      <c r="AD17" s="1">
        <f t="shared" si="4"/>
        <v>1</v>
      </c>
    </row>
    <row r="18" spans="1:30" x14ac:dyDescent="0.35">
      <c r="A18" s="4">
        <v>17</v>
      </c>
      <c r="B18" s="4">
        <v>2</v>
      </c>
      <c r="C18" s="1">
        <f>_xlfn.XLOOKUP(Table119[[#This Row],[T-RUNS]],NUMERICAL_BINS_STEP_1!$C$2:$C$5,NUMERICAL_BINS_STEP_1!$A$2:$A$5,,-1)</f>
        <v>1</v>
      </c>
      <c r="D18" s="1">
        <f>_xlfn.XLOOKUP(Table119[[#This Row],[T-WKTS]],NUMERICAL_BINS_STEP_1!$D$2:$D$5,NUMERICAL_BINS_STEP_1!$A$2:$A$5,,-1)</f>
        <v>2</v>
      </c>
      <c r="E18" s="1">
        <f>_xlfn.XLOOKUP(Table119[[#This Row],[ODI-RUNS-S]],NUMERICAL_BINS_STEP_1!$E$2:$E$5,NUMERICAL_BINS_STEP_1!$A$2:$A$5,,-1)</f>
        <v>1</v>
      </c>
      <c r="F18" s="1">
        <f>_xlfn.XLOOKUP(Table119[[#This Row],[ODI-SR-B]],NUMERICAL_BINS_STEP_1!$F$2:$F$5,NUMERICAL_BINS_STEP_1!$A$2:$A$5,,-1)</f>
        <v>2</v>
      </c>
      <c r="G18" s="1">
        <f>_xlfn.XLOOKUP(Table119[[#This Row],[ODI-WKTS]],NUMERICAL_BINS_STEP_1!$G$2:$G$5,NUMERICAL_BINS_STEP_1!$A$2:$A$5,,-1)</f>
        <v>2</v>
      </c>
      <c r="H18" s="1">
        <f>_xlfn.XLOOKUP(Table119[[#This Row],[ODI-SR-BL]],NUMERICAL_BINS_STEP_1!$H$2:$H$5,NUMERICAL_BINS_STEP_1!$A$2:$A$5,,-1)</f>
        <v>2</v>
      </c>
      <c r="I18" s="1">
        <f>_xlfn.XLOOKUP(Table119[[#This Row],[RUNS-S]],NUMERICAL_BINS_STEP_1!$I$2:$I$5,NUMERICAL_BINS_STEP_1!$A$2:$A$5,,-1)</f>
        <v>0</v>
      </c>
      <c r="J18" s="1">
        <f>_xlfn.XLOOKUP(Table119[[#This Row],[HS ]],NUMERICAL_BINS_STEP_1!$J$2:$J$5,NUMERICAL_BINS_STEP_1!$A$2:$A$5,,-1)</f>
        <v>0</v>
      </c>
      <c r="K18" s="1">
        <f>_xlfn.XLOOKUP(Table119[[#This Row],[AVE]],NUMERICAL_BINS_STEP_1!$K$2:$K$5,NUMERICAL_BINS_STEP_1!$A$2:$A$5,,-1)</f>
        <v>0</v>
      </c>
      <c r="L18" s="1">
        <f>_xlfn.XLOOKUP(Table119[[#This Row],[SR -B]],NUMERICAL_BINS_STEP_1!$L$2:$L$5,NUMERICAL_BINS_STEP_1!$A$2:$A$5,,-1)</f>
        <v>0</v>
      </c>
      <c r="M18" s="1">
        <f>_xlfn.XLOOKUP(Table119[[#This Row],[SIXERS]],NUMERICAL_BINS_STEP_1!$M$2:$M$5,NUMERICAL_BINS_STEP_1!$A$2:$A$5,,-1)</f>
        <v>1</v>
      </c>
      <c r="N18" s="1">
        <f>_xlfn.XLOOKUP(Table119[[#This Row],[RUNS-C]],NUMERICAL_BINS_STEP_1!$N$2:$N$5,NUMERICAL_BINS_STEP_1!$A$2:$A$5,,-1)</f>
        <v>3</v>
      </c>
      <c r="O18" s="1">
        <f>_xlfn.XLOOKUP(Table119[[#This Row],[WKTS]],NUMERICAL_BINS_STEP_1!$O$2:$O$5,NUMERICAL_BINS_STEP_1!$A$2:$A$5,,-1)</f>
        <v>3</v>
      </c>
      <c r="P18" s="1">
        <f>_xlfn.XLOOKUP(Table119[[#This Row],[AVE-BL]],NUMERICAL_BINS_STEP_1!$P$2:$P$5,NUMERICAL_BINS_STEP_1!$A$2:$A$5,,-1)</f>
        <v>2</v>
      </c>
      <c r="Q18" s="1">
        <f>_xlfn.XLOOKUP(Table119[[#This Row],[ECON]],NUMERICAL_BINS_STEP_1!$Q$2:$Q$5,NUMERICAL_BINS_STEP_1!$A$2:$A$5,,-1)</f>
        <v>2</v>
      </c>
      <c r="R18" s="1">
        <f>_xlfn.XLOOKUP(Table119[[#This Row],[SR-BL]],NUMERICAL_BINS_STEP_1!$R$2:$R$5,NUMERICAL_BINS_STEP_1!$A$2:$A$5,,-1)</f>
        <v>0</v>
      </c>
      <c r="S18" s="1">
        <f>_xlfn.XLOOKUP(Table119[[#This Row],[AUCTION YEAR]],NUMERICAL_BINS_STEP_1!$S$2:$S$5,NUMERICAL_BINS_STEP_1!$A$2:$A$5,,-1)</f>
        <v>3</v>
      </c>
      <c r="T18" s="1">
        <f>_xlfn.XLOOKUP(Table119[[#This Row],[BASE PRICE]],NUMERICAL_BINS_STEP_1!$T$2:$T$5,NUMERICAL_BINS_STEP_1!$A$2:$A$5,,-1)</f>
        <v>1</v>
      </c>
      <c r="U18" s="1">
        <f>_xlfn.XLOOKUP(Table14[[#This Row],[COUNTRY]],CATEGORICAL_BINS_STEP_1!$L$2:$L$11,CATEGORICAL_BINS_STEP_1!$K$2:$K$11,,-1)</f>
        <v>3</v>
      </c>
      <c r="V18" s="1">
        <f>_xlfn.XLOOKUP(Table14[[#This Row],[TEAM]],CATEGORICAL_BINS_STEP_1!$L$14:$L$29,CATEGORICAL_BINS_STEP_1!$K$14:$K$29,,-1)</f>
        <v>4</v>
      </c>
      <c r="W18" s="1">
        <f>_xlfn.XLOOKUP(Table14[[#This Row],[PLAYING ROLE]],CATEGORICAL_BINS_STEP_1!$L$34:$L$37,CATEGORICAL_BINS_STEP_1!$K$34:$K$37,,-1)</f>
        <v>1</v>
      </c>
      <c r="X18" s="1">
        <f>IF(Table119[[#This Row],[SOLD PRICE]]&gt;=1000000,1,0)</f>
        <v>0</v>
      </c>
      <c r="Y18" s="1">
        <f>$A$134+SUMPRODUCT($B$134:$W$134,Table1924[[#This Row],[AGE]:[PLAYING ROLE_BINS]])</f>
        <v>-1499.8795289365526</v>
      </c>
      <c r="Z18" s="1">
        <f t="shared" si="0"/>
        <v>0</v>
      </c>
      <c r="AA18" s="1">
        <f t="shared" si="1"/>
        <v>0</v>
      </c>
      <c r="AB18" s="1">
        <f t="shared" si="2"/>
        <v>1</v>
      </c>
      <c r="AC18" s="1">
        <f t="shared" si="3"/>
        <v>0</v>
      </c>
      <c r="AD18" s="1">
        <f t="shared" si="4"/>
        <v>0</v>
      </c>
    </row>
    <row r="19" spans="1:30" x14ac:dyDescent="0.35">
      <c r="A19" s="4">
        <v>18</v>
      </c>
      <c r="B19" s="4">
        <v>2</v>
      </c>
      <c r="C19" s="1">
        <f>_xlfn.XLOOKUP(Table119[[#This Row],[T-RUNS]],NUMERICAL_BINS_STEP_1!$C$2:$C$5,NUMERICAL_BINS_STEP_1!$A$2:$A$5,,-1)</f>
        <v>0</v>
      </c>
      <c r="D19" s="1">
        <f>_xlfn.XLOOKUP(Table119[[#This Row],[T-WKTS]],NUMERICAL_BINS_STEP_1!$D$2:$D$5,NUMERICAL_BINS_STEP_1!$A$2:$A$5,,-1)</f>
        <v>0</v>
      </c>
      <c r="E19" s="1">
        <f>_xlfn.XLOOKUP(Table119[[#This Row],[ODI-RUNS-S]],NUMERICAL_BINS_STEP_1!$E$2:$E$5,NUMERICAL_BINS_STEP_1!$A$2:$A$5,,-1)</f>
        <v>0</v>
      </c>
      <c r="F19" s="1">
        <f>_xlfn.XLOOKUP(Table119[[#This Row],[ODI-SR-B]],NUMERICAL_BINS_STEP_1!$F$2:$F$5,NUMERICAL_BINS_STEP_1!$A$2:$A$5,,-1)</f>
        <v>0</v>
      </c>
      <c r="G19" s="1">
        <f>_xlfn.XLOOKUP(Table119[[#This Row],[ODI-WKTS]],NUMERICAL_BINS_STEP_1!$G$2:$G$5,NUMERICAL_BINS_STEP_1!$A$2:$A$5,,-1)</f>
        <v>0</v>
      </c>
      <c r="H19" s="1">
        <f>_xlfn.XLOOKUP(Table119[[#This Row],[ODI-SR-BL]],NUMERICAL_BINS_STEP_1!$H$2:$H$5,NUMERICAL_BINS_STEP_1!$A$2:$A$5,,-1)</f>
        <v>0</v>
      </c>
      <c r="I19" s="1">
        <f>_xlfn.XLOOKUP(Table119[[#This Row],[RUNS-S]],NUMERICAL_BINS_STEP_1!$I$2:$I$5,NUMERICAL_BINS_STEP_1!$A$2:$A$5,,-1)</f>
        <v>3</v>
      </c>
      <c r="J19" s="1">
        <f>_xlfn.XLOOKUP(Table119[[#This Row],[HS ]],NUMERICAL_BINS_STEP_1!$J$2:$J$5,NUMERICAL_BINS_STEP_1!$A$2:$A$5,,-1)</f>
        <v>3</v>
      </c>
      <c r="K19" s="1">
        <f>_xlfn.XLOOKUP(Table119[[#This Row],[AVE]],NUMERICAL_BINS_STEP_1!$K$2:$K$5,NUMERICAL_BINS_STEP_1!$A$2:$A$5,,-1)</f>
        <v>3</v>
      </c>
      <c r="L19" s="1">
        <f>_xlfn.XLOOKUP(Table119[[#This Row],[SR -B]],NUMERICAL_BINS_STEP_1!$L$2:$L$5,NUMERICAL_BINS_STEP_1!$A$2:$A$5,,-1)</f>
        <v>2</v>
      </c>
      <c r="M19" s="1">
        <f>_xlfn.XLOOKUP(Table119[[#This Row],[SIXERS]],NUMERICAL_BINS_STEP_1!$M$2:$M$5,NUMERICAL_BINS_STEP_1!$A$2:$A$5,,-1)</f>
        <v>3</v>
      </c>
      <c r="N19" s="1">
        <f>_xlfn.XLOOKUP(Table119[[#This Row],[RUNS-C]],NUMERICAL_BINS_STEP_1!$N$2:$N$5,NUMERICAL_BINS_STEP_1!$A$2:$A$5,,-1)</f>
        <v>0</v>
      </c>
      <c r="O19" s="1">
        <f>_xlfn.XLOOKUP(Table119[[#This Row],[WKTS]],NUMERICAL_BINS_STEP_1!$O$2:$O$5,NUMERICAL_BINS_STEP_1!$A$2:$A$5,,-1)</f>
        <v>0</v>
      </c>
      <c r="P19" s="1">
        <f>_xlfn.XLOOKUP(Table119[[#This Row],[AVE-BL]],NUMERICAL_BINS_STEP_1!$P$2:$P$5,NUMERICAL_BINS_STEP_1!$A$2:$A$5,,-1)</f>
        <v>0</v>
      </c>
      <c r="Q19" s="1">
        <f>_xlfn.XLOOKUP(Table119[[#This Row],[ECON]],NUMERICAL_BINS_STEP_1!$Q$2:$Q$5,NUMERICAL_BINS_STEP_1!$A$2:$A$5,,-1)</f>
        <v>3</v>
      </c>
      <c r="R19" s="1">
        <f>_xlfn.XLOOKUP(Table119[[#This Row],[SR-BL]],NUMERICAL_BINS_STEP_1!$R$2:$R$5,NUMERICAL_BINS_STEP_1!$A$2:$A$5,,-1)</f>
        <v>0</v>
      </c>
      <c r="S19" s="1">
        <f>_xlfn.XLOOKUP(Table119[[#This Row],[AUCTION YEAR]],NUMERICAL_BINS_STEP_1!$S$2:$S$5,NUMERICAL_BINS_STEP_1!$A$2:$A$5,,-1)</f>
        <v>3</v>
      </c>
      <c r="T19" s="1">
        <f>_xlfn.XLOOKUP(Table119[[#This Row],[BASE PRICE]],NUMERICAL_BINS_STEP_1!$T$2:$T$5,NUMERICAL_BINS_STEP_1!$A$2:$A$5,,-1)</f>
        <v>1</v>
      </c>
      <c r="U19" s="1">
        <f>_xlfn.XLOOKUP(Table14[[#This Row],[COUNTRY]],CATEGORICAL_BINS_STEP_1!$L$2:$L$11,CATEGORICAL_BINS_STEP_1!$K$2:$K$11,,-1)</f>
        <v>1</v>
      </c>
      <c r="V19" s="1">
        <f>_xlfn.XLOOKUP(Table14[[#This Row],[TEAM]],CATEGORICAL_BINS_STEP_1!$L$14:$L$29,CATEGORICAL_BINS_STEP_1!$K$14:$K$29,,-1)</f>
        <v>2</v>
      </c>
      <c r="W19" s="1">
        <f>_xlfn.XLOOKUP(Table14[[#This Row],[PLAYING ROLE]],CATEGORICAL_BINS_STEP_1!$L$34:$L$37,CATEGORICAL_BINS_STEP_1!$K$34:$K$37,,-1)</f>
        <v>3</v>
      </c>
      <c r="X19" s="1">
        <f>IF(Table119[[#This Row],[SOLD PRICE]]&gt;=1000000,1,0)</f>
        <v>0</v>
      </c>
      <c r="Y19" s="1">
        <f>$A$134+SUMPRODUCT($B$134:$W$134,Table1924[[#This Row],[AGE]:[PLAYING ROLE_BINS]])</f>
        <v>-157.78875339328687</v>
      </c>
      <c r="Z19" s="1">
        <f t="shared" si="0"/>
        <v>2.9731381861296121E-69</v>
      </c>
      <c r="AA19" s="1">
        <f t="shared" si="1"/>
        <v>2.9731381861296121E-69</v>
      </c>
      <c r="AB19" s="1">
        <f t="shared" si="2"/>
        <v>1</v>
      </c>
      <c r="AC19" s="1">
        <f t="shared" si="3"/>
        <v>0</v>
      </c>
      <c r="AD19" s="1">
        <f t="shared" si="4"/>
        <v>1</v>
      </c>
    </row>
    <row r="20" spans="1:30" x14ac:dyDescent="0.35">
      <c r="A20" s="4">
        <v>19</v>
      </c>
      <c r="B20" s="4">
        <v>3</v>
      </c>
      <c r="C20" s="1">
        <f>_xlfn.XLOOKUP(Table119[[#This Row],[T-RUNS]],NUMERICAL_BINS_STEP_1!$C$2:$C$5,NUMERICAL_BINS_STEP_1!$A$2:$A$5,,-1)</f>
        <v>0</v>
      </c>
      <c r="D20" s="1">
        <f>_xlfn.XLOOKUP(Table119[[#This Row],[T-WKTS]],NUMERICAL_BINS_STEP_1!$D$2:$D$5,NUMERICAL_BINS_STEP_1!$A$2:$A$5,,-1)</f>
        <v>0</v>
      </c>
      <c r="E20" s="1">
        <f>_xlfn.XLOOKUP(Table119[[#This Row],[ODI-RUNS-S]],NUMERICAL_BINS_STEP_1!$E$2:$E$5,NUMERICAL_BINS_STEP_1!$A$2:$A$5,,-1)</f>
        <v>0</v>
      </c>
      <c r="F20" s="1">
        <f>_xlfn.XLOOKUP(Table119[[#This Row],[ODI-SR-B]],NUMERICAL_BINS_STEP_1!$F$2:$F$5,NUMERICAL_BINS_STEP_1!$A$2:$A$5,,-1)</f>
        <v>0</v>
      </c>
      <c r="G20" s="1">
        <f>_xlfn.XLOOKUP(Table119[[#This Row],[ODI-WKTS]],NUMERICAL_BINS_STEP_1!$G$2:$G$5,NUMERICAL_BINS_STEP_1!$A$2:$A$5,,-1)</f>
        <v>0</v>
      </c>
      <c r="H20" s="1">
        <f>_xlfn.XLOOKUP(Table119[[#This Row],[ODI-SR-BL]],NUMERICAL_BINS_STEP_1!$H$2:$H$5,NUMERICAL_BINS_STEP_1!$A$2:$A$5,,-1)</f>
        <v>3</v>
      </c>
      <c r="I20" s="1">
        <f>_xlfn.XLOOKUP(Table119[[#This Row],[RUNS-S]],NUMERICAL_BINS_STEP_1!$I$2:$I$5,NUMERICAL_BINS_STEP_1!$A$2:$A$5,,-1)</f>
        <v>0</v>
      </c>
      <c r="J20" s="1">
        <f>_xlfn.XLOOKUP(Table119[[#This Row],[HS ]],NUMERICAL_BINS_STEP_1!$J$2:$J$5,NUMERICAL_BINS_STEP_1!$A$2:$A$5,,-1)</f>
        <v>0</v>
      </c>
      <c r="K20" s="1">
        <f>_xlfn.XLOOKUP(Table119[[#This Row],[AVE]],NUMERICAL_BINS_STEP_1!$K$2:$K$5,NUMERICAL_BINS_STEP_1!$A$2:$A$5,,-1)</f>
        <v>0</v>
      </c>
      <c r="L20" s="1">
        <f>_xlfn.XLOOKUP(Table119[[#This Row],[SR -B]],NUMERICAL_BINS_STEP_1!$L$2:$L$5,NUMERICAL_BINS_STEP_1!$A$2:$A$5,,-1)</f>
        <v>0</v>
      </c>
      <c r="M20" s="1">
        <f>_xlfn.XLOOKUP(Table119[[#This Row],[SIXERS]],NUMERICAL_BINS_STEP_1!$M$2:$M$5,NUMERICAL_BINS_STEP_1!$A$2:$A$5,,-1)</f>
        <v>0</v>
      </c>
      <c r="N20" s="1">
        <f>_xlfn.XLOOKUP(Table119[[#This Row],[RUNS-C]],NUMERICAL_BINS_STEP_1!$N$2:$N$5,NUMERICAL_BINS_STEP_1!$A$2:$A$5,,-1)</f>
        <v>3</v>
      </c>
      <c r="O20" s="1">
        <f>_xlfn.XLOOKUP(Table119[[#This Row],[WKTS]],NUMERICAL_BINS_STEP_1!$O$2:$O$5,NUMERICAL_BINS_STEP_1!$A$2:$A$5,,-1)</f>
        <v>3</v>
      </c>
      <c r="P20" s="1">
        <f>_xlfn.XLOOKUP(Table119[[#This Row],[AVE-BL]],NUMERICAL_BINS_STEP_1!$P$2:$P$5,NUMERICAL_BINS_STEP_1!$A$2:$A$5,,-1)</f>
        <v>2</v>
      </c>
      <c r="Q20" s="1">
        <f>_xlfn.XLOOKUP(Table119[[#This Row],[ECON]],NUMERICAL_BINS_STEP_1!$Q$2:$Q$5,NUMERICAL_BINS_STEP_1!$A$2:$A$5,,-1)</f>
        <v>0</v>
      </c>
      <c r="R20" s="1">
        <f>_xlfn.XLOOKUP(Table119[[#This Row],[SR-BL]],NUMERICAL_BINS_STEP_1!$R$2:$R$5,NUMERICAL_BINS_STEP_1!$A$2:$A$5,,-1)</f>
        <v>2</v>
      </c>
      <c r="S20" s="1">
        <f>_xlfn.XLOOKUP(Table119[[#This Row],[AUCTION YEAR]],NUMERICAL_BINS_STEP_1!$S$2:$S$5,NUMERICAL_BINS_STEP_1!$A$2:$A$5,,-1)</f>
        <v>3</v>
      </c>
      <c r="T20" s="1">
        <f>_xlfn.XLOOKUP(Table119[[#This Row],[BASE PRICE]],NUMERICAL_BINS_STEP_1!$T$2:$T$5,NUMERICAL_BINS_STEP_1!$A$2:$A$5,,-1)</f>
        <v>1</v>
      </c>
      <c r="U20" s="1">
        <f>_xlfn.XLOOKUP(Table14[[#This Row],[COUNTRY]],CATEGORICAL_BINS_STEP_1!$L$2:$L$11,CATEGORICAL_BINS_STEP_1!$K$2:$K$11,,-1)</f>
        <v>1</v>
      </c>
      <c r="V20" s="1">
        <f>_xlfn.XLOOKUP(Table14[[#This Row],[TEAM]],CATEGORICAL_BINS_STEP_1!$L$14:$L$29,CATEGORICAL_BINS_STEP_1!$K$14:$K$29,,-1)</f>
        <v>2</v>
      </c>
      <c r="W20" s="1">
        <f>_xlfn.XLOOKUP(Table14[[#This Row],[PLAYING ROLE]],CATEGORICAL_BINS_STEP_1!$L$34:$L$37,CATEGORICAL_BINS_STEP_1!$K$34:$K$37,,-1)</f>
        <v>2</v>
      </c>
      <c r="X20" s="1">
        <f>IF(Table119[[#This Row],[SOLD PRICE]]&gt;=1000000,1,0)</f>
        <v>0</v>
      </c>
      <c r="Y20" s="1">
        <f>$A$134+SUMPRODUCT($B$134:$W$134,Table1924[[#This Row],[AGE]:[PLAYING ROLE_BINS]])</f>
        <v>-1408.6656376364372</v>
      </c>
      <c r="Z20" s="1">
        <f t="shared" si="0"/>
        <v>0</v>
      </c>
      <c r="AA20" s="1">
        <f t="shared" si="1"/>
        <v>0</v>
      </c>
      <c r="AB20" s="1">
        <f t="shared" si="2"/>
        <v>1</v>
      </c>
      <c r="AC20" s="1">
        <f t="shared" si="3"/>
        <v>0</v>
      </c>
      <c r="AD20" s="1">
        <f t="shared" si="4"/>
        <v>0</v>
      </c>
    </row>
    <row r="21" spans="1:30" x14ac:dyDescent="0.35">
      <c r="A21" s="4">
        <v>20</v>
      </c>
      <c r="B21" s="4">
        <v>2</v>
      </c>
      <c r="C21" s="1">
        <f>_xlfn.XLOOKUP(Table119[[#This Row],[T-RUNS]],NUMERICAL_BINS_STEP_1!$C$2:$C$5,NUMERICAL_BINS_STEP_1!$A$2:$A$5,,-1)</f>
        <v>0</v>
      </c>
      <c r="D21" s="1">
        <f>_xlfn.XLOOKUP(Table119[[#This Row],[T-WKTS]],NUMERICAL_BINS_STEP_1!$D$2:$D$5,NUMERICAL_BINS_STEP_1!$A$2:$A$5,,-1)</f>
        <v>0</v>
      </c>
      <c r="E21" s="1">
        <f>_xlfn.XLOOKUP(Table119[[#This Row],[ODI-RUNS-S]],NUMERICAL_BINS_STEP_1!$E$2:$E$5,NUMERICAL_BINS_STEP_1!$A$2:$A$5,,-1)</f>
        <v>0</v>
      </c>
      <c r="F21" s="1">
        <f>_xlfn.XLOOKUP(Table119[[#This Row],[ODI-SR-B]],NUMERICAL_BINS_STEP_1!$F$2:$F$5,NUMERICAL_BINS_STEP_1!$A$2:$A$5,,-1)</f>
        <v>0</v>
      </c>
      <c r="G21" s="1">
        <f>_xlfn.XLOOKUP(Table119[[#This Row],[ODI-WKTS]],NUMERICAL_BINS_STEP_1!$G$2:$G$5,NUMERICAL_BINS_STEP_1!$A$2:$A$5,,-1)</f>
        <v>0</v>
      </c>
      <c r="H21" s="1">
        <f>_xlfn.XLOOKUP(Table119[[#This Row],[ODI-SR-BL]],NUMERICAL_BINS_STEP_1!$H$2:$H$5,NUMERICAL_BINS_STEP_1!$A$2:$A$5,,-1)</f>
        <v>0</v>
      </c>
      <c r="I21" s="1">
        <f>_xlfn.XLOOKUP(Table119[[#This Row],[RUNS-S]],NUMERICAL_BINS_STEP_1!$I$2:$I$5,NUMERICAL_BINS_STEP_1!$A$2:$A$5,,-1)</f>
        <v>0</v>
      </c>
      <c r="J21" s="1">
        <f>_xlfn.XLOOKUP(Table119[[#This Row],[HS ]],NUMERICAL_BINS_STEP_1!$J$2:$J$5,NUMERICAL_BINS_STEP_1!$A$2:$A$5,,-1)</f>
        <v>0</v>
      </c>
      <c r="K21" s="1">
        <f>_xlfn.XLOOKUP(Table119[[#This Row],[AVE]],NUMERICAL_BINS_STEP_1!$K$2:$K$5,NUMERICAL_BINS_STEP_1!$A$2:$A$5,,-1)</f>
        <v>0</v>
      </c>
      <c r="L21" s="1">
        <f>_xlfn.XLOOKUP(Table119[[#This Row],[SR -B]],NUMERICAL_BINS_STEP_1!$L$2:$L$5,NUMERICAL_BINS_STEP_1!$A$2:$A$5,,-1)</f>
        <v>0</v>
      </c>
      <c r="M21" s="1">
        <f>_xlfn.XLOOKUP(Table119[[#This Row],[SIXERS]],NUMERICAL_BINS_STEP_1!$M$2:$M$5,NUMERICAL_BINS_STEP_1!$A$2:$A$5,,-1)</f>
        <v>1</v>
      </c>
      <c r="N21" s="1">
        <f>_xlfn.XLOOKUP(Table119[[#This Row],[RUNS-C]],NUMERICAL_BINS_STEP_1!$N$2:$N$5,NUMERICAL_BINS_STEP_1!$A$2:$A$5,,-1)</f>
        <v>0</v>
      </c>
      <c r="O21" s="1">
        <f>_xlfn.XLOOKUP(Table119[[#This Row],[WKTS]],NUMERICAL_BINS_STEP_1!$O$2:$O$5,NUMERICAL_BINS_STEP_1!$A$2:$A$5,,-1)</f>
        <v>0</v>
      </c>
      <c r="P21" s="1">
        <f>_xlfn.XLOOKUP(Table119[[#This Row],[AVE-BL]],NUMERICAL_BINS_STEP_1!$P$2:$P$5,NUMERICAL_BINS_STEP_1!$A$2:$A$5,,-1)</f>
        <v>3</v>
      </c>
      <c r="Q21" s="1">
        <f>_xlfn.XLOOKUP(Table119[[#This Row],[ECON]],NUMERICAL_BINS_STEP_1!$Q$2:$Q$5,NUMERICAL_BINS_STEP_1!$A$2:$A$5,,-1)</f>
        <v>0</v>
      </c>
      <c r="R21" s="1">
        <f>_xlfn.XLOOKUP(Table119[[#This Row],[SR-BL]],NUMERICAL_BINS_STEP_1!$R$2:$R$5,NUMERICAL_BINS_STEP_1!$A$2:$A$5,,-1)</f>
        <v>3</v>
      </c>
      <c r="S21" s="1">
        <f>_xlfn.XLOOKUP(Table119[[#This Row],[AUCTION YEAR]],NUMERICAL_BINS_STEP_1!$S$2:$S$5,NUMERICAL_BINS_STEP_1!$A$2:$A$5,,-1)</f>
        <v>1</v>
      </c>
      <c r="T21" s="1">
        <f>_xlfn.XLOOKUP(Table119[[#This Row],[BASE PRICE]],NUMERICAL_BINS_STEP_1!$T$2:$T$5,NUMERICAL_BINS_STEP_1!$A$2:$A$5,,-1)</f>
        <v>1</v>
      </c>
      <c r="U21" s="1">
        <f>_xlfn.XLOOKUP(Table14[[#This Row],[COUNTRY]],CATEGORICAL_BINS_STEP_1!$L$2:$L$11,CATEGORICAL_BINS_STEP_1!$K$2:$K$11,,-1)</f>
        <v>2</v>
      </c>
      <c r="V21" s="1">
        <f>_xlfn.XLOOKUP(Table14[[#This Row],[TEAM]],CATEGORICAL_BINS_STEP_1!$L$14:$L$29,CATEGORICAL_BINS_STEP_1!$K$14:$K$29,,-1)</f>
        <v>2</v>
      </c>
      <c r="W21" s="1">
        <f>_xlfn.XLOOKUP(Table14[[#This Row],[PLAYING ROLE]],CATEGORICAL_BINS_STEP_1!$L$34:$L$37,CATEGORICAL_BINS_STEP_1!$K$34:$K$37,,-1)</f>
        <v>2</v>
      </c>
      <c r="X21" s="1">
        <f>IF(Table119[[#This Row],[SOLD PRICE]]&gt;=1000000,1,0)</f>
        <v>0</v>
      </c>
      <c r="Y21" s="1">
        <f>$A$134+SUMPRODUCT($B$134:$W$134,Table1924[[#This Row],[AGE]:[PLAYING ROLE_BINS]])</f>
        <v>-858.21953351622324</v>
      </c>
      <c r="Z21" s="1">
        <f t="shared" si="0"/>
        <v>0</v>
      </c>
      <c r="AA21" s="1">
        <f t="shared" si="1"/>
        <v>0</v>
      </c>
      <c r="AB21" s="1">
        <f t="shared" si="2"/>
        <v>1</v>
      </c>
      <c r="AC21" s="1">
        <f t="shared" si="3"/>
        <v>0</v>
      </c>
      <c r="AD21" s="1">
        <f t="shared" si="4"/>
        <v>0</v>
      </c>
    </row>
    <row r="22" spans="1:30" x14ac:dyDescent="0.35">
      <c r="A22" s="4">
        <v>21</v>
      </c>
      <c r="B22" s="4">
        <v>2</v>
      </c>
      <c r="C22" s="1">
        <f>_xlfn.XLOOKUP(Table119[[#This Row],[T-RUNS]],NUMERICAL_BINS_STEP_1!$C$2:$C$5,NUMERICAL_BINS_STEP_1!$A$2:$A$5,,-1)</f>
        <v>0</v>
      </c>
      <c r="D22" s="1">
        <f>_xlfn.XLOOKUP(Table119[[#This Row],[T-WKTS]],NUMERICAL_BINS_STEP_1!$D$2:$D$5,NUMERICAL_BINS_STEP_1!$A$2:$A$5,,-1)</f>
        <v>0</v>
      </c>
      <c r="E22" s="1">
        <f>_xlfn.XLOOKUP(Table119[[#This Row],[ODI-RUNS-S]],NUMERICAL_BINS_STEP_1!$E$2:$E$5,NUMERICAL_BINS_STEP_1!$A$2:$A$5,,-1)</f>
        <v>2</v>
      </c>
      <c r="F22" s="1">
        <f>_xlfn.XLOOKUP(Table119[[#This Row],[ODI-SR-B]],NUMERICAL_BINS_STEP_1!$F$2:$F$5,NUMERICAL_BINS_STEP_1!$A$2:$A$5,,-1)</f>
        <v>3</v>
      </c>
      <c r="G22" s="1">
        <f>_xlfn.XLOOKUP(Table119[[#This Row],[ODI-WKTS]],NUMERICAL_BINS_STEP_1!$G$2:$G$5,NUMERICAL_BINS_STEP_1!$A$2:$A$5,,-1)</f>
        <v>0</v>
      </c>
      <c r="H22" s="1">
        <f>_xlfn.XLOOKUP(Table119[[#This Row],[ODI-SR-BL]],NUMERICAL_BINS_STEP_1!$H$2:$H$5,NUMERICAL_BINS_STEP_1!$A$2:$A$5,,-1)</f>
        <v>0</v>
      </c>
      <c r="I22" s="1">
        <f>_xlfn.XLOOKUP(Table119[[#This Row],[RUNS-S]],NUMERICAL_BINS_STEP_1!$I$2:$I$5,NUMERICAL_BINS_STEP_1!$A$2:$A$5,,-1)</f>
        <v>3</v>
      </c>
      <c r="J22" s="1">
        <f>_xlfn.XLOOKUP(Table119[[#This Row],[HS ]],NUMERICAL_BINS_STEP_1!$J$2:$J$5,NUMERICAL_BINS_STEP_1!$A$2:$A$5,,-1)</f>
        <v>2</v>
      </c>
      <c r="K22" s="1">
        <f>_xlfn.XLOOKUP(Table119[[#This Row],[AVE]],NUMERICAL_BINS_STEP_1!$K$2:$K$5,NUMERICAL_BINS_STEP_1!$A$2:$A$5,,-1)</f>
        <v>2</v>
      </c>
      <c r="L22" s="1">
        <f>_xlfn.XLOOKUP(Table119[[#This Row],[SR -B]],NUMERICAL_BINS_STEP_1!$L$2:$L$5,NUMERICAL_BINS_STEP_1!$A$2:$A$5,,-1)</f>
        <v>2</v>
      </c>
      <c r="M22" s="1">
        <f>_xlfn.XLOOKUP(Table119[[#This Row],[SIXERS]],NUMERICAL_BINS_STEP_1!$M$2:$M$5,NUMERICAL_BINS_STEP_1!$A$2:$A$5,,-1)</f>
        <v>3</v>
      </c>
      <c r="N22" s="1">
        <f>_xlfn.XLOOKUP(Table119[[#This Row],[RUNS-C]],NUMERICAL_BINS_STEP_1!$N$2:$N$5,NUMERICAL_BINS_STEP_1!$A$2:$A$5,,-1)</f>
        <v>2</v>
      </c>
      <c r="O22" s="1">
        <f>_xlfn.XLOOKUP(Table119[[#This Row],[WKTS]],NUMERICAL_BINS_STEP_1!$O$2:$O$5,NUMERICAL_BINS_STEP_1!$A$2:$A$5,,-1)</f>
        <v>0</v>
      </c>
      <c r="P22" s="1">
        <f>_xlfn.XLOOKUP(Table119[[#This Row],[AVE-BL]],NUMERICAL_BINS_STEP_1!$P$2:$P$5,NUMERICAL_BINS_STEP_1!$A$2:$A$5,,-1)</f>
        <v>3</v>
      </c>
      <c r="Q22" s="1">
        <f>_xlfn.XLOOKUP(Table119[[#This Row],[ECON]],NUMERICAL_BINS_STEP_1!$Q$2:$Q$5,NUMERICAL_BINS_STEP_1!$A$2:$A$5,,-1)</f>
        <v>3</v>
      </c>
      <c r="R22" s="1">
        <f>_xlfn.XLOOKUP(Table119[[#This Row],[SR-BL]],NUMERICAL_BINS_STEP_1!$R$2:$R$5,NUMERICAL_BINS_STEP_1!$A$2:$A$5,,-1)</f>
        <v>3</v>
      </c>
      <c r="S22" s="1">
        <f>_xlfn.XLOOKUP(Table119[[#This Row],[AUCTION YEAR]],NUMERICAL_BINS_STEP_1!$S$2:$S$5,NUMERICAL_BINS_STEP_1!$A$2:$A$5,,-1)</f>
        <v>0</v>
      </c>
      <c r="T22" s="1">
        <f>_xlfn.XLOOKUP(Table119[[#This Row],[BASE PRICE]],NUMERICAL_BINS_STEP_1!$T$2:$T$5,NUMERICAL_BINS_STEP_1!$A$2:$A$5,,-1)</f>
        <v>1</v>
      </c>
      <c r="U22" s="1">
        <f>_xlfn.XLOOKUP(Table14[[#This Row],[COUNTRY]],CATEGORICAL_BINS_STEP_1!$L$2:$L$11,CATEGORICAL_BINS_STEP_1!$K$2:$K$11,,-1)</f>
        <v>3</v>
      </c>
      <c r="V22" s="1">
        <f>_xlfn.XLOOKUP(Table14[[#This Row],[TEAM]],CATEGORICAL_BINS_STEP_1!$L$14:$L$29,CATEGORICAL_BINS_STEP_1!$K$14:$K$29,,-1)</f>
        <v>3</v>
      </c>
      <c r="W22" s="1">
        <f>_xlfn.XLOOKUP(Table14[[#This Row],[PLAYING ROLE]],CATEGORICAL_BINS_STEP_1!$L$34:$L$37,CATEGORICAL_BINS_STEP_1!$K$34:$K$37,,-1)</f>
        <v>3</v>
      </c>
      <c r="X22" s="1">
        <f>IF(Table119[[#This Row],[SOLD PRICE]]&gt;=1000000,1,0)</f>
        <v>0</v>
      </c>
      <c r="Y22" s="1">
        <f>$A$134+SUMPRODUCT($B$134:$W$134,Table1924[[#This Row],[AGE]:[PLAYING ROLE_BINS]])</f>
        <v>-625.86296386364756</v>
      </c>
      <c r="Z22" s="1">
        <f t="shared" si="0"/>
        <v>1.5529889528767732E-272</v>
      </c>
      <c r="AA22" s="1">
        <f t="shared" si="1"/>
        <v>1.5529889528767732E-272</v>
      </c>
      <c r="AB22" s="1">
        <f t="shared" si="2"/>
        <v>1</v>
      </c>
      <c r="AC22" s="1">
        <f t="shared" si="3"/>
        <v>0</v>
      </c>
      <c r="AD22" s="1">
        <f t="shared" si="4"/>
        <v>1</v>
      </c>
    </row>
    <row r="23" spans="1:30" x14ac:dyDescent="0.35">
      <c r="A23" s="4">
        <v>22</v>
      </c>
      <c r="B23" s="4">
        <v>2</v>
      </c>
      <c r="C23" s="1">
        <f>_xlfn.XLOOKUP(Table119[[#This Row],[T-RUNS]],NUMERICAL_BINS_STEP_1!$C$2:$C$5,NUMERICAL_BINS_STEP_1!$A$2:$A$5,,-1)</f>
        <v>0</v>
      </c>
      <c r="D23" s="1">
        <f>_xlfn.XLOOKUP(Table119[[#This Row],[T-WKTS]],NUMERICAL_BINS_STEP_1!$D$2:$D$5,NUMERICAL_BINS_STEP_1!$A$2:$A$5,,-1)</f>
        <v>0</v>
      </c>
      <c r="E23" s="1">
        <f>_xlfn.XLOOKUP(Table119[[#This Row],[ODI-RUNS-S]],NUMERICAL_BINS_STEP_1!$E$2:$E$5,NUMERICAL_BINS_STEP_1!$A$2:$A$5,,-1)</f>
        <v>2</v>
      </c>
      <c r="F23" s="1">
        <f>_xlfn.XLOOKUP(Table119[[#This Row],[ODI-SR-B]],NUMERICAL_BINS_STEP_1!$F$2:$F$5,NUMERICAL_BINS_STEP_1!$A$2:$A$5,,-1)</f>
        <v>2</v>
      </c>
      <c r="G23" s="1">
        <f>_xlfn.XLOOKUP(Table119[[#This Row],[ODI-WKTS]],NUMERICAL_BINS_STEP_1!$G$2:$G$5,NUMERICAL_BINS_STEP_1!$A$2:$A$5,,-1)</f>
        <v>2</v>
      </c>
      <c r="H23" s="1">
        <f>_xlfn.XLOOKUP(Table119[[#This Row],[ODI-SR-BL]],NUMERICAL_BINS_STEP_1!$H$2:$H$5,NUMERICAL_BINS_STEP_1!$A$2:$A$5,,-1)</f>
        <v>3</v>
      </c>
      <c r="I23" s="1">
        <f>_xlfn.XLOOKUP(Table119[[#This Row],[RUNS-S]],NUMERICAL_BINS_STEP_1!$I$2:$I$5,NUMERICAL_BINS_STEP_1!$A$2:$A$5,,-1)</f>
        <v>2</v>
      </c>
      <c r="J23" s="1">
        <f>_xlfn.XLOOKUP(Table119[[#This Row],[HS ]],NUMERICAL_BINS_STEP_1!$J$2:$J$5,NUMERICAL_BINS_STEP_1!$A$2:$A$5,,-1)</f>
        <v>2</v>
      </c>
      <c r="K23" s="1">
        <f>_xlfn.XLOOKUP(Table119[[#This Row],[AVE]],NUMERICAL_BINS_STEP_1!$K$2:$K$5,NUMERICAL_BINS_STEP_1!$A$2:$A$5,,-1)</f>
        <v>2</v>
      </c>
      <c r="L23" s="1">
        <f>_xlfn.XLOOKUP(Table119[[#This Row],[SR -B]],NUMERICAL_BINS_STEP_1!$L$2:$L$5,NUMERICAL_BINS_STEP_1!$A$2:$A$5,,-1)</f>
        <v>2</v>
      </c>
      <c r="M23" s="1">
        <f>_xlfn.XLOOKUP(Table119[[#This Row],[SIXERS]],NUMERICAL_BINS_STEP_1!$M$2:$M$5,NUMERICAL_BINS_STEP_1!$A$2:$A$5,,-1)</f>
        <v>3</v>
      </c>
      <c r="N23" s="1">
        <f>_xlfn.XLOOKUP(Table119[[#This Row],[RUNS-C]],NUMERICAL_BINS_STEP_1!$N$2:$N$5,NUMERICAL_BINS_STEP_1!$A$2:$A$5,,-1)</f>
        <v>3</v>
      </c>
      <c r="O23" s="1">
        <f>_xlfn.XLOOKUP(Table119[[#This Row],[WKTS]],NUMERICAL_BINS_STEP_1!$O$2:$O$5,NUMERICAL_BINS_STEP_1!$A$2:$A$5,,-1)</f>
        <v>3</v>
      </c>
      <c r="P23" s="1">
        <f>_xlfn.XLOOKUP(Table119[[#This Row],[AVE-BL]],NUMERICAL_BINS_STEP_1!$P$2:$P$5,NUMERICAL_BINS_STEP_1!$A$2:$A$5,,-1)</f>
        <v>2</v>
      </c>
      <c r="Q23" s="1">
        <f>_xlfn.XLOOKUP(Table119[[#This Row],[ECON]],NUMERICAL_BINS_STEP_1!$Q$2:$Q$5,NUMERICAL_BINS_STEP_1!$A$2:$A$5,,-1)</f>
        <v>0</v>
      </c>
      <c r="R23" s="1">
        <f>_xlfn.XLOOKUP(Table119[[#This Row],[SR-BL]],NUMERICAL_BINS_STEP_1!$R$2:$R$5,NUMERICAL_BINS_STEP_1!$A$2:$A$5,,-1)</f>
        <v>2</v>
      </c>
      <c r="S23" s="1">
        <f>_xlfn.XLOOKUP(Table119[[#This Row],[AUCTION YEAR]],NUMERICAL_BINS_STEP_1!$S$2:$S$5,NUMERICAL_BINS_STEP_1!$A$2:$A$5,,-1)</f>
        <v>3</v>
      </c>
      <c r="T23" s="1">
        <f>_xlfn.XLOOKUP(Table119[[#This Row],[BASE PRICE]],NUMERICAL_BINS_STEP_1!$T$2:$T$5,NUMERICAL_BINS_STEP_1!$A$2:$A$5,,-1)</f>
        <v>1</v>
      </c>
      <c r="U23" s="1">
        <f>_xlfn.XLOOKUP(Table14[[#This Row],[COUNTRY]],CATEGORICAL_BINS_STEP_1!$L$2:$L$11,CATEGORICAL_BINS_STEP_1!$K$2:$K$11,,-1)</f>
        <v>3</v>
      </c>
      <c r="V23" s="1">
        <f>_xlfn.XLOOKUP(Table14[[#This Row],[TEAM]],CATEGORICAL_BINS_STEP_1!$L$14:$L$29,CATEGORICAL_BINS_STEP_1!$K$14:$K$29,,-1)</f>
        <v>1</v>
      </c>
      <c r="W23" s="1">
        <f>_xlfn.XLOOKUP(Table14[[#This Row],[PLAYING ROLE]],CATEGORICAL_BINS_STEP_1!$L$34:$L$37,CATEGORICAL_BINS_STEP_1!$K$34:$K$37,,-1)</f>
        <v>3</v>
      </c>
      <c r="X23" s="1">
        <f>IF(Table119[[#This Row],[SOLD PRICE]]&gt;=1000000,1,0)</f>
        <v>0</v>
      </c>
      <c r="Y23" s="1">
        <f>$A$134+SUMPRODUCT($B$134:$W$134,Table1924[[#This Row],[AGE]:[PLAYING ROLE_BINS]])</f>
        <v>-770.22991262788491</v>
      </c>
      <c r="Z23" s="1">
        <f t="shared" si="0"/>
        <v>0</v>
      </c>
      <c r="AA23" s="1">
        <f t="shared" si="1"/>
        <v>0</v>
      </c>
      <c r="AB23" s="1">
        <f t="shared" si="2"/>
        <v>1</v>
      </c>
      <c r="AC23" s="1">
        <f t="shared" si="3"/>
        <v>0</v>
      </c>
      <c r="AD23" s="1">
        <f t="shared" si="4"/>
        <v>0</v>
      </c>
    </row>
    <row r="24" spans="1:30" x14ac:dyDescent="0.35">
      <c r="A24" s="4">
        <v>23</v>
      </c>
      <c r="B24" s="4">
        <v>3</v>
      </c>
      <c r="C24" s="1">
        <f>_xlfn.XLOOKUP(Table119[[#This Row],[T-RUNS]],NUMERICAL_BINS_STEP_1!$C$2:$C$5,NUMERICAL_BINS_STEP_1!$A$2:$A$5,,-1)</f>
        <v>0</v>
      </c>
      <c r="D24" s="1">
        <f>_xlfn.XLOOKUP(Table119[[#This Row],[T-WKTS]],NUMERICAL_BINS_STEP_1!$D$2:$D$5,NUMERICAL_BINS_STEP_1!$A$2:$A$5,,-1)</f>
        <v>2</v>
      </c>
      <c r="E24" s="1">
        <f>_xlfn.XLOOKUP(Table119[[#This Row],[ODI-RUNS-S]],NUMERICAL_BINS_STEP_1!$E$2:$E$5,NUMERICAL_BINS_STEP_1!$A$2:$A$5,,-1)</f>
        <v>0</v>
      </c>
      <c r="F24" s="1">
        <f>_xlfn.XLOOKUP(Table119[[#This Row],[ODI-SR-B]],NUMERICAL_BINS_STEP_1!$F$2:$F$5,NUMERICAL_BINS_STEP_1!$A$2:$A$5,,-1)</f>
        <v>0</v>
      </c>
      <c r="G24" s="1">
        <f>_xlfn.XLOOKUP(Table119[[#This Row],[ODI-WKTS]],NUMERICAL_BINS_STEP_1!$G$2:$G$5,NUMERICAL_BINS_STEP_1!$A$2:$A$5,,-1)</f>
        <v>2</v>
      </c>
      <c r="H24" s="1">
        <f>_xlfn.XLOOKUP(Table119[[#This Row],[ODI-SR-BL]],NUMERICAL_BINS_STEP_1!$H$2:$H$5,NUMERICAL_BINS_STEP_1!$A$2:$A$5,,-1)</f>
        <v>0</v>
      </c>
      <c r="I24" s="1">
        <f>_xlfn.XLOOKUP(Table119[[#This Row],[RUNS-S]],NUMERICAL_BINS_STEP_1!$I$2:$I$5,NUMERICAL_BINS_STEP_1!$A$2:$A$5,,-1)</f>
        <v>0</v>
      </c>
      <c r="J24" s="1">
        <f>_xlfn.XLOOKUP(Table119[[#This Row],[HS ]],NUMERICAL_BINS_STEP_1!$J$2:$J$5,NUMERICAL_BINS_STEP_1!$A$2:$A$5,,-1)</f>
        <v>0</v>
      </c>
      <c r="K24" s="1">
        <f>_xlfn.XLOOKUP(Table119[[#This Row],[AVE]],NUMERICAL_BINS_STEP_1!$K$2:$K$5,NUMERICAL_BINS_STEP_1!$A$2:$A$5,,-1)</f>
        <v>0</v>
      </c>
      <c r="L24" s="1">
        <f>_xlfn.XLOOKUP(Table119[[#This Row],[SR -B]],NUMERICAL_BINS_STEP_1!$L$2:$L$5,NUMERICAL_BINS_STEP_1!$A$2:$A$5,,-1)</f>
        <v>0</v>
      </c>
      <c r="M24" s="1">
        <f>_xlfn.XLOOKUP(Table119[[#This Row],[SIXERS]],NUMERICAL_BINS_STEP_1!$M$2:$M$5,NUMERICAL_BINS_STEP_1!$A$2:$A$5,,-1)</f>
        <v>1</v>
      </c>
      <c r="N24" s="1">
        <f>_xlfn.XLOOKUP(Table119[[#This Row],[RUNS-C]],NUMERICAL_BINS_STEP_1!$N$2:$N$5,NUMERICAL_BINS_STEP_1!$A$2:$A$5,,-1)</f>
        <v>0</v>
      </c>
      <c r="O24" s="1">
        <f>_xlfn.XLOOKUP(Table119[[#This Row],[WKTS]],NUMERICAL_BINS_STEP_1!$O$2:$O$5,NUMERICAL_BINS_STEP_1!$A$2:$A$5,,-1)</f>
        <v>2</v>
      </c>
      <c r="P24" s="1">
        <f>_xlfn.XLOOKUP(Table119[[#This Row],[AVE-BL]],NUMERICAL_BINS_STEP_1!$P$2:$P$5,NUMERICAL_BINS_STEP_1!$A$2:$A$5,,-1)</f>
        <v>0</v>
      </c>
      <c r="Q24" s="1">
        <f>_xlfn.XLOOKUP(Table119[[#This Row],[ECON]],NUMERICAL_BINS_STEP_1!$Q$2:$Q$5,NUMERICAL_BINS_STEP_1!$A$2:$A$5,,-1)</f>
        <v>0</v>
      </c>
      <c r="R24" s="1">
        <f>_xlfn.XLOOKUP(Table119[[#This Row],[SR-BL]],NUMERICAL_BINS_STEP_1!$R$2:$R$5,NUMERICAL_BINS_STEP_1!$A$2:$A$5,,-1)</f>
        <v>0</v>
      </c>
      <c r="S24" s="1">
        <f>_xlfn.XLOOKUP(Table119[[#This Row],[AUCTION YEAR]],NUMERICAL_BINS_STEP_1!$S$2:$S$5,NUMERICAL_BINS_STEP_1!$A$2:$A$5,,-1)</f>
        <v>3</v>
      </c>
      <c r="T24" s="1">
        <f>_xlfn.XLOOKUP(Table119[[#This Row],[BASE PRICE]],NUMERICAL_BINS_STEP_1!$T$2:$T$5,NUMERICAL_BINS_STEP_1!$A$2:$A$5,,-1)</f>
        <v>1</v>
      </c>
      <c r="U24" s="1">
        <f>_xlfn.XLOOKUP(Table14[[#This Row],[COUNTRY]],CATEGORICAL_BINS_STEP_1!$L$2:$L$11,CATEGORICAL_BINS_STEP_1!$K$2:$K$11,,-1)</f>
        <v>2</v>
      </c>
      <c r="V24" s="1">
        <f>_xlfn.XLOOKUP(Table14[[#This Row],[TEAM]],CATEGORICAL_BINS_STEP_1!$L$14:$L$29,CATEGORICAL_BINS_STEP_1!$K$14:$K$29,,-1)</f>
        <v>1</v>
      </c>
      <c r="W24" s="1">
        <f>_xlfn.XLOOKUP(Table14[[#This Row],[PLAYING ROLE]],CATEGORICAL_BINS_STEP_1!$L$34:$L$37,CATEGORICAL_BINS_STEP_1!$K$34:$K$37,,-1)</f>
        <v>2</v>
      </c>
      <c r="X24" s="1">
        <f>IF(Table119[[#This Row],[SOLD PRICE]]&gt;=1000000,1,0)</f>
        <v>0</v>
      </c>
      <c r="Y24" s="1">
        <f>$A$134+SUMPRODUCT($B$134:$W$134,Table1924[[#This Row],[AGE]:[PLAYING ROLE_BINS]])</f>
        <v>-1070.664277819895</v>
      </c>
      <c r="Z24" s="1">
        <f t="shared" si="0"/>
        <v>0</v>
      </c>
      <c r="AA24" s="1">
        <f t="shared" si="1"/>
        <v>0</v>
      </c>
      <c r="AB24" s="1">
        <f t="shared" si="2"/>
        <v>1</v>
      </c>
      <c r="AC24" s="1">
        <f t="shared" si="3"/>
        <v>0</v>
      </c>
      <c r="AD24" s="1">
        <f t="shared" si="4"/>
        <v>0</v>
      </c>
    </row>
    <row r="25" spans="1:30" x14ac:dyDescent="0.35">
      <c r="A25" s="4">
        <v>24</v>
      </c>
      <c r="B25" s="4">
        <v>2</v>
      </c>
      <c r="C25" s="1">
        <v>3</v>
      </c>
      <c r="D25" s="1">
        <v>3</v>
      </c>
      <c r="E25" s="1">
        <v>2</v>
      </c>
      <c r="F25" s="1">
        <v>3</v>
      </c>
      <c r="G25" s="1">
        <v>3</v>
      </c>
      <c r="H25" s="1">
        <v>0</v>
      </c>
      <c r="I25" s="1">
        <v>1</v>
      </c>
      <c r="J25" s="1">
        <v>1</v>
      </c>
      <c r="K25" s="1">
        <v>3</v>
      </c>
      <c r="L25" s="1">
        <v>1</v>
      </c>
      <c r="M25" s="1">
        <v>1</v>
      </c>
      <c r="N25" s="1">
        <v>0</v>
      </c>
      <c r="O25" s="1">
        <v>0</v>
      </c>
      <c r="P25" s="1">
        <v>3</v>
      </c>
      <c r="Q25" s="1">
        <v>3</v>
      </c>
      <c r="R25" s="1">
        <v>1</v>
      </c>
      <c r="S25" s="1">
        <v>1</v>
      </c>
      <c r="T25" s="1">
        <v>3</v>
      </c>
      <c r="U25" s="1">
        <v>1</v>
      </c>
      <c r="V25" s="1">
        <v>1</v>
      </c>
      <c r="W25" s="1">
        <v>1</v>
      </c>
      <c r="X25" s="1">
        <f>IF(Table119[[#This Row],[SOLD PRICE]]&gt;=1000000,1,0)</f>
        <v>0</v>
      </c>
      <c r="Y25" s="1">
        <f>$A$134+SUMPRODUCT($B$134:$W$134,Table1924[[#This Row],[AGE]:[PLAYING ROLE_BINS]])</f>
        <v>412.21652321423085</v>
      </c>
      <c r="Z25" s="1">
        <f t="shared" si="0"/>
        <v>1.0552646286271387E+179</v>
      </c>
      <c r="AA25" s="1">
        <f t="shared" si="1"/>
        <v>1</v>
      </c>
      <c r="AB25" s="1">
        <f t="shared" si="2"/>
        <v>0</v>
      </c>
      <c r="AC25" s="1" t="e">
        <f t="shared" si="3"/>
        <v>#NUM!</v>
      </c>
      <c r="AD25" s="1">
        <f t="shared" si="4"/>
        <v>1</v>
      </c>
    </row>
    <row r="26" spans="1:30" x14ac:dyDescent="0.35">
      <c r="A26" s="4">
        <v>25</v>
      </c>
      <c r="B26" s="4">
        <v>2</v>
      </c>
      <c r="C26" s="1">
        <f>_xlfn.XLOOKUP(Table119[[#This Row],[T-RUNS]],NUMERICAL_BINS_STEP_1!$C$2:$C$5,NUMERICAL_BINS_STEP_1!$A$2:$A$5,,-1)</f>
        <v>2</v>
      </c>
      <c r="D26" s="1">
        <f>_xlfn.XLOOKUP(Table119[[#This Row],[T-WKTS]],NUMERICAL_BINS_STEP_1!$D$2:$D$5,NUMERICAL_BINS_STEP_1!$A$2:$A$5,,-1)</f>
        <v>0</v>
      </c>
      <c r="E26" s="1">
        <f>_xlfn.XLOOKUP(Table119[[#This Row],[ODI-RUNS-S]],NUMERICAL_BINS_STEP_1!$E$2:$E$5,NUMERICAL_BINS_STEP_1!$A$2:$A$5,,-1)</f>
        <v>2</v>
      </c>
      <c r="F26" s="1">
        <f>_xlfn.XLOOKUP(Table119[[#This Row],[ODI-SR-B]],NUMERICAL_BINS_STEP_1!$F$2:$F$5,NUMERICAL_BINS_STEP_1!$A$2:$A$5,,-1)</f>
        <v>1</v>
      </c>
      <c r="G26" s="1">
        <f>_xlfn.XLOOKUP(Table119[[#This Row],[ODI-WKTS]],NUMERICAL_BINS_STEP_1!$G$2:$G$5,NUMERICAL_BINS_STEP_1!$A$2:$A$5,,-1)</f>
        <v>0</v>
      </c>
      <c r="H26" s="1">
        <f>_xlfn.XLOOKUP(Table119[[#This Row],[ODI-SR-BL]],NUMERICAL_BINS_STEP_1!$H$2:$H$5,NUMERICAL_BINS_STEP_1!$A$2:$A$5,,-1)</f>
        <v>0</v>
      </c>
      <c r="I26" s="1">
        <f>_xlfn.XLOOKUP(Table119[[#This Row],[RUNS-S]],NUMERICAL_BINS_STEP_1!$I$2:$I$5,NUMERICAL_BINS_STEP_1!$A$2:$A$5,,-1)</f>
        <v>1</v>
      </c>
      <c r="J26" s="1">
        <f>_xlfn.XLOOKUP(Table119[[#This Row],[HS ]],NUMERICAL_BINS_STEP_1!$J$2:$J$5,NUMERICAL_BINS_STEP_1!$A$2:$A$5,,-1)</f>
        <v>2</v>
      </c>
      <c r="K26" s="1">
        <f>_xlfn.XLOOKUP(Table119[[#This Row],[AVE]],NUMERICAL_BINS_STEP_1!$K$2:$K$5,NUMERICAL_BINS_STEP_1!$A$2:$A$5,,-1)</f>
        <v>1</v>
      </c>
      <c r="L26" s="1">
        <f>_xlfn.XLOOKUP(Table119[[#This Row],[SR -B]],NUMERICAL_BINS_STEP_1!$L$2:$L$5,NUMERICAL_BINS_STEP_1!$A$2:$A$5,,-1)</f>
        <v>3</v>
      </c>
      <c r="M26" s="1">
        <f>_xlfn.XLOOKUP(Table119[[#This Row],[SIXERS]],NUMERICAL_BINS_STEP_1!$M$2:$M$5,NUMERICAL_BINS_STEP_1!$A$2:$A$5,,-1)</f>
        <v>2</v>
      </c>
      <c r="N26" s="1">
        <f>_xlfn.XLOOKUP(Table119[[#This Row],[RUNS-C]],NUMERICAL_BINS_STEP_1!$N$2:$N$5,NUMERICAL_BINS_STEP_1!$A$2:$A$5,,-1)</f>
        <v>0</v>
      </c>
      <c r="O26" s="1">
        <f>_xlfn.XLOOKUP(Table119[[#This Row],[WKTS]],NUMERICAL_BINS_STEP_1!$O$2:$O$5,NUMERICAL_BINS_STEP_1!$A$2:$A$5,,-1)</f>
        <v>0</v>
      </c>
      <c r="P26" s="1">
        <f>_xlfn.XLOOKUP(Table119[[#This Row],[AVE-BL]],NUMERICAL_BINS_STEP_1!$P$2:$P$5,NUMERICAL_BINS_STEP_1!$A$2:$A$5,,-1)</f>
        <v>0</v>
      </c>
      <c r="Q26" s="1">
        <f>_xlfn.XLOOKUP(Table119[[#This Row],[ECON]],NUMERICAL_BINS_STEP_1!$Q$2:$Q$5,NUMERICAL_BINS_STEP_1!$A$2:$A$5,,-1)</f>
        <v>0</v>
      </c>
      <c r="R26" s="1">
        <f>_xlfn.XLOOKUP(Table119[[#This Row],[SR-BL]],NUMERICAL_BINS_STEP_1!$R$2:$R$5,NUMERICAL_BINS_STEP_1!$A$2:$A$5,,-1)</f>
        <v>0</v>
      </c>
      <c r="S26" s="1">
        <f>_xlfn.XLOOKUP(Table119[[#This Row],[AUCTION YEAR]],NUMERICAL_BINS_STEP_1!$S$2:$S$5,NUMERICAL_BINS_STEP_1!$A$2:$A$5,,-1)</f>
        <v>2</v>
      </c>
      <c r="T26" s="1">
        <f>_xlfn.XLOOKUP(Table119[[#This Row],[BASE PRICE]],NUMERICAL_BINS_STEP_1!$T$2:$T$5,NUMERICAL_BINS_STEP_1!$A$2:$A$5,,-1)</f>
        <v>1</v>
      </c>
      <c r="U26" s="1">
        <f>_xlfn.XLOOKUP(Table14[[#This Row],[COUNTRY]],CATEGORICAL_BINS_STEP_1!$L$2:$L$11,CATEGORICAL_BINS_STEP_1!$K$2:$K$11,,-1)</f>
        <v>1</v>
      </c>
      <c r="V26" s="1">
        <f>_xlfn.XLOOKUP(Table14[[#This Row],[TEAM]],CATEGORICAL_BINS_STEP_1!$L$14:$L$29,CATEGORICAL_BINS_STEP_1!$K$14:$K$29,,-1)</f>
        <v>4</v>
      </c>
      <c r="W26" s="1">
        <f>_xlfn.XLOOKUP(Table14[[#This Row],[PLAYING ROLE]],CATEGORICAL_BINS_STEP_1!$L$34:$L$37,CATEGORICAL_BINS_STEP_1!$K$34:$K$37,,-1)</f>
        <v>2</v>
      </c>
      <c r="X26" s="1">
        <f>IF(Table119[[#This Row],[SOLD PRICE]]&gt;=1000000,1,0)</f>
        <v>0</v>
      </c>
      <c r="Y26" s="1">
        <f>$A$134+SUMPRODUCT($B$134:$W$134,Table1924[[#This Row],[AGE]:[PLAYING ROLE_BINS]])</f>
        <v>-581.89104389968304</v>
      </c>
      <c r="Z26" s="1">
        <f t="shared" si="0"/>
        <v>1.9405755955587969E-253</v>
      </c>
      <c r="AA26" s="1">
        <f t="shared" si="1"/>
        <v>1.9405755955587969E-253</v>
      </c>
      <c r="AB26" s="1">
        <f t="shared" si="2"/>
        <v>1</v>
      </c>
      <c r="AC26" s="1">
        <f t="shared" si="3"/>
        <v>0</v>
      </c>
      <c r="AD26" s="1">
        <f t="shared" si="4"/>
        <v>1</v>
      </c>
    </row>
    <row r="27" spans="1:30" x14ac:dyDescent="0.35">
      <c r="A27" s="4">
        <v>26</v>
      </c>
      <c r="B27" s="4">
        <v>3</v>
      </c>
      <c r="C27" s="1">
        <f>_xlfn.XLOOKUP(Table119[[#This Row],[T-RUNS]],NUMERICAL_BINS_STEP_1!$C$2:$C$5,NUMERICAL_BINS_STEP_1!$A$2:$A$5,,-1)</f>
        <v>1</v>
      </c>
      <c r="D27" s="1">
        <f>_xlfn.XLOOKUP(Table119[[#This Row],[T-WKTS]],NUMERICAL_BINS_STEP_1!$D$2:$D$5,NUMERICAL_BINS_STEP_1!$A$2:$A$5,,-1)</f>
        <v>2</v>
      </c>
      <c r="E27" s="1">
        <f>_xlfn.XLOOKUP(Table119[[#This Row],[ODI-RUNS-S]],NUMERICAL_BINS_STEP_1!$E$2:$E$5,NUMERICAL_BINS_STEP_1!$A$2:$A$5,,-1)</f>
        <v>0</v>
      </c>
      <c r="F27" s="1">
        <f>_xlfn.XLOOKUP(Table119[[#This Row],[ODI-SR-B]],NUMERICAL_BINS_STEP_1!$F$2:$F$5,NUMERICAL_BINS_STEP_1!$A$2:$A$5,,-1)</f>
        <v>0</v>
      </c>
      <c r="G27" s="1">
        <f>_xlfn.XLOOKUP(Table119[[#This Row],[ODI-WKTS]],NUMERICAL_BINS_STEP_1!$G$2:$G$5,NUMERICAL_BINS_STEP_1!$A$2:$A$5,,-1)</f>
        <v>2</v>
      </c>
      <c r="H27" s="1">
        <f>_xlfn.XLOOKUP(Table119[[#This Row],[ODI-SR-BL]],NUMERICAL_BINS_STEP_1!$H$2:$H$5,NUMERICAL_BINS_STEP_1!$A$2:$A$5,,-1)</f>
        <v>2</v>
      </c>
      <c r="I27" s="1">
        <f>_xlfn.XLOOKUP(Table119[[#This Row],[RUNS-S]],NUMERICAL_BINS_STEP_1!$I$2:$I$5,NUMERICAL_BINS_STEP_1!$A$2:$A$5,,-1)</f>
        <v>2</v>
      </c>
      <c r="J27" s="1">
        <f>_xlfn.XLOOKUP(Table119[[#This Row],[HS ]],NUMERICAL_BINS_STEP_1!$J$2:$J$5,NUMERICAL_BINS_STEP_1!$A$2:$A$5,,-1)</f>
        <v>1</v>
      </c>
      <c r="K27" s="1">
        <f>_xlfn.XLOOKUP(Table119[[#This Row],[AVE]],NUMERICAL_BINS_STEP_1!$K$2:$K$5,NUMERICAL_BINS_STEP_1!$A$2:$A$5,,-1)</f>
        <v>1</v>
      </c>
      <c r="L27" s="1">
        <f>_xlfn.XLOOKUP(Table119[[#This Row],[SR -B]],NUMERICAL_BINS_STEP_1!$L$2:$L$5,NUMERICAL_BINS_STEP_1!$A$2:$A$5,,-1)</f>
        <v>1</v>
      </c>
      <c r="M27" s="1">
        <f>_xlfn.XLOOKUP(Table119[[#This Row],[SIXERS]],NUMERICAL_BINS_STEP_1!$M$2:$M$5,NUMERICAL_BINS_STEP_1!$A$2:$A$5,,-1)</f>
        <v>1</v>
      </c>
      <c r="N27" s="1">
        <f>_xlfn.XLOOKUP(Table119[[#This Row],[RUNS-C]],NUMERICAL_BINS_STEP_1!$N$2:$N$5,NUMERICAL_BINS_STEP_1!$A$2:$A$5,,-1)</f>
        <v>3</v>
      </c>
      <c r="O27" s="1">
        <f>_xlfn.XLOOKUP(Table119[[#This Row],[WKTS]],NUMERICAL_BINS_STEP_1!$O$2:$O$5,NUMERICAL_BINS_STEP_1!$A$2:$A$5,,-1)</f>
        <v>3</v>
      </c>
      <c r="P27" s="1">
        <f>_xlfn.XLOOKUP(Table119[[#This Row],[AVE-BL]],NUMERICAL_BINS_STEP_1!$P$2:$P$5,NUMERICAL_BINS_STEP_1!$A$2:$A$5,,-1)</f>
        <v>0</v>
      </c>
      <c r="Q27" s="1">
        <f>_xlfn.XLOOKUP(Table119[[#This Row],[ECON]],NUMERICAL_BINS_STEP_1!$Q$2:$Q$5,NUMERICAL_BINS_STEP_1!$A$2:$A$5,,-1)</f>
        <v>0</v>
      </c>
      <c r="R27" s="1">
        <f>_xlfn.XLOOKUP(Table119[[#This Row],[SR-BL]],NUMERICAL_BINS_STEP_1!$R$2:$R$5,NUMERICAL_BINS_STEP_1!$A$2:$A$5,,-1)</f>
        <v>0</v>
      </c>
      <c r="S27" s="1">
        <f>_xlfn.XLOOKUP(Table119[[#This Row],[AUCTION YEAR]],NUMERICAL_BINS_STEP_1!$S$2:$S$5,NUMERICAL_BINS_STEP_1!$A$2:$A$5,,-1)</f>
        <v>3</v>
      </c>
      <c r="T27" s="1">
        <f>_xlfn.XLOOKUP(Table119[[#This Row],[BASE PRICE]],NUMERICAL_BINS_STEP_1!$T$2:$T$5,NUMERICAL_BINS_STEP_1!$A$2:$A$5,,-1)</f>
        <v>1</v>
      </c>
      <c r="U27" s="1">
        <f>_xlfn.XLOOKUP(Table14[[#This Row],[COUNTRY]],CATEGORICAL_BINS_STEP_1!$L$2:$L$11,CATEGORICAL_BINS_STEP_1!$K$2:$K$11,,-1)</f>
        <v>1</v>
      </c>
      <c r="V27" s="1">
        <f>_xlfn.XLOOKUP(Table14[[#This Row],[TEAM]],CATEGORICAL_BINS_STEP_1!$L$14:$L$29,CATEGORICAL_BINS_STEP_1!$K$14:$K$29,,-1)</f>
        <v>2</v>
      </c>
      <c r="W27" s="1">
        <f>_xlfn.XLOOKUP(Table14[[#This Row],[PLAYING ROLE]],CATEGORICAL_BINS_STEP_1!$L$34:$L$37,CATEGORICAL_BINS_STEP_1!$K$34:$K$37,,-1)</f>
        <v>2</v>
      </c>
      <c r="X27" s="1">
        <f>IF(Table119[[#This Row],[SOLD PRICE]]&gt;=1000000,1,0)</f>
        <v>0</v>
      </c>
      <c r="Y27" s="1">
        <f>$A$134+SUMPRODUCT($B$134:$W$134,Table1924[[#This Row],[AGE]:[PLAYING ROLE_BINS]])</f>
        <v>-1161.4184336431194</v>
      </c>
      <c r="Z27" s="1">
        <f t="shared" si="0"/>
        <v>0</v>
      </c>
      <c r="AA27" s="1">
        <f t="shared" si="1"/>
        <v>0</v>
      </c>
      <c r="AB27" s="1">
        <f t="shared" si="2"/>
        <v>1</v>
      </c>
      <c r="AC27" s="1">
        <f t="shared" si="3"/>
        <v>0</v>
      </c>
      <c r="AD27" s="1">
        <f t="shared" si="4"/>
        <v>0</v>
      </c>
    </row>
    <row r="28" spans="1:30" x14ac:dyDescent="0.35">
      <c r="A28" s="4">
        <v>27</v>
      </c>
      <c r="B28" s="4">
        <v>2</v>
      </c>
      <c r="C28" s="1">
        <f>_xlfn.XLOOKUP(Table119[[#This Row],[T-RUNS]],NUMERICAL_BINS_STEP_1!$C$2:$C$5,NUMERICAL_BINS_STEP_1!$A$2:$A$5,,-1)</f>
        <v>1</v>
      </c>
      <c r="D28" s="1">
        <f>_xlfn.XLOOKUP(Table119[[#This Row],[T-WKTS]],NUMERICAL_BINS_STEP_1!$D$2:$D$5,NUMERICAL_BINS_STEP_1!$A$2:$A$5,,-1)</f>
        <v>2</v>
      </c>
      <c r="E28" s="1">
        <f>_xlfn.XLOOKUP(Table119[[#This Row],[ODI-RUNS-S]],NUMERICAL_BINS_STEP_1!$E$2:$E$5,NUMERICAL_BINS_STEP_1!$A$2:$A$5,,-1)</f>
        <v>0</v>
      </c>
      <c r="F28" s="1">
        <f>_xlfn.XLOOKUP(Table119[[#This Row],[ODI-SR-B]],NUMERICAL_BINS_STEP_1!$F$2:$F$5,NUMERICAL_BINS_STEP_1!$A$2:$A$5,,-1)</f>
        <v>3</v>
      </c>
      <c r="G28" s="1">
        <f>_xlfn.XLOOKUP(Table119[[#This Row],[ODI-WKTS]],NUMERICAL_BINS_STEP_1!$G$2:$G$5,NUMERICAL_BINS_STEP_1!$A$2:$A$5,,-1)</f>
        <v>0</v>
      </c>
      <c r="H28" s="1">
        <f>_xlfn.XLOOKUP(Table119[[#This Row],[ODI-SR-BL]],NUMERICAL_BINS_STEP_1!$H$2:$H$5,NUMERICAL_BINS_STEP_1!$A$2:$A$5,,-1)</f>
        <v>3</v>
      </c>
      <c r="I28" s="1">
        <f>_xlfn.XLOOKUP(Table119[[#This Row],[RUNS-S]],NUMERICAL_BINS_STEP_1!$I$2:$I$5,NUMERICAL_BINS_STEP_1!$A$2:$A$5,,-1)</f>
        <v>0</v>
      </c>
      <c r="J28" s="1">
        <f>_xlfn.XLOOKUP(Table119[[#This Row],[HS ]],NUMERICAL_BINS_STEP_1!$J$2:$J$5,NUMERICAL_BINS_STEP_1!$A$2:$A$5,,-1)</f>
        <v>0</v>
      </c>
      <c r="K28" s="1">
        <f>_xlfn.XLOOKUP(Table119[[#This Row],[AVE]],NUMERICAL_BINS_STEP_1!$K$2:$K$5,NUMERICAL_BINS_STEP_1!$A$2:$A$5,,-1)</f>
        <v>0</v>
      </c>
      <c r="L28" s="1">
        <f>_xlfn.XLOOKUP(Table119[[#This Row],[SR -B]],NUMERICAL_BINS_STEP_1!$L$2:$L$5,NUMERICAL_BINS_STEP_1!$A$2:$A$5,,-1)</f>
        <v>3</v>
      </c>
      <c r="M28" s="1">
        <f>_xlfn.XLOOKUP(Table119[[#This Row],[SIXERS]],NUMERICAL_BINS_STEP_1!$M$2:$M$5,NUMERICAL_BINS_STEP_1!$A$2:$A$5,,-1)</f>
        <v>1</v>
      </c>
      <c r="N28" s="1">
        <f>_xlfn.XLOOKUP(Table119[[#This Row],[RUNS-C]],NUMERICAL_BINS_STEP_1!$N$2:$N$5,NUMERICAL_BINS_STEP_1!$A$2:$A$5,,-1)</f>
        <v>2</v>
      </c>
      <c r="O28" s="1">
        <f>_xlfn.XLOOKUP(Table119[[#This Row],[WKTS]],NUMERICAL_BINS_STEP_1!$O$2:$O$5,NUMERICAL_BINS_STEP_1!$A$2:$A$5,,-1)</f>
        <v>0</v>
      </c>
      <c r="P28" s="1">
        <f>_xlfn.XLOOKUP(Table119[[#This Row],[AVE-BL]],NUMERICAL_BINS_STEP_1!$P$2:$P$5,NUMERICAL_BINS_STEP_1!$A$2:$A$5,,-1)</f>
        <v>3</v>
      </c>
      <c r="Q28" s="1">
        <f>_xlfn.XLOOKUP(Table119[[#This Row],[ECON]],NUMERICAL_BINS_STEP_1!$Q$2:$Q$5,NUMERICAL_BINS_STEP_1!$A$2:$A$5,,-1)</f>
        <v>3</v>
      </c>
      <c r="R28" s="1">
        <f>_xlfn.XLOOKUP(Table119[[#This Row],[SR-BL]],NUMERICAL_BINS_STEP_1!$R$2:$R$5,NUMERICAL_BINS_STEP_1!$A$2:$A$5,,-1)</f>
        <v>3</v>
      </c>
      <c r="S28" s="1">
        <f>_xlfn.XLOOKUP(Table119[[#This Row],[AUCTION YEAR]],NUMERICAL_BINS_STEP_1!$S$2:$S$5,NUMERICAL_BINS_STEP_1!$A$2:$A$5,,-1)</f>
        <v>3</v>
      </c>
      <c r="T28" s="1">
        <f>_xlfn.XLOOKUP(Table119[[#This Row],[BASE PRICE]],NUMERICAL_BINS_STEP_1!$T$2:$T$5,NUMERICAL_BINS_STEP_1!$A$2:$A$5,,-1)</f>
        <v>1</v>
      </c>
      <c r="U28" s="1">
        <f>_xlfn.XLOOKUP(Table14[[#This Row],[COUNTRY]],CATEGORICAL_BINS_STEP_1!$L$2:$L$11,CATEGORICAL_BINS_STEP_1!$K$2:$K$11,,-1)</f>
        <v>3</v>
      </c>
      <c r="V28" s="1">
        <f>_xlfn.XLOOKUP(Table14[[#This Row],[TEAM]],CATEGORICAL_BINS_STEP_1!$L$14:$L$29,CATEGORICAL_BINS_STEP_1!$K$14:$K$29,,-1)</f>
        <v>2</v>
      </c>
      <c r="W28" s="1">
        <f>_xlfn.XLOOKUP(Table14[[#This Row],[PLAYING ROLE]],CATEGORICAL_BINS_STEP_1!$L$34:$L$37,CATEGORICAL_BINS_STEP_1!$K$34:$K$37,,-1)</f>
        <v>1</v>
      </c>
      <c r="X28" s="1">
        <f>IF(Table119[[#This Row],[SOLD PRICE]]&gt;=1000000,1,0)</f>
        <v>0</v>
      </c>
      <c r="Y28" s="1">
        <f>$A$134+SUMPRODUCT($B$134:$W$134,Table1924[[#This Row],[AGE]:[PLAYING ROLE_BINS]])</f>
        <v>-1150.516121844068</v>
      </c>
      <c r="Z28" s="1">
        <f t="shared" si="0"/>
        <v>0</v>
      </c>
      <c r="AA28" s="1">
        <f t="shared" si="1"/>
        <v>0</v>
      </c>
      <c r="AB28" s="1">
        <f t="shared" si="2"/>
        <v>1</v>
      </c>
      <c r="AC28" s="1">
        <f t="shared" si="3"/>
        <v>0</v>
      </c>
      <c r="AD28" s="1">
        <f t="shared" si="4"/>
        <v>0</v>
      </c>
    </row>
    <row r="29" spans="1:30" x14ac:dyDescent="0.35">
      <c r="A29" s="4">
        <v>28</v>
      </c>
      <c r="B29" s="4">
        <v>3</v>
      </c>
      <c r="C29" s="1">
        <f>_xlfn.XLOOKUP(Table119[[#This Row],[T-RUNS]],NUMERICAL_BINS_STEP_1!$C$2:$C$5,NUMERICAL_BINS_STEP_1!$A$2:$A$5,,-1)</f>
        <v>2</v>
      </c>
      <c r="D29" s="1">
        <f>_xlfn.XLOOKUP(Table119[[#This Row],[T-WKTS]],NUMERICAL_BINS_STEP_1!$D$2:$D$5,NUMERICAL_BINS_STEP_1!$A$2:$A$5,,-1)</f>
        <v>3</v>
      </c>
      <c r="E29" s="1">
        <f>_xlfn.XLOOKUP(Table119[[#This Row],[ODI-RUNS-S]],NUMERICAL_BINS_STEP_1!$E$2:$E$5,NUMERICAL_BINS_STEP_1!$A$2:$A$5,,-1)</f>
        <v>1</v>
      </c>
      <c r="F29" s="1">
        <f>_xlfn.XLOOKUP(Table119[[#This Row],[ODI-SR-B]],NUMERICAL_BINS_STEP_1!$F$2:$F$5,NUMERICAL_BINS_STEP_1!$A$2:$A$5,,-1)</f>
        <v>1</v>
      </c>
      <c r="G29" s="1">
        <f>_xlfn.XLOOKUP(Table119[[#This Row],[ODI-WKTS]],NUMERICAL_BINS_STEP_1!$G$2:$G$5,NUMERICAL_BINS_STEP_1!$A$2:$A$5,,-1)</f>
        <v>2</v>
      </c>
      <c r="H29" s="1">
        <f>_xlfn.XLOOKUP(Table119[[#This Row],[ODI-SR-BL]],NUMERICAL_BINS_STEP_1!$H$2:$H$5,NUMERICAL_BINS_STEP_1!$A$2:$A$5,,-1)</f>
        <v>0</v>
      </c>
      <c r="I29" s="1">
        <f>_xlfn.XLOOKUP(Table119[[#This Row],[RUNS-S]],NUMERICAL_BINS_STEP_1!$I$2:$I$5,NUMERICAL_BINS_STEP_1!$A$2:$A$5,,-1)</f>
        <v>1</v>
      </c>
      <c r="J29" s="1">
        <f>_xlfn.XLOOKUP(Table119[[#This Row],[HS ]],NUMERICAL_BINS_STEP_1!$J$2:$J$5,NUMERICAL_BINS_STEP_1!$A$2:$A$5,,-1)</f>
        <v>1</v>
      </c>
      <c r="K29" s="1">
        <f>_xlfn.XLOOKUP(Table119[[#This Row],[AVE]],NUMERICAL_BINS_STEP_1!$K$2:$K$5,NUMERICAL_BINS_STEP_1!$A$2:$A$5,,-1)</f>
        <v>1</v>
      </c>
      <c r="L29" s="1">
        <f>_xlfn.XLOOKUP(Table119[[#This Row],[SR -B]],NUMERICAL_BINS_STEP_1!$L$2:$L$5,NUMERICAL_BINS_STEP_1!$A$2:$A$5,,-1)</f>
        <v>1</v>
      </c>
      <c r="M29" s="1">
        <f>_xlfn.XLOOKUP(Table119[[#This Row],[SIXERS]],NUMERICAL_BINS_STEP_1!$M$2:$M$5,NUMERICAL_BINS_STEP_1!$A$2:$A$5,,-1)</f>
        <v>1</v>
      </c>
      <c r="N29" s="1">
        <f>_xlfn.XLOOKUP(Table119[[#This Row],[RUNS-C]],NUMERICAL_BINS_STEP_1!$N$2:$N$5,NUMERICAL_BINS_STEP_1!$A$2:$A$5,,-1)</f>
        <v>3</v>
      </c>
      <c r="O29" s="1">
        <f>_xlfn.XLOOKUP(Table119[[#This Row],[WKTS]],NUMERICAL_BINS_STEP_1!$O$2:$O$5,NUMERICAL_BINS_STEP_1!$A$2:$A$5,,-1)</f>
        <v>3</v>
      </c>
      <c r="P29" s="1">
        <f>_xlfn.XLOOKUP(Table119[[#This Row],[AVE-BL]],NUMERICAL_BINS_STEP_1!$P$2:$P$5,NUMERICAL_BINS_STEP_1!$A$2:$A$5,,-1)</f>
        <v>0</v>
      </c>
      <c r="Q29" s="1">
        <f>_xlfn.XLOOKUP(Table119[[#This Row],[ECON]],NUMERICAL_BINS_STEP_1!$Q$2:$Q$5,NUMERICAL_BINS_STEP_1!$A$2:$A$5,,-1)</f>
        <v>2</v>
      </c>
      <c r="R29" s="1">
        <f>_xlfn.XLOOKUP(Table119[[#This Row],[SR-BL]],NUMERICAL_BINS_STEP_1!$R$2:$R$5,NUMERICAL_BINS_STEP_1!$A$2:$A$5,,-1)</f>
        <v>0</v>
      </c>
      <c r="S29" s="1">
        <f>_xlfn.XLOOKUP(Table119[[#This Row],[AUCTION YEAR]],NUMERICAL_BINS_STEP_1!$S$2:$S$5,NUMERICAL_BINS_STEP_1!$A$2:$A$5,,-1)</f>
        <v>3</v>
      </c>
      <c r="T29" s="1">
        <f>_xlfn.XLOOKUP(Table119[[#This Row],[BASE PRICE]],NUMERICAL_BINS_STEP_1!$T$2:$T$5,NUMERICAL_BINS_STEP_1!$A$2:$A$5,,-1)</f>
        <v>1</v>
      </c>
      <c r="U29" s="1">
        <f>_xlfn.XLOOKUP(Table14[[#This Row],[COUNTRY]],CATEGORICAL_BINS_STEP_1!$L$2:$L$11,CATEGORICAL_BINS_STEP_1!$K$2:$K$11,,-1)</f>
        <v>2</v>
      </c>
      <c r="V29" s="1">
        <f>_xlfn.XLOOKUP(Table14[[#This Row],[TEAM]],CATEGORICAL_BINS_STEP_1!$L$14:$L$29,CATEGORICAL_BINS_STEP_1!$K$14:$K$29,,-1)</f>
        <v>3</v>
      </c>
      <c r="W29" s="1">
        <f>_xlfn.XLOOKUP(Table14[[#This Row],[PLAYING ROLE]],CATEGORICAL_BINS_STEP_1!$L$34:$L$37,CATEGORICAL_BINS_STEP_1!$K$34:$K$37,,-1)</f>
        <v>2</v>
      </c>
      <c r="X29" s="1">
        <f>IF(Table119[[#This Row],[SOLD PRICE]]&gt;=1000000,1,0)</f>
        <v>0</v>
      </c>
      <c r="Y29" s="1">
        <f>$A$134+SUMPRODUCT($B$134:$W$134,Table1924[[#This Row],[AGE]:[PLAYING ROLE_BINS]])</f>
        <v>-1188.0419378144588</v>
      </c>
      <c r="Z29" s="1">
        <f t="shared" si="0"/>
        <v>0</v>
      </c>
      <c r="AA29" s="1">
        <f t="shared" si="1"/>
        <v>0</v>
      </c>
      <c r="AB29" s="1">
        <f t="shared" si="2"/>
        <v>1</v>
      </c>
      <c r="AC29" s="1">
        <f t="shared" si="3"/>
        <v>0</v>
      </c>
      <c r="AD29" s="1">
        <f t="shared" si="4"/>
        <v>0</v>
      </c>
    </row>
    <row r="30" spans="1:30" x14ac:dyDescent="0.35">
      <c r="A30" s="4">
        <v>29</v>
      </c>
      <c r="B30" s="4">
        <v>3</v>
      </c>
      <c r="C30" s="1">
        <f>_xlfn.XLOOKUP(Table119[[#This Row],[T-RUNS]],NUMERICAL_BINS_STEP_1!$C$2:$C$5,NUMERICAL_BINS_STEP_1!$A$2:$A$5,,-1)</f>
        <v>0</v>
      </c>
      <c r="D30" s="1">
        <f>_xlfn.XLOOKUP(Table119[[#This Row],[T-WKTS]],NUMERICAL_BINS_STEP_1!$D$2:$D$5,NUMERICAL_BINS_STEP_1!$A$2:$A$5,,-1)</f>
        <v>0</v>
      </c>
      <c r="E30" s="1">
        <f>_xlfn.XLOOKUP(Table119[[#This Row],[ODI-RUNS-S]],NUMERICAL_BINS_STEP_1!$E$2:$E$5,NUMERICAL_BINS_STEP_1!$A$2:$A$5,,-1)</f>
        <v>0</v>
      </c>
      <c r="F30" s="1">
        <f>_xlfn.XLOOKUP(Table119[[#This Row],[ODI-SR-B]],NUMERICAL_BINS_STEP_1!$F$2:$F$5,NUMERICAL_BINS_STEP_1!$A$2:$A$5,,-1)</f>
        <v>0</v>
      </c>
      <c r="G30" s="1">
        <f>_xlfn.XLOOKUP(Table119[[#This Row],[ODI-WKTS]],NUMERICAL_BINS_STEP_1!$G$2:$G$5,NUMERICAL_BINS_STEP_1!$A$2:$A$5,,-1)</f>
        <v>0</v>
      </c>
      <c r="H30" s="1">
        <f>_xlfn.XLOOKUP(Table119[[#This Row],[ODI-SR-BL]],NUMERICAL_BINS_STEP_1!$H$2:$H$5,NUMERICAL_BINS_STEP_1!$A$2:$A$5,,-1)</f>
        <v>0</v>
      </c>
      <c r="I30" s="1">
        <f>_xlfn.XLOOKUP(Table119[[#This Row],[RUNS-S]],NUMERICAL_BINS_STEP_1!$I$2:$I$5,NUMERICAL_BINS_STEP_1!$A$2:$A$5,,-1)</f>
        <v>3</v>
      </c>
      <c r="J30" s="1">
        <f>_xlfn.XLOOKUP(Table119[[#This Row],[HS ]],NUMERICAL_BINS_STEP_1!$J$2:$J$5,NUMERICAL_BINS_STEP_1!$A$2:$A$5,,-1)</f>
        <v>3</v>
      </c>
      <c r="K30" s="1">
        <f>_xlfn.XLOOKUP(Table119[[#This Row],[AVE]],NUMERICAL_BINS_STEP_1!$K$2:$K$5,NUMERICAL_BINS_STEP_1!$A$2:$A$5,,-1)</f>
        <v>2</v>
      </c>
      <c r="L30" s="1">
        <f>_xlfn.XLOOKUP(Table119[[#This Row],[SR -B]],NUMERICAL_BINS_STEP_1!$L$2:$L$5,NUMERICAL_BINS_STEP_1!$A$2:$A$5,,-1)</f>
        <v>1</v>
      </c>
      <c r="M30" s="1">
        <f>_xlfn.XLOOKUP(Table119[[#This Row],[SIXERS]],NUMERICAL_BINS_STEP_1!$M$2:$M$5,NUMERICAL_BINS_STEP_1!$A$2:$A$5,,-1)</f>
        <v>3</v>
      </c>
      <c r="N30" s="1">
        <f>_xlfn.XLOOKUP(Table119[[#This Row],[RUNS-C]],NUMERICAL_BINS_STEP_1!$N$2:$N$5,NUMERICAL_BINS_STEP_1!$A$2:$A$5,,-1)</f>
        <v>0</v>
      </c>
      <c r="O30" s="1">
        <f>_xlfn.XLOOKUP(Table119[[#This Row],[WKTS]],NUMERICAL_BINS_STEP_1!$O$2:$O$5,NUMERICAL_BINS_STEP_1!$A$2:$A$5,,-1)</f>
        <v>0</v>
      </c>
      <c r="P30" s="1">
        <f>_xlfn.XLOOKUP(Table119[[#This Row],[AVE-BL]],NUMERICAL_BINS_STEP_1!$P$2:$P$5,NUMERICAL_BINS_STEP_1!$A$2:$A$5,,-1)</f>
        <v>0</v>
      </c>
      <c r="Q30" s="1">
        <f>_xlfn.XLOOKUP(Table119[[#This Row],[ECON]],NUMERICAL_BINS_STEP_1!$Q$2:$Q$5,NUMERICAL_BINS_STEP_1!$A$2:$A$5,,-1)</f>
        <v>0</v>
      </c>
      <c r="R30" s="1">
        <f>_xlfn.XLOOKUP(Table119[[#This Row],[SR-BL]],NUMERICAL_BINS_STEP_1!$R$2:$R$5,NUMERICAL_BINS_STEP_1!$A$2:$A$5,,-1)</f>
        <v>0</v>
      </c>
      <c r="S30" s="1">
        <f>_xlfn.XLOOKUP(Table119[[#This Row],[AUCTION YEAR]],NUMERICAL_BINS_STEP_1!$S$2:$S$5,NUMERICAL_BINS_STEP_1!$A$2:$A$5,,-1)</f>
        <v>3</v>
      </c>
      <c r="T30" s="1">
        <f>_xlfn.XLOOKUP(Table119[[#This Row],[BASE PRICE]],NUMERICAL_BINS_STEP_1!$T$2:$T$5,NUMERICAL_BINS_STEP_1!$A$2:$A$5,,-1)</f>
        <v>1</v>
      </c>
      <c r="U30" s="1">
        <f>_xlfn.XLOOKUP(Table14[[#This Row],[COUNTRY]],CATEGORICAL_BINS_STEP_1!$L$2:$L$11,CATEGORICAL_BINS_STEP_1!$K$2:$K$11,,-1)</f>
        <v>2</v>
      </c>
      <c r="V30" s="1">
        <f>_xlfn.XLOOKUP(Table14[[#This Row],[TEAM]],CATEGORICAL_BINS_STEP_1!$L$14:$L$29,CATEGORICAL_BINS_STEP_1!$K$14:$K$29,,-1)</f>
        <v>4</v>
      </c>
      <c r="W30" s="1">
        <f>_xlfn.XLOOKUP(Table14[[#This Row],[PLAYING ROLE]],CATEGORICAL_BINS_STEP_1!$L$34:$L$37,CATEGORICAL_BINS_STEP_1!$K$34:$K$37,,-1)</f>
        <v>4</v>
      </c>
      <c r="X30" s="1">
        <f>IF(Table119[[#This Row],[SOLD PRICE]]&gt;=1000000,1,0)</f>
        <v>0</v>
      </c>
      <c r="Y30" s="1">
        <f>$A$134+SUMPRODUCT($B$134:$W$134,Table1924[[#This Row],[AGE]:[PLAYING ROLE_BINS]])</f>
        <v>-1089.7508760202738</v>
      </c>
      <c r="Z30" s="1">
        <f t="shared" si="0"/>
        <v>0</v>
      </c>
      <c r="AA30" s="1">
        <f t="shared" si="1"/>
        <v>0</v>
      </c>
      <c r="AB30" s="1">
        <f t="shared" si="2"/>
        <v>1</v>
      </c>
      <c r="AC30" s="1">
        <f t="shared" si="3"/>
        <v>0</v>
      </c>
      <c r="AD30" s="1">
        <f t="shared" si="4"/>
        <v>0</v>
      </c>
    </row>
    <row r="31" spans="1:30" x14ac:dyDescent="0.35">
      <c r="A31" s="4">
        <v>30</v>
      </c>
      <c r="B31" s="4">
        <v>2</v>
      </c>
      <c r="C31" s="1">
        <f>_xlfn.XLOOKUP(Table119[[#This Row],[T-RUNS]],NUMERICAL_BINS_STEP_1!$C$2:$C$5,NUMERICAL_BINS_STEP_1!$A$2:$A$5,,-1)</f>
        <v>1</v>
      </c>
      <c r="D31" s="1">
        <f>_xlfn.XLOOKUP(Table119[[#This Row],[T-WKTS]],NUMERICAL_BINS_STEP_1!$D$2:$D$5,NUMERICAL_BINS_STEP_1!$A$2:$A$5,,-1)</f>
        <v>2</v>
      </c>
      <c r="E31" s="1">
        <f>_xlfn.XLOOKUP(Table119[[#This Row],[ODI-RUNS-S]],NUMERICAL_BINS_STEP_1!$E$2:$E$5,NUMERICAL_BINS_STEP_1!$A$2:$A$5,,-1)</f>
        <v>1</v>
      </c>
      <c r="F31" s="1">
        <f>_xlfn.XLOOKUP(Table119[[#This Row],[ODI-SR-B]],NUMERICAL_BINS_STEP_1!$F$2:$F$5,NUMERICAL_BINS_STEP_1!$A$2:$A$5,,-1)</f>
        <v>1</v>
      </c>
      <c r="G31" s="1">
        <f>_xlfn.XLOOKUP(Table119[[#This Row],[ODI-WKTS]],NUMERICAL_BINS_STEP_1!$G$2:$G$5,NUMERICAL_BINS_STEP_1!$A$2:$A$5,,-1)</f>
        <v>2</v>
      </c>
      <c r="H31" s="1">
        <f>_xlfn.XLOOKUP(Table119[[#This Row],[ODI-SR-BL]],NUMERICAL_BINS_STEP_1!$H$2:$H$5,NUMERICAL_BINS_STEP_1!$A$2:$A$5,,-1)</f>
        <v>2</v>
      </c>
      <c r="I31" s="1">
        <f>_xlfn.XLOOKUP(Table119[[#This Row],[RUNS-S]],NUMERICAL_BINS_STEP_1!$I$2:$I$5,NUMERICAL_BINS_STEP_1!$A$2:$A$5,,-1)</f>
        <v>1</v>
      </c>
      <c r="J31" s="1">
        <f>_xlfn.XLOOKUP(Table119[[#This Row],[HS ]],NUMERICAL_BINS_STEP_1!$J$2:$J$5,NUMERICAL_BINS_STEP_1!$A$2:$A$5,,-1)</f>
        <v>1</v>
      </c>
      <c r="K31" s="1">
        <f>_xlfn.XLOOKUP(Table119[[#This Row],[AVE]],NUMERICAL_BINS_STEP_1!$K$2:$K$5,NUMERICAL_BINS_STEP_1!$A$2:$A$5,,-1)</f>
        <v>0</v>
      </c>
      <c r="L31" s="1">
        <f>_xlfn.XLOOKUP(Table119[[#This Row],[SR -B]],NUMERICAL_BINS_STEP_1!$L$2:$L$5,NUMERICAL_BINS_STEP_1!$A$2:$A$5,,-1)</f>
        <v>3</v>
      </c>
      <c r="M31" s="1">
        <f>_xlfn.XLOOKUP(Table119[[#This Row],[SIXERS]],NUMERICAL_BINS_STEP_1!$M$2:$M$5,NUMERICAL_BINS_STEP_1!$A$2:$A$5,,-1)</f>
        <v>0</v>
      </c>
      <c r="N31" s="1">
        <f>_xlfn.XLOOKUP(Table119[[#This Row],[RUNS-C]],NUMERICAL_BINS_STEP_1!$N$2:$N$5,NUMERICAL_BINS_STEP_1!$A$2:$A$5,,-1)</f>
        <v>3</v>
      </c>
      <c r="O31" s="1">
        <f>_xlfn.XLOOKUP(Table119[[#This Row],[WKTS]],NUMERICAL_BINS_STEP_1!$O$2:$O$5,NUMERICAL_BINS_STEP_1!$A$2:$A$5,,-1)</f>
        <v>3</v>
      </c>
      <c r="P31" s="1">
        <f>_xlfn.XLOOKUP(Table119[[#This Row],[AVE-BL]],NUMERICAL_BINS_STEP_1!$P$2:$P$5,NUMERICAL_BINS_STEP_1!$A$2:$A$5,,-1)</f>
        <v>0</v>
      </c>
      <c r="Q31" s="1">
        <f>_xlfn.XLOOKUP(Table119[[#This Row],[ECON]],NUMERICAL_BINS_STEP_1!$Q$2:$Q$5,NUMERICAL_BINS_STEP_1!$A$2:$A$5,,-1)</f>
        <v>2</v>
      </c>
      <c r="R31" s="1">
        <f>_xlfn.XLOOKUP(Table119[[#This Row],[SR-BL]],NUMERICAL_BINS_STEP_1!$R$2:$R$5,NUMERICAL_BINS_STEP_1!$A$2:$A$5,,-1)</f>
        <v>0</v>
      </c>
      <c r="S31" s="1">
        <f>_xlfn.XLOOKUP(Table119[[#This Row],[AUCTION YEAR]],NUMERICAL_BINS_STEP_1!$S$2:$S$5,NUMERICAL_BINS_STEP_1!$A$2:$A$5,,-1)</f>
        <v>0</v>
      </c>
      <c r="T31" s="1">
        <f>_xlfn.XLOOKUP(Table119[[#This Row],[BASE PRICE]],NUMERICAL_BINS_STEP_1!$T$2:$T$5,NUMERICAL_BINS_STEP_1!$A$2:$A$5,,-1)</f>
        <v>1</v>
      </c>
      <c r="U31" s="1">
        <f>_xlfn.XLOOKUP(Table14[[#This Row],[COUNTRY]],CATEGORICAL_BINS_STEP_1!$L$2:$L$11,CATEGORICAL_BINS_STEP_1!$K$2:$K$11,,-1)</f>
        <v>1</v>
      </c>
      <c r="V31" s="1">
        <f>_xlfn.XLOOKUP(Table14[[#This Row],[TEAM]],CATEGORICAL_BINS_STEP_1!$L$14:$L$29,CATEGORICAL_BINS_STEP_1!$K$14:$K$29,,-1)</f>
        <v>2</v>
      </c>
      <c r="W31" s="1">
        <f>_xlfn.XLOOKUP(Table14[[#This Row],[PLAYING ROLE]],CATEGORICAL_BINS_STEP_1!$L$34:$L$37,CATEGORICAL_BINS_STEP_1!$K$34:$K$37,,-1)</f>
        <v>3</v>
      </c>
      <c r="X31" s="1">
        <f>IF(Table119[[#This Row],[SOLD PRICE]]&gt;=1000000,1,0)</f>
        <v>0</v>
      </c>
      <c r="Y31" s="1">
        <f>$A$134+SUMPRODUCT($B$134:$W$134,Table1924[[#This Row],[AGE]:[PLAYING ROLE_BINS]])</f>
        <v>-1302.4943859776711</v>
      </c>
      <c r="Z31" s="1">
        <f t="shared" si="0"/>
        <v>0</v>
      </c>
      <c r="AA31" s="1">
        <f t="shared" si="1"/>
        <v>0</v>
      </c>
      <c r="AB31" s="1">
        <f t="shared" si="2"/>
        <v>1</v>
      </c>
      <c r="AC31" s="1">
        <f t="shared" si="3"/>
        <v>0</v>
      </c>
      <c r="AD31" s="1">
        <f t="shared" si="4"/>
        <v>0</v>
      </c>
    </row>
    <row r="32" spans="1:30" x14ac:dyDescent="0.35">
      <c r="A32" s="4">
        <v>31</v>
      </c>
      <c r="B32" s="4">
        <v>2</v>
      </c>
      <c r="C32" s="1">
        <f>_xlfn.XLOOKUP(Table119[[#This Row],[T-RUNS]],NUMERICAL_BINS_STEP_1!$C$2:$C$5,NUMERICAL_BINS_STEP_1!$A$2:$A$5,,-1)</f>
        <v>0</v>
      </c>
      <c r="D32" s="1">
        <f>_xlfn.XLOOKUP(Table119[[#This Row],[T-WKTS]],NUMERICAL_BINS_STEP_1!$D$2:$D$5,NUMERICAL_BINS_STEP_1!$A$2:$A$5,,-1)</f>
        <v>0</v>
      </c>
      <c r="E32" s="1">
        <f>_xlfn.XLOOKUP(Table119[[#This Row],[ODI-RUNS-S]],NUMERICAL_BINS_STEP_1!$E$2:$E$5,NUMERICAL_BINS_STEP_1!$A$2:$A$5,,-1)</f>
        <v>1</v>
      </c>
      <c r="F32" s="1">
        <f>_xlfn.XLOOKUP(Table119[[#This Row],[ODI-SR-B]],NUMERICAL_BINS_STEP_1!$F$2:$F$5,NUMERICAL_BINS_STEP_1!$A$2:$A$5,,-1)</f>
        <v>3</v>
      </c>
      <c r="G32" s="1">
        <f>_xlfn.XLOOKUP(Table119[[#This Row],[ODI-WKTS]],NUMERICAL_BINS_STEP_1!$G$2:$G$5,NUMERICAL_BINS_STEP_1!$A$2:$A$5,,-1)</f>
        <v>2</v>
      </c>
      <c r="H32" s="1">
        <f>_xlfn.XLOOKUP(Table119[[#This Row],[ODI-SR-BL]],NUMERICAL_BINS_STEP_1!$H$2:$H$5,NUMERICAL_BINS_STEP_1!$A$2:$A$5,,-1)</f>
        <v>2</v>
      </c>
      <c r="I32" s="1">
        <f>_xlfn.XLOOKUP(Table119[[#This Row],[RUNS-S]],NUMERICAL_BINS_STEP_1!$I$2:$I$5,NUMERICAL_BINS_STEP_1!$A$2:$A$5,,-1)</f>
        <v>3</v>
      </c>
      <c r="J32" s="1">
        <f>_xlfn.XLOOKUP(Table119[[#This Row],[HS ]],NUMERICAL_BINS_STEP_1!$J$2:$J$5,NUMERICAL_BINS_STEP_1!$A$2:$A$5,,-1)</f>
        <v>3</v>
      </c>
      <c r="K32" s="1">
        <f>_xlfn.XLOOKUP(Table119[[#This Row],[AVE]],NUMERICAL_BINS_STEP_1!$K$2:$K$5,NUMERICAL_BINS_STEP_1!$A$2:$A$5,,-1)</f>
        <v>2</v>
      </c>
      <c r="L32" s="1">
        <f>_xlfn.XLOOKUP(Table119[[#This Row],[SR -B]],NUMERICAL_BINS_STEP_1!$L$2:$L$5,NUMERICAL_BINS_STEP_1!$A$2:$A$5,,-1)</f>
        <v>3</v>
      </c>
      <c r="M32" s="1">
        <f>_xlfn.XLOOKUP(Table119[[#This Row],[SIXERS]],NUMERICAL_BINS_STEP_1!$M$2:$M$5,NUMERICAL_BINS_STEP_1!$A$2:$A$5,,-1)</f>
        <v>3</v>
      </c>
      <c r="N32" s="1">
        <f>_xlfn.XLOOKUP(Table119[[#This Row],[RUNS-C]],NUMERICAL_BINS_STEP_1!$N$2:$N$5,NUMERICAL_BINS_STEP_1!$A$2:$A$5,,-1)</f>
        <v>3</v>
      </c>
      <c r="O32" s="1">
        <f>_xlfn.XLOOKUP(Table119[[#This Row],[WKTS]],NUMERICAL_BINS_STEP_1!$O$2:$O$5,NUMERICAL_BINS_STEP_1!$A$2:$A$5,,-1)</f>
        <v>3</v>
      </c>
      <c r="P32" s="1">
        <f>_xlfn.XLOOKUP(Table119[[#This Row],[AVE-BL]],NUMERICAL_BINS_STEP_1!$P$2:$P$5,NUMERICAL_BINS_STEP_1!$A$2:$A$5,,-1)</f>
        <v>2</v>
      </c>
      <c r="Q32" s="1">
        <f>_xlfn.XLOOKUP(Table119[[#This Row],[ECON]],NUMERICAL_BINS_STEP_1!$Q$2:$Q$5,NUMERICAL_BINS_STEP_1!$A$2:$A$5,,-1)</f>
        <v>0</v>
      </c>
      <c r="R32" s="1">
        <f>_xlfn.XLOOKUP(Table119[[#This Row],[SR-BL]],NUMERICAL_BINS_STEP_1!$R$2:$R$5,NUMERICAL_BINS_STEP_1!$A$2:$A$5,,-1)</f>
        <v>3</v>
      </c>
      <c r="S32" s="1">
        <f>_xlfn.XLOOKUP(Table119[[#This Row],[AUCTION YEAR]],NUMERICAL_BINS_STEP_1!$S$2:$S$5,NUMERICAL_BINS_STEP_1!$A$2:$A$5,,-1)</f>
        <v>0</v>
      </c>
      <c r="T32" s="1">
        <f>_xlfn.XLOOKUP(Table119[[#This Row],[BASE PRICE]],NUMERICAL_BINS_STEP_1!$T$2:$T$5,NUMERICAL_BINS_STEP_1!$A$2:$A$5,,-1)</f>
        <v>1</v>
      </c>
      <c r="U32" s="1">
        <f>_xlfn.XLOOKUP(Table14[[#This Row],[COUNTRY]],CATEGORICAL_BINS_STEP_1!$L$2:$L$11,CATEGORICAL_BINS_STEP_1!$K$2:$K$11,,-1)</f>
        <v>1</v>
      </c>
      <c r="V32" s="1">
        <f>_xlfn.XLOOKUP(Table14[[#This Row],[TEAM]],CATEGORICAL_BINS_STEP_1!$L$14:$L$29,CATEGORICAL_BINS_STEP_1!$K$14:$K$29,,-1)</f>
        <v>1</v>
      </c>
      <c r="W32" s="1">
        <f>_xlfn.XLOOKUP(Table14[[#This Row],[PLAYING ROLE]],CATEGORICAL_BINS_STEP_1!$L$34:$L$37,CATEGORICAL_BINS_STEP_1!$K$34:$K$37,,-1)</f>
        <v>3</v>
      </c>
      <c r="X32" s="1">
        <f>IF(Table119[[#This Row],[SOLD PRICE]]&gt;=1000000,1,0)</f>
        <v>0</v>
      </c>
      <c r="Y32" s="1">
        <f>$A$134+SUMPRODUCT($B$134:$W$134,Table1924[[#This Row],[AGE]:[PLAYING ROLE_BINS]])</f>
        <v>-198.27465472351008</v>
      </c>
      <c r="Z32" s="1">
        <f t="shared" si="0"/>
        <v>7.7698306359883092E-87</v>
      </c>
      <c r="AA32" s="1">
        <f t="shared" si="1"/>
        <v>7.7698306359883092E-87</v>
      </c>
      <c r="AB32" s="1">
        <f t="shared" si="2"/>
        <v>1</v>
      </c>
      <c r="AC32" s="1">
        <f t="shared" si="3"/>
        <v>0</v>
      </c>
      <c r="AD32" s="1">
        <f t="shared" si="4"/>
        <v>1</v>
      </c>
    </row>
    <row r="33" spans="1:30" x14ac:dyDescent="0.35">
      <c r="A33" s="4">
        <v>32</v>
      </c>
      <c r="B33" s="4">
        <v>2</v>
      </c>
      <c r="C33" s="1">
        <f>_xlfn.XLOOKUP(Table119[[#This Row],[T-RUNS]],NUMERICAL_BINS_STEP_1!$C$2:$C$5,NUMERICAL_BINS_STEP_1!$A$2:$A$5,,-1)</f>
        <v>2</v>
      </c>
      <c r="D33" s="1">
        <f>_xlfn.XLOOKUP(Table119[[#This Row],[T-WKTS]],NUMERICAL_BINS_STEP_1!$D$2:$D$5,NUMERICAL_BINS_STEP_1!$A$2:$A$5,,-1)</f>
        <v>0</v>
      </c>
      <c r="E33" s="1">
        <f>_xlfn.XLOOKUP(Table119[[#This Row],[ODI-RUNS-S]],NUMERICAL_BINS_STEP_1!$E$2:$E$5,NUMERICAL_BINS_STEP_1!$A$2:$A$5,,-1)</f>
        <v>2</v>
      </c>
      <c r="F33" s="1">
        <f>_xlfn.XLOOKUP(Table119[[#This Row],[ODI-SR-B]],NUMERICAL_BINS_STEP_1!$F$2:$F$5,NUMERICAL_BINS_STEP_1!$A$2:$A$5,,-1)</f>
        <v>3</v>
      </c>
      <c r="G33" s="1">
        <f>_xlfn.XLOOKUP(Table119[[#This Row],[ODI-WKTS]],NUMERICAL_BINS_STEP_1!$G$2:$G$5,NUMERICAL_BINS_STEP_1!$A$2:$A$5,,-1)</f>
        <v>0</v>
      </c>
      <c r="H33" s="1">
        <f>_xlfn.XLOOKUP(Table119[[#This Row],[ODI-SR-BL]],NUMERICAL_BINS_STEP_1!$H$2:$H$5,NUMERICAL_BINS_STEP_1!$A$2:$A$5,,-1)</f>
        <v>0</v>
      </c>
      <c r="I33" s="1">
        <f>_xlfn.XLOOKUP(Table119[[#This Row],[RUNS-S]],NUMERICAL_BINS_STEP_1!$I$2:$I$5,NUMERICAL_BINS_STEP_1!$A$2:$A$5,,-1)</f>
        <v>2</v>
      </c>
      <c r="J33" s="1">
        <f>_xlfn.XLOOKUP(Table119[[#This Row],[HS ]],NUMERICAL_BINS_STEP_1!$J$2:$J$5,NUMERICAL_BINS_STEP_1!$A$2:$A$5,,-1)</f>
        <v>3</v>
      </c>
      <c r="K33" s="1">
        <f>_xlfn.XLOOKUP(Table119[[#This Row],[AVE]],NUMERICAL_BINS_STEP_1!$K$2:$K$5,NUMERICAL_BINS_STEP_1!$A$2:$A$5,,-1)</f>
        <v>2</v>
      </c>
      <c r="L33" s="1">
        <f>_xlfn.XLOOKUP(Table119[[#This Row],[SR -B]],NUMERICAL_BINS_STEP_1!$L$2:$L$5,NUMERICAL_BINS_STEP_1!$A$2:$A$5,,-1)</f>
        <v>3</v>
      </c>
      <c r="M33" s="1">
        <f>_xlfn.XLOOKUP(Table119[[#This Row],[SIXERS]],NUMERICAL_BINS_STEP_1!$M$2:$M$5,NUMERICAL_BINS_STEP_1!$A$2:$A$5,,-1)</f>
        <v>2</v>
      </c>
      <c r="N33" s="1">
        <f>_xlfn.XLOOKUP(Table119[[#This Row],[RUNS-C]],NUMERICAL_BINS_STEP_1!$N$2:$N$5,NUMERICAL_BINS_STEP_1!$A$2:$A$5,,-1)</f>
        <v>2</v>
      </c>
      <c r="O33" s="1">
        <f>_xlfn.XLOOKUP(Table119[[#This Row],[WKTS]],NUMERICAL_BINS_STEP_1!$O$2:$O$5,NUMERICAL_BINS_STEP_1!$A$2:$A$5,,-1)</f>
        <v>0</v>
      </c>
      <c r="P33" s="1">
        <f>_xlfn.XLOOKUP(Table119[[#This Row],[AVE-BL]],NUMERICAL_BINS_STEP_1!$P$2:$P$5,NUMERICAL_BINS_STEP_1!$A$2:$A$5,,-1)</f>
        <v>3</v>
      </c>
      <c r="Q33" s="1">
        <f>_xlfn.XLOOKUP(Table119[[#This Row],[ECON]],NUMERICAL_BINS_STEP_1!$Q$2:$Q$5,NUMERICAL_BINS_STEP_1!$A$2:$A$5,,-1)</f>
        <v>2</v>
      </c>
      <c r="R33" s="1">
        <f>_xlfn.XLOOKUP(Table119[[#This Row],[SR-BL]],NUMERICAL_BINS_STEP_1!$R$2:$R$5,NUMERICAL_BINS_STEP_1!$A$2:$A$5,,-1)</f>
        <v>3</v>
      </c>
      <c r="S33" s="1">
        <f>_xlfn.XLOOKUP(Table119[[#This Row],[AUCTION YEAR]],NUMERICAL_BINS_STEP_1!$S$2:$S$5,NUMERICAL_BINS_STEP_1!$A$2:$A$5,,-1)</f>
        <v>1</v>
      </c>
      <c r="T33" s="1">
        <f>_xlfn.XLOOKUP(Table119[[#This Row],[BASE PRICE]],NUMERICAL_BINS_STEP_1!$T$2:$T$5,NUMERICAL_BINS_STEP_1!$A$2:$A$5,,-1)</f>
        <v>1</v>
      </c>
      <c r="U33" s="1">
        <f>_xlfn.XLOOKUP(Table14[[#This Row],[COUNTRY]],CATEGORICAL_BINS_STEP_1!$L$2:$L$11,CATEGORICAL_BINS_STEP_1!$K$2:$K$11,,-1)</f>
        <v>2</v>
      </c>
      <c r="V33" s="1">
        <f>_xlfn.XLOOKUP(Table14[[#This Row],[TEAM]],CATEGORICAL_BINS_STEP_1!$L$14:$L$29,CATEGORICAL_BINS_STEP_1!$K$14:$K$29,,-1)</f>
        <v>4</v>
      </c>
      <c r="W33" s="1">
        <f>_xlfn.XLOOKUP(Table14[[#This Row],[PLAYING ROLE]],CATEGORICAL_BINS_STEP_1!$L$34:$L$37,CATEGORICAL_BINS_STEP_1!$K$34:$K$37,,-1)</f>
        <v>3</v>
      </c>
      <c r="X33" s="1">
        <f>IF(Table119[[#This Row],[SOLD PRICE]]&gt;=1000000,1,0)</f>
        <v>0</v>
      </c>
      <c r="Y33" s="1">
        <f>$A$134+SUMPRODUCT($B$134:$W$134,Table1924[[#This Row],[AGE]:[PLAYING ROLE_BINS]])</f>
        <v>-565.7957303391488</v>
      </c>
      <c r="Z33" s="1">
        <f t="shared" si="0"/>
        <v>1.8968650264864382E-246</v>
      </c>
      <c r="AA33" s="1">
        <f t="shared" si="1"/>
        <v>1.8968650264864382E-246</v>
      </c>
      <c r="AB33" s="1">
        <f t="shared" si="2"/>
        <v>1</v>
      </c>
      <c r="AC33" s="1">
        <f t="shared" si="3"/>
        <v>0</v>
      </c>
      <c r="AD33" s="1">
        <f t="shared" si="4"/>
        <v>1</v>
      </c>
    </row>
    <row r="34" spans="1:30" x14ac:dyDescent="0.35">
      <c r="A34" s="4">
        <v>33</v>
      </c>
      <c r="B34" s="4">
        <v>3</v>
      </c>
      <c r="C34" s="1">
        <f>_xlfn.XLOOKUP(Table119[[#This Row],[T-RUNS]],NUMERICAL_BINS_STEP_1!$C$2:$C$5,NUMERICAL_BINS_STEP_1!$A$2:$A$5,,-1)</f>
        <v>1</v>
      </c>
      <c r="D34" s="1">
        <f>_xlfn.XLOOKUP(Table119[[#This Row],[T-WKTS]],NUMERICAL_BINS_STEP_1!$D$2:$D$5,NUMERICAL_BINS_STEP_1!$A$2:$A$5,,-1)</f>
        <v>0</v>
      </c>
      <c r="E34" s="1">
        <f>_xlfn.XLOOKUP(Table119[[#This Row],[ODI-RUNS-S]],NUMERICAL_BINS_STEP_1!$E$2:$E$5,NUMERICAL_BINS_STEP_1!$A$2:$A$5,,-1)</f>
        <v>0</v>
      </c>
      <c r="F34" s="1">
        <f>_xlfn.XLOOKUP(Table119[[#This Row],[ODI-SR-B]],NUMERICAL_BINS_STEP_1!$F$2:$F$5,NUMERICAL_BINS_STEP_1!$A$2:$A$5,,-1)</f>
        <v>2</v>
      </c>
      <c r="G34" s="1">
        <f>_xlfn.XLOOKUP(Table119[[#This Row],[ODI-WKTS]],NUMERICAL_BINS_STEP_1!$G$2:$G$5,NUMERICAL_BINS_STEP_1!$A$2:$A$5,,-1)</f>
        <v>0</v>
      </c>
      <c r="H34" s="1">
        <f>_xlfn.XLOOKUP(Table119[[#This Row],[ODI-SR-BL]],NUMERICAL_BINS_STEP_1!$H$2:$H$5,NUMERICAL_BINS_STEP_1!$A$2:$A$5,,-1)</f>
        <v>0</v>
      </c>
      <c r="I34" s="1">
        <f>_xlfn.XLOOKUP(Table119[[#This Row],[RUNS-S]],NUMERICAL_BINS_STEP_1!$I$2:$I$5,NUMERICAL_BINS_STEP_1!$A$2:$A$5,,-1)</f>
        <v>2</v>
      </c>
      <c r="J34" s="1">
        <f>_xlfn.XLOOKUP(Table119[[#This Row],[HS ]],NUMERICAL_BINS_STEP_1!$J$2:$J$5,NUMERICAL_BINS_STEP_1!$A$2:$A$5,,-1)</f>
        <v>2</v>
      </c>
      <c r="K34" s="1">
        <f>_xlfn.XLOOKUP(Table119[[#This Row],[AVE]],NUMERICAL_BINS_STEP_1!$K$2:$K$5,NUMERICAL_BINS_STEP_1!$A$2:$A$5,,-1)</f>
        <v>3</v>
      </c>
      <c r="L34" s="1">
        <f>_xlfn.XLOOKUP(Table119[[#This Row],[SR -B]],NUMERICAL_BINS_STEP_1!$L$2:$L$5,NUMERICAL_BINS_STEP_1!$A$2:$A$5,,-1)</f>
        <v>2</v>
      </c>
      <c r="M34" s="1">
        <f>_xlfn.XLOOKUP(Table119[[#This Row],[SIXERS]],NUMERICAL_BINS_STEP_1!$M$2:$M$5,NUMERICAL_BINS_STEP_1!$A$2:$A$5,,-1)</f>
        <v>2</v>
      </c>
      <c r="N34" s="1">
        <f>_xlfn.XLOOKUP(Table119[[#This Row],[RUNS-C]],NUMERICAL_BINS_STEP_1!$N$2:$N$5,NUMERICAL_BINS_STEP_1!$A$2:$A$5,,-1)</f>
        <v>0</v>
      </c>
      <c r="O34" s="1">
        <f>_xlfn.XLOOKUP(Table119[[#This Row],[WKTS]],NUMERICAL_BINS_STEP_1!$O$2:$O$5,NUMERICAL_BINS_STEP_1!$A$2:$A$5,,-1)</f>
        <v>0</v>
      </c>
      <c r="P34" s="1">
        <f>_xlfn.XLOOKUP(Table119[[#This Row],[AVE-BL]],NUMERICAL_BINS_STEP_1!$P$2:$P$5,NUMERICAL_BINS_STEP_1!$A$2:$A$5,,-1)</f>
        <v>0</v>
      </c>
      <c r="Q34" s="1">
        <f>_xlfn.XLOOKUP(Table119[[#This Row],[ECON]],NUMERICAL_BINS_STEP_1!$Q$2:$Q$5,NUMERICAL_BINS_STEP_1!$A$2:$A$5,,-1)</f>
        <v>0</v>
      </c>
      <c r="R34" s="1">
        <f>_xlfn.XLOOKUP(Table119[[#This Row],[SR-BL]],NUMERICAL_BINS_STEP_1!$R$2:$R$5,NUMERICAL_BINS_STEP_1!$A$2:$A$5,,-1)</f>
        <v>0</v>
      </c>
      <c r="S34" s="1">
        <f>_xlfn.XLOOKUP(Table119[[#This Row],[AUCTION YEAR]],NUMERICAL_BINS_STEP_1!$S$2:$S$5,NUMERICAL_BINS_STEP_1!$A$2:$A$5,,-1)</f>
        <v>3</v>
      </c>
      <c r="T34" s="1">
        <f>_xlfn.XLOOKUP(Table119[[#This Row],[BASE PRICE]],NUMERICAL_BINS_STEP_1!$T$2:$T$5,NUMERICAL_BINS_STEP_1!$A$2:$A$5,,-1)</f>
        <v>1</v>
      </c>
      <c r="U34" s="1">
        <f>_xlfn.XLOOKUP(Table14[[#This Row],[COUNTRY]],CATEGORICAL_BINS_STEP_1!$L$2:$L$11,CATEGORICAL_BINS_STEP_1!$K$2:$K$11,,-1)</f>
        <v>2</v>
      </c>
      <c r="V34" s="1">
        <f>_xlfn.XLOOKUP(Table14[[#This Row],[TEAM]],CATEGORICAL_BINS_STEP_1!$L$14:$L$29,CATEGORICAL_BINS_STEP_1!$K$14:$K$29,,-1)</f>
        <v>1</v>
      </c>
      <c r="W34" s="1">
        <f>_xlfn.XLOOKUP(Table14[[#This Row],[PLAYING ROLE]],CATEGORICAL_BINS_STEP_1!$L$34:$L$37,CATEGORICAL_BINS_STEP_1!$K$34:$K$37,,-1)</f>
        <v>2</v>
      </c>
      <c r="X34" s="1">
        <f>IF(Table119[[#This Row],[SOLD PRICE]]&gt;=1000000,1,0)</f>
        <v>0</v>
      </c>
      <c r="Y34" s="1">
        <f>$A$134+SUMPRODUCT($B$134:$W$134,Table1924[[#This Row],[AGE]:[PLAYING ROLE_BINS]])</f>
        <v>-400.68811555309844</v>
      </c>
      <c r="Z34" s="1">
        <f t="shared" si="0"/>
        <v>9.6241515040018753E-175</v>
      </c>
      <c r="AA34" s="1">
        <f t="shared" si="1"/>
        <v>9.6241515040018753E-175</v>
      </c>
      <c r="AB34" s="1">
        <f t="shared" si="2"/>
        <v>1</v>
      </c>
      <c r="AC34" s="1">
        <f t="shared" si="3"/>
        <v>0</v>
      </c>
      <c r="AD34" s="1">
        <f t="shared" si="4"/>
        <v>1</v>
      </c>
    </row>
    <row r="35" spans="1:30" x14ac:dyDescent="0.35">
      <c r="A35" s="4">
        <v>34</v>
      </c>
      <c r="B35" s="4">
        <v>3</v>
      </c>
      <c r="C35" s="1">
        <f>_xlfn.XLOOKUP(Table119[[#This Row],[T-RUNS]],NUMERICAL_BINS_STEP_1!$C$2:$C$5,NUMERICAL_BINS_STEP_1!$A$2:$A$5,,-1)</f>
        <v>0</v>
      </c>
      <c r="D35" s="1">
        <f>_xlfn.XLOOKUP(Table119[[#This Row],[T-WKTS]],NUMERICAL_BINS_STEP_1!$D$2:$D$5,NUMERICAL_BINS_STEP_1!$A$2:$A$5,,-1)</f>
        <v>0</v>
      </c>
      <c r="E35" s="1">
        <f>_xlfn.XLOOKUP(Table119[[#This Row],[ODI-RUNS-S]],NUMERICAL_BINS_STEP_1!$E$2:$E$5,NUMERICAL_BINS_STEP_1!$A$2:$A$5,,-1)</f>
        <v>0</v>
      </c>
      <c r="F35" s="1">
        <f>_xlfn.XLOOKUP(Table119[[#This Row],[ODI-SR-B]],NUMERICAL_BINS_STEP_1!$F$2:$F$5,NUMERICAL_BINS_STEP_1!$A$2:$A$5,,-1)</f>
        <v>3</v>
      </c>
      <c r="G35" s="1">
        <f>_xlfn.XLOOKUP(Table119[[#This Row],[ODI-WKTS]],NUMERICAL_BINS_STEP_1!$G$2:$G$5,NUMERICAL_BINS_STEP_1!$A$2:$A$5,,-1)</f>
        <v>0</v>
      </c>
      <c r="H35" s="1">
        <f>_xlfn.XLOOKUP(Table119[[#This Row],[ODI-SR-BL]],NUMERICAL_BINS_STEP_1!$H$2:$H$5,NUMERICAL_BINS_STEP_1!$A$2:$A$5,,-1)</f>
        <v>3</v>
      </c>
      <c r="I35" s="1">
        <f>_xlfn.XLOOKUP(Table119[[#This Row],[RUNS-S]],NUMERICAL_BINS_STEP_1!$I$2:$I$5,NUMERICAL_BINS_STEP_1!$A$2:$A$5,,-1)</f>
        <v>0</v>
      </c>
      <c r="J35" s="1">
        <f>_xlfn.XLOOKUP(Table119[[#This Row],[HS ]],NUMERICAL_BINS_STEP_1!$J$2:$J$5,NUMERICAL_BINS_STEP_1!$A$2:$A$5,,-1)</f>
        <v>1</v>
      </c>
      <c r="K35" s="1">
        <f>_xlfn.XLOOKUP(Table119[[#This Row],[AVE]],NUMERICAL_BINS_STEP_1!$K$2:$K$5,NUMERICAL_BINS_STEP_1!$A$2:$A$5,,-1)</f>
        <v>0</v>
      </c>
      <c r="L35" s="1">
        <f>_xlfn.XLOOKUP(Table119[[#This Row],[SR -B]],NUMERICAL_BINS_STEP_1!$L$2:$L$5,NUMERICAL_BINS_STEP_1!$A$2:$A$5,,-1)</f>
        <v>2</v>
      </c>
      <c r="M35" s="1">
        <f>_xlfn.XLOOKUP(Table119[[#This Row],[SIXERS]],NUMERICAL_BINS_STEP_1!$M$2:$M$5,NUMERICAL_BINS_STEP_1!$A$2:$A$5,,-1)</f>
        <v>1</v>
      </c>
      <c r="N35" s="1">
        <f>_xlfn.XLOOKUP(Table119[[#This Row],[RUNS-C]],NUMERICAL_BINS_STEP_1!$N$2:$N$5,NUMERICAL_BINS_STEP_1!$A$2:$A$5,,-1)</f>
        <v>2</v>
      </c>
      <c r="O35" s="1">
        <f>_xlfn.XLOOKUP(Table119[[#This Row],[WKTS]],NUMERICAL_BINS_STEP_1!$O$2:$O$5,NUMERICAL_BINS_STEP_1!$A$2:$A$5,,-1)</f>
        <v>2</v>
      </c>
      <c r="P35" s="1">
        <f>_xlfn.XLOOKUP(Table119[[#This Row],[AVE-BL]],NUMERICAL_BINS_STEP_1!$P$2:$P$5,NUMERICAL_BINS_STEP_1!$A$2:$A$5,,-1)</f>
        <v>2</v>
      </c>
      <c r="Q35" s="1">
        <f>_xlfn.XLOOKUP(Table119[[#This Row],[ECON]],NUMERICAL_BINS_STEP_1!$Q$2:$Q$5,NUMERICAL_BINS_STEP_1!$A$2:$A$5,,-1)</f>
        <v>3</v>
      </c>
      <c r="R35" s="1">
        <f>_xlfn.XLOOKUP(Table119[[#This Row],[SR-BL]],NUMERICAL_BINS_STEP_1!$R$2:$R$5,NUMERICAL_BINS_STEP_1!$A$2:$A$5,,-1)</f>
        <v>2</v>
      </c>
      <c r="S35" s="1">
        <f>_xlfn.XLOOKUP(Table119[[#This Row],[AUCTION YEAR]],NUMERICAL_BINS_STEP_1!$S$2:$S$5,NUMERICAL_BINS_STEP_1!$A$2:$A$5,,-1)</f>
        <v>0</v>
      </c>
      <c r="T35" s="1">
        <f>_xlfn.XLOOKUP(Table119[[#This Row],[BASE PRICE]],NUMERICAL_BINS_STEP_1!$T$2:$T$5,NUMERICAL_BINS_STEP_1!$A$2:$A$5,,-1)</f>
        <v>1</v>
      </c>
      <c r="U35" s="1">
        <f>_xlfn.XLOOKUP(Table14[[#This Row],[COUNTRY]],CATEGORICAL_BINS_STEP_1!$L$2:$L$11,CATEGORICAL_BINS_STEP_1!$K$2:$K$11,,-1)</f>
        <v>2</v>
      </c>
      <c r="V35" s="1">
        <f>_xlfn.XLOOKUP(Table14[[#This Row],[TEAM]],CATEGORICAL_BINS_STEP_1!$L$14:$L$29,CATEGORICAL_BINS_STEP_1!$K$14:$K$29,,-1)</f>
        <v>3</v>
      </c>
      <c r="W35" s="1">
        <f>_xlfn.XLOOKUP(Table14[[#This Row],[PLAYING ROLE]],CATEGORICAL_BINS_STEP_1!$L$34:$L$37,CATEGORICAL_BINS_STEP_1!$K$34:$K$37,,-1)</f>
        <v>1</v>
      </c>
      <c r="X35" s="1">
        <f>IF(Table119[[#This Row],[SOLD PRICE]]&gt;=1000000,1,0)</f>
        <v>0</v>
      </c>
      <c r="Y35" s="1">
        <f>$A$134+SUMPRODUCT($B$134:$W$134,Table1924[[#This Row],[AGE]:[PLAYING ROLE_BINS]])</f>
        <v>-1179.8807092570307</v>
      </c>
      <c r="Z35" s="1">
        <f t="shared" si="0"/>
        <v>0</v>
      </c>
      <c r="AA35" s="1">
        <f t="shared" si="1"/>
        <v>0</v>
      </c>
      <c r="AB35" s="1">
        <f t="shared" si="2"/>
        <v>1</v>
      </c>
      <c r="AC35" s="1">
        <f t="shared" si="3"/>
        <v>0</v>
      </c>
      <c r="AD35" s="1">
        <f t="shared" si="4"/>
        <v>0</v>
      </c>
    </row>
    <row r="36" spans="1:30" x14ac:dyDescent="0.35">
      <c r="A36" s="4">
        <v>35</v>
      </c>
      <c r="B36" s="4">
        <v>1</v>
      </c>
      <c r="C36" s="1">
        <f>_xlfn.XLOOKUP(Table119[[#This Row],[T-RUNS]],NUMERICAL_BINS_STEP_1!$C$2:$C$5,NUMERICAL_BINS_STEP_1!$A$2:$A$5,,-1)</f>
        <v>1</v>
      </c>
      <c r="D36" s="1">
        <f>_xlfn.XLOOKUP(Table119[[#This Row],[T-WKTS]],NUMERICAL_BINS_STEP_1!$D$2:$D$5,NUMERICAL_BINS_STEP_1!$A$2:$A$5,,-1)</f>
        <v>0</v>
      </c>
      <c r="E36" s="1">
        <f>_xlfn.XLOOKUP(Table119[[#This Row],[ODI-RUNS-S]],NUMERICAL_BINS_STEP_1!$E$2:$E$5,NUMERICAL_BINS_STEP_1!$A$2:$A$5,,-1)</f>
        <v>2</v>
      </c>
      <c r="F36" s="1">
        <f>_xlfn.XLOOKUP(Table119[[#This Row],[ODI-SR-B]],NUMERICAL_BINS_STEP_1!$F$2:$F$5,NUMERICAL_BINS_STEP_1!$A$2:$A$5,,-1)</f>
        <v>1</v>
      </c>
      <c r="G36" s="1">
        <f>_xlfn.XLOOKUP(Table119[[#This Row],[ODI-WKTS]],NUMERICAL_BINS_STEP_1!$G$2:$G$5,NUMERICAL_BINS_STEP_1!$A$2:$A$5,,-1)</f>
        <v>0</v>
      </c>
      <c r="H36" s="1">
        <f>_xlfn.XLOOKUP(Table119[[#This Row],[ODI-SR-BL]],NUMERICAL_BINS_STEP_1!$H$2:$H$5,NUMERICAL_BINS_STEP_1!$A$2:$A$5,,-1)</f>
        <v>2</v>
      </c>
      <c r="I36" s="1">
        <f>_xlfn.XLOOKUP(Table119[[#This Row],[RUNS-S]],NUMERICAL_BINS_STEP_1!$I$2:$I$5,NUMERICAL_BINS_STEP_1!$A$2:$A$5,,-1)</f>
        <v>1</v>
      </c>
      <c r="J36" s="1">
        <f>_xlfn.XLOOKUP(Table119[[#This Row],[HS ]],NUMERICAL_BINS_STEP_1!$J$2:$J$5,NUMERICAL_BINS_STEP_1!$A$2:$A$5,,-1)</f>
        <v>1</v>
      </c>
      <c r="K36" s="1">
        <f>_xlfn.XLOOKUP(Table119[[#This Row],[AVE]],NUMERICAL_BINS_STEP_1!$K$2:$K$5,NUMERICAL_BINS_STEP_1!$A$2:$A$5,,-1)</f>
        <v>2</v>
      </c>
      <c r="L36" s="1">
        <f>_xlfn.XLOOKUP(Table119[[#This Row],[SR -B]],NUMERICAL_BINS_STEP_1!$L$2:$L$5,NUMERICAL_BINS_STEP_1!$A$2:$A$5,,-1)</f>
        <v>3</v>
      </c>
      <c r="M36" s="1">
        <f>_xlfn.XLOOKUP(Table119[[#This Row],[SIXERS]],NUMERICAL_BINS_STEP_1!$M$2:$M$5,NUMERICAL_BINS_STEP_1!$A$2:$A$5,,-1)</f>
        <v>1</v>
      </c>
      <c r="N36" s="1">
        <f>_xlfn.XLOOKUP(Table119[[#This Row],[RUNS-C]],NUMERICAL_BINS_STEP_1!$N$2:$N$5,NUMERICAL_BINS_STEP_1!$A$2:$A$5,,-1)</f>
        <v>0</v>
      </c>
      <c r="O36" s="1">
        <f>_xlfn.XLOOKUP(Table119[[#This Row],[WKTS]],NUMERICAL_BINS_STEP_1!$O$2:$O$5,NUMERICAL_BINS_STEP_1!$A$2:$A$5,,-1)</f>
        <v>0</v>
      </c>
      <c r="P36" s="1">
        <f>_xlfn.XLOOKUP(Table119[[#This Row],[AVE-BL]],NUMERICAL_BINS_STEP_1!$P$2:$P$5,NUMERICAL_BINS_STEP_1!$A$2:$A$5,,-1)</f>
        <v>0</v>
      </c>
      <c r="Q36" s="1">
        <f>_xlfn.XLOOKUP(Table119[[#This Row],[ECON]],NUMERICAL_BINS_STEP_1!$Q$2:$Q$5,NUMERICAL_BINS_STEP_1!$A$2:$A$5,,-1)</f>
        <v>3</v>
      </c>
      <c r="R36" s="1">
        <f>_xlfn.XLOOKUP(Table119[[#This Row],[SR-BL]],NUMERICAL_BINS_STEP_1!$R$2:$R$5,NUMERICAL_BINS_STEP_1!$A$2:$A$5,,-1)</f>
        <v>0</v>
      </c>
      <c r="S36" s="1">
        <f>_xlfn.XLOOKUP(Table119[[#This Row],[AUCTION YEAR]],NUMERICAL_BINS_STEP_1!$S$2:$S$5,NUMERICAL_BINS_STEP_1!$A$2:$A$5,,-1)</f>
        <v>0</v>
      </c>
      <c r="T36" s="1">
        <f>_xlfn.XLOOKUP(Table119[[#This Row],[BASE PRICE]],NUMERICAL_BINS_STEP_1!$T$2:$T$5,NUMERICAL_BINS_STEP_1!$A$2:$A$5,,-1)</f>
        <v>1</v>
      </c>
      <c r="U36" s="1">
        <f>_xlfn.XLOOKUP(Table14[[#This Row],[COUNTRY]],CATEGORICAL_BINS_STEP_1!$L$2:$L$11,CATEGORICAL_BINS_STEP_1!$K$2:$K$11,,-1)</f>
        <v>2</v>
      </c>
      <c r="V36" s="1">
        <f>_xlfn.XLOOKUP(Table14[[#This Row],[TEAM]],CATEGORICAL_BINS_STEP_1!$L$14:$L$29,CATEGORICAL_BINS_STEP_1!$K$14:$K$29,,-1)</f>
        <v>2</v>
      </c>
      <c r="W36" s="1">
        <f>_xlfn.XLOOKUP(Table14[[#This Row],[PLAYING ROLE]],CATEGORICAL_BINS_STEP_1!$L$34:$L$37,CATEGORICAL_BINS_STEP_1!$K$34:$K$37,,-1)</f>
        <v>1</v>
      </c>
      <c r="X36" s="1">
        <f>IF(Table119[[#This Row],[SOLD PRICE]]&gt;=1000000,1,0)</f>
        <v>0</v>
      </c>
      <c r="Y36" s="1">
        <f>$A$134+SUMPRODUCT($B$134:$W$134,Table1924[[#This Row],[AGE]:[PLAYING ROLE_BINS]])</f>
        <v>-302.60529482386494</v>
      </c>
      <c r="Z36" s="1">
        <f t="shared" si="0"/>
        <v>3.803559928014457E-132</v>
      </c>
      <c r="AA36" s="1">
        <f t="shared" si="1"/>
        <v>3.803559928014457E-132</v>
      </c>
      <c r="AB36" s="1">
        <f t="shared" si="2"/>
        <v>1</v>
      </c>
      <c r="AC36" s="1">
        <f t="shared" si="3"/>
        <v>0</v>
      </c>
      <c r="AD36" s="1">
        <f t="shared" si="4"/>
        <v>1</v>
      </c>
    </row>
    <row r="37" spans="1:30" x14ac:dyDescent="0.35">
      <c r="A37" s="4">
        <v>36</v>
      </c>
      <c r="B37" s="4">
        <v>3</v>
      </c>
      <c r="C37" s="1">
        <f>_xlfn.XLOOKUP(Table119[[#This Row],[T-RUNS]],NUMERICAL_BINS_STEP_1!$C$2:$C$5,NUMERICAL_BINS_STEP_1!$A$2:$A$5,,-1)</f>
        <v>1</v>
      </c>
      <c r="D37" s="1">
        <f>_xlfn.XLOOKUP(Table119[[#This Row],[T-WKTS]],NUMERICAL_BINS_STEP_1!$D$2:$D$5,NUMERICAL_BINS_STEP_1!$A$2:$A$5,,-1)</f>
        <v>2</v>
      </c>
      <c r="E37" s="1">
        <f>_xlfn.XLOOKUP(Table119[[#This Row],[ODI-RUNS-S]],NUMERICAL_BINS_STEP_1!$E$2:$E$5,NUMERICAL_BINS_STEP_1!$A$2:$A$5,,-1)</f>
        <v>2</v>
      </c>
      <c r="F37" s="1">
        <f>_xlfn.XLOOKUP(Table119[[#This Row],[ODI-SR-B]],NUMERICAL_BINS_STEP_1!$F$2:$F$5,NUMERICAL_BINS_STEP_1!$A$2:$A$5,,-1)</f>
        <v>3</v>
      </c>
      <c r="G37" s="1">
        <f>_xlfn.XLOOKUP(Table119[[#This Row],[ODI-WKTS]],NUMERICAL_BINS_STEP_1!$G$2:$G$5,NUMERICAL_BINS_STEP_1!$A$2:$A$5,,-1)</f>
        <v>2</v>
      </c>
      <c r="H37" s="1">
        <f>_xlfn.XLOOKUP(Table119[[#This Row],[ODI-SR-BL]],NUMERICAL_BINS_STEP_1!$H$2:$H$5,NUMERICAL_BINS_STEP_1!$A$2:$A$5,,-1)</f>
        <v>2</v>
      </c>
      <c r="I37" s="1">
        <f>_xlfn.XLOOKUP(Table119[[#This Row],[RUNS-S]],NUMERICAL_BINS_STEP_1!$I$2:$I$5,NUMERICAL_BINS_STEP_1!$A$2:$A$5,,-1)</f>
        <v>2</v>
      </c>
      <c r="J37" s="1">
        <f>_xlfn.XLOOKUP(Table119[[#This Row],[HS ]],NUMERICAL_BINS_STEP_1!$J$2:$J$5,NUMERICAL_BINS_STEP_1!$A$2:$A$5,,-1)</f>
        <v>3</v>
      </c>
      <c r="K37" s="1">
        <f>_xlfn.XLOOKUP(Table119[[#This Row],[AVE]],NUMERICAL_BINS_STEP_1!$K$2:$K$5,NUMERICAL_BINS_STEP_1!$A$2:$A$5,,-1)</f>
        <v>2</v>
      </c>
      <c r="L37" s="1">
        <f>_xlfn.XLOOKUP(Table119[[#This Row],[SR -B]],NUMERICAL_BINS_STEP_1!$L$2:$L$5,NUMERICAL_BINS_STEP_1!$A$2:$A$5,,-1)</f>
        <v>3</v>
      </c>
      <c r="M37" s="1">
        <f>_xlfn.XLOOKUP(Table119[[#This Row],[SIXERS]],NUMERICAL_BINS_STEP_1!$M$2:$M$5,NUMERICAL_BINS_STEP_1!$A$2:$A$5,,-1)</f>
        <v>2</v>
      </c>
      <c r="N37" s="1">
        <f>_xlfn.XLOOKUP(Table119[[#This Row],[RUNS-C]],NUMERICAL_BINS_STEP_1!$N$2:$N$5,NUMERICAL_BINS_STEP_1!$A$2:$A$5,,-1)</f>
        <v>2</v>
      </c>
      <c r="O37" s="1">
        <f>_xlfn.XLOOKUP(Table119[[#This Row],[WKTS]],NUMERICAL_BINS_STEP_1!$O$2:$O$5,NUMERICAL_BINS_STEP_1!$A$2:$A$5,,-1)</f>
        <v>2</v>
      </c>
      <c r="P37" s="1">
        <f>_xlfn.XLOOKUP(Table119[[#This Row],[AVE-BL]],NUMERICAL_BINS_STEP_1!$P$2:$P$5,NUMERICAL_BINS_STEP_1!$A$2:$A$5,,-1)</f>
        <v>3</v>
      </c>
      <c r="Q37" s="1">
        <f>_xlfn.XLOOKUP(Table119[[#This Row],[ECON]],NUMERICAL_BINS_STEP_1!$Q$2:$Q$5,NUMERICAL_BINS_STEP_1!$A$2:$A$5,,-1)</f>
        <v>2</v>
      </c>
      <c r="R37" s="1">
        <f>_xlfn.XLOOKUP(Table119[[#This Row],[SR-BL]],NUMERICAL_BINS_STEP_1!$R$2:$R$5,NUMERICAL_BINS_STEP_1!$A$2:$A$5,,-1)</f>
        <v>3</v>
      </c>
      <c r="S37" s="1">
        <f>_xlfn.XLOOKUP(Table119[[#This Row],[AUCTION YEAR]],NUMERICAL_BINS_STEP_1!$S$2:$S$5,NUMERICAL_BINS_STEP_1!$A$2:$A$5,,-1)</f>
        <v>1</v>
      </c>
      <c r="T37" s="1">
        <f>_xlfn.XLOOKUP(Table119[[#This Row],[BASE PRICE]],NUMERICAL_BINS_STEP_1!$T$2:$T$5,NUMERICAL_BINS_STEP_1!$A$2:$A$5,,-1)</f>
        <v>1</v>
      </c>
      <c r="U37" s="1">
        <f>_xlfn.XLOOKUP(Table14[[#This Row],[COUNTRY]],CATEGORICAL_BINS_STEP_1!$L$2:$L$11,CATEGORICAL_BINS_STEP_1!$K$2:$K$11,,-1)</f>
        <v>2</v>
      </c>
      <c r="V37" s="1">
        <f>_xlfn.XLOOKUP(Table14[[#This Row],[TEAM]],CATEGORICAL_BINS_STEP_1!$L$14:$L$29,CATEGORICAL_BINS_STEP_1!$K$14:$K$29,,-1)</f>
        <v>2</v>
      </c>
      <c r="W37" s="1">
        <f>_xlfn.XLOOKUP(Table14[[#This Row],[PLAYING ROLE]],CATEGORICAL_BINS_STEP_1!$L$34:$L$37,CATEGORICAL_BINS_STEP_1!$K$34:$K$37,,-1)</f>
        <v>2</v>
      </c>
      <c r="X37" s="1">
        <f>IF(Table119[[#This Row],[SOLD PRICE]]&gt;=1000000,1,0)</f>
        <v>0</v>
      </c>
      <c r="Y37" s="1">
        <f>$A$134+SUMPRODUCT($B$134:$W$134,Table1924[[#This Row],[AGE]:[PLAYING ROLE_BINS]])</f>
        <v>-652.79183365733456</v>
      </c>
      <c r="Z37" s="1">
        <f t="shared" si="0"/>
        <v>3.1340708575341881E-284</v>
      </c>
      <c r="AA37" s="1">
        <f t="shared" si="1"/>
        <v>3.1340708575341881E-284</v>
      </c>
      <c r="AB37" s="1">
        <f t="shared" si="2"/>
        <v>1</v>
      </c>
      <c r="AC37" s="1">
        <f t="shared" si="3"/>
        <v>0</v>
      </c>
      <c r="AD37" s="1">
        <f t="shared" si="4"/>
        <v>1</v>
      </c>
    </row>
    <row r="38" spans="1:30" x14ac:dyDescent="0.35">
      <c r="A38" s="4">
        <v>37</v>
      </c>
      <c r="B38" s="4">
        <v>2</v>
      </c>
      <c r="C38" s="1">
        <f>_xlfn.XLOOKUP(Table119[[#This Row],[T-RUNS]],NUMERICAL_BINS_STEP_1!$C$2:$C$5,NUMERICAL_BINS_STEP_1!$A$2:$A$5,,-1)</f>
        <v>0</v>
      </c>
      <c r="D38" s="1">
        <f>_xlfn.XLOOKUP(Table119[[#This Row],[T-WKTS]],NUMERICAL_BINS_STEP_1!$D$2:$D$5,NUMERICAL_BINS_STEP_1!$A$2:$A$5,,-1)</f>
        <v>0</v>
      </c>
      <c r="E38" s="1">
        <f>_xlfn.XLOOKUP(Table119[[#This Row],[ODI-RUNS-S]],NUMERICAL_BINS_STEP_1!$E$2:$E$5,NUMERICAL_BINS_STEP_1!$A$2:$A$5,,-1)</f>
        <v>1</v>
      </c>
      <c r="F38" s="1">
        <f>_xlfn.XLOOKUP(Table119[[#This Row],[ODI-SR-B]],NUMERICAL_BINS_STEP_1!$F$2:$F$5,NUMERICAL_BINS_STEP_1!$A$2:$A$5,,-1)</f>
        <v>3</v>
      </c>
      <c r="G38" s="1">
        <f>_xlfn.XLOOKUP(Table119[[#This Row],[ODI-WKTS]],NUMERICAL_BINS_STEP_1!$G$2:$G$5,NUMERICAL_BINS_STEP_1!$A$2:$A$5,,-1)</f>
        <v>2</v>
      </c>
      <c r="H38" s="1">
        <f>_xlfn.XLOOKUP(Table119[[#This Row],[ODI-SR-BL]],NUMERICAL_BINS_STEP_1!$H$2:$H$5,NUMERICAL_BINS_STEP_1!$A$2:$A$5,,-1)</f>
        <v>2</v>
      </c>
      <c r="I38" s="1">
        <f>_xlfn.XLOOKUP(Table119[[#This Row],[RUNS-S]],NUMERICAL_BINS_STEP_1!$I$2:$I$5,NUMERICAL_BINS_STEP_1!$A$2:$A$5,,-1)</f>
        <v>0</v>
      </c>
      <c r="J38" s="1">
        <f>_xlfn.XLOOKUP(Table119[[#This Row],[HS ]],NUMERICAL_BINS_STEP_1!$J$2:$J$5,NUMERICAL_BINS_STEP_1!$A$2:$A$5,,-1)</f>
        <v>0</v>
      </c>
      <c r="K38" s="1">
        <f>_xlfn.XLOOKUP(Table119[[#This Row],[AVE]],NUMERICAL_BINS_STEP_1!$K$2:$K$5,NUMERICAL_BINS_STEP_1!$A$2:$A$5,,-1)</f>
        <v>1</v>
      </c>
      <c r="L38" s="1">
        <f>_xlfn.XLOOKUP(Table119[[#This Row],[SR -B]],NUMERICAL_BINS_STEP_1!$L$2:$L$5,NUMERICAL_BINS_STEP_1!$A$2:$A$5,,-1)</f>
        <v>2</v>
      </c>
      <c r="M38" s="1">
        <f>_xlfn.XLOOKUP(Table119[[#This Row],[SIXERS]],NUMERICAL_BINS_STEP_1!$M$2:$M$5,NUMERICAL_BINS_STEP_1!$A$2:$A$5,,-1)</f>
        <v>1</v>
      </c>
      <c r="N38" s="1">
        <f>_xlfn.XLOOKUP(Table119[[#This Row],[RUNS-C]],NUMERICAL_BINS_STEP_1!$N$2:$N$5,NUMERICAL_BINS_STEP_1!$A$2:$A$5,,-1)</f>
        <v>0</v>
      </c>
      <c r="O38" s="1">
        <f>_xlfn.XLOOKUP(Table119[[#This Row],[WKTS]],NUMERICAL_BINS_STEP_1!$O$2:$O$5,NUMERICAL_BINS_STEP_1!$A$2:$A$5,,-1)</f>
        <v>2</v>
      </c>
      <c r="P38" s="1">
        <f>_xlfn.XLOOKUP(Table119[[#This Row],[AVE-BL]],NUMERICAL_BINS_STEP_1!$P$2:$P$5,NUMERICAL_BINS_STEP_1!$A$2:$A$5,,-1)</f>
        <v>0</v>
      </c>
      <c r="Q38" s="1">
        <f>_xlfn.XLOOKUP(Table119[[#This Row],[ECON]],NUMERICAL_BINS_STEP_1!$Q$2:$Q$5,NUMERICAL_BINS_STEP_1!$A$2:$A$5,,-1)</f>
        <v>0</v>
      </c>
      <c r="R38" s="1">
        <f>_xlfn.XLOOKUP(Table119[[#This Row],[SR-BL]],NUMERICAL_BINS_STEP_1!$R$2:$R$5,NUMERICAL_BINS_STEP_1!$A$2:$A$5,,-1)</f>
        <v>0</v>
      </c>
      <c r="S38" s="1">
        <f>_xlfn.XLOOKUP(Table119[[#This Row],[AUCTION YEAR]],NUMERICAL_BINS_STEP_1!$S$2:$S$5,NUMERICAL_BINS_STEP_1!$A$2:$A$5,,-1)</f>
        <v>0</v>
      </c>
      <c r="T38" s="1">
        <f>_xlfn.XLOOKUP(Table119[[#This Row],[BASE PRICE]],NUMERICAL_BINS_STEP_1!$T$2:$T$5,NUMERICAL_BINS_STEP_1!$A$2:$A$5,,-1)</f>
        <v>1</v>
      </c>
      <c r="U38" s="1">
        <f>_xlfn.XLOOKUP(Table14[[#This Row],[COUNTRY]],CATEGORICAL_BINS_STEP_1!$L$2:$L$11,CATEGORICAL_BINS_STEP_1!$K$2:$K$11,,-1)</f>
        <v>2</v>
      </c>
      <c r="V38" s="1">
        <f>_xlfn.XLOOKUP(Table14[[#This Row],[TEAM]],CATEGORICAL_BINS_STEP_1!$L$14:$L$29,CATEGORICAL_BINS_STEP_1!$K$14:$K$29,,-1)</f>
        <v>3</v>
      </c>
      <c r="W38" s="1">
        <f>_xlfn.XLOOKUP(Table14[[#This Row],[PLAYING ROLE]],CATEGORICAL_BINS_STEP_1!$L$34:$L$37,CATEGORICAL_BINS_STEP_1!$K$34:$K$37,,-1)</f>
        <v>1</v>
      </c>
      <c r="X38" s="1">
        <f>IF(Table119[[#This Row],[SOLD PRICE]]&gt;=1000000,1,0)</f>
        <v>0</v>
      </c>
      <c r="Y38" s="1">
        <f>$A$134+SUMPRODUCT($B$134:$W$134,Table1924[[#This Row],[AGE]:[PLAYING ROLE_BINS]])</f>
        <v>-487.36367853333115</v>
      </c>
      <c r="Z38" s="1">
        <f t="shared" si="0"/>
        <v>2.1910068376685749E-212</v>
      </c>
      <c r="AA38" s="1">
        <f t="shared" si="1"/>
        <v>2.1910068376685749E-212</v>
      </c>
      <c r="AB38" s="1">
        <f t="shared" si="2"/>
        <v>1</v>
      </c>
      <c r="AC38" s="1">
        <f t="shared" si="3"/>
        <v>0</v>
      </c>
      <c r="AD38" s="1">
        <f t="shared" si="4"/>
        <v>1</v>
      </c>
    </row>
    <row r="39" spans="1:30" x14ac:dyDescent="0.35">
      <c r="A39" s="4">
        <v>38</v>
      </c>
      <c r="B39" s="4">
        <v>2</v>
      </c>
      <c r="C39" s="1">
        <f>_xlfn.XLOOKUP(Table119[[#This Row],[T-RUNS]],NUMERICAL_BINS_STEP_1!$C$2:$C$5,NUMERICAL_BINS_STEP_1!$A$2:$A$5,,-1)</f>
        <v>0</v>
      </c>
      <c r="D39" s="1">
        <f>_xlfn.XLOOKUP(Table119[[#This Row],[T-WKTS]],NUMERICAL_BINS_STEP_1!$D$2:$D$5,NUMERICAL_BINS_STEP_1!$A$2:$A$5,,-1)</f>
        <v>0</v>
      </c>
      <c r="E39" s="1">
        <f>_xlfn.XLOOKUP(Table119[[#This Row],[ODI-RUNS-S]],NUMERICAL_BINS_STEP_1!$E$2:$E$5,NUMERICAL_BINS_STEP_1!$A$2:$A$5,,-1)</f>
        <v>1</v>
      </c>
      <c r="F39" s="1">
        <f>_xlfn.XLOOKUP(Table119[[#This Row],[ODI-SR-B]],NUMERICAL_BINS_STEP_1!$F$2:$F$5,NUMERICAL_BINS_STEP_1!$A$2:$A$5,,-1)</f>
        <v>1</v>
      </c>
      <c r="G39" s="1">
        <f>_xlfn.XLOOKUP(Table119[[#This Row],[ODI-WKTS]],NUMERICAL_BINS_STEP_1!$G$2:$G$5,NUMERICAL_BINS_STEP_1!$A$2:$A$5,,-1)</f>
        <v>0</v>
      </c>
      <c r="H39" s="1">
        <f>_xlfn.XLOOKUP(Table119[[#This Row],[ODI-SR-BL]],NUMERICAL_BINS_STEP_1!$H$2:$H$5,NUMERICAL_BINS_STEP_1!$A$2:$A$5,,-1)</f>
        <v>3</v>
      </c>
      <c r="I39" s="1">
        <f>_xlfn.XLOOKUP(Table119[[#This Row],[RUNS-S]],NUMERICAL_BINS_STEP_1!$I$2:$I$5,NUMERICAL_BINS_STEP_1!$A$2:$A$5,,-1)</f>
        <v>3</v>
      </c>
      <c r="J39" s="1">
        <f>_xlfn.XLOOKUP(Table119[[#This Row],[HS ]],NUMERICAL_BINS_STEP_1!$J$2:$J$5,NUMERICAL_BINS_STEP_1!$A$2:$A$5,,-1)</f>
        <v>3</v>
      </c>
      <c r="K39" s="1">
        <f>_xlfn.XLOOKUP(Table119[[#This Row],[AVE]],NUMERICAL_BINS_STEP_1!$K$2:$K$5,NUMERICAL_BINS_STEP_1!$A$2:$A$5,,-1)</f>
        <v>3</v>
      </c>
      <c r="L39" s="1">
        <f>_xlfn.XLOOKUP(Table119[[#This Row],[SR -B]],NUMERICAL_BINS_STEP_1!$L$2:$L$5,NUMERICAL_BINS_STEP_1!$A$2:$A$5,,-1)</f>
        <v>1</v>
      </c>
      <c r="M39" s="1">
        <f>_xlfn.XLOOKUP(Table119[[#This Row],[SIXERS]],NUMERICAL_BINS_STEP_1!$M$2:$M$5,NUMERICAL_BINS_STEP_1!$A$2:$A$5,,-1)</f>
        <v>2</v>
      </c>
      <c r="N39" s="1">
        <f>_xlfn.XLOOKUP(Table119[[#This Row],[RUNS-C]],NUMERICAL_BINS_STEP_1!$N$2:$N$5,NUMERICAL_BINS_STEP_1!$A$2:$A$5,,-1)</f>
        <v>0</v>
      </c>
      <c r="O39" s="1">
        <f>_xlfn.XLOOKUP(Table119[[#This Row],[WKTS]],NUMERICAL_BINS_STEP_1!$O$2:$O$5,NUMERICAL_BINS_STEP_1!$A$2:$A$5,,-1)</f>
        <v>0</v>
      </c>
      <c r="P39" s="1">
        <f>_xlfn.XLOOKUP(Table119[[#This Row],[AVE-BL]],NUMERICAL_BINS_STEP_1!$P$2:$P$5,NUMERICAL_BINS_STEP_1!$A$2:$A$5,,-1)</f>
        <v>3</v>
      </c>
      <c r="Q39" s="1">
        <f>_xlfn.XLOOKUP(Table119[[#This Row],[ECON]],NUMERICAL_BINS_STEP_1!$Q$2:$Q$5,NUMERICAL_BINS_STEP_1!$A$2:$A$5,,-1)</f>
        <v>3</v>
      </c>
      <c r="R39" s="1">
        <f>_xlfn.XLOOKUP(Table119[[#This Row],[SR-BL]],NUMERICAL_BINS_STEP_1!$R$2:$R$5,NUMERICAL_BINS_STEP_1!$A$2:$A$5,,-1)</f>
        <v>2</v>
      </c>
      <c r="S39" s="1">
        <f>_xlfn.XLOOKUP(Table119[[#This Row],[AUCTION YEAR]],NUMERICAL_BINS_STEP_1!$S$2:$S$5,NUMERICAL_BINS_STEP_1!$A$2:$A$5,,-1)</f>
        <v>0</v>
      </c>
      <c r="T39" s="1">
        <f>_xlfn.XLOOKUP(Table119[[#This Row],[BASE PRICE]],NUMERICAL_BINS_STEP_1!$T$2:$T$5,NUMERICAL_BINS_STEP_1!$A$2:$A$5,,-1)</f>
        <v>1</v>
      </c>
      <c r="U39" s="1">
        <f>_xlfn.XLOOKUP(Table14[[#This Row],[COUNTRY]],CATEGORICAL_BINS_STEP_1!$L$2:$L$11,CATEGORICAL_BINS_STEP_1!$K$2:$K$11,,-1)</f>
        <v>2</v>
      </c>
      <c r="V39" s="1">
        <f>_xlfn.XLOOKUP(Table14[[#This Row],[TEAM]],CATEGORICAL_BINS_STEP_1!$L$14:$L$29,CATEGORICAL_BINS_STEP_1!$K$14:$K$29,,-1)</f>
        <v>2</v>
      </c>
      <c r="W39" s="1">
        <f>_xlfn.XLOOKUP(Table14[[#This Row],[PLAYING ROLE]],CATEGORICAL_BINS_STEP_1!$L$34:$L$37,CATEGORICAL_BINS_STEP_1!$K$34:$K$37,,-1)</f>
        <v>1</v>
      </c>
      <c r="X39" s="1">
        <f>IF(Table119[[#This Row],[SOLD PRICE]]&gt;=1000000,1,0)</f>
        <v>0</v>
      </c>
      <c r="Y39" s="1">
        <f>$A$134+SUMPRODUCT($B$134:$W$134,Table1924[[#This Row],[AGE]:[PLAYING ROLE_BINS]])</f>
        <v>-383.00672447488944</v>
      </c>
      <c r="Z39" s="1">
        <f t="shared" si="0"/>
        <v>4.5950794910103125E-167</v>
      </c>
      <c r="AA39" s="1">
        <f t="shared" si="1"/>
        <v>4.5950794910103125E-167</v>
      </c>
      <c r="AB39" s="1">
        <f t="shared" si="2"/>
        <v>1</v>
      </c>
      <c r="AC39" s="1">
        <f t="shared" si="3"/>
        <v>0</v>
      </c>
      <c r="AD39" s="1">
        <f t="shared" si="4"/>
        <v>1</v>
      </c>
    </row>
    <row r="40" spans="1:30" x14ac:dyDescent="0.35">
      <c r="A40" s="4">
        <v>39</v>
      </c>
      <c r="B40" s="4">
        <v>3</v>
      </c>
      <c r="C40" s="1">
        <f>_xlfn.XLOOKUP(Table119[[#This Row],[T-RUNS]],NUMERICAL_BINS_STEP_1!$C$2:$C$5,NUMERICAL_BINS_STEP_1!$A$2:$A$5,,-1)</f>
        <v>0</v>
      </c>
      <c r="D40" s="1">
        <f>_xlfn.XLOOKUP(Table119[[#This Row],[T-WKTS]],NUMERICAL_BINS_STEP_1!$D$2:$D$5,NUMERICAL_BINS_STEP_1!$A$2:$A$5,,-1)</f>
        <v>0</v>
      </c>
      <c r="E40" s="1">
        <f>_xlfn.XLOOKUP(Table119[[#This Row],[ODI-RUNS-S]],NUMERICAL_BINS_STEP_1!$E$2:$E$5,NUMERICAL_BINS_STEP_1!$A$2:$A$5,,-1)</f>
        <v>0</v>
      </c>
      <c r="F40" s="1">
        <f>_xlfn.XLOOKUP(Table119[[#This Row],[ODI-SR-B]],NUMERICAL_BINS_STEP_1!$F$2:$F$5,NUMERICAL_BINS_STEP_1!$A$2:$A$5,,-1)</f>
        <v>3</v>
      </c>
      <c r="G40" s="1">
        <f>_xlfn.XLOOKUP(Table119[[#This Row],[ODI-WKTS]],NUMERICAL_BINS_STEP_1!$G$2:$G$5,NUMERICAL_BINS_STEP_1!$A$2:$A$5,,-1)</f>
        <v>0</v>
      </c>
      <c r="H40" s="1">
        <f>_xlfn.XLOOKUP(Table119[[#This Row],[ODI-SR-BL]],NUMERICAL_BINS_STEP_1!$H$2:$H$5,NUMERICAL_BINS_STEP_1!$A$2:$A$5,,-1)</f>
        <v>0</v>
      </c>
      <c r="I40" s="1">
        <f>_xlfn.XLOOKUP(Table119[[#This Row],[RUNS-S]],NUMERICAL_BINS_STEP_1!$I$2:$I$5,NUMERICAL_BINS_STEP_1!$A$2:$A$5,,-1)</f>
        <v>2</v>
      </c>
      <c r="J40" s="1">
        <f>_xlfn.XLOOKUP(Table119[[#This Row],[HS ]],NUMERICAL_BINS_STEP_1!$J$2:$J$5,NUMERICAL_BINS_STEP_1!$A$2:$A$5,,-1)</f>
        <v>2</v>
      </c>
      <c r="K40" s="1">
        <f>_xlfn.XLOOKUP(Table119[[#This Row],[AVE]],NUMERICAL_BINS_STEP_1!$K$2:$K$5,NUMERICAL_BINS_STEP_1!$A$2:$A$5,,-1)</f>
        <v>2</v>
      </c>
      <c r="L40" s="1">
        <f>_xlfn.XLOOKUP(Table119[[#This Row],[SR -B]],NUMERICAL_BINS_STEP_1!$L$2:$L$5,NUMERICAL_BINS_STEP_1!$A$2:$A$5,,-1)</f>
        <v>2</v>
      </c>
      <c r="M40" s="1">
        <f>_xlfn.XLOOKUP(Table119[[#This Row],[SIXERS]],NUMERICAL_BINS_STEP_1!$M$2:$M$5,NUMERICAL_BINS_STEP_1!$A$2:$A$5,,-1)</f>
        <v>3</v>
      </c>
      <c r="N40" s="1">
        <f>_xlfn.XLOOKUP(Table119[[#This Row],[RUNS-C]],NUMERICAL_BINS_STEP_1!$N$2:$N$5,NUMERICAL_BINS_STEP_1!$A$2:$A$5,,-1)</f>
        <v>0</v>
      </c>
      <c r="O40" s="1">
        <f>_xlfn.XLOOKUP(Table119[[#This Row],[WKTS]],NUMERICAL_BINS_STEP_1!$O$2:$O$5,NUMERICAL_BINS_STEP_1!$A$2:$A$5,,-1)</f>
        <v>0</v>
      </c>
      <c r="P40" s="1">
        <f>_xlfn.XLOOKUP(Table119[[#This Row],[AVE-BL]],NUMERICAL_BINS_STEP_1!$P$2:$P$5,NUMERICAL_BINS_STEP_1!$A$2:$A$5,,-1)</f>
        <v>0</v>
      </c>
      <c r="Q40" s="1">
        <f>_xlfn.XLOOKUP(Table119[[#This Row],[ECON]],NUMERICAL_BINS_STEP_1!$Q$2:$Q$5,NUMERICAL_BINS_STEP_1!$A$2:$A$5,,-1)</f>
        <v>0</v>
      </c>
      <c r="R40" s="1">
        <f>_xlfn.XLOOKUP(Table119[[#This Row],[SR-BL]],NUMERICAL_BINS_STEP_1!$R$2:$R$5,NUMERICAL_BINS_STEP_1!$A$2:$A$5,,-1)</f>
        <v>0</v>
      </c>
      <c r="S40" s="1">
        <f>_xlfn.XLOOKUP(Table119[[#This Row],[AUCTION YEAR]],NUMERICAL_BINS_STEP_1!$S$2:$S$5,NUMERICAL_BINS_STEP_1!$A$2:$A$5,,-1)</f>
        <v>3</v>
      </c>
      <c r="T40" s="1">
        <f>_xlfn.XLOOKUP(Table119[[#This Row],[BASE PRICE]],NUMERICAL_BINS_STEP_1!$T$2:$T$5,NUMERICAL_BINS_STEP_1!$A$2:$A$5,,-1)</f>
        <v>1</v>
      </c>
      <c r="U40" s="1">
        <f>_xlfn.XLOOKUP(Table14[[#This Row],[COUNTRY]],CATEGORICAL_BINS_STEP_1!$L$2:$L$11,CATEGORICAL_BINS_STEP_1!$K$2:$K$11,,-1)</f>
        <v>2</v>
      </c>
      <c r="V40" s="1">
        <f>_xlfn.XLOOKUP(Table14[[#This Row],[TEAM]],CATEGORICAL_BINS_STEP_1!$L$14:$L$29,CATEGORICAL_BINS_STEP_1!$K$14:$K$29,,-1)</f>
        <v>1</v>
      </c>
      <c r="W40" s="1">
        <f>_xlfn.XLOOKUP(Table14[[#This Row],[PLAYING ROLE]],CATEGORICAL_BINS_STEP_1!$L$34:$L$37,CATEGORICAL_BINS_STEP_1!$K$34:$K$37,,-1)</f>
        <v>2</v>
      </c>
      <c r="X40" s="1">
        <f>IF(Table119[[#This Row],[SOLD PRICE]]&gt;=1000000,1,0)</f>
        <v>1</v>
      </c>
      <c r="Y40" s="1">
        <f>$A$134+SUMPRODUCT($B$134:$W$134,Table1924[[#This Row],[AGE]:[PLAYING ROLE_BINS]])</f>
        <v>-452.94331842963288</v>
      </c>
      <c r="Z40" s="1">
        <f t="shared" si="0"/>
        <v>1.9463287196740247E-197</v>
      </c>
      <c r="AA40" s="1">
        <f t="shared" si="1"/>
        <v>1.9463287196740247E-197</v>
      </c>
      <c r="AB40" s="1">
        <f t="shared" si="2"/>
        <v>1.9463287196740247E-197</v>
      </c>
      <c r="AC40" s="1">
        <f t="shared" si="3"/>
        <v>-196.71078380893704</v>
      </c>
      <c r="AD40" s="1">
        <f t="shared" si="4"/>
        <v>1</v>
      </c>
    </row>
    <row r="41" spans="1:30" x14ac:dyDescent="0.35">
      <c r="A41" s="4">
        <v>40</v>
      </c>
      <c r="B41" s="4">
        <v>1</v>
      </c>
      <c r="C41" s="1">
        <f>_xlfn.XLOOKUP(Table119[[#This Row],[T-RUNS]],NUMERICAL_BINS_STEP_1!$C$2:$C$5,NUMERICAL_BINS_STEP_1!$A$2:$A$5,,-1)</f>
        <v>0</v>
      </c>
      <c r="D41" s="1">
        <f>_xlfn.XLOOKUP(Table119[[#This Row],[T-WKTS]],NUMERICAL_BINS_STEP_1!$D$2:$D$5,NUMERICAL_BINS_STEP_1!$A$2:$A$5,,-1)</f>
        <v>0</v>
      </c>
      <c r="E41" s="1">
        <f>_xlfn.XLOOKUP(Table119[[#This Row],[ODI-RUNS-S]],NUMERICAL_BINS_STEP_1!$E$2:$E$5,NUMERICAL_BINS_STEP_1!$A$2:$A$5,,-1)</f>
        <v>1</v>
      </c>
      <c r="F41" s="1">
        <f>_xlfn.XLOOKUP(Table119[[#This Row],[ODI-SR-B]],NUMERICAL_BINS_STEP_1!$F$2:$F$5,NUMERICAL_BINS_STEP_1!$A$2:$A$5,,-1)</f>
        <v>0</v>
      </c>
      <c r="G41" s="1">
        <f>_xlfn.XLOOKUP(Table119[[#This Row],[ODI-WKTS]],NUMERICAL_BINS_STEP_1!$G$2:$G$5,NUMERICAL_BINS_STEP_1!$A$2:$A$5,,-1)</f>
        <v>0</v>
      </c>
      <c r="H41" s="1">
        <f>_xlfn.XLOOKUP(Table119[[#This Row],[ODI-SR-BL]],NUMERICAL_BINS_STEP_1!$H$2:$H$5,NUMERICAL_BINS_STEP_1!$A$2:$A$5,,-1)</f>
        <v>0</v>
      </c>
      <c r="I41" s="1">
        <f>_xlfn.XLOOKUP(Table119[[#This Row],[RUNS-S]],NUMERICAL_BINS_STEP_1!$I$2:$I$5,NUMERICAL_BINS_STEP_1!$A$2:$A$5,,-1)</f>
        <v>2</v>
      </c>
      <c r="J41" s="1">
        <f>_xlfn.XLOOKUP(Table119[[#This Row],[HS ]],NUMERICAL_BINS_STEP_1!$J$2:$J$5,NUMERICAL_BINS_STEP_1!$A$2:$A$5,,-1)</f>
        <v>2</v>
      </c>
      <c r="K41" s="1">
        <f>_xlfn.XLOOKUP(Table119[[#This Row],[AVE]],NUMERICAL_BINS_STEP_1!$K$2:$K$5,NUMERICAL_BINS_STEP_1!$A$2:$A$5,,-1)</f>
        <v>2</v>
      </c>
      <c r="L41" s="1">
        <f>_xlfn.XLOOKUP(Table119[[#This Row],[SR -B]],NUMERICAL_BINS_STEP_1!$L$2:$L$5,NUMERICAL_BINS_STEP_1!$A$2:$A$5,,-1)</f>
        <v>1</v>
      </c>
      <c r="M41" s="1">
        <f>_xlfn.XLOOKUP(Table119[[#This Row],[SIXERS]],NUMERICAL_BINS_STEP_1!$M$2:$M$5,NUMERICAL_BINS_STEP_1!$A$2:$A$5,,-1)</f>
        <v>3</v>
      </c>
      <c r="N41" s="1">
        <f>_xlfn.XLOOKUP(Table119[[#This Row],[RUNS-C]],NUMERICAL_BINS_STEP_1!$N$2:$N$5,NUMERICAL_BINS_STEP_1!$A$2:$A$5,,-1)</f>
        <v>2</v>
      </c>
      <c r="O41" s="1">
        <f>_xlfn.XLOOKUP(Table119[[#This Row],[WKTS]],NUMERICAL_BINS_STEP_1!$O$2:$O$5,NUMERICAL_BINS_STEP_1!$A$2:$A$5,,-1)</f>
        <v>0</v>
      </c>
      <c r="P41" s="1">
        <f>_xlfn.XLOOKUP(Table119[[#This Row],[AVE-BL]],NUMERICAL_BINS_STEP_1!$P$2:$P$5,NUMERICAL_BINS_STEP_1!$A$2:$A$5,,-1)</f>
        <v>3</v>
      </c>
      <c r="Q41" s="1">
        <f>_xlfn.XLOOKUP(Table119[[#This Row],[ECON]],NUMERICAL_BINS_STEP_1!$Q$2:$Q$5,NUMERICAL_BINS_STEP_1!$A$2:$A$5,,-1)</f>
        <v>3</v>
      </c>
      <c r="R41" s="1">
        <f>_xlfn.XLOOKUP(Table119[[#This Row],[SR-BL]],NUMERICAL_BINS_STEP_1!$R$2:$R$5,NUMERICAL_BINS_STEP_1!$A$2:$A$5,,-1)</f>
        <v>3</v>
      </c>
      <c r="S41" s="1">
        <f>_xlfn.XLOOKUP(Table119[[#This Row],[AUCTION YEAR]],NUMERICAL_BINS_STEP_1!$S$2:$S$5,NUMERICAL_BINS_STEP_1!$A$2:$A$5,,-1)</f>
        <v>3</v>
      </c>
      <c r="T41" s="1">
        <f>_xlfn.XLOOKUP(Table119[[#This Row],[BASE PRICE]],NUMERICAL_BINS_STEP_1!$T$2:$T$5,NUMERICAL_BINS_STEP_1!$A$2:$A$5,,-1)</f>
        <v>1</v>
      </c>
      <c r="U41" s="1">
        <f>_xlfn.XLOOKUP(Table14[[#This Row],[COUNTRY]],CATEGORICAL_BINS_STEP_1!$L$2:$L$11,CATEGORICAL_BINS_STEP_1!$K$2:$K$11,,-1)</f>
        <v>1</v>
      </c>
      <c r="V41" s="1">
        <f>_xlfn.XLOOKUP(Table14[[#This Row],[TEAM]],CATEGORICAL_BINS_STEP_1!$L$14:$L$29,CATEGORICAL_BINS_STEP_1!$K$14:$K$29,,-1)</f>
        <v>4</v>
      </c>
      <c r="W41" s="1">
        <f>_xlfn.XLOOKUP(Table14[[#This Row],[PLAYING ROLE]],CATEGORICAL_BINS_STEP_1!$L$34:$L$37,CATEGORICAL_BINS_STEP_1!$K$34:$K$37,,-1)</f>
        <v>1</v>
      </c>
      <c r="X41" s="1">
        <f>IF(Table119[[#This Row],[SOLD PRICE]]&gt;=1000000,1,0)</f>
        <v>0</v>
      </c>
      <c r="Y41" s="1">
        <f>$A$134+SUMPRODUCT($B$134:$W$134,Table1924[[#This Row],[AGE]:[PLAYING ROLE_BINS]])</f>
        <v>88.612861576050449</v>
      </c>
      <c r="Z41" s="1">
        <f t="shared" si="0"/>
        <v>3.0484340796773558E+38</v>
      </c>
      <c r="AA41" s="1">
        <f t="shared" si="1"/>
        <v>1</v>
      </c>
      <c r="AB41" s="1">
        <f t="shared" si="2"/>
        <v>0</v>
      </c>
      <c r="AC41" s="1" t="e">
        <f t="shared" si="3"/>
        <v>#NUM!</v>
      </c>
      <c r="AD41" s="1">
        <f t="shared" si="4"/>
        <v>1</v>
      </c>
    </row>
    <row r="42" spans="1:30" x14ac:dyDescent="0.35">
      <c r="A42" s="4">
        <v>41</v>
      </c>
      <c r="B42" s="4">
        <v>2</v>
      </c>
      <c r="C42" s="1">
        <f>_xlfn.XLOOKUP(Table119[[#This Row],[T-RUNS]],NUMERICAL_BINS_STEP_1!$C$2:$C$5,NUMERICAL_BINS_STEP_1!$A$2:$A$5,,-1)</f>
        <v>0</v>
      </c>
      <c r="D42" s="1">
        <f>_xlfn.XLOOKUP(Table119[[#This Row],[T-WKTS]],NUMERICAL_BINS_STEP_1!$D$2:$D$5,NUMERICAL_BINS_STEP_1!$A$2:$A$5,,-1)</f>
        <v>0</v>
      </c>
      <c r="E42" s="1">
        <f>_xlfn.XLOOKUP(Table119[[#This Row],[ODI-RUNS-S]],NUMERICAL_BINS_STEP_1!$E$2:$E$5,NUMERICAL_BINS_STEP_1!$A$2:$A$5,,-1)</f>
        <v>0</v>
      </c>
      <c r="F42" s="1">
        <f>_xlfn.XLOOKUP(Table119[[#This Row],[ODI-SR-B]],NUMERICAL_BINS_STEP_1!$F$2:$F$5,NUMERICAL_BINS_STEP_1!$A$2:$A$5,,-1)</f>
        <v>0</v>
      </c>
      <c r="G42" s="1">
        <f>_xlfn.XLOOKUP(Table119[[#This Row],[ODI-WKTS]],NUMERICAL_BINS_STEP_1!$G$2:$G$5,NUMERICAL_BINS_STEP_1!$A$2:$A$5,,-1)</f>
        <v>2</v>
      </c>
      <c r="H42" s="1">
        <f>_xlfn.XLOOKUP(Table119[[#This Row],[ODI-SR-BL]],NUMERICAL_BINS_STEP_1!$H$2:$H$5,NUMERICAL_BINS_STEP_1!$A$2:$A$5,,-1)</f>
        <v>0</v>
      </c>
      <c r="I42" s="1">
        <f>_xlfn.XLOOKUP(Table119[[#This Row],[RUNS-S]],NUMERICAL_BINS_STEP_1!$I$2:$I$5,NUMERICAL_BINS_STEP_1!$A$2:$A$5,,-1)</f>
        <v>2</v>
      </c>
      <c r="J42" s="1">
        <f>_xlfn.XLOOKUP(Table119[[#This Row],[HS ]],NUMERICAL_BINS_STEP_1!$J$2:$J$5,NUMERICAL_BINS_STEP_1!$A$2:$A$5,,-1)</f>
        <v>1</v>
      </c>
      <c r="K42" s="1">
        <f>_xlfn.XLOOKUP(Table119[[#This Row],[AVE]],NUMERICAL_BINS_STEP_1!$K$2:$K$5,NUMERICAL_BINS_STEP_1!$A$2:$A$5,,-1)</f>
        <v>0</v>
      </c>
      <c r="L42" s="1">
        <f>_xlfn.XLOOKUP(Table119[[#This Row],[SR -B]],NUMERICAL_BINS_STEP_1!$L$2:$L$5,NUMERICAL_BINS_STEP_1!$A$2:$A$5,,-1)</f>
        <v>1</v>
      </c>
      <c r="M42" s="1">
        <f>_xlfn.XLOOKUP(Table119[[#This Row],[SIXERS]],NUMERICAL_BINS_STEP_1!$M$2:$M$5,NUMERICAL_BINS_STEP_1!$A$2:$A$5,,-1)</f>
        <v>1</v>
      </c>
      <c r="N42" s="1">
        <f>_xlfn.XLOOKUP(Table119[[#This Row],[RUNS-C]],NUMERICAL_BINS_STEP_1!$N$2:$N$5,NUMERICAL_BINS_STEP_1!$A$2:$A$5,,-1)</f>
        <v>3</v>
      </c>
      <c r="O42" s="1">
        <f>_xlfn.XLOOKUP(Table119[[#This Row],[WKTS]],NUMERICAL_BINS_STEP_1!$O$2:$O$5,NUMERICAL_BINS_STEP_1!$A$2:$A$5,,-1)</f>
        <v>3</v>
      </c>
      <c r="P42" s="1">
        <f>_xlfn.XLOOKUP(Table119[[#This Row],[AVE-BL]],NUMERICAL_BINS_STEP_1!$P$2:$P$5,NUMERICAL_BINS_STEP_1!$A$2:$A$5,,-1)</f>
        <v>2</v>
      </c>
      <c r="Q42" s="1">
        <f>_xlfn.XLOOKUP(Table119[[#This Row],[ECON]],NUMERICAL_BINS_STEP_1!$Q$2:$Q$5,NUMERICAL_BINS_STEP_1!$A$2:$A$5,,-1)</f>
        <v>3</v>
      </c>
      <c r="R42" s="1">
        <f>_xlfn.XLOOKUP(Table119[[#This Row],[SR-BL]],NUMERICAL_BINS_STEP_1!$R$2:$R$5,NUMERICAL_BINS_STEP_1!$A$2:$A$5,,-1)</f>
        <v>0</v>
      </c>
      <c r="S42" s="1">
        <f>_xlfn.XLOOKUP(Table119[[#This Row],[AUCTION YEAR]],NUMERICAL_BINS_STEP_1!$S$2:$S$5,NUMERICAL_BINS_STEP_1!$A$2:$A$5,,-1)</f>
        <v>3</v>
      </c>
      <c r="T42" s="1">
        <f>_xlfn.XLOOKUP(Table119[[#This Row],[BASE PRICE]],NUMERICAL_BINS_STEP_1!$T$2:$T$5,NUMERICAL_BINS_STEP_1!$A$2:$A$5,,-1)</f>
        <v>1</v>
      </c>
      <c r="U42" s="1">
        <f>_xlfn.XLOOKUP(Table14[[#This Row],[COUNTRY]],CATEGORICAL_BINS_STEP_1!$L$2:$L$11,CATEGORICAL_BINS_STEP_1!$K$2:$K$11,,-1)</f>
        <v>1</v>
      </c>
      <c r="V42" s="1">
        <f>_xlfn.XLOOKUP(Table14[[#This Row],[TEAM]],CATEGORICAL_BINS_STEP_1!$L$14:$L$29,CATEGORICAL_BINS_STEP_1!$K$14:$K$29,,-1)</f>
        <v>1</v>
      </c>
      <c r="W42" s="1">
        <f>_xlfn.XLOOKUP(Table14[[#This Row],[PLAYING ROLE]],CATEGORICAL_BINS_STEP_1!$L$34:$L$37,CATEGORICAL_BINS_STEP_1!$K$34:$K$37,,-1)</f>
        <v>1</v>
      </c>
      <c r="X42" s="1">
        <f>IF(Table119[[#This Row],[SOLD PRICE]]&gt;=1000000,1,0)</f>
        <v>0</v>
      </c>
      <c r="Y42" s="1">
        <f>$A$134+SUMPRODUCT($B$134:$W$134,Table1924[[#This Row],[AGE]:[PLAYING ROLE_BINS]])</f>
        <v>-808.95950677683368</v>
      </c>
      <c r="Z42" s="1">
        <f t="shared" si="0"/>
        <v>0</v>
      </c>
      <c r="AA42" s="1">
        <f t="shared" si="1"/>
        <v>0</v>
      </c>
      <c r="AB42" s="1">
        <f t="shared" si="2"/>
        <v>1</v>
      </c>
      <c r="AC42" s="1">
        <f t="shared" si="3"/>
        <v>0</v>
      </c>
      <c r="AD42" s="1">
        <f t="shared" si="4"/>
        <v>0</v>
      </c>
    </row>
    <row r="43" spans="1:30" x14ac:dyDescent="0.35">
      <c r="A43" s="4">
        <v>42</v>
      </c>
      <c r="B43" s="4">
        <v>3</v>
      </c>
      <c r="C43" s="1">
        <f>_xlfn.XLOOKUP(Table119[[#This Row],[T-RUNS]],NUMERICAL_BINS_STEP_1!$C$2:$C$5,NUMERICAL_BINS_STEP_1!$A$2:$A$5,,-1)</f>
        <v>1</v>
      </c>
      <c r="D43" s="1">
        <f>_xlfn.XLOOKUP(Table119[[#This Row],[T-WKTS]],NUMERICAL_BINS_STEP_1!$D$2:$D$5,NUMERICAL_BINS_STEP_1!$A$2:$A$5,,-1)</f>
        <v>0</v>
      </c>
      <c r="E43" s="1">
        <f>_xlfn.XLOOKUP(Table119[[#This Row],[ODI-RUNS-S]],NUMERICAL_BINS_STEP_1!$E$2:$E$5,NUMERICAL_BINS_STEP_1!$A$2:$A$5,,-1)</f>
        <v>2</v>
      </c>
      <c r="F43" s="1">
        <f>_xlfn.XLOOKUP(Table119[[#This Row],[ODI-SR-B]],NUMERICAL_BINS_STEP_1!$F$2:$F$5,NUMERICAL_BINS_STEP_1!$A$2:$A$5,,-1)</f>
        <v>2</v>
      </c>
      <c r="G43" s="1">
        <f>_xlfn.XLOOKUP(Table119[[#This Row],[ODI-WKTS]],NUMERICAL_BINS_STEP_1!$G$2:$G$5,NUMERICAL_BINS_STEP_1!$A$2:$A$5,,-1)</f>
        <v>0</v>
      </c>
      <c r="H43" s="1">
        <f>_xlfn.XLOOKUP(Table119[[#This Row],[ODI-SR-BL]],NUMERICAL_BINS_STEP_1!$H$2:$H$5,NUMERICAL_BINS_STEP_1!$A$2:$A$5,,-1)</f>
        <v>0</v>
      </c>
      <c r="I43" s="1">
        <f>_xlfn.XLOOKUP(Table119[[#This Row],[RUNS-S]],NUMERICAL_BINS_STEP_1!$I$2:$I$5,NUMERICAL_BINS_STEP_1!$A$2:$A$5,,-1)</f>
        <v>2</v>
      </c>
      <c r="J43" s="1">
        <f>_xlfn.XLOOKUP(Table119[[#This Row],[HS ]],NUMERICAL_BINS_STEP_1!$J$2:$J$5,NUMERICAL_BINS_STEP_1!$A$2:$A$5,,-1)</f>
        <v>3</v>
      </c>
      <c r="K43" s="1">
        <f>_xlfn.XLOOKUP(Table119[[#This Row],[AVE]],NUMERICAL_BINS_STEP_1!$K$2:$K$5,NUMERICAL_BINS_STEP_1!$A$2:$A$5,,-1)</f>
        <v>3</v>
      </c>
      <c r="L43" s="1">
        <f>_xlfn.XLOOKUP(Table119[[#This Row],[SR -B]],NUMERICAL_BINS_STEP_1!$L$2:$L$5,NUMERICAL_BINS_STEP_1!$A$2:$A$5,,-1)</f>
        <v>3</v>
      </c>
      <c r="M43" s="1">
        <f>_xlfn.XLOOKUP(Table119[[#This Row],[SIXERS]],NUMERICAL_BINS_STEP_1!$M$2:$M$5,NUMERICAL_BINS_STEP_1!$A$2:$A$5,,-1)</f>
        <v>2</v>
      </c>
      <c r="N43" s="1">
        <f>_xlfn.XLOOKUP(Table119[[#This Row],[RUNS-C]],NUMERICAL_BINS_STEP_1!$N$2:$N$5,NUMERICAL_BINS_STEP_1!$A$2:$A$5,,-1)</f>
        <v>0</v>
      </c>
      <c r="O43" s="1">
        <f>_xlfn.XLOOKUP(Table119[[#This Row],[WKTS]],NUMERICAL_BINS_STEP_1!$O$2:$O$5,NUMERICAL_BINS_STEP_1!$A$2:$A$5,,-1)</f>
        <v>0</v>
      </c>
      <c r="P43" s="1">
        <f>_xlfn.XLOOKUP(Table119[[#This Row],[AVE-BL]],NUMERICAL_BINS_STEP_1!$P$2:$P$5,NUMERICAL_BINS_STEP_1!$A$2:$A$5,,-1)</f>
        <v>0</v>
      </c>
      <c r="Q43" s="1">
        <f>_xlfn.XLOOKUP(Table119[[#This Row],[ECON]],NUMERICAL_BINS_STEP_1!$Q$2:$Q$5,NUMERICAL_BINS_STEP_1!$A$2:$A$5,,-1)</f>
        <v>3</v>
      </c>
      <c r="R43" s="1">
        <f>_xlfn.XLOOKUP(Table119[[#This Row],[SR-BL]],NUMERICAL_BINS_STEP_1!$R$2:$R$5,NUMERICAL_BINS_STEP_1!$A$2:$A$5,,-1)</f>
        <v>0</v>
      </c>
      <c r="S43" s="1">
        <f>_xlfn.XLOOKUP(Table119[[#This Row],[AUCTION YEAR]],NUMERICAL_BINS_STEP_1!$S$2:$S$5,NUMERICAL_BINS_STEP_1!$A$2:$A$5,,-1)</f>
        <v>0</v>
      </c>
      <c r="T43" s="1">
        <f>_xlfn.XLOOKUP(Table119[[#This Row],[BASE PRICE]],NUMERICAL_BINS_STEP_1!$T$2:$T$5,NUMERICAL_BINS_STEP_1!$A$2:$A$5,,-1)</f>
        <v>1</v>
      </c>
      <c r="U43" s="1">
        <f>_xlfn.XLOOKUP(Table14[[#This Row],[COUNTRY]],CATEGORICAL_BINS_STEP_1!$L$2:$L$11,CATEGORICAL_BINS_STEP_1!$K$2:$K$11,,-1)</f>
        <v>3</v>
      </c>
      <c r="V43" s="1">
        <f>_xlfn.XLOOKUP(Table14[[#This Row],[TEAM]],CATEGORICAL_BINS_STEP_1!$L$14:$L$29,CATEGORICAL_BINS_STEP_1!$K$14:$K$29,,-1)</f>
        <v>1</v>
      </c>
      <c r="W43" s="1">
        <f>_xlfn.XLOOKUP(Table14[[#This Row],[PLAYING ROLE]],CATEGORICAL_BINS_STEP_1!$L$34:$L$37,CATEGORICAL_BINS_STEP_1!$K$34:$K$37,,-1)</f>
        <v>1</v>
      </c>
      <c r="X43" s="1">
        <f>IF(Table119[[#This Row],[SOLD PRICE]]&gt;=1000000,1,0)</f>
        <v>0</v>
      </c>
      <c r="Y43" s="1">
        <f>$A$134+SUMPRODUCT($B$134:$W$134,Table1924[[#This Row],[AGE]:[PLAYING ROLE_BINS]])</f>
        <v>-432.00643986631962</v>
      </c>
      <c r="Z43" s="1">
        <f t="shared" si="0"/>
        <v>2.4098334001894126E-188</v>
      </c>
      <c r="AA43" s="1">
        <f t="shared" si="1"/>
        <v>2.4098334001894126E-188</v>
      </c>
      <c r="AB43" s="1">
        <f t="shared" si="2"/>
        <v>1</v>
      </c>
      <c r="AC43" s="1">
        <f t="shared" si="3"/>
        <v>0</v>
      </c>
      <c r="AD43" s="1">
        <f t="shared" si="4"/>
        <v>1</v>
      </c>
    </row>
    <row r="44" spans="1:30" x14ac:dyDescent="0.35">
      <c r="A44" s="4">
        <v>43</v>
      </c>
      <c r="B44" s="4">
        <v>2</v>
      </c>
      <c r="C44" s="1">
        <f>_xlfn.XLOOKUP(Table119[[#This Row],[T-RUNS]],NUMERICAL_BINS_STEP_1!$C$2:$C$5,NUMERICAL_BINS_STEP_1!$A$2:$A$5,,-1)</f>
        <v>1</v>
      </c>
      <c r="D44" s="1">
        <f>_xlfn.XLOOKUP(Table119[[#This Row],[T-WKTS]],NUMERICAL_BINS_STEP_1!$D$2:$D$5,NUMERICAL_BINS_STEP_1!$A$2:$A$5,,-1)</f>
        <v>3</v>
      </c>
      <c r="E44" s="1">
        <f>_xlfn.XLOOKUP(Table119[[#This Row],[ODI-RUNS-S]],NUMERICAL_BINS_STEP_1!$E$2:$E$5,NUMERICAL_BINS_STEP_1!$A$2:$A$5,,-1)</f>
        <v>1</v>
      </c>
      <c r="F44" s="1">
        <f>_xlfn.XLOOKUP(Table119[[#This Row],[ODI-SR-B]],NUMERICAL_BINS_STEP_1!$F$2:$F$5,NUMERICAL_BINS_STEP_1!$A$2:$A$5,,-1)</f>
        <v>3</v>
      </c>
      <c r="G44" s="1">
        <f>_xlfn.XLOOKUP(Table119[[#This Row],[ODI-WKTS]],NUMERICAL_BINS_STEP_1!$G$2:$G$5,NUMERICAL_BINS_STEP_1!$A$2:$A$5,,-1)</f>
        <v>3</v>
      </c>
      <c r="H44" s="1">
        <f>_xlfn.XLOOKUP(Table119[[#This Row],[ODI-SR-BL]],NUMERICAL_BINS_STEP_1!$H$2:$H$5,NUMERICAL_BINS_STEP_1!$A$2:$A$5,,-1)</f>
        <v>2</v>
      </c>
      <c r="I44" s="1">
        <f>_xlfn.XLOOKUP(Table119[[#This Row],[RUNS-S]],NUMERICAL_BINS_STEP_1!$I$2:$I$5,NUMERICAL_BINS_STEP_1!$A$2:$A$5,,-1)</f>
        <v>0</v>
      </c>
      <c r="J44" s="1">
        <f>_xlfn.XLOOKUP(Table119[[#This Row],[HS ]],NUMERICAL_BINS_STEP_1!$J$2:$J$5,NUMERICAL_BINS_STEP_1!$A$2:$A$5,,-1)</f>
        <v>0</v>
      </c>
      <c r="K44" s="1">
        <f>_xlfn.XLOOKUP(Table119[[#This Row],[AVE]],NUMERICAL_BINS_STEP_1!$K$2:$K$5,NUMERICAL_BINS_STEP_1!$A$2:$A$5,,-1)</f>
        <v>1</v>
      </c>
      <c r="L44" s="1">
        <f>_xlfn.XLOOKUP(Table119[[#This Row],[SR -B]],NUMERICAL_BINS_STEP_1!$L$2:$L$5,NUMERICAL_BINS_STEP_1!$A$2:$A$5,,-1)</f>
        <v>2</v>
      </c>
      <c r="M44" s="1">
        <f>_xlfn.XLOOKUP(Table119[[#This Row],[SIXERS]],NUMERICAL_BINS_STEP_1!$M$2:$M$5,NUMERICAL_BINS_STEP_1!$A$2:$A$5,,-1)</f>
        <v>0</v>
      </c>
      <c r="N44" s="1">
        <f>_xlfn.XLOOKUP(Table119[[#This Row],[RUNS-C]],NUMERICAL_BINS_STEP_1!$N$2:$N$5,NUMERICAL_BINS_STEP_1!$A$2:$A$5,,-1)</f>
        <v>0</v>
      </c>
      <c r="O44" s="1">
        <f>_xlfn.XLOOKUP(Table119[[#This Row],[WKTS]],NUMERICAL_BINS_STEP_1!$O$2:$O$5,NUMERICAL_BINS_STEP_1!$A$2:$A$5,,-1)</f>
        <v>0</v>
      </c>
      <c r="P44" s="1">
        <f>_xlfn.XLOOKUP(Table119[[#This Row],[AVE-BL]],NUMERICAL_BINS_STEP_1!$P$2:$P$5,NUMERICAL_BINS_STEP_1!$A$2:$A$5,,-1)</f>
        <v>3</v>
      </c>
      <c r="Q44" s="1">
        <f>_xlfn.XLOOKUP(Table119[[#This Row],[ECON]],NUMERICAL_BINS_STEP_1!$Q$2:$Q$5,NUMERICAL_BINS_STEP_1!$A$2:$A$5,,-1)</f>
        <v>3</v>
      </c>
      <c r="R44" s="1">
        <f>_xlfn.XLOOKUP(Table119[[#This Row],[SR-BL]],NUMERICAL_BINS_STEP_1!$R$2:$R$5,NUMERICAL_BINS_STEP_1!$A$2:$A$5,,-1)</f>
        <v>3</v>
      </c>
      <c r="S44" s="1">
        <f>_xlfn.XLOOKUP(Table119[[#This Row],[AUCTION YEAR]],NUMERICAL_BINS_STEP_1!$S$2:$S$5,NUMERICAL_BINS_STEP_1!$A$2:$A$5,,-1)</f>
        <v>0</v>
      </c>
      <c r="T44" s="1">
        <f>_xlfn.XLOOKUP(Table119[[#This Row],[BASE PRICE]],NUMERICAL_BINS_STEP_1!$T$2:$T$5,NUMERICAL_BINS_STEP_1!$A$2:$A$5,,-1)</f>
        <v>1</v>
      </c>
      <c r="U44" s="1">
        <f>_xlfn.XLOOKUP(Table14[[#This Row],[COUNTRY]],CATEGORICAL_BINS_STEP_1!$L$2:$L$11,CATEGORICAL_BINS_STEP_1!$K$2:$K$11,,-1)</f>
        <v>3</v>
      </c>
      <c r="V44" s="1">
        <f>_xlfn.XLOOKUP(Table14[[#This Row],[TEAM]],CATEGORICAL_BINS_STEP_1!$L$14:$L$29,CATEGORICAL_BINS_STEP_1!$K$14:$K$29,,-1)</f>
        <v>4</v>
      </c>
      <c r="W44" s="1">
        <f>_xlfn.XLOOKUP(Table14[[#This Row],[PLAYING ROLE]],CATEGORICAL_BINS_STEP_1!$L$34:$L$37,CATEGORICAL_BINS_STEP_1!$K$34:$K$37,,-1)</f>
        <v>2</v>
      </c>
      <c r="X44" s="1">
        <f>IF(Table119[[#This Row],[SOLD PRICE]]&gt;=1000000,1,0)</f>
        <v>0</v>
      </c>
      <c r="Y44" s="1">
        <f>$A$134+SUMPRODUCT($B$134:$W$134,Table1924[[#This Row],[AGE]:[PLAYING ROLE_BINS]])</f>
        <v>-754.57991445861194</v>
      </c>
      <c r="Z44" s="1">
        <f t="shared" si="0"/>
        <v>0</v>
      </c>
      <c r="AA44" s="1">
        <f t="shared" si="1"/>
        <v>0</v>
      </c>
      <c r="AB44" s="1">
        <f t="shared" si="2"/>
        <v>1</v>
      </c>
      <c r="AC44" s="1">
        <f t="shared" si="3"/>
        <v>0</v>
      </c>
      <c r="AD44" s="1">
        <f t="shared" si="4"/>
        <v>0</v>
      </c>
    </row>
    <row r="45" spans="1:30" x14ac:dyDescent="0.35">
      <c r="A45" s="4">
        <v>44</v>
      </c>
      <c r="B45" s="4">
        <v>2</v>
      </c>
      <c r="C45" s="1">
        <f>_xlfn.XLOOKUP(Table119[[#This Row],[T-RUNS]],NUMERICAL_BINS_STEP_1!$C$2:$C$5,NUMERICAL_BINS_STEP_1!$A$2:$A$5,,-1)</f>
        <v>0</v>
      </c>
      <c r="D45" s="1">
        <f>_xlfn.XLOOKUP(Table119[[#This Row],[T-WKTS]],NUMERICAL_BINS_STEP_1!$D$2:$D$5,NUMERICAL_BINS_STEP_1!$A$2:$A$5,,-1)</f>
        <v>0</v>
      </c>
      <c r="E45" s="1">
        <f>_xlfn.XLOOKUP(Table119[[#This Row],[ODI-RUNS-S]],NUMERICAL_BINS_STEP_1!$E$2:$E$5,NUMERICAL_BINS_STEP_1!$A$2:$A$5,,-1)</f>
        <v>0</v>
      </c>
      <c r="F45" s="1">
        <f>_xlfn.XLOOKUP(Table119[[#This Row],[ODI-SR-B]],NUMERICAL_BINS_STEP_1!$F$2:$F$5,NUMERICAL_BINS_STEP_1!$A$2:$A$5,,-1)</f>
        <v>0</v>
      </c>
      <c r="G45" s="1">
        <f>_xlfn.XLOOKUP(Table119[[#This Row],[ODI-WKTS]],NUMERICAL_BINS_STEP_1!$G$2:$G$5,NUMERICAL_BINS_STEP_1!$A$2:$A$5,,-1)</f>
        <v>2</v>
      </c>
      <c r="H45" s="1">
        <f>_xlfn.XLOOKUP(Table119[[#This Row],[ODI-SR-BL]],NUMERICAL_BINS_STEP_1!$H$2:$H$5,NUMERICAL_BINS_STEP_1!$A$2:$A$5,,-1)</f>
        <v>2</v>
      </c>
      <c r="I45" s="1">
        <f>_xlfn.XLOOKUP(Table119[[#This Row],[RUNS-S]],NUMERICAL_BINS_STEP_1!$I$2:$I$5,NUMERICAL_BINS_STEP_1!$A$2:$A$5,,-1)</f>
        <v>2</v>
      </c>
      <c r="J45" s="1">
        <f>_xlfn.XLOOKUP(Table119[[#This Row],[HS ]],NUMERICAL_BINS_STEP_1!$J$2:$J$5,NUMERICAL_BINS_STEP_1!$A$2:$A$5,,-1)</f>
        <v>1</v>
      </c>
      <c r="K45" s="1">
        <f>_xlfn.XLOOKUP(Table119[[#This Row],[AVE]],NUMERICAL_BINS_STEP_1!$K$2:$K$5,NUMERICAL_BINS_STEP_1!$A$2:$A$5,,-1)</f>
        <v>1</v>
      </c>
      <c r="L45" s="1">
        <f>_xlfn.XLOOKUP(Table119[[#This Row],[SR -B]],NUMERICAL_BINS_STEP_1!$L$2:$L$5,NUMERICAL_BINS_STEP_1!$A$2:$A$5,,-1)</f>
        <v>1</v>
      </c>
      <c r="M45" s="1">
        <f>_xlfn.XLOOKUP(Table119[[#This Row],[SIXERS]],NUMERICAL_BINS_STEP_1!$M$2:$M$5,NUMERICAL_BINS_STEP_1!$A$2:$A$5,,-1)</f>
        <v>2</v>
      </c>
      <c r="N45" s="1">
        <f>_xlfn.XLOOKUP(Table119[[#This Row],[RUNS-C]],NUMERICAL_BINS_STEP_1!$N$2:$N$5,NUMERICAL_BINS_STEP_1!$A$2:$A$5,,-1)</f>
        <v>3</v>
      </c>
      <c r="O45" s="1">
        <f>_xlfn.XLOOKUP(Table119[[#This Row],[WKTS]],NUMERICAL_BINS_STEP_1!$O$2:$O$5,NUMERICAL_BINS_STEP_1!$A$2:$A$5,,-1)</f>
        <v>3</v>
      </c>
      <c r="P45" s="1">
        <f>_xlfn.XLOOKUP(Table119[[#This Row],[AVE-BL]],NUMERICAL_BINS_STEP_1!$P$2:$P$5,NUMERICAL_BINS_STEP_1!$A$2:$A$5,,-1)</f>
        <v>3</v>
      </c>
      <c r="Q45" s="1">
        <f>_xlfn.XLOOKUP(Table119[[#This Row],[ECON]],NUMERICAL_BINS_STEP_1!$Q$2:$Q$5,NUMERICAL_BINS_STEP_1!$A$2:$A$5,,-1)</f>
        <v>3</v>
      </c>
      <c r="R45" s="1">
        <f>_xlfn.XLOOKUP(Table119[[#This Row],[SR-BL]],NUMERICAL_BINS_STEP_1!$R$2:$R$5,NUMERICAL_BINS_STEP_1!$A$2:$A$5,,-1)</f>
        <v>3</v>
      </c>
      <c r="S45" s="1">
        <f>_xlfn.XLOOKUP(Table119[[#This Row],[AUCTION YEAR]],NUMERICAL_BINS_STEP_1!$S$2:$S$5,NUMERICAL_BINS_STEP_1!$A$2:$A$5,,-1)</f>
        <v>0</v>
      </c>
      <c r="T45" s="1">
        <f>_xlfn.XLOOKUP(Table119[[#This Row],[BASE PRICE]],NUMERICAL_BINS_STEP_1!$T$2:$T$5,NUMERICAL_BINS_STEP_1!$A$2:$A$5,,-1)</f>
        <v>2</v>
      </c>
      <c r="U45" s="1">
        <f>_xlfn.XLOOKUP(Table14[[#This Row],[COUNTRY]],CATEGORICAL_BINS_STEP_1!$L$2:$L$11,CATEGORICAL_BINS_STEP_1!$K$2:$K$11,,-1)</f>
        <v>1</v>
      </c>
      <c r="V45" s="1">
        <f>_xlfn.XLOOKUP(Table14[[#This Row],[TEAM]],CATEGORICAL_BINS_STEP_1!$L$14:$L$29,CATEGORICAL_BINS_STEP_1!$K$14:$K$29,,-1)</f>
        <v>4</v>
      </c>
      <c r="W45" s="1">
        <f>_xlfn.XLOOKUP(Table14[[#This Row],[PLAYING ROLE]],CATEGORICAL_BINS_STEP_1!$L$34:$L$37,CATEGORICAL_BINS_STEP_1!$K$34:$K$37,,-1)</f>
        <v>2</v>
      </c>
      <c r="X45" s="1">
        <f>IF(Table119[[#This Row],[SOLD PRICE]]&gt;=1000000,1,0)</f>
        <v>0</v>
      </c>
      <c r="Y45" s="1">
        <f>$A$134+SUMPRODUCT($B$134:$W$134,Table1924[[#This Row],[AGE]:[PLAYING ROLE_BINS]])</f>
        <v>-551.33098033918873</v>
      </c>
      <c r="Z45" s="1">
        <f t="shared" si="0"/>
        <v>3.6307599514508472E-240</v>
      </c>
      <c r="AA45" s="1">
        <f t="shared" si="1"/>
        <v>3.6307599514508472E-240</v>
      </c>
      <c r="AB45" s="1">
        <f t="shared" si="2"/>
        <v>1</v>
      </c>
      <c r="AC45" s="1">
        <f t="shared" si="3"/>
        <v>0</v>
      </c>
      <c r="AD45" s="1">
        <f t="shared" si="4"/>
        <v>1</v>
      </c>
    </row>
    <row r="46" spans="1:30" x14ac:dyDescent="0.35">
      <c r="A46" s="4">
        <v>45</v>
      </c>
      <c r="B46" s="4">
        <v>3</v>
      </c>
      <c r="C46" s="1">
        <f>_xlfn.XLOOKUP(Table119[[#This Row],[T-RUNS]],NUMERICAL_BINS_STEP_1!$C$2:$C$5,NUMERICAL_BINS_STEP_1!$A$2:$A$5,,-1)</f>
        <v>2</v>
      </c>
      <c r="D46" s="1">
        <f>_xlfn.XLOOKUP(Table119[[#This Row],[T-WKTS]],NUMERICAL_BINS_STEP_1!$D$2:$D$5,NUMERICAL_BINS_STEP_1!$A$2:$A$5,,-1)</f>
        <v>0</v>
      </c>
      <c r="E46" s="1">
        <f>_xlfn.XLOOKUP(Table119[[#This Row],[ODI-RUNS-S]],NUMERICAL_BINS_STEP_1!$E$2:$E$5,NUMERICAL_BINS_STEP_1!$A$2:$A$5,,-1)</f>
        <v>2</v>
      </c>
      <c r="F46" s="1">
        <f>_xlfn.XLOOKUP(Table119[[#This Row],[ODI-SR-B]],NUMERICAL_BINS_STEP_1!$F$2:$F$5,NUMERICAL_BINS_STEP_1!$A$2:$A$5,,-1)</f>
        <v>1</v>
      </c>
      <c r="G46" s="1">
        <f>_xlfn.XLOOKUP(Table119[[#This Row],[ODI-WKTS]],NUMERICAL_BINS_STEP_1!$G$2:$G$5,NUMERICAL_BINS_STEP_1!$A$2:$A$5,,-1)</f>
        <v>0</v>
      </c>
      <c r="H46" s="1">
        <f>_xlfn.XLOOKUP(Table119[[#This Row],[ODI-SR-BL]],NUMERICAL_BINS_STEP_1!$H$2:$H$5,NUMERICAL_BINS_STEP_1!$A$2:$A$5,,-1)</f>
        <v>0</v>
      </c>
      <c r="I46" s="1">
        <f>_xlfn.XLOOKUP(Table119[[#This Row],[RUNS-S]],NUMERICAL_BINS_STEP_1!$I$2:$I$5,NUMERICAL_BINS_STEP_1!$A$2:$A$5,,-1)</f>
        <v>2</v>
      </c>
      <c r="J46" s="1">
        <f>_xlfn.XLOOKUP(Table119[[#This Row],[HS ]],NUMERICAL_BINS_STEP_1!$J$2:$J$5,NUMERICAL_BINS_STEP_1!$A$2:$A$5,,-1)</f>
        <v>1</v>
      </c>
      <c r="K46" s="1">
        <f>_xlfn.XLOOKUP(Table119[[#This Row],[AVE]],NUMERICAL_BINS_STEP_1!$K$2:$K$5,NUMERICAL_BINS_STEP_1!$A$2:$A$5,,-1)</f>
        <v>1</v>
      </c>
      <c r="L46" s="1">
        <f>_xlfn.XLOOKUP(Table119[[#This Row],[SR -B]],NUMERICAL_BINS_STEP_1!$L$2:$L$5,NUMERICAL_BINS_STEP_1!$A$2:$A$5,,-1)</f>
        <v>1</v>
      </c>
      <c r="M46" s="1">
        <f>_xlfn.XLOOKUP(Table119[[#This Row],[SIXERS]],NUMERICAL_BINS_STEP_1!$M$2:$M$5,NUMERICAL_BINS_STEP_1!$A$2:$A$5,,-1)</f>
        <v>2</v>
      </c>
      <c r="N46" s="1">
        <f>_xlfn.XLOOKUP(Table119[[#This Row],[RUNS-C]],NUMERICAL_BINS_STEP_1!$N$2:$N$5,NUMERICAL_BINS_STEP_1!$A$2:$A$5,,-1)</f>
        <v>0</v>
      </c>
      <c r="O46" s="1">
        <f>_xlfn.XLOOKUP(Table119[[#This Row],[WKTS]],NUMERICAL_BINS_STEP_1!$O$2:$O$5,NUMERICAL_BINS_STEP_1!$A$2:$A$5,,-1)</f>
        <v>0</v>
      </c>
      <c r="P46" s="1">
        <f>_xlfn.XLOOKUP(Table119[[#This Row],[AVE-BL]],NUMERICAL_BINS_STEP_1!$P$2:$P$5,NUMERICAL_BINS_STEP_1!$A$2:$A$5,,-1)</f>
        <v>0</v>
      </c>
      <c r="Q46" s="1">
        <f>_xlfn.XLOOKUP(Table119[[#This Row],[ECON]],NUMERICAL_BINS_STEP_1!$Q$2:$Q$5,NUMERICAL_BINS_STEP_1!$A$2:$A$5,,-1)</f>
        <v>0</v>
      </c>
      <c r="R46" s="1">
        <f>_xlfn.XLOOKUP(Table119[[#This Row],[SR-BL]],NUMERICAL_BINS_STEP_1!$R$2:$R$5,NUMERICAL_BINS_STEP_1!$A$2:$A$5,,-1)</f>
        <v>0</v>
      </c>
      <c r="S46" s="1">
        <f>_xlfn.XLOOKUP(Table119[[#This Row],[AUCTION YEAR]],NUMERICAL_BINS_STEP_1!$S$2:$S$5,NUMERICAL_BINS_STEP_1!$A$2:$A$5,,-1)</f>
        <v>0</v>
      </c>
      <c r="T46" s="1">
        <f>_xlfn.XLOOKUP(Table119[[#This Row],[BASE PRICE]],NUMERICAL_BINS_STEP_1!$T$2:$T$5,NUMERICAL_BINS_STEP_1!$A$2:$A$5,,-1)</f>
        <v>2</v>
      </c>
      <c r="U46" s="1">
        <f>_xlfn.XLOOKUP(Table14[[#This Row],[COUNTRY]],CATEGORICAL_BINS_STEP_1!$L$2:$L$11,CATEGORICAL_BINS_STEP_1!$K$2:$K$11,,-1)</f>
        <v>2</v>
      </c>
      <c r="V46" s="1">
        <f>_xlfn.XLOOKUP(Table14[[#This Row],[TEAM]],CATEGORICAL_BINS_STEP_1!$L$14:$L$29,CATEGORICAL_BINS_STEP_1!$K$14:$K$29,,-1)</f>
        <v>1</v>
      </c>
      <c r="W46" s="1">
        <f>_xlfn.XLOOKUP(Table14[[#This Row],[PLAYING ROLE]],CATEGORICAL_BINS_STEP_1!$L$34:$L$37,CATEGORICAL_BINS_STEP_1!$K$34:$K$37,,-1)</f>
        <v>1</v>
      </c>
      <c r="X46" s="1">
        <f>IF(Table119[[#This Row],[SOLD PRICE]]&gt;=1000000,1,0)</f>
        <v>0</v>
      </c>
      <c r="Y46" s="1">
        <f>$A$134+SUMPRODUCT($B$134:$W$134,Table1924[[#This Row],[AGE]:[PLAYING ROLE_BINS]])</f>
        <v>-628.22049327674824</v>
      </c>
      <c r="Z46" s="1">
        <f t="shared" si="0"/>
        <v>1.4699628239284043E-273</v>
      </c>
      <c r="AA46" s="1">
        <f t="shared" si="1"/>
        <v>1.4699628239284043E-273</v>
      </c>
      <c r="AB46" s="1">
        <f t="shared" si="2"/>
        <v>1</v>
      </c>
      <c r="AC46" s="1">
        <f t="shared" si="3"/>
        <v>0</v>
      </c>
      <c r="AD46" s="1">
        <f t="shared" si="4"/>
        <v>1</v>
      </c>
    </row>
    <row r="47" spans="1:30" x14ac:dyDescent="0.35">
      <c r="A47" s="4">
        <v>46</v>
      </c>
      <c r="B47" s="4">
        <v>2</v>
      </c>
      <c r="C47" s="1">
        <f>_xlfn.XLOOKUP(Table119[[#This Row],[T-RUNS]],NUMERICAL_BINS_STEP_1!$C$2:$C$5,NUMERICAL_BINS_STEP_1!$A$2:$A$5,,-1)</f>
        <v>2</v>
      </c>
      <c r="D47" s="1">
        <f>_xlfn.XLOOKUP(Table119[[#This Row],[T-WKTS]],NUMERICAL_BINS_STEP_1!$D$2:$D$5,NUMERICAL_BINS_STEP_1!$A$2:$A$5,,-1)</f>
        <v>2</v>
      </c>
      <c r="E47" s="1">
        <f>_xlfn.XLOOKUP(Table119[[#This Row],[ODI-RUNS-S]],NUMERICAL_BINS_STEP_1!$E$2:$E$5,NUMERICAL_BINS_STEP_1!$A$2:$A$5,,-1)</f>
        <v>3</v>
      </c>
      <c r="F47" s="1">
        <f>_xlfn.XLOOKUP(Table119[[#This Row],[ODI-SR-B]],NUMERICAL_BINS_STEP_1!$F$2:$F$5,NUMERICAL_BINS_STEP_1!$A$2:$A$5,,-1)</f>
        <v>3</v>
      </c>
      <c r="G47" s="1">
        <f>_xlfn.XLOOKUP(Table119[[#This Row],[ODI-WKTS]],NUMERICAL_BINS_STEP_1!$G$2:$G$5,NUMERICAL_BINS_STEP_1!$A$2:$A$5,,-1)</f>
        <v>0</v>
      </c>
      <c r="H47" s="1">
        <f>_xlfn.XLOOKUP(Table119[[#This Row],[ODI-SR-BL]],NUMERICAL_BINS_STEP_1!$H$2:$H$5,NUMERICAL_BINS_STEP_1!$A$2:$A$5,,-1)</f>
        <v>3</v>
      </c>
      <c r="I47" s="1">
        <f>_xlfn.XLOOKUP(Table119[[#This Row],[RUNS-S]],NUMERICAL_BINS_STEP_1!$I$2:$I$5,NUMERICAL_BINS_STEP_1!$A$2:$A$5,,-1)</f>
        <v>3</v>
      </c>
      <c r="J47" s="1">
        <f>_xlfn.XLOOKUP(Table119[[#This Row],[HS ]],NUMERICAL_BINS_STEP_1!$J$2:$J$5,NUMERICAL_BINS_STEP_1!$A$2:$A$5,,-1)</f>
        <v>3</v>
      </c>
      <c r="K47" s="1">
        <f>_xlfn.XLOOKUP(Table119[[#This Row],[AVE]],NUMERICAL_BINS_STEP_1!$K$2:$K$5,NUMERICAL_BINS_STEP_1!$A$2:$A$5,,-1)</f>
        <v>3</v>
      </c>
      <c r="L47" s="1">
        <f>_xlfn.XLOOKUP(Table119[[#This Row],[SR -B]],NUMERICAL_BINS_STEP_1!$L$2:$L$5,NUMERICAL_BINS_STEP_1!$A$2:$A$5,,-1)</f>
        <v>3</v>
      </c>
      <c r="M47" s="1">
        <f>_xlfn.XLOOKUP(Table119[[#This Row],[SIXERS]],NUMERICAL_BINS_STEP_1!$M$2:$M$5,NUMERICAL_BINS_STEP_1!$A$2:$A$5,,-1)</f>
        <v>3</v>
      </c>
      <c r="N47" s="1">
        <f>_xlfn.XLOOKUP(Table119[[#This Row],[RUNS-C]],NUMERICAL_BINS_STEP_1!$N$2:$N$5,NUMERICAL_BINS_STEP_1!$A$2:$A$5,,-1)</f>
        <v>2</v>
      </c>
      <c r="O47" s="1">
        <f>_xlfn.XLOOKUP(Table119[[#This Row],[WKTS]],NUMERICAL_BINS_STEP_1!$O$2:$O$5,NUMERICAL_BINS_STEP_1!$A$2:$A$5,,-1)</f>
        <v>2</v>
      </c>
      <c r="P47" s="1">
        <f>_xlfn.XLOOKUP(Table119[[#This Row],[AVE-BL]],NUMERICAL_BINS_STEP_1!$P$2:$P$5,NUMERICAL_BINS_STEP_1!$A$2:$A$5,,-1)</f>
        <v>2</v>
      </c>
      <c r="Q47" s="1">
        <f>_xlfn.XLOOKUP(Table119[[#This Row],[ECON]],NUMERICAL_BINS_STEP_1!$Q$2:$Q$5,NUMERICAL_BINS_STEP_1!$A$2:$A$5,,-1)</f>
        <v>0</v>
      </c>
      <c r="R47" s="1">
        <f>_xlfn.XLOOKUP(Table119[[#This Row],[SR-BL]],NUMERICAL_BINS_STEP_1!$R$2:$R$5,NUMERICAL_BINS_STEP_1!$A$2:$A$5,,-1)</f>
        <v>3</v>
      </c>
      <c r="S47" s="1">
        <f>_xlfn.XLOOKUP(Table119[[#This Row],[AUCTION YEAR]],NUMERICAL_BINS_STEP_1!$S$2:$S$5,NUMERICAL_BINS_STEP_1!$A$2:$A$5,,-1)</f>
        <v>0</v>
      </c>
      <c r="T47" s="1">
        <f>_xlfn.XLOOKUP(Table119[[#This Row],[BASE PRICE]],NUMERICAL_BINS_STEP_1!$T$2:$T$5,NUMERICAL_BINS_STEP_1!$A$2:$A$5,,-1)</f>
        <v>2</v>
      </c>
      <c r="U47" s="1">
        <f>_xlfn.XLOOKUP(Table14[[#This Row],[COUNTRY]],CATEGORICAL_BINS_STEP_1!$L$2:$L$11,CATEGORICAL_BINS_STEP_1!$K$2:$K$11,,-1)</f>
        <v>1</v>
      </c>
      <c r="V47" s="1">
        <f>_xlfn.XLOOKUP(Table14[[#This Row],[TEAM]],CATEGORICAL_BINS_STEP_1!$L$14:$L$29,CATEGORICAL_BINS_STEP_1!$K$14:$K$29,,-1)</f>
        <v>3</v>
      </c>
      <c r="W47" s="1">
        <f>_xlfn.XLOOKUP(Table14[[#This Row],[PLAYING ROLE]],CATEGORICAL_BINS_STEP_1!$L$34:$L$37,CATEGORICAL_BINS_STEP_1!$K$34:$K$37,,-1)</f>
        <v>4</v>
      </c>
      <c r="X47" s="1">
        <f>IF(Table119[[#This Row],[SOLD PRICE]]&gt;=1000000,1,0)</f>
        <v>0</v>
      </c>
      <c r="Y47" s="1">
        <f>$A$134+SUMPRODUCT($B$134:$W$134,Table1924[[#This Row],[AGE]:[PLAYING ROLE_BINS]])</f>
        <v>-524.63895518662764</v>
      </c>
      <c r="Z47" s="1">
        <f t="shared" si="0"/>
        <v>1.4197006166147211E-228</v>
      </c>
      <c r="AA47" s="1">
        <f t="shared" si="1"/>
        <v>1.4197006166147211E-228</v>
      </c>
      <c r="AB47" s="1">
        <f t="shared" si="2"/>
        <v>1</v>
      </c>
      <c r="AC47" s="1">
        <f t="shared" si="3"/>
        <v>0</v>
      </c>
      <c r="AD47" s="1">
        <f t="shared" si="4"/>
        <v>1</v>
      </c>
    </row>
    <row r="48" spans="1:30" x14ac:dyDescent="0.35">
      <c r="A48" s="4">
        <v>47</v>
      </c>
      <c r="B48" s="4">
        <v>1</v>
      </c>
      <c r="C48" s="1">
        <f>_xlfn.XLOOKUP(Table119[[#This Row],[T-RUNS]],NUMERICAL_BINS_STEP_1!$C$2:$C$5,NUMERICAL_BINS_STEP_1!$A$2:$A$5,,-1)</f>
        <v>2</v>
      </c>
      <c r="D48" s="1">
        <f>_xlfn.XLOOKUP(Table119[[#This Row],[T-WKTS]],NUMERICAL_BINS_STEP_1!$D$2:$D$5,NUMERICAL_BINS_STEP_1!$A$2:$A$5,,-1)</f>
        <v>0</v>
      </c>
      <c r="E48" s="1">
        <f>_xlfn.XLOOKUP(Table119[[#This Row],[ODI-RUNS-S]],NUMERICAL_BINS_STEP_1!$E$2:$E$5,NUMERICAL_BINS_STEP_1!$A$2:$A$5,,-1)</f>
        <v>2</v>
      </c>
      <c r="F48" s="1">
        <f>_xlfn.XLOOKUP(Table119[[#This Row],[ODI-SR-B]],NUMERICAL_BINS_STEP_1!$F$2:$F$5,NUMERICAL_BINS_STEP_1!$A$2:$A$5,,-1)</f>
        <v>1</v>
      </c>
      <c r="G48" s="1">
        <f>_xlfn.XLOOKUP(Table119[[#This Row],[ODI-WKTS]],NUMERICAL_BINS_STEP_1!$G$2:$G$5,NUMERICAL_BINS_STEP_1!$A$2:$A$5,,-1)</f>
        <v>0</v>
      </c>
      <c r="H48" s="1">
        <f>_xlfn.XLOOKUP(Table119[[#This Row],[ODI-SR-BL]],NUMERICAL_BINS_STEP_1!$H$2:$H$5,NUMERICAL_BINS_STEP_1!$A$2:$A$5,,-1)</f>
        <v>2</v>
      </c>
      <c r="I48" s="1">
        <f>_xlfn.XLOOKUP(Table119[[#This Row],[RUNS-S]],NUMERICAL_BINS_STEP_1!$I$2:$I$5,NUMERICAL_BINS_STEP_1!$A$2:$A$5,,-1)</f>
        <v>0</v>
      </c>
      <c r="J48" s="1">
        <f>_xlfn.XLOOKUP(Table119[[#This Row],[HS ]],NUMERICAL_BINS_STEP_1!$J$2:$J$5,NUMERICAL_BINS_STEP_1!$A$2:$A$5,,-1)</f>
        <v>0</v>
      </c>
      <c r="K48" s="1">
        <f>_xlfn.XLOOKUP(Table119[[#This Row],[AVE]],NUMERICAL_BINS_STEP_1!$K$2:$K$5,NUMERICAL_BINS_STEP_1!$A$2:$A$5,,-1)</f>
        <v>1</v>
      </c>
      <c r="L48" s="1">
        <f>_xlfn.XLOOKUP(Table119[[#This Row],[SR -B]],NUMERICAL_BINS_STEP_1!$L$2:$L$5,NUMERICAL_BINS_STEP_1!$A$2:$A$5,,-1)</f>
        <v>2</v>
      </c>
      <c r="M48" s="1">
        <f>_xlfn.XLOOKUP(Table119[[#This Row],[SIXERS]],NUMERICAL_BINS_STEP_1!$M$2:$M$5,NUMERICAL_BINS_STEP_1!$A$2:$A$5,,-1)</f>
        <v>0</v>
      </c>
      <c r="N48" s="1">
        <f>_xlfn.XLOOKUP(Table119[[#This Row],[RUNS-C]],NUMERICAL_BINS_STEP_1!$N$2:$N$5,NUMERICAL_BINS_STEP_1!$A$2:$A$5,,-1)</f>
        <v>0</v>
      </c>
      <c r="O48" s="1">
        <f>_xlfn.XLOOKUP(Table119[[#This Row],[WKTS]],NUMERICAL_BINS_STEP_1!$O$2:$O$5,NUMERICAL_BINS_STEP_1!$A$2:$A$5,,-1)</f>
        <v>0</v>
      </c>
      <c r="P48" s="1">
        <f>_xlfn.XLOOKUP(Table119[[#This Row],[AVE-BL]],NUMERICAL_BINS_STEP_1!$P$2:$P$5,NUMERICAL_BINS_STEP_1!$A$2:$A$5,,-1)</f>
        <v>0</v>
      </c>
      <c r="Q48" s="1">
        <f>_xlfn.XLOOKUP(Table119[[#This Row],[ECON]],NUMERICAL_BINS_STEP_1!$Q$2:$Q$5,NUMERICAL_BINS_STEP_1!$A$2:$A$5,,-1)</f>
        <v>0</v>
      </c>
      <c r="R48" s="1">
        <f>_xlfn.XLOOKUP(Table119[[#This Row],[SR-BL]],NUMERICAL_BINS_STEP_1!$R$2:$R$5,NUMERICAL_BINS_STEP_1!$A$2:$A$5,,-1)</f>
        <v>0</v>
      </c>
      <c r="S48" s="1">
        <f>_xlfn.XLOOKUP(Table119[[#This Row],[AUCTION YEAR]],NUMERICAL_BINS_STEP_1!$S$2:$S$5,NUMERICAL_BINS_STEP_1!$A$2:$A$5,,-1)</f>
        <v>0</v>
      </c>
      <c r="T48" s="1">
        <f>_xlfn.XLOOKUP(Table119[[#This Row],[BASE PRICE]],NUMERICAL_BINS_STEP_1!$T$2:$T$5,NUMERICAL_BINS_STEP_1!$A$2:$A$5,,-1)</f>
        <v>2</v>
      </c>
      <c r="U48" s="1">
        <f>_xlfn.XLOOKUP(Table14[[#This Row],[COUNTRY]],CATEGORICAL_BINS_STEP_1!$L$2:$L$11,CATEGORICAL_BINS_STEP_1!$K$2:$K$11,,-1)</f>
        <v>1</v>
      </c>
      <c r="V48" s="1">
        <f>_xlfn.XLOOKUP(Table14[[#This Row],[TEAM]],CATEGORICAL_BINS_STEP_1!$L$14:$L$29,CATEGORICAL_BINS_STEP_1!$K$14:$K$29,,-1)</f>
        <v>4</v>
      </c>
      <c r="W48" s="1">
        <f>_xlfn.XLOOKUP(Table14[[#This Row],[PLAYING ROLE]],CATEGORICAL_BINS_STEP_1!$L$34:$L$37,CATEGORICAL_BINS_STEP_1!$K$34:$K$37,,-1)</f>
        <v>3</v>
      </c>
      <c r="X48" s="1">
        <f>IF(Table119[[#This Row],[SOLD PRICE]]&gt;=1000000,1,0)</f>
        <v>0</v>
      </c>
      <c r="Y48" s="1">
        <f>$A$134+SUMPRODUCT($B$134:$W$134,Table1924[[#This Row],[AGE]:[PLAYING ROLE_BINS]])</f>
        <v>-688.78860565661898</v>
      </c>
      <c r="Z48" s="1">
        <f t="shared" si="0"/>
        <v>7.2930529298150901E-300</v>
      </c>
      <c r="AA48" s="1">
        <f t="shared" si="1"/>
        <v>7.2930529298150901E-300</v>
      </c>
      <c r="AB48" s="1">
        <f t="shared" si="2"/>
        <v>1</v>
      </c>
      <c r="AC48" s="1">
        <f t="shared" si="3"/>
        <v>0</v>
      </c>
      <c r="AD48" s="1">
        <f t="shared" si="4"/>
        <v>1</v>
      </c>
    </row>
    <row r="49" spans="1:30" x14ac:dyDescent="0.35">
      <c r="A49" s="4">
        <v>48</v>
      </c>
      <c r="B49" s="4">
        <v>2</v>
      </c>
      <c r="C49" s="1">
        <f>_xlfn.XLOOKUP(Table119[[#This Row],[T-RUNS]],NUMERICAL_BINS_STEP_1!$C$2:$C$5,NUMERICAL_BINS_STEP_1!$A$2:$A$5,,-1)</f>
        <v>3</v>
      </c>
      <c r="D49" s="1">
        <f>_xlfn.XLOOKUP(Table119[[#This Row],[T-WKTS]],NUMERICAL_BINS_STEP_1!$D$2:$D$5,NUMERICAL_BINS_STEP_1!$A$2:$A$5,,-1)</f>
        <v>2</v>
      </c>
      <c r="E49" s="1">
        <f>_xlfn.XLOOKUP(Table119[[#This Row],[ODI-RUNS-S]],NUMERICAL_BINS_STEP_1!$E$2:$E$5,NUMERICAL_BINS_STEP_1!$A$2:$A$5,,-1)</f>
        <v>3</v>
      </c>
      <c r="F49" s="1">
        <f>_xlfn.XLOOKUP(Table119[[#This Row],[ODI-SR-B]],NUMERICAL_BINS_STEP_1!$F$2:$F$5,NUMERICAL_BINS_STEP_1!$A$2:$A$5,,-1)</f>
        <v>3</v>
      </c>
      <c r="G49" s="1">
        <f>_xlfn.XLOOKUP(Table119[[#This Row],[ODI-WKTS]],NUMERICAL_BINS_STEP_1!$G$2:$G$5,NUMERICAL_BINS_STEP_1!$A$2:$A$5,,-1)</f>
        <v>2</v>
      </c>
      <c r="H49" s="1">
        <f>_xlfn.XLOOKUP(Table119[[#This Row],[ODI-SR-BL]],NUMERICAL_BINS_STEP_1!$H$2:$H$5,NUMERICAL_BINS_STEP_1!$A$2:$A$5,,-1)</f>
        <v>3</v>
      </c>
      <c r="I49" s="1">
        <f>_xlfn.XLOOKUP(Table119[[#This Row],[RUNS-S]],NUMERICAL_BINS_STEP_1!$I$2:$I$5,NUMERICAL_BINS_STEP_1!$A$2:$A$5,,-1)</f>
        <v>3</v>
      </c>
      <c r="J49" s="1">
        <f>_xlfn.XLOOKUP(Table119[[#This Row],[HS ]],NUMERICAL_BINS_STEP_1!$J$2:$J$5,NUMERICAL_BINS_STEP_1!$A$2:$A$5,,-1)</f>
        <v>3</v>
      </c>
      <c r="K49" s="1">
        <f>_xlfn.XLOOKUP(Table119[[#This Row],[AVE]],NUMERICAL_BINS_STEP_1!$K$2:$K$5,NUMERICAL_BINS_STEP_1!$A$2:$A$5,,-1)</f>
        <v>3</v>
      </c>
      <c r="L49" s="1">
        <f>_xlfn.XLOOKUP(Table119[[#This Row],[SR -B]],NUMERICAL_BINS_STEP_1!$L$2:$L$5,NUMERICAL_BINS_STEP_1!$A$2:$A$5,,-1)</f>
        <v>1</v>
      </c>
      <c r="M49" s="1">
        <f>_xlfn.XLOOKUP(Table119[[#This Row],[SIXERS]],NUMERICAL_BINS_STEP_1!$M$2:$M$5,NUMERICAL_BINS_STEP_1!$A$2:$A$5,,-1)</f>
        <v>2</v>
      </c>
      <c r="N49" s="1">
        <f>_xlfn.XLOOKUP(Table119[[#This Row],[RUNS-C]],NUMERICAL_BINS_STEP_1!$N$2:$N$5,NUMERICAL_BINS_STEP_1!$A$2:$A$5,,-1)</f>
        <v>2</v>
      </c>
      <c r="O49" s="1">
        <f>_xlfn.XLOOKUP(Table119[[#This Row],[WKTS]],NUMERICAL_BINS_STEP_1!$O$2:$O$5,NUMERICAL_BINS_STEP_1!$A$2:$A$5,,-1)</f>
        <v>0</v>
      </c>
      <c r="P49" s="1">
        <f>_xlfn.XLOOKUP(Table119[[#This Row],[AVE-BL]],NUMERICAL_BINS_STEP_1!$P$2:$P$5,NUMERICAL_BINS_STEP_1!$A$2:$A$5,,-1)</f>
        <v>3</v>
      </c>
      <c r="Q49" s="1">
        <f>_xlfn.XLOOKUP(Table119[[#This Row],[ECON]],NUMERICAL_BINS_STEP_1!$Q$2:$Q$5,NUMERICAL_BINS_STEP_1!$A$2:$A$5,,-1)</f>
        <v>2</v>
      </c>
      <c r="R49" s="1">
        <f>_xlfn.XLOOKUP(Table119[[#This Row],[SR-BL]],NUMERICAL_BINS_STEP_1!$R$2:$R$5,NUMERICAL_BINS_STEP_1!$A$2:$A$5,,-1)</f>
        <v>3</v>
      </c>
      <c r="S49" s="1">
        <f>_xlfn.XLOOKUP(Table119[[#This Row],[AUCTION YEAR]],NUMERICAL_BINS_STEP_1!$S$2:$S$5,NUMERICAL_BINS_STEP_1!$A$2:$A$5,,-1)</f>
        <v>0</v>
      </c>
      <c r="T49" s="1">
        <f>_xlfn.XLOOKUP(Table119[[#This Row],[BASE PRICE]],NUMERICAL_BINS_STEP_1!$T$2:$T$5,NUMERICAL_BINS_STEP_1!$A$2:$A$5,,-1)</f>
        <v>2</v>
      </c>
      <c r="U49" s="1">
        <f>_xlfn.XLOOKUP(Table14[[#This Row],[COUNTRY]],CATEGORICAL_BINS_STEP_1!$L$2:$L$11,CATEGORICAL_BINS_STEP_1!$K$2:$K$11,,-1)</f>
        <v>1</v>
      </c>
      <c r="V49" s="1">
        <f>_xlfn.XLOOKUP(Table14[[#This Row],[TEAM]],CATEGORICAL_BINS_STEP_1!$L$14:$L$29,CATEGORICAL_BINS_STEP_1!$K$14:$K$29,,-1)</f>
        <v>4</v>
      </c>
      <c r="W49" s="1">
        <f>_xlfn.XLOOKUP(Table14[[#This Row],[PLAYING ROLE]],CATEGORICAL_BINS_STEP_1!$L$34:$L$37,CATEGORICAL_BINS_STEP_1!$K$34:$K$37,,-1)</f>
        <v>4</v>
      </c>
      <c r="X49" s="1">
        <f>IF(Table119[[#This Row],[SOLD PRICE]]&gt;=1000000,1,0)</f>
        <v>0</v>
      </c>
      <c r="Y49" s="1">
        <f>$A$134+SUMPRODUCT($B$134:$W$134,Table1924[[#This Row],[AGE]:[PLAYING ROLE_BINS]])</f>
        <v>-255.89108486105221</v>
      </c>
      <c r="Z49" s="1">
        <f t="shared" si="0"/>
        <v>7.3775791347794314E-112</v>
      </c>
      <c r="AA49" s="1">
        <f t="shared" si="1"/>
        <v>7.3775791347794314E-112</v>
      </c>
      <c r="AB49" s="1">
        <f t="shared" si="2"/>
        <v>1</v>
      </c>
      <c r="AC49" s="1">
        <f t="shared" si="3"/>
        <v>0</v>
      </c>
      <c r="AD49" s="1">
        <f t="shared" si="4"/>
        <v>1</v>
      </c>
    </row>
    <row r="50" spans="1:30" x14ac:dyDescent="0.35">
      <c r="A50" s="4">
        <v>49</v>
      </c>
      <c r="B50" s="4">
        <v>2</v>
      </c>
      <c r="C50" s="1">
        <f>_xlfn.XLOOKUP(Table119[[#This Row],[T-RUNS]],NUMERICAL_BINS_STEP_1!$C$2:$C$5,NUMERICAL_BINS_STEP_1!$A$2:$A$5,,-1)</f>
        <v>1</v>
      </c>
      <c r="D50" s="1">
        <f>_xlfn.XLOOKUP(Table119[[#This Row],[T-WKTS]],NUMERICAL_BINS_STEP_1!$D$2:$D$5,NUMERICAL_BINS_STEP_1!$A$2:$A$5,,-1)</f>
        <v>3</v>
      </c>
      <c r="E50" s="1">
        <f>_xlfn.XLOOKUP(Table119[[#This Row],[ODI-RUNS-S]],NUMERICAL_BINS_STEP_1!$E$2:$E$5,NUMERICAL_BINS_STEP_1!$A$2:$A$5,,-1)</f>
        <v>0</v>
      </c>
      <c r="F50" s="1">
        <f>_xlfn.XLOOKUP(Table119[[#This Row],[ODI-SR-B]],NUMERICAL_BINS_STEP_1!$F$2:$F$5,NUMERICAL_BINS_STEP_1!$A$2:$A$5,,-1)</f>
        <v>0</v>
      </c>
      <c r="G50" s="1">
        <f>_xlfn.XLOOKUP(Table119[[#This Row],[ODI-WKTS]],NUMERICAL_BINS_STEP_1!$G$2:$G$5,NUMERICAL_BINS_STEP_1!$A$2:$A$5,,-1)</f>
        <v>2</v>
      </c>
      <c r="H50" s="1">
        <f>_xlfn.XLOOKUP(Table119[[#This Row],[ODI-SR-BL]],NUMERICAL_BINS_STEP_1!$H$2:$H$5,NUMERICAL_BINS_STEP_1!$A$2:$A$5,,-1)</f>
        <v>0</v>
      </c>
      <c r="I50" s="1">
        <f>_xlfn.XLOOKUP(Table119[[#This Row],[RUNS-S]],NUMERICAL_BINS_STEP_1!$I$2:$I$5,NUMERICAL_BINS_STEP_1!$A$2:$A$5,,-1)</f>
        <v>0</v>
      </c>
      <c r="J50" s="1">
        <f>_xlfn.XLOOKUP(Table119[[#This Row],[HS ]],NUMERICAL_BINS_STEP_1!$J$2:$J$5,NUMERICAL_BINS_STEP_1!$A$2:$A$5,,-1)</f>
        <v>0</v>
      </c>
      <c r="K50" s="1">
        <f>_xlfn.XLOOKUP(Table119[[#This Row],[AVE]],NUMERICAL_BINS_STEP_1!$K$2:$K$5,NUMERICAL_BINS_STEP_1!$A$2:$A$5,,-1)</f>
        <v>0</v>
      </c>
      <c r="L50" s="1">
        <f>_xlfn.XLOOKUP(Table119[[#This Row],[SR -B]],NUMERICAL_BINS_STEP_1!$L$2:$L$5,NUMERICAL_BINS_STEP_1!$A$2:$A$5,,-1)</f>
        <v>0</v>
      </c>
      <c r="M50" s="1">
        <f>_xlfn.XLOOKUP(Table119[[#This Row],[SIXERS]],NUMERICAL_BINS_STEP_1!$M$2:$M$5,NUMERICAL_BINS_STEP_1!$A$2:$A$5,,-1)</f>
        <v>0</v>
      </c>
      <c r="N50" s="1">
        <f>_xlfn.XLOOKUP(Table119[[#This Row],[RUNS-C]],NUMERICAL_BINS_STEP_1!$N$2:$N$5,NUMERICAL_BINS_STEP_1!$A$2:$A$5,,-1)</f>
        <v>0</v>
      </c>
      <c r="O50" s="1">
        <f>_xlfn.XLOOKUP(Table119[[#This Row],[WKTS]],NUMERICAL_BINS_STEP_1!$O$2:$O$5,NUMERICAL_BINS_STEP_1!$A$2:$A$5,,-1)</f>
        <v>0</v>
      </c>
      <c r="P50" s="1">
        <f>_xlfn.XLOOKUP(Table119[[#This Row],[AVE-BL]],NUMERICAL_BINS_STEP_1!$P$2:$P$5,NUMERICAL_BINS_STEP_1!$A$2:$A$5,,-1)</f>
        <v>2</v>
      </c>
      <c r="Q50" s="1">
        <f>_xlfn.XLOOKUP(Table119[[#This Row],[ECON]],NUMERICAL_BINS_STEP_1!$Q$2:$Q$5,NUMERICAL_BINS_STEP_1!$A$2:$A$5,,-1)</f>
        <v>0</v>
      </c>
      <c r="R50" s="1">
        <f>_xlfn.XLOOKUP(Table119[[#This Row],[SR-BL]],NUMERICAL_BINS_STEP_1!$R$2:$R$5,NUMERICAL_BINS_STEP_1!$A$2:$A$5,,-1)</f>
        <v>3</v>
      </c>
      <c r="S50" s="1">
        <f>_xlfn.XLOOKUP(Table119[[#This Row],[AUCTION YEAR]],NUMERICAL_BINS_STEP_1!$S$2:$S$5,NUMERICAL_BINS_STEP_1!$A$2:$A$5,,-1)</f>
        <v>1</v>
      </c>
      <c r="T50" s="1">
        <f>_xlfn.XLOOKUP(Table119[[#This Row],[BASE PRICE]],NUMERICAL_BINS_STEP_1!$T$2:$T$5,NUMERICAL_BINS_STEP_1!$A$2:$A$5,,-1)</f>
        <v>2</v>
      </c>
      <c r="U50" s="1">
        <f>_xlfn.XLOOKUP(Table14[[#This Row],[COUNTRY]],CATEGORICAL_BINS_STEP_1!$L$2:$L$11,CATEGORICAL_BINS_STEP_1!$K$2:$K$11,,-1)</f>
        <v>1</v>
      </c>
      <c r="V50" s="1">
        <f>_xlfn.XLOOKUP(Table14[[#This Row],[TEAM]],CATEGORICAL_BINS_STEP_1!$L$14:$L$29,CATEGORICAL_BINS_STEP_1!$K$14:$K$29,,-1)</f>
        <v>2</v>
      </c>
      <c r="W50" s="1">
        <f>_xlfn.XLOOKUP(Table14[[#This Row],[PLAYING ROLE]],CATEGORICAL_BINS_STEP_1!$L$34:$L$37,CATEGORICAL_BINS_STEP_1!$K$34:$K$37,,-1)</f>
        <v>3</v>
      </c>
      <c r="X50" s="1">
        <f>IF(Table119[[#This Row],[SOLD PRICE]]&gt;=1000000,1,0)</f>
        <v>0</v>
      </c>
      <c r="Y50" s="1">
        <f>$A$134+SUMPRODUCT($B$134:$W$134,Table1924[[#This Row],[AGE]:[PLAYING ROLE_BINS]])</f>
        <v>-632.45053035944647</v>
      </c>
      <c r="Z50" s="1">
        <f t="shared" si="0"/>
        <v>2.1390679866624701E-275</v>
      </c>
      <c r="AA50" s="1">
        <f t="shared" si="1"/>
        <v>2.1390679866624701E-275</v>
      </c>
      <c r="AB50" s="1">
        <f t="shared" si="2"/>
        <v>1</v>
      </c>
      <c r="AC50" s="1">
        <f t="shared" si="3"/>
        <v>0</v>
      </c>
      <c r="AD50" s="1">
        <f t="shared" si="4"/>
        <v>1</v>
      </c>
    </row>
    <row r="51" spans="1:30" x14ac:dyDescent="0.35">
      <c r="A51" s="4">
        <v>50</v>
      </c>
      <c r="B51" s="4">
        <v>3</v>
      </c>
      <c r="C51" s="1">
        <f>_xlfn.XLOOKUP(Table119[[#This Row],[T-RUNS]],NUMERICAL_BINS_STEP_1!$C$2:$C$5,NUMERICAL_BINS_STEP_1!$A$2:$A$5,,-1)</f>
        <v>1</v>
      </c>
      <c r="D51" s="1">
        <f>_xlfn.XLOOKUP(Table119[[#This Row],[T-WKTS]],NUMERICAL_BINS_STEP_1!$D$2:$D$5,NUMERICAL_BINS_STEP_1!$A$2:$A$5,,-1)</f>
        <v>3</v>
      </c>
      <c r="E51" s="1">
        <f>_xlfn.XLOOKUP(Table119[[#This Row],[ODI-RUNS-S]],NUMERICAL_BINS_STEP_1!$E$2:$E$5,NUMERICAL_BINS_STEP_1!$A$2:$A$5,,-1)</f>
        <v>1</v>
      </c>
      <c r="F51" s="1">
        <f>_xlfn.XLOOKUP(Table119[[#This Row],[ODI-SR-B]],NUMERICAL_BINS_STEP_1!$F$2:$F$5,NUMERICAL_BINS_STEP_1!$A$2:$A$5,,-1)</f>
        <v>0</v>
      </c>
      <c r="G51" s="1">
        <f>_xlfn.XLOOKUP(Table119[[#This Row],[ODI-WKTS]],NUMERICAL_BINS_STEP_1!$G$2:$G$5,NUMERICAL_BINS_STEP_1!$A$2:$A$5,,-1)</f>
        <v>3</v>
      </c>
      <c r="H51" s="1">
        <f>_xlfn.XLOOKUP(Table119[[#This Row],[ODI-SR-BL]],NUMERICAL_BINS_STEP_1!$H$2:$H$5,NUMERICAL_BINS_STEP_1!$A$2:$A$5,,-1)</f>
        <v>0</v>
      </c>
      <c r="I51" s="1">
        <f>_xlfn.XLOOKUP(Table119[[#This Row],[RUNS-S]],NUMERICAL_BINS_STEP_1!$I$2:$I$5,NUMERICAL_BINS_STEP_1!$A$2:$A$5,,-1)</f>
        <v>0</v>
      </c>
      <c r="J51" s="1">
        <f>_xlfn.XLOOKUP(Table119[[#This Row],[HS ]],NUMERICAL_BINS_STEP_1!$J$2:$J$5,NUMERICAL_BINS_STEP_1!$A$2:$A$5,,-1)</f>
        <v>0</v>
      </c>
      <c r="K51" s="1">
        <f>_xlfn.XLOOKUP(Table119[[#This Row],[AVE]],NUMERICAL_BINS_STEP_1!$K$2:$K$5,NUMERICAL_BINS_STEP_1!$A$2:$A$5,,-1)</f>
        <v>0</v>
      </c>
      <c r="L51" s="1">
        <f>_xlfn.XLOOKUP(Table119[[#This Row],[SR -B]],NUMERICAL_BINS_STEP_1!$L$2:$L$5,NUMERICAL_BINS_STEP_1!$A$2:$A$5,,-1)</f>
        <v>3</v>
      </c>
      <c r="M51" s="1">
        <f>_xlfn.XLOOKUP(Table119[[#This Row],[SIXERS]],NUMERICAL_BINS_STEP_1!$M$2:$M$5,NUMERICAL_BINS_STEP_1!$A$2:$A$5,,-1)</f>
        <v>0</v>
      </c>
      <c r="N51" s="1">
        <f>_xlfn.XLOOKUP(Table119[[#This Row],[RUNS-C]],NUMERICAL_BINS_STEP_1!$N$2:$N$5,NUMERICAL_BINS_STEP_1!$A$2:$A$5,,-1)</f>
        <v>2</v>
      </c>
      <c r="O51" s="1">
        <f>_xlfn.XLOOKUP(Table119[[#This Row],[WKTS]],NUMERICAL_BINS_STEP_1!$O$2:$O$5,NUMERICAL_BINS_STEP_1!$A$2:$A$5,,-1)</f>
        <v>2</v>
      </c>
      <c r="P51" s="1">
        <f>_xlfn.XLOOKUP(Table119[[#This Row],[AVE-BL]],NUMERICAL_BINS_STEP_1!$P$2:$P$5,NUMERICAL_BINS_STEP_1!$A$2:$A$5,,-1)</f>
        <v>0</v>
      </c>
      <c r="Q51" s="1">
        <f>_xlfn.XLOOKUP(Table119[[#This Row],[ECON]],NUMERICAL_BINS_STEP_1!$Q$2:$Q$5,NUMERICAL_BINS_STEP_1!$A$2:$A$5,,-1)</f>
        <v>2</v>
      </c>
      <c r="R51" s="1">
        <f>_xlfn.XLOOKUP(Table119[[#This Row],[SR-BL]],NUMERICAL_BINS_STEP_1!$R$2:$R$5,NUMERICAL_BINS_STEP_1!$A$2:$A$5,,-1)</f>
        <v>0</v>
      </c>
      <c r="S51" s="1">
        <f>_xlfn.XLOOKUP(Table119[[#This Row],[AUCTION YEAR]],NUMERICAL_BINS_STEP_1!$S$2:$S$5,NUMERICAL_BINS_STEP_1!$A$2:$A$5,,-1)</f>
        <v>0</v>
      </c>
      <c r="T51" s="1">
        <f>_xlfn.XLOOKUP(Table119[[#This Row],[BASE PRICE]],NUMERICAL_BINS_STEP_1!$T$2:$T$5,NUMERICAL_BINS_STEP_1!$A$2:$A$5,,-1)</f>
        <v>2</v>
      </c>
      <c r="U51" s="1">
        <f>_xlfn.XLOOKUP(Table14[[#This Row],[COUNTRY]],CATEGORICAL_BINS_STEP_1!$L$2:$L$11,CATEGORICAL_BINS_STEP_1!$K$2:$K$11,,-1)</f>
        <v>2</v>
      </c>
      <c r="V51" s="1">
        <f>_xlfn.XLOOKUP(Table14[[#This Row],[TEAM]],CATEGORICAL_BINS_STEP_1!$L$14:$L$29,CATEGORICAL_BINS_STEP_1!$K$14:$K$29,,-1)</f>
        <v>3</v>
      </c>
      <c r="W51" s="1">
        <f>_xlfn.XLOOKUP(Table14[[#This Row],[PLAYING ROLE]],CATEGORICAL_BINS_STEP_1!$L$34:$L$37,CATEGORICAL_BINS_STEP_1!$K$34:$K$37,,-1)</f>
        <v>2</v>
      </c>
      <c r="X51" s="1">
        <f>IF(Table119[[#This Row],[SOLD PRICE]]&gt;=1000000,1,0)</f>
        <v>0</v>
      </c>
      <c r="Y51" s="1">
        <f>$A$134+SUMPRODUCT($B$134:$W$134,Table1924[[#This Row],[AGE]:[PLAYING ROLE_BINS]])</f>
        <v>-1305.1587043073835</v>
      </c>
      <c r="Z51" s="1">
        <f t="shared" si="0"/>
        <v>0</v>
      </c>
      <c r="AA51" s="1">
        <f t="shared" si="1"/>
        <v>0</v>
      </c>
      <c r="AB51" s="1">
        <f t="shared" si="2"/>
        <v>1</v>
      </c>
      <c r="AC51" s="1">
        <f t="shared" si="3"/>
        <v>0</v>
      </c>
      <c r="AD51" s="1">
        <f t="shared" si="4"/>
        <v>0</v>
      </c>
    </row>
    <row r="52" spans="1:30" x14ac:dyDescent="0.35">
      <c r="A52" s="4">
        <v>51</v>
      </c>
      <c r="B52" s="4">
        <v>1</v>
      </c>
      <c r="C52" s="1">
        <f>_xlfn.XLOOKUP(Table119[[#This Row],[T-RUNS]],NUMERICAL_BINS_STEP_1!$C$2:$C$5,NUMERICAL_BINS_STEP_1!$A$2:$A$5,,-1)</f>
        <v>2</v>
      </c>
      <c r="D52" s="1">
        <f>_xlfn.XLOOKUP(Table119[[#This Row],[T-WKTS]],NUMERICAL_BINS_STEP_1!$D$2:$D$5,NUMERICAL_BINS_STEP_1!$A$2:$A$5,,-1)</f>
        <v>0</v>
      </c>
      <c r="E52" s="1">
        <f>_xlfn.XLOOKUP(Table119[[#This Row],[ODI-RUNS-S]],NUMERICAL_BINS_STEP_1!$E$2:$E$5,NUMERICAL_BINS_STEP_1!$A$2:$A$5,,-1)</f>
        <v>0</v>
      </c>
      <c r="F52" s="1">
        <f>_xlfn.XLOOKUP(Table119[[#This Row],[ODI-SR-B]],NUMERICAL_BINS_STEP_1!$F$2:$F$5,NUMERICAL_BINS_STEP_1!$A$2:$A$5,,-1)</f>
        <v>0</v>
      </c>
      <c r="G52" s="1">
        <f>_xlfn.XLOOKUP(Table119[[#This Row],[ODI-WKTS]],NUMERICAL_BINS_STEP_1!$G$2:$G$5,NUMERICAL_BINS_STEP_1!$A$2:$A$5,,-1)</f>
        <v>0</v>
      </c>
      <c r="H52" s="1">
        <f>_xlfn.XLOOKUP(Table119[[#This Row],[ODI-SR-BL]],NUMERICAL_BINS_STEP_1!$H$2:$H$5,NUMERICAL_BINS_STEP_1!$A$2:$A$5,,-1)</f>
        <v>0</v>
      </c>
      <c r="I52" s="1">
        <f>_xlfn.XLOOKUP(Table119[[#This Row],[RUNS-S]],NUMERICAL_BINS_STEP_1!$I$2:$I$5,NUMERICAL_BINS_STEP_1!$A$2:$A$5,,-1)</f>
        <v>1</v>
      </c>
      <c r="J52" s="1">
        <f>_xlfn.XLOOKUP(Table119[[#This Row],[HS ]],NUMERICAL_BINS_STEP_1!$J$2:$J$5,NUMERICAL_BINS_STEP_1!$A$2:$A$5,,-1)</f>
        <v>2</v>
      </c>
      <c r="K52" s="1">
        <f>_xlfn.XLOOKUP(Table119[[#This Row],[AVE]],NUMERICAL_BINS_STEP_1!$K$2:$K$5,NUMERICAL_BINS_STEP_1!$A$2:$A$5,,-1)</f>
        <v>1</v>
      </c>
      <c r="L52" s="1">
        <f>_xlfn.XLOOKUP(Table119[[#This Row],[SR -B]],NUMERICAL_BINS_STEP_1!$L$2:$L$5,NUMERICAL_BINS_STEP_1!$A$2:$A$5,,-1)</f>
        <v>1</v>
      </c>
      <c r="M52" s="1">
        <f>_xlfn.XLOOKUP(Table119[[#This Row],[SIXERS]],NUMERICAL_BINS_STEP_1!$M$2:$M$5,NUMERICAL_BINS_STEP_1!$A$2:$A$5,,-1)</f>
        <v>1</v>
      </c>
      <c r="N52" s="1">
        <f>_xlfn.XLOOKUP(Table119[[#This Row],[RUNS-C]],NUMERICAL_BINS_STEP_1!$N$2:$N$5,NUMERICAL_BINS_STEP_1!$A$2:$A$5,,-1)</f>
        <v>0</v>
      </c>
      <c r="O52" s="1">
        <f>_xlfn.XLOOKUP(Table119[[#This Row],[WKTS]],NUMERICAL_BINS_STEP_1!$O$2:$O$5,NUMERICAL_BINS_STEP_1!$A$2:$A$5,,-1)</f>
        <v>0</v>
      </c>
      <c r="P52" s="1">
        <f>_xlfn.XLOOKUP(Table119[[#This Row],[AVE-BL]],NUMERICAL_BINS_STEP_1!$P$2:$P$5,NUMERICAL_BINS_STEP_1!$A$2:$A$5,,-1)</f>
        <v>0</v>
      </c>
      <c r="Q52" s="1">
        <f>_xlfn.XLOOKUP(Table119[[#This Row],[ECON]],NUMERICAL_BINS_STEP_1!$Q$2:$Q$5,NUMERICAL_BINS_STEP_1!$A$2:$A$5,,-1)</f>
        <v>0</v>
      </c>
      <c r="R52" s="1">
        <f>_xlfn.XLOOKUP(Table119[[#This Row],[SR-BL]],NUMERICAL_BINS_STEP_1!$R$2:$R$5,NUMERICAL_BINS_STEP_1!$A$2:$A$5,,-1)</f>
        <v>0</v>
      </c>
      <c r="S52" s="1">
        <f>_xlfn.XLOOKUP(Table119[[#This Row],[AUCTION YEAR]],NUMERICAL_BINS_STEP_1!$S$2:$S$5,NUMERICAL_BINS_STEP_1!$A$2:$A$5,,-1)</f>
        <v>0</v>
      </c>
      <c r="T52" s="1">
        <f>_xlfn.XLOOKUP(Table119[[#This Row],[BASE PRICE]],NUMERICAL_BINS_STEP_1!$T$2:$T$5,NUMERICAL_BINS_STEP_1!$A$2:$A$5,,-1)</f>
        <v>2</v>
      </c>
      <c r="U52" s="1">
        <f>_xlfn.XLOOKUP(Table14[[#This Row],[COUNTRY]],CATEGORICAL_BINS_STEP_1!$L$2:$L$11,CATEGORICAL_BINS_STEP_1!$K$2:$K$11,,-1)</f>
        <v>1</v>
      </c>
      <c r="V52" s="1">
        <f>_xlfn.XLOOKUP(Table14[[#This Row],[TEAM]],CATEGORICAL_BINS_STEP_1!$L$14:$L$29,CATEGORICAL_BINS_STEP_1!$K$14:$K$29,,-1)</f>
        <v>1</v>
      </c>
      <c r="W52" s="1">
        <f>_xlfn.XLOOKUP(Table14[[#This Row],[PLAYING ROLE]],CATEGORICAL_BINS_STEP_1!$L$34:$L$37,CATEGORICAL_BINS_STEP_1!$K$34:$K$37,,-1)</f>
        <v>2</v>
      </c>
      <c r="X52" s="1">
        <f>IF(Table119[[#This Row],[SOLD PRICE]]&gt;=1000000,1,0)</f>
        <v>0</v>
      </c>
      <c r="Y52" s="1">
        <f>$A$134+SUMPRODUCT($B$134:$W$134,Table1924[[#This Row],[AGE]:[PLAYING ROLE_BINS]])</f>
        <v>-369.39548338430052</v>
      </c>
      <c r="Z52" s="1">
        <f t="shared" si="0"/>
        <v>3.746104828477885E-161</v>
      </c>
      <c r="AA52" s="1">
        <f t="shared" si="1"/>
        <v>3.746104828477885E-161</v>
      </c>
      <c r="AB52" s="1">
        <f t="shared" si="2"/>
        <v>1</v>
      </c>
      <c r="AC52" s="1">
        <f t="shared" si="3"/>
        <v>0</v>
      </c>
      <c r="AD52" s="1">
        <f t="shared" si="4"/>
        <v>1</v>
      </c>
    </row>
    <row r="53" spans="1:30" x14ac:dyDescent="0.35">
      <c r="A53" s="4">
        <v>52</v>
      </c>
      <c r="B53" s="4">
        <v>1</v>
      </c>
      <c r="C53" s="1">
        <f>_xlfn.XLOOKUP(Table119[[#This Row],[T-RUNS]],NUMERICAL_BINS_STEP_1!$C$2:$C$5,NUMERICAL_BINS_STEP_1!$A$2:$A$5,,-1)</f>
        <v>2</v>
      </c>
      <c r="D53" s="1">
        <f>_xlfn.XLOOKUP(Table119[[#This Row],[T-WKTS]],NUMERICAL_BINS_STEP_1!$D$2:$D$5,NUMERICAL_BINS_STEP_1!$A$2:$A$5,,-1)</f>
        <v>0</v>
      </c>
      <c r="E53" s="1">
        <f>_xlfn.XLOOKUP(Table119[[#This Row],[ODI-RUNS-S]],NUMERICAL_BINS_STEP_1!$E$2:$E$5,NUMERICAL_BINS_STEP_1!$A$2:$A$5,,-1)</f>
        <v>2</v>
      </c>
      <c r="F53" s="1">
        <f>_xlfn.XLOOKUP(Table119[[#This Row],[ODI-SR-B]],NUMERICAL_BINS_STEP_1!$F$2:$F$5,NUMERICAL_BINS_STEP_1!$A$2:$A$5,,-1)</f>
        <v>2</v>
      </c>
      <c r="G53" s="1">
        <f>_xlfn.XLOOKUP(Table119[[#This Row],[ODI-WKTS]],NUMERICAL_BINS_STEP_1!$G$2:$G$5,NUMERICAL_BINS_STEP_1!$A$2:$A$5,,-1)</f>
        <v>0</v>
      </c>
      <c r="H53" s="1">
        <f>_xlfn.XLOOKUP(Table119[[#This Row],[ODI-SR-BL]],NUMERICAL_BINS_STEP_1!$H$2:$H$5,NUMERICAL_BINS_STEP_1!$A$2:$A$5,,-1)</f>
        <v>0</v>
      </c>
      <c r="I53" s="1">
        <f>_xlfn.XLOOKUP(Table119[[#This Row],[RUNS-S]],NUMERICAL_BINS_STEP_1!$I$2:$I$5,NUMERICAL_BINS_STEP_1!$A$2:$A$5,,-1)</f>
        <v>1</v>
      </c>
      <c r="J53" s="1">
        <f>_xlfn.XLOOKUP(Table119[[#This Row],[HS ]],NUMERICAL_BINS_STEP_1!$J$2:$J$5,NUMERICAL_BINS_STEP_1!$A$2:$A$5,,-1)</f>
        <v>2</v>
      </c>
      <c r="K53" s="1">
        <f>_xlfn.XLOOKUP(Table119[[#This Row],[AVE]],NUMERICAL_BINS_STEP_1!$K$2:$K$5,NUMERICAL_BINS_STEP_1!$A$2:$A$5,,-1)</f>
        <v>2</v>
      </c>
      <c r="L53" s="1">
        <f>_xlfn.XLOOKUP(Table119[[#This Row],[SR -B]],NUMERICAL_BINS_STEP_1!$L$2:$L$5,NUMERICAL_BINS_STEP_1!$A$2:$A$5,,-1)</f>
        <v>3</v>
      </c>
      <c r="M53" s="1">
        <f>_xlfn.XLOOKUP(Table119[[#This Row],[SIXERS]],NUMERICAL_BINS_STEP_1!$M$2:$M$5,NUMERICAL_BINS_STEP_1!$A$2:$A$5,,-1)</f>
        <v>2</v>
      </c>
      <c r="N53" s="1">
        <f>_xlfn.XLOOKUP(Table119[[#This Row],[RUNS-C]],NUMERICAL_BINS_STEP_1!$N$2:$N$5,NUMERICAL_BINS_STEP_1!$A$2:$A$5,,-1)</f>
        <v>0</v>
      </c>
      <c r="O53" s="1">
        <f>_xlfn.XLOOKUP(Table119[[#This Row],[WKTS]],NUMERICAL_BINS_STEP_1!$O$2:$O$5,NUMERICAL_BINS_STEP_1!$A$2:$A$5,,-1)</f>
        <v>0</v>
      </c>
      <c r="P53" s="1">
        <f>_xlfn.XLOOKUP(Table119[[#This Row],[AVE-BL]],NUMERICAL_BINS_STEP_1!$P$2:$P$5,NUMERICAL_BINS_STEP_1!$A$2:$A$5,,-1)</f>
        <v>0</v>
      </c>
      <c r="Q53" s="1">
        <f>_xlfn.XLOOKUP(Table119[[#This Row],[ECON]],NUMERICAL_BINS_STEP_1!$Q$2:$Q$5,NUMERICAL_BINS_STEP_1!$A$2:$A$5,,-1)</f>
        <v>0</v>
      </c>
      <c r="R53" s="1">
        <f>_xlfn.XLOOKUP(Table119[[#This Row],[SR-BL]],NUMERICAL_BINS_STEP_1!$R$2:$R$5,NUMERICAL_BINS_STEP_1!$A$2:$A$5,,-1)</f>
        <v>0</v>
      </c>
      <c r="S53" s="1">
        <f>_xlfn.XLOOKUP(Table119[[#This Row],[AUCTION YEAR]],NUMERICAL_BINS_STEP_1!$S$2:$S$5,NUMERICAL_BINS_STEP_1!$A$2:$A$5,,-1)</f>
        <v>0</v>
      </c>
      <c r="T53" s="1">
        <f>_xlfn.XLOOKUP(Table119[[#This Row],[BASE PRICE]],NUMERICAL_BINS_STEP_1!$T$2:$T$5,NUMERICAL_BINS_STEP_1!$A$2:$A$5,,-1)</f>
        <v>2</v>
      </c>
      <c r="U53" s="1">
        <f>_xlfn.XLOOKUP(Table14[[#This Row],[COUNTRY]],CATEGORICAL_BINS_STEP_1!$L$2:$L$11,CATEGORICAL_BINS_STEP_1!$K$2:$K$11,,-1)</f>
        <v>1</v>
      </c>
      <c r="V53" s="1">
        <f>_xlfn.XLOOKUP(Table14[[#This Row],[TEAM]],CATEGORICAL_BINS_STEP_1!$L$14:$L$29,CATEGORICAL_BINS_STEP_1!$K$14:$K$29,,-1)</f>
        <v>2</v>
      </c>
      <c r="W53" s="1">
        <f>_xlfn.XLOOKUP(Table14[[#This Row],[PLAYING ROLE]],CATEGORICAL_BINS_STEP_1!$L$34:$L$37,CATEGORICAL_BINS_STEP_1!$K$34:$K$37,,-1)</f>
        <v>3</v>
      </c>
      <c r="X53" s="1">
        <f>IF(Table119[[#This Row],[SOLD PRICE]]&gt;=1000000,1,0)</f>
        <v>0</v>
      </c>
      <c r="Y53" s="1">
        <f>$A$134+SUMPRODUCT($B$134:$W$134,Table1924[[#This Row],[AGE]:[PLAYING ROLE_BINS]])</f>
        <v>-130.83933102334862</v>
      </c>
      <c r="Z53" s="1">
        <f t="shared" si="0"/>
        <v>1.5038361508093411E-57</v>
      </c>
      <c r="AA53" s="1">
        <f t="shared" si="1"/>
        <v>1.5038361508093411E-57</v>
      </c>
      <c r="AB53" s="1">
        <f t="shared" si="2"/>
        <v>1</v>
      </c>
      <c r="AC53" s="1">
        <f t="shared" si="3"/>
        <v>0</v>
      </c>
      <c r="AD53" s="1">
        <f t="shared" si="4"/>
        <v>1</v>
      </c>
    </row>
    <row r="54" spans="1:30" x14ac:dyDescent="0.35">
      <c r="A54" s="4">
        <v>53</v>
      </c>
      <c r="B54" s="4">
        <v>3</v>
      </c>
      <c r="C54" s="1">
        <f>_xlfn.XLOOKUP(Table119[[#This Row],[T-RUNS]],NUMERICAL_BINS_STEP_1!$C$2:$C$5,NUMERICAL_BINS_STEP_1!$A$2:$A$5,,-1)</f>
        <v>1</v>
      </c>
      <c r="D54" s="1">
        <f>_xlfn.XLOOKUP(Table119[[#This Row],[T-WKTS]],NUMERICAL_BINS_STEP_1!$D$2:$D$5,NUMERICAL_BINS_STEP_1!$A$2:$A$5,,-1)</f>
        <v>0</v>
      </c>
      <c r="E54" s="1">
        <f>_xlfn.XLOOKUP(Table119[[#This Row],[ODI-RUNS-S]],NUMERICAL_BINS_STEP_1!$E$2:$E$5,NUMERICAL_BINS_STEP_1!$A$2:$A$5,,-1)</f>
        <v>3</v>
      </c>
      <c r="F54" s="1">
        <f>_xlfn.XLOOKUP(Table119[[#This Row],[ODI-SR-B]],NUMERICAL_BINS_STEP_1!$F$2:$F$5,NUMERICAL_BINS_STEP_1!$A$2:$A$5,,-1)</f>
        <v>2</v>
      </c>
      <c r="G54" s="1">
        <f>_xlfn.XLOOKUP(Table119[[#This Row],[ODI-WKTS]],NUMERICAL_BINS_STEP_1!$G$2:$G$5,NUMERICAL_BINS_STEP_1!$A$2:$A$5,,-1)</f>
        <v>0</v>
      </c>
      <c r="H54" s="1">
        <f>_xlfn.XLOOKUP(Table119[[#This Row],[ODI-SR-BL]],NUMERICAL_BINS_STEP_1!$H$2:$H$5,NUMERICAL_BINS_STEP_1!$A$2:$A$5,,-1)</f>
        <v>3</v>
      </c>
      <c r="I54" s="1">
        <f>_xlfn.XLOOKUP(Table119[[#This Row],[RUNS-S]],NUMERICAL_BINS_STEP_1!$I$2:$I$5,NUMERICAL_BINS_STEP_1!$A$2:$A$5,,-1)</f>
        <v>3</v>
      </c>
      <c r="J54" s="1">
        <f>_xlfn.XLOOKUP(Table119[[#This Row],[HS ]],NUMERICAL_BINS_STEP_1!$J$2:$J$5,NUMERICAL_BINS_STEP_1!$A$2:$A$5,,-1)</f>
        <v>2</v>
      </c>
      <c r="K54" s="1">
        <f>_xlfn.XLOOKUP(Table119[[#This Row],[AVE]],NUMERICAL_BINS_STEP_1!$K$2:$K$5,NUMERICAL_BINS_STEP_1!$A$2:$A$5,,-1)</f>
        <v>3</v>
      </c>
      <c r="L54" s="1">
        <f>_xlfn.XLOOKUP(Table119[[#This Row],[SR -B]],NUMERICAL_BINS_STEP_1!$L$2:$L$5,NUMERICAL_BINS_STEP_1!$A$2:$A$5,,-1)</f>
        <v>2</v>
      </c>
      <c r="M54" s="1">
        <f>_xlfn.XLOOKUP(Table119[[#This Row],[SIXERS]],NUMERICAL_BINS_STEP_1!$M$2:$M$5,NUMERICAL_BINS_STEP_1!$A$2:$A$5,,-1)</f>
        <v>3</v>
      </c>
      <c r="N54" s="1">
        <f>_xlfn.XLOOKUP(Table119[[#This Row],[RUNS-C]],NUMERICAL_BINS_STEP_1!$N$2:$N$5,NUMERICAL_BINS_STEP_1!$A$2:$A$5,,-1)</f>
        <v>0</v>
      </c>
      <c r="O54" s="1">
        <f>_xlfn.XLOOKUP(Table119[[#This Row],[WKTS]],NUMERICAL_BINS_STEP_1!$O$2:$O$5,NUMERICAL_BINS_STEP_1!$A$2:$A$5,,-1)</f>
        <v>3</v>
      </c>
      <c r="P54" s="1">
        <f>_xlfn.XLOOKUP(Table119[[#This Row],[AVE-BL]],NUMERICAL_BINS_STEP_1!$P$2:$P$5,NUMERICAL_BINS_STEP_1!$A$2:$A$5,,-1)</f>
        <v>3</v>
      </c>
      <c r="Q54" s="1">
        <f>_xlfn.XLOOKUP(Table119[[#This Row],[ECON]],NUMERICAL_BINS_STEP_1!$Q$2:$Q$5,NUMERICAL_BINS_STEP_1!$A$2:$A$5,,-1)</f>
        <v>0</v>
      </c>
      <c r="R54" s="1">
        <f>_xlfn.XLOOKUP(Table119[[#This Row],[SR-BL]],NUMERICAL_BINS_STEP_1!$R$2:$R$5,NUMERICAL_BINS_STEP_1!$A$2:$A$5,,-1)</f>
        <v>3</v>
      </c>
      <c r="S54" s="1">
        <f>_xlfn.XLOOKUP(Table119[[#This Row],[AUCTION YEAR]],NUMERICAL_BINS_STEP_1!$S$2:$S$5,NUMERICAL_BINS_STEP_1!$A$2:$A$5,,-1)</f>
        <v>2</v>
      </c>
      <c r="T54" s="1">
        <f>_xlfn.XLOOKUP(Table119[[#This Row],[BASE PRICE]],NUMERICAL_BINS_STEP_1!$T$2:$T$5,NUMERICAL_BINS_STEP_1!$A$2:$A$5,,-1)</f>
        <v>2</v>
      </c>
      <c r="U54" s="1">
        <f>_xlfn.XLOOKUP(Table14[[#This Row],[COUNTRY]],CATEGORICAL_BINS_STEP_1!$L$2:$L$11,CATEGORICAL_BINS_STEP_1!$K$2:$K$11,,-1)</f>
        <v>1</v>
      </c>
      <c r="V54" s="1">
        <f>_xlfn.XLOOKUP(Table14[[#This Row],[TEAM]],CATEGORICAL_BINS_STEP_1!$L$14:$L$29,CATEGORICAL_BINS_STEP_1!$K$14:$K$29,,-1)</f>
        <v>1</v>
      </c>
      <c r="W54" s="1">
        <f>_xlfn.XLOOKUP(Table14[[#This Row],[PLAYING ROLE]],CATEGORICAL_BINS_STEP_1!$L$34:$L$37,CATEGORICAL_BINS_STEP_1!$K$34:$K$37,,-1)</f>
        <v>3</v>
      </c>
      <c r="X54" s="1">
        <f>IF(Table119[[#This Row],[SOLD PRICE]]&gt;=1000000,1,0)</f>
        <v>1</v>
      </c>
      <c r="Y54" s="1">
        <f>$A$134+SUMPRODUCT($B$134:$W$134,Table1924[[#This Row],[AGE]:[PLAYING ROLE_BINS]])</f>
        <v>-305.1008337035077</v>
      </c>
      <c r="Z54" s="1">
        <f t="shared" si="0"/>
        <v>3.1361115250805218E-133</v>
      </c>
      <c r="AA54" s="1">
        <f t="shared" si="1"/>
        <v>3.1361115250805218E-133</v>
      </c>
      <c r="AB54" s="1">
        <f t="shared" si="2"/>
        <v>3.1361115250805218E-133</v>
      </c>
      <c r="AC54" s="1">
        <f t="shared" si="3"/>
        <v>-132.50360850151506</v>
      </c>
      <c r="AD54" s="1">
        <f t="shared" si="4"/>
        <v>1</v>
      </c>
    </row>
    <row r="55" spans="1:30" x14ac:dyDescent="0.35">
      <c r="A55" s="4">
        <v>54</v>
      </c>
      <c r="B55" s="4">
        <v>3</v>
      </c>
      <c r="C55" s="1">
        <f>_xlfn.XLOOKUP(Table119[[#This Row],[T-RUNS]],NUMERICAL_BINS_STEP_1!$C$2:$C$5,NUMERICAL_BINS_STEP_1!$A$2:$A$5,,-1)</f>
        <v>3</v>
      </c>
      <c r="D55" s="1">
        <f>_xlfn.XLOOKUP(Table119[[#This Row],[T-WKTS]],NUMERICAL_BINS_STEP_1!$D$2:$D$5,NUMERICAL_BINS_STEP_1!$A$2:$A$5,,-1)</f>
        <v>0</v>
      </c>
      <c r="E55" s="1">
        <f>_xlfn.XLOOKUP(Table119[[#This Row],[ODI-RUNS-S]],NUMERICAL_BINS_STEP_1!$E$2:$E$5,NUMERICAL_BINS_STEP_1!$A$2:$A$5,,-1)</f>
        <v>2</v>
      </c>
      <c r="F55" s="1">
        <f>_xlfn.XLOOKUP(Table119[[#This Row],[ODI-SR-B]],NUMERICAL_BINS_STEP_1!$F$2:$F$5,NUMERICAL_BINS_STEP_1!$A$2:$A$5,,-1)</f>
        <v>1</v>
      </c>
      <c r="G55" s="1">
        <f>_xlfn.XLOOKUP(Table119[[#This Row],[ODI-WKTS]],NUMERICAL_BINS_STEP_1!$G$2:$G$5,NUMERICAL_BINS_STEP_1!$A$2:$A$5,,-1)</f>
        <v>0</v>
      </c>
      <c r="H55" s="1">
        <f>_xlfn.XLOOKUP(Table119[[#This Row],[ODI-SR-BL]],NUMERICAL_BINS_STEP_1!$H$2:$H$5,NUMERICAL_BINS_STEP_1!$A$2:$A$5,,-1)</f>
        <v>0</v>
      </c>
      <c r="I55" s="1">
        <f>_xlfn.XLOOKUP(Table119[[#This Row],[RUNS-S]],NUMERICAL_BINS_STEP_1!$I$2:$I$5,NUMERICAL_BINS_STEP_1!$A$2:$A$5,,-1)</f>
        <v>2</v>
      </c>
      <c r="J55" s="1">
        <f>_xlfn.XLOOKUP(Table119[[#This Row],[HS ]],NUMERICAL_BINS_STEP_1!$J$2:$J$5,NUMERICAL_BINS_STEP_1!$A$2:$A$5,,-1)</f>
        <v>2</v>
      </c>
      <c r="K55" s="1">
        <f>_xlfn.XLOOKUP(Table119[[#This Row],[AVE]],NUMERICAL_BINS_STEP_1!$K$2:$K$5,NUMERICAL_BINS_STEP_1!$A$2:$A$5,,-1)</f>
        <v>1</v>
      </c>
      <c r="L55" s="1">
        <f>_xlfn.XLOOKUP(Table119[[#This Row],[SR -B]],NUMERICAL_BINS_STEP_1!$L$2:$L$5,NUMERICAL_BINS_STEP_1!$A$2:$A$5,,-1)</f>
        <v>1</v>
      </c>
      <c r="M55" s="1">
        <f>_xlfn.XLOOKUP(Table119[[#This Row],[SIXERS]],NUMERICAL_BINS_STEP_1!$M$2:$M$5,NUMERICAL_BINS_STEP_1!$A$2:$A$5,,-1)</f>
        <v>1</v>
      </c>
      <c r="N55" s="1">
        <f>_xlfn.XLOOKUP(Table119[[#This Row],[RUNS-C]],NUMERICAL_BINS_STEP_1!$N$2:$N$5,NUMERICAL_BINS_STEP_1!$A$2:$A$5,,-1)</f>
        <v>0</v>
      </c>
      <c r="O55" s="1">
        <f>_xlfn.XLOOKUP(Table119[[#This Row],[WKTS]],NUMERICAL_BINS_STEP_1!$O$2:$O$5,NUMERICAL_BINS_STEP_1!$A$2:$A$5,,-1)</f>
        <v>0</v>
      </c>
      <c r="P55" s="1">
        <f>_xlfn.XLOOKUP(Table119[[#This Row],[AVE-BL]],NUMERICAL_BINS_STEP_1!$P$2:$P$5,NUMERICAL_BINS_STEP_1!$A$2:$A$5,,-1)</f>
        <v>0</v>
      </c>
      <c r="Q55" s="1">
        <f>_xlfn.XLOOKUP(Table119[[#This Row],[ECON]],NUMERICAL_BINS_STEP_1!$Q$2:$Q$5,NUMERICAL_BINS_STEP_1!$A$2:$A$5,,-1)</f>
        <v>0</v>
      </c>
      <c r="R55" s="1">
        <f>_xlfn.XLOOKUP(Table119[[#This Row],[SR-BL]],NUMERICAL_BINS_STEP_1!$R$2:$R$5,NUMERICAL_BINS_STEP_1!$A$2:$A$5,,-1)</f>
        <v>0</v>
      </c>
      <c r="S55" s="1">
        <f>_xlfn.XLOOKUP(Table119[[#This Row],[AUCTION YEAR]],NUMERICAL_BINS_STEP_1!$S$2:$S$5,NUMERICAL_BINS_STEP_1!$A$2:$A$5,,-1)</f>
        <v>0</v>
      </c>
      <c r="T55" s="1">
        <f>_xlfn.XLOOKUP(Table119[[#This Row],[BASE PRICE]],NUMERICAL_BINS_STEP_1!$T$2:$T$5,NUMERICAL_BINS_STEP_1!$A$2:$A$5,,-1)</f>
        <v>2</v>
      </c>
      <c r="U55" s="1">
        <f>_xlfn.XLOOKUP(Table14[[#This Row],[COUNTRY]],CATEGORICAL_BINS_STEP_1!$L$2:$L$11,CATEGORICAL_BINS_STEP_1!$K$2:$K$11,,-1)</f>
        <v>2</v>
      </c>
      <c r="V55" s="1">
        <f>_xlfn.XLOOKUP(Table14[[#This Row],[TEAM]],CATEGORICAL_BINS_STEP_1!$L$14:$L$29,CATEGORICAL_BINS_STEP_1!$K$14:$K$29,,-1)</f>
        <v>2</v>
      </c>
      <c r="W55" s="1">
        <f>_xlfn.XLOOKUP(Table14[[#This Row],[PLAYING ROLE]],CATEGORICAL_BINS_STEP_1!$L$34:$L$37,CATEGORICAL_BINS_STEP_1!$K$34:$K$37,,-1)</f>
        <v>3</v>
      </c>
      <c r="X55" s="1">
        <f>IF(Table119[[#This Row],[SOLD PRICE]]&gt;=1000000,1,0)</f>
        <v>0</v>
      </c>
      <c r="Y55" s="1">
        <f>$A$134+SUMPRODUCT($B$134:$W$134,Table1924[[#This Row],[AGE]:[PLAYING ROLE_BINS]])</f>
        <v>-1022.699344812181</v>
      </c>
      <c r="Z55" s="1">
        <f t="shared" si="0"/>
        <v>0</v>
      </c>
      <c r="AA55" s="1">
        <f t="shared" si="1"/>
        <v>0</v>
      </c>
      <c r="AB55" s="1">
        <f t="shared" si="2"/>
        <v>1</v>
      </c>
      <c r="AC55" s="1">
        <f t="shared" si="3"/>
        <v>0</v>
      </c>
      <c r="AD55" s="1">
        <f t="shared" si="4"/>
        <v>0</v>
      </c>
    </row>
    <row r="56" spans="1:30" x14ac:dyDescent="0.35">
      <c r="A56" s="4">
        <v>55</v>
      </c>
      <c r="B56" s="4">
        <v>3</v>
      </c>
      <c r="C56" s="1">
        <f>_xlfn.XLOOKUP(Table119[[#This Row],[T-RUNS]],NUMERICAL_BINS_STEP_1!$C$2:$C$5,NUMERICAL_BINS_STEP_1!$A$2:$A$5,,-1)</f>
        <v>2</v>
      </c>
      <c r="D56" s="1">
        <f>_xlfn.XLOOKUP(Table119[[#This Row],[T-WKTS]],NUMERICAL_BINS_STEP_1!$D$2:$D$5,NUMERICAL_BINS_STEP_1!$A$2:$A$5,,-1)</f>
        <v>2</v>
      </c>
      <c r="E56" s="1">
        <f>_xlfn.XLOOKUP(Table119[[#This Row],[ODI-RUNS-S]],NUMERICAL_BINS_STEP_1!$E$2:$E$5,NUMERICAL_BINS_STEP_1!$A$2:$A$5,,-1)</f>
        <v>2</v>
      </c>
      <c r="F56" s="1">
        <f>_xlfn.XLOOKUP(Table119[[#This Row],[ODI-SR-B]],NUMERICAL_BINS_STEP_1!$F$2:$F$5,NUMERICAL_BINS_STEP_1!$A$2:$A$5,,-1)</f>
        <v>2</v>
      </c>
      <c r="G56" s="1">
        <f>_xlfn.XLOOKUP(Table119[[#This Row],[ODI-WKTS]],NUMERICAL_BINS_STEP_1!$G$2:$G$5,NUMERICAL_BINS_STEP_1!$A$2:$A$5,,-1)</f>
        <v>3</v>
      </c>
      <c r="H56" s="1">
        <f>_xlfn.XLOOKUP(Table119[[#This Row],[ODI-SR-BL]],NUMERICAL_BINS_STEP_1!$H$2:$H$5,NUMERICAL_BINS_STEP_1!$A$2:$A$5,,-1)</f>
        <v>0</v>
      </c>
      <c r="I56" s="1">
        <f>_xlfn.XLOOKUP(Table119[[#This Row],[RUNS-S]],NUMERICAL_BINS_STEP_1!$I$2:$I$5,NUMERICAL_BINS_STEP_1!$A$2:$A$5,,-1)</f>
        <v>2</v>
      </c>
      <c r="J56" s="1">
        <f>_xlfn.XLOOKUP(Table119[[#This Row],[HS ]],NUMERICAL_BINS_STEP_1!$J$2:$J$5,NUMERICAL_BINS_STEP_1!$A$2:$A$5,,-1)</f>
        <v>2</v>
      </c>
      <c r="K56" s="1">
        <f>_xlfn.XLOOKUP(Table119[[#This Row],[AVE]],NUMERICAL_BINS_STEP_1!$K$2:$K$5,NUMERICAL_BINS_STEP_1!$A$2:$A$5,,-1)</f>
        <v>1</v>
      </c>
      <c r="L56" s="1">
        <f>_xlfn.XLOOKUP(Table119[[#This Row],[SR -B]],NUMERICAL_BINS_STEP_1!$L$2:$L$5,NUMERICAL_BINS_STEP_1!$A$2:$A$5,,-1)</f>
        <v>3</v>
      </c>
      <c r="M56" s="1">
        <f>_xlfn.XLOOKUP(Table119[[#This Row],[SIXERS]],NUMERICAL_BINS_STEP_1!$M$2:$M$5,NUMERICAL_BINS_STEP_1!$A$2:$A$5,,-1)</f>
        <v>2</v>
      </c>
      <c r="N56" s="1">
        <f>_xlfn.XLOOKUP(Table119[[#This Row],[RUNS-C]],NUMERICAL_BINS_STEP_1!$N$2:$N$5,NUMERICAL_BINS_STEP_1!$A$2:$A$5,,-1)</f>
        <v>2</v>
      </c>
      <c r="O56" s="1">
        <f>_xlfn.XLOOKUP(Table119[[#This Row],[WKTS]],NUMERICAL_BINS_STEP_1!$O$2:$O$5,NUMERICAL_BINS_STEP_1!$A$2:$A$5,,-1)</f>
        <v>3</v>
      </c>
      <c r="P56" s="1">
        <f>_xlfn.XLOOKUP(Table119[[#This Row],[AVE-BL]],NUMERICAL_BINS_STEP_1!$P$2:$P$5,NUMERICAL_BINS_STEP_1!$A$2:$A$5,,-1)</f>
        <v>0</v>
      </c>
      <c r="Q56" s="1">
        <f>_xlfn.XLOOKUP(Table119[[#This Row],[ECON]],NUMERICAL_BINS_STEP_1!$Q$2:$Q$5,NUMERICAL_BINS_STEP_1!$A$2:$A$5,,-1)</f>
        <v>2</v>
      </c>
      <c r="R56" s="1">
        <f>_xlfn.XLOOKUP(Table119[[#This Row],[SR-BL]],NUMERICAL_BINS_STEP_1!$R$2:$R$5,NUMERICAL_BINS_STEP_1!$A$2:$A$5,,-1)</f>
        <v>0</v>
      </c>
      <c r="S56" s="1">
        <f>_xlfn.XLOOKUP(Table119[[#This Row],[AUCTION YEAR]],NUMERICAL_BINS_STEP_1!$S$2:$S$5,NUMERICAL_BINS_STEP_1!$A$2:$A$5,,-1)</f>
        <v>0</v>
      </c>
      <c r="T56" s="1">
        <f>_xlfn.XLOOKUP(Table119[[#This Row],[BASE PRICE]],NUMERICAL_BINS_STEP_1!$T$2:$T$5,NUMERICAL_BINS_STEP_1!$A$2:$A$5,,-1)</f>
        <v>2</v>
      </c>
      <c r="U56" s="1">
        <f>_xlfn.XLOOKUP(Table14[[#This Row],[COUNTRY]],CATEGORICAL_BINS_STEP_1!$L$2:$L$11,CATEGORICAL_BINS_STEP_1!$K$2:$K$11,,-1)</f>
        <v>1</v>
      </c>
      <c r="V56" s="1">
        <f>_xlfn.XLOOKUP(Table14[[#This Row],[TEAM]],CATEGORICAL_BINS_STEP_1!$L$14:$L$29,CATEGORICAL_BINS_STEP_1!$K$14:$K$29,,-1)</f>
        <v>4</v>
      </c>
      <c r="W56" s="1">
        <f>_xlfn.XLOOKUP(Table14[[#This Row],[PLAYING ROLE]],CATEGORICAL_BINS_STEP_1!$L$34:$L$37,CATEGORICAL_BINS_STEP_1!$K$34:$K$37,,-1)</f>
        <v>2</v>
      </c>
      <c r="X56" s="1">
        <f>IF(Table119[[#This Row],[SOLD PRICE]]&gt;=1000000,1,0)</f>
        <v>0</v>
      </c>
      <c r="Y56" s="1">
        <f>$A$134+SUMPRODUCT($B$134:$W$134,Table1924[[#This Row],[AGE]:[PLAYING ROLE_BINS]])</f>
        <v>-638.08012554454854</v>
      </c>
      <c r="Z56" s="1">
        <f t="shared" si="0"/>
        <v>7.6793146722685145E-278</v>
      </c>
      <c r="AA56" s="1">
        <f t="shared" si="1"/>
        <v>7.6793146722685145E-278</v>
      </c>
      <c r="AB56" s="1">
        <f t="shared" si="2"/>
        <v>1</v>
      </c>
      <c r="AC56" s="1">
        <f t="shared" si="3"/>
        <v>0</v>
      </c>
      <c r="AD56" s="1">
        <f t="shared" si="4"/>
        <v>1</v>
      </c>
    </row>
    <row r="57" spans="1:30" x14ac:dyDescent="0.35">
      <c r="A57" s="4">
        <v>56</v>
      </c>
      <c r="B57" s="4">
        <v>2</v>
      </c>
      <c r="C57" s="1">
        <f>_xlfn.XLOOKUP(Table119[[#This Row],[T-RUNS]],NUMERICAL_BINS_STEP_1!$C$2:$C$5,NUMERICAL_BINS_STEP_1!$A$2:$A$5,,-1)</f>
        <v>2</v>
      </c>
      <c r="D57" s="1">
        <f>_xlfn.XLOOKUP(Table119[[#This Row],[T-WKTS]],NUMERICAL_BINS_STEP_1!$D$2:$D$5,NUMERICAL_BINS_STEP_1!$A$2:$A$5,,-1)</f>
        <v>0</v>
      </c>
      <c r="E57" s="1">
        <f>_xlfn.XLOOKUP(Table119[[#This Row],[ODI-RUNS-S]],NUMERICAL_BINS_STEP_1!$E$2:$E$5,NUMERICAL_BINS_STEP_1!$A$2:$A$5,,-1)</f>
        <v>1</v>
      </c>
      <c r="F57" s="1">
        <f>_xlfn.XLOOKUP(Table119[[#This Row],[ODI-SR-B]],NUMERICAL_BINS_STEP_1!$F$2:$F$5,NUMERICAL_BINS_STEP_1!$A$2:$A$5,,-1)</f>
        <v>1</v>
      </c>
      <c r="G57" s="1">
        <f>_xlfn.XLOOKUP(Table119[[#This Row],[ODI-WKTS]],NUMERICAL_BINS_STEP_1!$G$2:$G$5,NUMERICAL_BINS_STEP_1!$A$2:$A$5,,-1)</f>
        <v>0</v>
      </c>
      <c r="H57" s="1">
        <f>_xlfn.XLOOKUP(Table119[[#This Row],[ODI-SR-BL]],NUMERICAL_BINS_STEP_1!$H$2:$H$5,NUMERICAL_BINS_STEP_1!$A$2:$A$5,,-1)</f>
        <v>0</v>
      </c>
      <c r="I57" s="1">
        <f>_xlfn.XLOOKUP(Table119[[#This Row],[RUNS-S]],NUMERICAL_BINS_STEP_1!$I$2:$I$5,NUMERICAL_BINS_STEP_1!$A$2:$A$5,,-1)</f>
        <v>2</v>
      </c>
      <c r="J57" s="1">
        <f>_xlfn.XLOOKUP(Table119[[#This Row],[HS ]],NUMERICAL_BINS_STEP_1!$J$2:$J$5,NUMERICAL_BINS_STEP_1!$A$2:$A$5,,-1)</f>
        <v>2</v>
      </c>
      <c r="K57" s="1">
        <f>_xlfn.XLOOKUP(Table119[[#This Row],[AVE]],NUMERICAL_BINS_STEP_1!$K$2:$K$5,NUMERICAL_BINS_STEP_1!$A$2:$A$5,,-1)</f>
        <v>2</v>
      </c>
      <c r="L57" s="1">
        <f>_xlfn.XLOOKUP(Table119[[#This Row],[SR -B]],NUMERICAL_BINS_STEP_1!$L$2:$L$5,NUMERICAL_BINS_STEP_1!$A$2:$A$5,,-1)</f>
        <v>1</v>
      </c>
      <c r="M57" s="1">
        <f>_xlfn.XLOOKUP(Table119[[#This Row],[SIXERS]],NUMERICAL_BINS_STEP_1!$M$2:$M$5,NUMERICAL_BINS_STEP_1!$A$2:$A$5,,-1)</f>
        <v>2</v>
      </c>
      <c r="N57" s="1">
        <f>_xlfn.XLOOKUP(Table119[[#This Row],[RUNS-C]],NUMERICAL_BINS_STEP_1!$N$2:$N$5,NUMERICAL_BINS_STEP_1!$A$2:$A$5,,-1)</f>
        <v>0</v>
      </c>
      <c r="O57" s="1">
        <f>_xlfn.XLOOKUP(Table119[[#This Row],[WKTS]],NUMERICAL_BINS_STEP_1!$O$2:$O$5,NUMERICAL_BINS_STEP_1!$A$2:$A$5,,-1)</f>
        <v>0</v>
      </c>
      <c r="P57" s="1">
        <f>_xlfn.XLOOKUP(Table119[[#This Row],[AVE-BL]],NUMERICAL_BINS_STEP_1!$P$2:$P$5,NUMERICAL_BINS_STEP_1!$A$2:$A$5,,-1)</f>
        <v>0</v>
      </c>
      <c r="Q57" s="1">
        <f>_xlfn.XLOOKUP(Table119[[#This Row],[ECON]],NUMERICAL_BINS_STEP_1!$Q$2:$Q$5,NUMERICAL_BINS_STEP_1!$A$2:$A$5,,-1)</f>
        <v>0</v>
      </c>
      <c r="R57" s="1">
        <f>_xlfn.XLOOKUP(Table119[[#This Row],[SR-BL]],NUMERICAL_BINS_STEP_1!$R$2:$R$5,NUMERICAL_BINS_STEP_1!$A$2:$A$5,,-1)</f>
        <v>0</v>
      </c>
      <c r="S57" s="1">
        <f>_xlfn.XLOOKUP(Table119[[#This Row],[AUCTION YEAR]],NUMERICAL_BINS_STEP_1!$S$2:$S$5,NUMERICAL_BINS_STEP_1!$A$2:$A$5,,-1)</f>
        <v>0</v>
      </c>
      <c r="T57" s="1">
        <f>_xlfn.XLOOKUP(Table119[[#This Row],[BASE PRICE]],NUMERICAL_BINS_STEP_1!$T$2:$T$5,NUMERICAL_BINS_STEP_1!$A$2:$A$5,,-1)</f>
        <v>2</v>
      </c>
      <c r="U57" s="1">
        <f>_xlfn.XLOOKUP(Table14[[#This Row],[COUNTRY]],CATEGORICAL_BINS_STEP_1!$L$2:$L$11,CATEGORICAL_BINS_STEP_1!$K$2:$K$11,,-1)</f>
        <v>2</v>
      </c>
      <c r="V57" s="1">
        <f>_xlfn.XLOOKUP(Table14[[#This Row],[TEAM]],CATEGORICAL_BINS_STEP_1!$L$14:$L$29,CATEGORICAL_BINS_STEP_1!$K$14:$K$29,,-1)</f>
        <v>4</v>
      </c>
      <c r="W57" s="1">
        <f>_xlfn.XLOOKUP(Table14[[#This Row],[PLAYING ROLE]],CATEGORICAL_BINS_STEP_1!$L$34:$L$37,CATEGORICAL_BINS_STEP_1!$K$34:$K$37,,-1)</f>
        <v>3</v>
      </c>
      <c r="X57" s="1">
        <f>IF(Table119[[#This Row],[SOLD PRICE]]&gt;=1000000,1,0)</f>
        <v>0</v>
      </c>
      <c r="Y57" s="1">
        <f>$A$134+SUMPRODUCT($B$134:$W$134,Table1924[[#This Row],[AGE]:[PLAYING ROLE_BINS]])</f>
        <v>-704.71369199262631</v>
      </c>
      <c r="Z57" s="1">
        <f t="shared" si="0"/>
        <v>8.8457008076826978E-307</v>
      </c>
      <c r="AA57" s="1">
        <f t="shared" si="1"/>
        <v>8.8457008076826978E-307</v>
      </c>
      <c r="AB57" s="1">
        <f t="shared" si="2"/>
        <v>1</v>
      </c>
      <c r="AC57" s="1">
        <f t="shared" si="3"/>
        <v>0</v>
      </c>
      <c r="AD57" s="1">
        <f t="shared" si="4"/>
        <v>1</v>
      </c>
    </row>
    <row r="58" spans="1:30" x14ac:dyDescent="0.35">
      <c r="A58" s="4">
        <v>57</v>
      </c>
      <c r="B58" s="4">
        <v>2</v>
      </c>
      <c r="C58" s="1">
        <f>_xlfn.XLOOKUP(Table119[[#This Row],[T-RUNS]],NUMERICAL_BINS_STEP_1!$C$2:$C$5,NUMERICAL_BINS_STEP_1!$A$2:$A$5,,-1)</f>
        <v>0</v>
      </c>
      <c r="D58" s="1">
        <f>_xlfn.XLOOKUP(Table119[[#This Row],[T-WKTS]],NUMERICAL_BINS_STEP_1!$D$2:$D$5,NUMERICAL_BINS_STEP_1!$A$2:$A$5,,-1)</f>
        <v>0</v>
      </c>
      <c r="E58" s="1">
        <f>_xlfn.XLOOKUP(Table119[[#This Row],[ODI-RUNS-S]],NUMERICAL_BINS_STEP_1!$E$2:$E$5,NUMERICAL_BINS_STEP_1!$A$2:$A$5,,-1)</f>
        <v>1</v>
      </c>
      <c r="F58" s="1">
        <f>_xlfn.XLOOKUP(Table119[[#This Row],[ODI-SR-B]],NUMERICAL_BINS_STEP_1!$F$2:$F$5,NUMERICAL_BINS_STEP_1!$A$2:$A$5,,-1)</f>
        <v>0</v>
      </c>
      <c r="G58" s="1">
        <f>_xlfn.XLOOKUP(Table119[[#This Row],[ODI-WKTS]],NUMERICAL_BINS_STEP_1!$G$2:$G$5,NUMERICAL_BINS_STEP_1!$A$2:$A$5,,-1)</f>
        <v>2</v>
      </c>
      <c r="H58" s="1">
        <f>_xlfn.XLOOKUP(Table119[[#This Row],[ODI-SR-BL]],NUMERICAL_BINS_STEP_1!$H$2:$H$5,NUMERICAL_BINS_STEP_1!$A$2:$A$5,,-1)</f>
        <v>2</v>
      </c>
      <c r="I58" s="1">
        <f>_xlfn.XLOOKUP(Table119[[#This Row],[RUNS-S]],NUMERICAL_BINS_STEP_1!$I$2:$I$5,NUMERICAL_BINS_STEP_1!$A$2:$A$5,,-1)</f>
        <v>1</v>
      </c>
      <c r="J58" s="1">
        <f>_xlfn.XLOOKUP(Table119[[#This Row],[HS ]],NUMERICAL_BINS_STEP_1!$J$2:$J$5,NUMERICAL_BINS_STEP_1!$A$2:$A$5,,-1)</f>
        <v>1</v>
      </c>
      <c r="K58" s="1">
        <f>_xlfn.XLOOKUP(Table119[[#This Row],[AVE]],NUMERICAL_BINS_STEP_1!$K$2:$K$5,NUMERICAL_BINS_STEP_1!$A$2:$A$5,,-1)</f>
        <v>2</v>
      </c>
      <c r="L58" s="1">
        <f>_xlfn.XLOOKUP(Table119[[#This Row],[SR -B]],NUMERICAL_BINS_STEP_1!$L$2:$L$5,NUMERICAL_BINS_STEP_1!$A$2:$A$5,,-1)</f>
        <v>1</v>
      </c>
      <c r="M58" s="1">
        <f>_xlfn.XLOOKUP(Table119[[#This Row],[SIXERS]],NUMERICAL_BINS_STEP_1!$M$2:$M$5,NUMERICAL_BINS_STEP_1!$A$2:$A$5,,-1)</f>
        <v>1</v>
      </c>
      <c r="N58" s="1">
        <f>_xlfn.XLOOKUP(Table119[[#This Row],[RUNS-C]],NUMERICAL_BINS_STEP_1!$N$2:$N$5,NUMERICAL_BINS_STEP_1!$A$2:$A$5,,-1)</f>
        <v>2</v>
      </c>
      <c r="O58" s="1">
        <f>_xlfn.XLOOKUP(Table119[[#This Row],[WKTS]],NUMERICAL_BINS_STEP_1!$O$2:$O$5,NUMERICAL_BINS_STEP_1!$A$2:$A$5,,-1)</f>
        <v>2</v>
      </c>
      <c r="P58" s="1">
        <f>_xlfn.XLOOKUP(Table119[[#This Row],[AVE-BL]],NUMERICAL_BINS_STEP_1!$P$2:$P$5,NUMERICAL_BINS_STEP_1!$A$2:$A$5,,-1)</f>
        <v>3</v>
      </c>
      <c r="Q58" s="1">
        <f>_xlfn.XLOOKUP(Table119[[#This Row],[ECON]],NUMERICAL_BINS_STEP_1!$Q$2:$Q$5,NUMERICAL_BINS_STEP_1!$A$2:$A$5,,-1)</f>
        <v>2</v>
      </c>
      <c r="R58" s="1">
        <f>_xlfn.XLOOKUP(Table119[[#This Row],[SR-BL]],NUMERICAL_BINS_STEP_1!$R$2:$R$5,NUMERICAL_BINS_STEP_1!$A$2:$A$5,,-1)</f>
        <v>3</v>
      </c>
      <c r="S58" s="1">
        <f>_xlfn.XLOOKUP(Table119[[#This Row],[AUCTION YEAR]],NUMERICAL_BINS_STEP_1!$S$2:$S$5,NUMERICAL_BINS_STEP_1!$A$2:$A$5,,-1)</f>
        <v>0</v>
      </c>
      <c r="T58" s="1">
        <f>_xlfn.XLOOKUP(Table119[[#This Row],[BASE PRICE]],NUMERICAL_BINS_STEP_1!$T$2:$T$5,NUMERICAL_BINS_STEP_1!$A$2:$A$5,,-1)</f>
        <v>2</v>
      </c>
      <c r="U58" s="1">
        <f>_xlfn.XLOOKUP(Table14[[#This Row],[COUNTRY]],CATEGORICAL_BINS_STEP_1!$L$2:$L$11,CATEGORICAL_BINS_STEP_1!$K$2:$K$11,,-1)</f>
        <v>3</v>
      </c>
      <c r="V58" s="1">
        <f>_xlfn.XLOOKUP(Table14[[#This Row],[TEAM]],CATEGORICAL_BINS_STEP_1!$L$14:$L$29,CATEGORICAL_BINS_STEP_1!$K$14:$K$29,,-1)</f>
        <v>3</v>
      </c>
      <c r="W58" s="1">
        <f>_xlfn.XLOOKUP(Table14[[#This Row],[PLAYING ROLE]],CATEGORICAL_BINS_STEP_1!$L$34:$L$37,CATEGORICAL_BINS_STEP_1!$K$34:$K$37,,-1)</f>
        <v>1</v>
      </c>
      <c r="X58" s="1">
        <f>IF(Table119[[#This Row],[SOLD PRICE]]&gt;=1000000,1,0)</f>
        <v>0</v>
      </c>
      <c r="Y58" s="1">
        <f>$A$134+SUMPRODUCT($B$134:$W$134,Table1924[[#This Row],[AGE]:[PLAYING ROLE_BINS]])</f>
        <v>-572.93621500821507</v>
      </c>
      <c r="Z58" s="1">
        <f t="shared" si="0"/>
        <v>1.5030150849824936E-249</v>
      </c>
      <c r="AA58" s="1">
        <f t="shared" si="1"/>
        <v>1.5030150849824936E-249</v>
      </c>
      <c r="AB58" s="1">
        <f t="shared" si="2"/>
        <v>1</v>
      </c>
      <c r="AC58" s="1">
        <f t="shared" si="3"/>
        <v>0</v>
      </c>
      <c r="AD58" s="1">
        <f t="shared" si="4"/>
        <v>1</v>
      </c>
    </row>
    <row r="59" spans="1:30" x14ac:dyDescent="0.35">
      <c r="A59" s="4">
        <v>58</v>
      </c>
      <c r="B59" s="4">
        <v>2</v>
      </c>
      <c r="C59" s="1">
        <f>_xlfn.XLOOKUP(Table119[[#This Row],[T-RUNS]],NUMERICAL_BINS_STEP_1!$C$2:$C$5,NUMERICAL_BINS_STEP_1!$A$2:$A$5,,-1)</f>
        <v>1</v>
      </c>
      <c r="D59" s="1">
        <f>_xlfn.XLOOKUP(Table119[[#This Row],[T-WKTS]],NUMERICAL_BINS_STEP_1!$D$2:$D$5,NUMERICAL_BINS_STEP_1!$A$2:$A$5,,-1)</f>
        <v>3</v>
      </c>
      <c r="E59" s="1">
        <f>_xlfn.XLOOKUP(Table119[[#This Row],[ODI-RUNS-S]],NUMERICAL_BINS_STEP_1!$E$2:$E$5,NUMERICAL_BINS_STEP_1!$A$2:$A$5,,-1)</f>
        <v>0</v>
      </c>
      <c r="F59" s="1">
        <f>_xlfn.XLOOKUP(Table119[[#This Row],[ODI-SR-B]],NUMERICAL_BINS_STEP_1!$F$2:$F$5,NUMERICAL_BINS_STEP_1!$A$2:$A$5,,-1)</f>
        <v>0</v>
      </c>
      <c r="G59" s="1">
        <f>_xlfn.XLOOKUP(Table119[[#This Row],[ODI-WKTS]],NUMERICAL_BINS_STEP_1!$G$2:$G$5,NUMERICAL_BINS_STEP_1!$A$2:$A$5,,-1)</f>
        <v>2</v>
      </c>
      <c r="H59" s="1">
        <f>_xlfn.XLOOKUP(Table119[[#This Row],[ODI-SR-BL]],NUMERICAL_BINS_STEP_1!$H$2:$H$5,NUMERICAL_BINS_STEP_1!$A$2:$A$5,,-1)</f>
        <v>0</v>
      </c>
      <c r="I59" s="1">
        <f>_xlfn.XLOOKUP(Table119[[#This Row],[RUNS-S]],NUMERICAL_BINS_STEP_1!$I$2:$I$5,NUMERICAL_BINS_STEP_1!$A$2:$A$5,,-1)</f>
        <v>0</v>
      </c>
      <c r="J59" s="1">
        <f>_xlfn.XLOOKUP(Table119[[#This Row],[HS ]],NUMERICAL_BINS_STEP_1!$J$2:$J$5,NUMERICAL_BINS_STEP_1!$A$2:$A$5,,-1)</f>
        <v>0</v>
      </c>
      <c r="K59" s="1">
        <f>_xlfn.XLOOKUP(Table119[[#This Row],[AVE]],NUMERICAL_BINS_STEP_1!$K$2:$K$5,NUMERICAL_BINS_STEP_1!$A$2:$A$5,,-1)</f>
        <v>0</v>
      </c>
      <c r="L59" s="1">
        <f>_xlfn.XLOOKUP(Table119[[#This Row],[SR -B]],NUMERICAL_BINS_STEP_1!$L$2:$L$5,NUMERICAL_BINS_STEP_1!$A$2:$A$5,,-1)</f>
        <v>0</v>
      </c>
      <c r="M59" s="1">
        <f>_xlfn.XLOOKUP(Table119[[#This Row],[SIXERS]],NUMERICAL_BINS_STEP_1!$M$2:$M$5,NUMERICAL_BINS_STEP_1!$A$2:$A$5,,-1)</f>
        <v>1</v>
      </c>
      <c r="N59" s="1">
        <f>_xlfn.XLOOKUP(Table119[[#This Row],[RUNS-C]],NUMERICAL_BINS_STEP_1!$N$2:$N$5,NUMERICAL_BINS_STEP_1!$A$2:$A$5,,-1)</f>
        <v>3</v>
      </c>
      <c r="O59" s="1">
        <f>_xlfn.XLOOKUP(Table119[[#This Row],[WKTS]],NUMERICAL_BINS_STEP_1!$O$2:$O$5,NUMERICAL_BINS_STEP_1!$A$2:$A$5,,-1)</f>
        <v>3</v>
      </c>
      <c r="P59" s="1">
        <f>_xlfn.XLOOKUP(Table119[[#This Row],[AVE-BL]],NUMERICAL_BINS_STEP_1!$P$2:$P$5,NUMERICAL_BINS_STEP_1!$A$2:$A$5,,-1)</f>
        <v>2</v>
      </c>
      <c r="Q59" s="1">
        <f>_xlfn.XLOOKUP(Table119[[#This Row],[ECON]],NUMERICAL_BINS_STEP_1!$Q$2:$Q$5,NUMERICAL_BINS_STEP_1!$A$2:$A$5,,-1)</f>
        <v>2</v>
      </c>
      <c r="R59" s="1">
        <f>_xlfn.XLOOKUP(Table119[[#This Row],[SR-BL]],NUMERICAL_BINS_STEP_1!$R$2:$R$5,NUMERICAL_BINS_STEP_1!$A$2:$A$5,,-1)</f>
        <v>2</v>
      </c>
      <c r="S59" s="1">
        <f>_xlfn.XLOOKUP(Table119[[#This Row],[AUCTION YEAR]],NUMERICAL_BINS_STEP_1!$S$2:$S$5,NUMERICAL_BINS_STEP_1!$A$2:$A$5,,-1)</f>
        <v>0</v>
      </c>
      <c r="T59" s="1">
        <f>_xlfn.XLOOKUP(Table119[[#This Row],[BASE PRICE]],NUMERICAL_BINS_STEP_1!$T$2:$T$5,NUMERICAL_BINS_STEP_1!$A$2:$A$5,,-1)</f>
        <v>2</v>
      </c>
      <c r="U59" s="1">
        <f>_xlfn.XLOOKUP(Table14[[#This Row],[COUNTRY]],CATEGORICAL_BINS_STEP_1!$L$2:$L$11,CATEGORICAL_BINS_STEP_1!$K$2:$K$11,,-1)</f>
        <v>3</v>
      </c>
      <c r="V59" s="1">
        <f>_xlfn.XLOOKUP(Table14[[#This Row],[TEAM]],CATEGORICAL_BINS_STEP_1!$L$14:$L$29,CATEGORICAL_BINS_STEP_1!$K$14:$K$29,,-1)</f>
        <v>1</v>
      </c>
      <c r="W59" s="1">
        <f>_xlfn.XLOOKUP(Table14[[#This Row],[PLAYING ROLE]],CATEGORICAL_BINS_STEP_1!$L$34:$L$37,CATEGORICAL_BINS_STEP_1!$K$34:$K$37,,-1)</f>
        <v>3</v>
      </c>
      <c r="X59" s="1">
        <f>IF(Table119[[#This Row],[SOLD PRICE]]&gt;=1000000,1,0)</f>
        <v>0</v>
      </c>
      <c r="Y59" s="1">
        <f>$A$134+SUMPRODUCT($B$134:$W$134,Table1924[[#This Row],[AGE]:[PLAYING ROLE_BINS]])</f>
        <v>-1397.1089046783768</v>
      </c>
      <c r="Z59" s="1">
        <f t="shared" si="0"/>
        <v>0</v>
      </c>
      <c r="AA59" s="1">
        <f t="shared" si="1"/>
        <v>0</v>
      </c>
      <c r="AB59" s="1">
        <f t="shared" si="2"/>
        <v>1</v>
      </c>
      <c r="AC59" s="1">
        <f t="shared" si="3"/>
        <v>0</v>
      </c>
      <c r="AD59" s="1">
        <f t="shared" si="4"/>
        <v>0</v>
      </c>
    </row>
    <row r="60" spans="1:30" x14ac:dyDescent="0.35">
      <c r="A60" s="4">
        <v>59</v>
      </c>
      <c r="B60" s="4">
        <v>2</v>
      </c>
      <c r="C60" s="1">
        <f>_xlfn.XLOOKUP(Table119[[#This Row],[T-RUNS]],NUMERICAL_BINS_STEP_1!$C$2:$C$5,NUMERICAL_BINS_STEP_1!$A$2:$A$5,,-1)</f>
        <v>0</v>
      </c>
      <c r="D60" s="1">
        <f>_xlfn.XLOOKUP(Table119[[#This Row],[T-WKTS]],NUMERICAL_BINS_STEP_1!$D$2:$D$5,NUMERICAL_BINS_STEP_1!$A$2:$A$5,,-1)</f>
        <v>0</v>
      </c>
      <c r="E60" s="1">
        <f>_xlfn.XLOOKUP(Table119[[#This Row],[ODI-RUNS-S]],NUMERICAL_BINS_STEP_1!$E$2:$E$5,NUMERICAL_BINS_STEP_1!$A$2:$A$5,,-1)</f>
        <v>2</v>
      </c>
      <c r="F60" s="1">
        <f>_xlfn.XLOOKUP(Table119[[#This Row],[ODI-SR-B]],NUMERICAL_BINS_STEP_1!$F$2:$F$5,NUMERICAL_BINS_STEP_1!$A$2:$A$5,,-1)</f>
        <v>2</v>
      </c>
      <c r="G60" s="1">
        <f>_xlfn.XLOOKUP(Table119[[#This Row],[ODI-WKTS]],NUMERICAL_BINS_STEP_1!$G$2:$G$5,NUMERICAL_BINS_STEP_1!$A$2:$A$5,,-1)</f>
        <v>0</v>
      </c>
      <c r="H60" s="1">
        <f>_xlfn.XLOOKUP(Table119[[#This Row],[ODI-SR-BL]],NUMERICAL_BINS_STEP_1!$H$2:$H$5,NUMERICAL_BINS_STEP_1!$A$2:$A$5,,-1)</f>
        <v>3</v>
      </c>
      <c r="I60" s="1">
        <f>_xlfn.XLOOKUP(Table119[[#This Row],[RUNS-S]],NUMERICAL_BINS_STEP_1!$I$2:$I$5,NUMERICAL_BINS_STEP_1!$A$2:$A$5,,-1)</f>
        <v>3</v>
      </c>
      <c r="J60" s="1">
        <f>_xlfn.XLOOKUP(Table119[[#This Row],[HS ]],NUMERICAL_BINS_STEP_1!$J$2:$J$5,NUMERICAL_BINS_STEP_1!$A$2:$A$5,,-1)</f>
        <v>3</v>
      </c>
      <c r="K60" s="1">
        <f>_xlfn.XLOOKUP(Table119[[#This Row],[AVE]],NUMERICAL_BINS_STEP_1!$K$2:$K$5,NUMERICAL_BINS_STEP_1!$A$2:$A$5,,-1)</f>
        <v>3</v>
      </c>
      <c r="L60" s="1">
        <f>_xlfn.XLOOKUP(Table119[[#This Row],[SR -B]],NUMERICAL_BINS_STEP_1!$L$2:$L$5,NUMERICAL_BINS_STEP_1!$A$2:$A$5,,-1)</f>
        <v>3</v>
      </c>
      <c r="M60" s="1">
        <f>_xlfn.XLOOKUP(Table119[[#This Row],[SIXERS]],NUMERICAL_BINS_STEP_1!$M$2:$M$5,NUMERICAL_BINS_STEP_1!$A$2:$A$5,,-1)</f>
        <v>3</v>
      </c>
      <c r="N60" s="1">
        <f>_xlfn.XLOOKUP(Table119[[#This Row],[RUNS-C]],NUMERICAL_BINS_STEP_1!$N$2:$N$5,NUMERICAL_BINS_STEP_1!$A$2:$A$5,,-1)</f>
        <v>2</v>
      </c>
      <c r="O60" s="1">
        <f>_xlfn.XLOOKUP(Table119[[#This Row],[WKTS]],NUMERICAL_BINS_STEP_1!$O$2:$O$5,NUMERICAL_BINS_STEP_1!$A$2:$A$5,,-1)</f>
        <v>2</v>
      </c>
      <c r="P60" s="1">
        <f>_xlfn.XLOOKUP(Table119[[#This Row],[AVE-BL]],NUMERICAL_BINS_STEP_1!$P$2:$P$5,NUMERICAL_BINS_STEP_1!$A$2:$A$5,,-1)</f>
        <v>2</v>
      </c>
      <c r="Q60" s="1">
        <f>_xlfn.XLOOKUP(Table119[[#This Row],[ECON]],NUMERICAL_BINS_STEP_1!$Q$2:$Q$5,NUMERICAL_BINS_STEP_1!$A$2:$A$5,,-1)</f>
        <v>2</v>
      </c>
      <c r="R60" s="1">
        <f>_xlfn.XLOOKUP(Table119[[#This Row],[SR-BL]],NUMERICAL_BINS_STEP_1!$R$2:$R$5,NUMERICAL_BINS_STEP_1!$A$2:$A$5,,-1)</f>
        <v>2</v>
      </c>
      <c r="S60" s="1">
        <f>_xlfn.XLOOKUP(Table119[[#This Row],[AUCTION YEAR]],NUMERICAL_BINS_STEP_1!$S$2:$S$5,NUMERICAL_BINS_STEP_1!$A$2:$A$5,,-1)</f>
        <v>0</v>
      </c>
      <c r="T60" s="1">
        <f>_xlfn.XLOOKUP(Table119[[#This Row],[BASE PRICE]],NUMERICAL_BINS_STEP_1!$T$2:$T$5,NUMERICAL_BINS_STEP_1!$A$2:$A$5,,-1)</f>
        <v>2</v>
      </c>
      <c r="U60" s="1">
        <f>_xlfn.XLOOKUP(Table14[[#This Row],[COUNTRY]],CATEGORICAL_BINS_STEP_1!$L$2:$L$11,CATEGORICAL_BINS_STEP_1!$K$2:$K$11,,-1)</f>
        <v>1</v>
      </c>
      <c r="V60" s="1">
        <f>_xlfn.XLOOKUP(Table14[[#This Row],[TEAM]],CATEGORICAL_BINS_STEP_1!$L$14:$L$29,CATEGORICAL_BINS_STEP_1!$K$14:$K$29,,-1)</f>
        <v>4</v>
      </c>
      <c r="W60" s="1">
        <f>_xlfn.XLOOKUP(Table14[[#This Row],[PLAYING ROLE]],CATEGORICAL_BINS_STEP_1!$L$34:$L$37,CATEGORICAL_BINS_STEP_1!$K$34:$K$37,,-1)</f>
        <v>1</v>
      </c>
      <c r="X60" s="1">
        <f>IF(Table119[[#This Row],[SOLD PRICE]]&gt;=1000000,1,0)</f>
        <v>0</v>
      </c>
      <c r="Y60" s="1">
        <f>$A$134+SUMPRODUCT($B$134:$W$134,Table1924[[#This Row],[AGE]:[PLAYING ROLE_BINS]])</f>
        <v>-199.09360351281614</v>
      </c>
      <c r="Z60" s="1">
        <f t="shared" si="0"/>
        <v>3.4256785800975288E-87</v>
      </c>
      <c r="AA60" s="1">
        <f t="shared" si="1"/>
        <v>3.4256785800975288E-87</v>
      </c>
      <c r="AB60" s="1">
        <f t="shared" si="2"/>
        <v>1</v>
      </c>
      <c r="AC60" s="1">
        <f t="shared" si="3"/>
        <v>0</v>
      </c>
      <c r="AD60" s="1">
        <f t="shared" si="4"/>
        <v>1</v>
      </c>
    </row>
    <row r="61" spans="1:30" x14ac:dyDescent="0.35">
      <c r="A61" s="4">
        <v>60</v>
      </c>
      <c r="B61" s="4">
        <v>1</v>
      </c>
      <c r="C61" s="1">
        <f>_xlfn.XLOOKUP(Table119[[#This Row],[T-RUNS]],NUMERICAL_BINS_STEP_1!$C$2:$C$5,NUMERICAL_BINS_STEP_1!$A$2:$A$5,,-1)</f>
        <v>2</v>
      </c>
      <c r="D61" s="1">
        <f>_xlfn.XLOOKUP(Table119[[#This Row],[T-WKTS]],NUMERICAL_BINS_STEP_1!$D$2:$D$5,NUMERICAL_BINS_STEP_1!$A$2:$A$5,,-1)</f>
        <v>3</v>
      </c>
      <c r="E61" s="1">
        <f>_xlfn.XLOOKUP(Table119[[#This Row],[ODI-RUNS-S]],NUMERICAL_BINS_STEP_1!$E$2:$E$5,NUMERICAL_BINS_STEP_1!$A$2:$A$5,,-1)</f>
        <v>1</v>
      </c>
      <c r="F61" s="1">
        <f>_xlfn.XLOOKUP(Table119[[#This Row],[ODI-SR-B]],NUMERICAL_BINS_STEP_1!$F$2:$F$5,NUMERICAL_BINS_STEP_1!$A$2:$A$5,,-1)</f>
        <v>1</v>
      </c>
      <c r="G61" s="1">
        <f>_xlfn.XLOOKUP(Table119[[#This Row],[ODI-WKTS]],NUMERICAL_BINS_STEP_1!$G$2:$G$5,NUMERICAL_BINS_STEP_1!$A$2:$A$5,,-1)</f>
        <v>2</v>
      </c>
      <c r="H61" s="1">
        <f>_xlfn.XLOOKUP(Table119[[#This Row],[ODI-SR-BL]],NUMERICAL_BINS_STEP_1!$H$2:$H$5,NUMERICAL_BINS_STEP_1!$A$2:$A$5,,-1)</f>
        <v>0</v>
      </c>
      <c r="I61" s="1">
        <f>_xlfn.XLOOKUP(Table119[[#This Row],[RUNS-S]],NUMERICAL_BINS_STEP_1!$I$2:$I$5,NUMERICAL_BINS_STEP_1!$A$2:$A$5,,-1)</f>
        <v>1</v>
      </c>
      <c r="J61" s="1">
        <f>_xlfn.XLOOKUP(Table119[[#This Row],[HS ]],NUMERICAL_BINS_STEP_1!$J$2:$J$5,NUMERICAL_BINS_STEP_1!$A$2:$A$5,,-1)</f>
        <v>0</v>
      </c>
      <c r="K61" s="1">
        <f>_xlfn.XLOOKUP(Table119[[#This Row],[AVE]],NUMERICAL_BINS_STEP_1!$K$2:$K$5,NUMERICAL_BINS_STEP_1!$A$2:$A$5,,-1)</f>
        <v>0</v>
      </c>
      <c r="L61" s="1">
        <f>_xlfn.XLOOKUP(Table119[[#This Row],[SR -B]],NUMERICAL_BINS_STEP_1!$L$2:$L$5,NUMERICAL_BINS_STEP_1!$A$2:$A$5,,-1)</f>
        <v>0</v>
      </c>
      <c r="M61" s="1">
        <f>_xlfn.XLOOKUP(Table119[[#This Row],[SIXERS]],NUMERICAL_BINS_STEP_1!$M$2:$M$5,NUMERICAL_BINS_STEP_1!$A$2:$A$5,,-1)</f>
        <v>1</v>
      </c>
      <c r="N61" s="1">
        <f>_xlfn.XLOOKUP(Table119[[#This Row],[RUNS-C]],NUMERICAL_BINS_STEP_1!$N$2:$N$5,NUMERICAL_BINS_STEP_1!$A$2:$A$5,,-1)</f>
        <v>3</v>
      </c>
      <c r="O61" s="1">
        <f>_xlfn.XLOOKUP(Table119[[#This Row],[WKTS]],NUMERICAL_BINS_STEP_1!$O$2:$O$5,NUMERICAL_BINS_STEP_1!$A$2:$A$5,,-1)</f>
        <v>3</v>
      </c>
      <c r="P61" s="1">
        <f>_xlfn.XLOOKUP(Table119[[#This Row],[AVE-BL]],NUMERICAL_BINS_STEP_1!$P$2:$P$5,NUMERICAL_BINS_STEP_1!$A$2:$A$5,,-1)</f>
        <v>0</v>
      </c>
      <c r="Q61" s="1">
        <f>_xlfn.XLOOKUP(Table119[[#This Row],[ECON]],NUMERICAL_BINS_STEP_1!$Q$2:$Q$5,NUMERICAL_BINS_STEP_1!$A$2:$A$5,,-1)</f>
        <v>0</v>
      </c>
      <c r="R61" s="1">
        <f>_xlfn.XLOOKUP(Table119[[#This Row],[SR-BL]],NUMERICAL_BINS_STEP_1!$R$2:$R$5,NUMERICAL_BINS_STEP_1!$A$2:$A$5,,-1)</f>
        <v>2</v>
      </c>
      <c r="S61" s="1">
        <f>_xlfn.XLOOKUP(Table119[[#This Row],[AUCTION YEAR]],NUMERICAL_BINS_STEP_1!$S$2:$S$5,NUMERICAL_BINS_STEP_1!$A$2:$A$5,,-1)</f>
        <v>0</v>
      </c>
      <c r="T61" s="1">
        <f>_xlfn.XLOOKUP(Table119[[#This Row],[BASE PRICE]],NUMERICAL_BINS_STEP_1!$T$2:$T$5,NUMERICAL_BINS_STEP_1!$A$2:$A$5,,-1)</f>
        <v>2</v>
      </c>
      <c r="U61" s="1">
        <f>_xlfn.XLOOKUP(Table14[[#This Row],[COUNTRY]],CATEGORICAL_BINS_STEP_1!$L$2:$L$11,CATEGORICAL_BINS_STEP_1!$K$2:$K$11,,-1)</f>
        <v>3</v>
      </c>
      <c r="V61" s="1">
        <f>_xlfn.XLOOKUP(Table14[[#This Row],[TEAM]],CATEGORICAL_BINS_STEP_1!$L$14:$L$29,CATEGORICAL_BINS_STEP_1!$K$14:$K$29,,-1)</f>
        <v>2</v>
      </c>
      <c r="W61" s="1">
        <f>_xlfn.XLOOKUP(Table14[[#This Row],[PLAYING ROLE]],CATEGORICAL_BINS_STEP_1!$L$34:$L$37,CATEGORICAL_BINS_STEP_1!$K$34:$K$37,,-1)</f>
        <v>1</v>
      </c>
      <c r="X61" s="1">
        <f>IF(Table119[[#This Row],[SOLD PRICE]]&gt;=1000000,1,0)</f>
        <v>0</v>
      </c>
      <c r="Y61" s="1">
        <f>$A$134+SUMPRODUCT($B$134:$W$134,Table1924[[#This Row],[AGE]:[PLAYING ROLE_BINS]])</f>
        <v>-739.93691525283305</v>
      </c>
      <c r="Z61" s="1">
        <f t="shared" si="0"/>
        <v>0</v>
      </c>
      <c r="AA61" s="1">
        <f t="shared" si="1"/>
        <v>0</v>
      </c>
      <c r="AB61" s="1">
        <f t="shared" si="2"/>
        <v>1</v>
      </c>
      <c r="AC61" s="1">
        <f t="shared" si="3"/>
        <v>0</v>
      </c>
      <c r="AD61" s="1">
        <f t="shared" si="4"/>
        <v>0</v>
      </c>
    </row>
    <row r="62" spans="1:30" x14ac:dyDescent="0.35">
      <c r="A62" s="4">
        <v>61</v>
      </c>
      <c r="B62" s="4">
        <v>2</v>
      </c>
      <c r="C62" s="1">
        <f>_xlfn.XLOOKUP(Table119[[#This Row],[T-RUNS]],NUMERICAL_BINS_STEP_1!$C$2:$C$5,NUMERICAL_BINS_STEP_1!$A$2:$A$5,,-1)</f>
        <v>1</v>
      </c>
      <c r="D62" s="1">
        <f>_xlfn.XLOOKUP(Table119[[#This Row],[T-WKTS]],NUMERICAL_BINS_STEP_1!$D$2:$D$5,NUMERICAL_BINS_STEP_1!$A$2:$A$5,,-1)</f>
        <v>3</v>
      </c>
      <c r="E62" s="1">
        <f>_xlfn.XLOOKUP(Table119[[#This Row],[ODI-RUNS-S]],NUMERICAL_BINS_STEP_1!$E$2:$E$5,NUMERICAL_BINS_STEP_1!$A$2:$A$5,,-1)</f>
        <v>1</v>
      </c>
      <c r="F62" s="1">
        <f>_xlfn.XLOOKUP(Table119[[#This Row],[ODI-SR-B]],NUMERICAL_BINS_STEP_1!$F$2:$F$5,NUMERICAL_BINS_STEP_1!$A$2:$A$5,,-1)</f>
        <v>1</v>
      </c>
      <c r="G62" s="1">
        <f>_xlfn.XLOOKUP(Table119[[#This Row],[ODI-WKTS]],NUMERICAL_BINS_STEP_1!$G$2:$G$5,NUMERICAL_BINS_STEP_1!$A$2:$A$5,,-1)</f>
        <v>3</v>
      </c>
      <c r="H62" s="1">
        <f>_xlfn.XLOOKUP(Table119[[#This Row],[ODI-SR-BL]],NUMERICAL_BINS_STEP_1!$H$2:$H$5,NUMERICAL_BINS_STEP_1!$A$2:$A$5,,-1)</f>
        <v>0</v>
      </c>
      <c r="I62" s="1">
        <f>_xlfn.XLOOKUP(Table119[[#This Row],[RUNS-S]],NUMERICAL_BINS_STEP_1!$I$2:$I$5,NUMERICAL_BINS_STEP_1!$A$2:$A$5,,-1)</f>
        <v>1</v>
      </c>
      <c r="J62" s="1">
        <f>_xlfn.XLOOKUP(Table119[[#This Row],[HS ]],NUMERICAL_BINS_STEP_1!$J$2:$J$5,NUMERICAL_BINS_STEP_1!$A$2:$A$5,,-1)</f>
        <v>1</v>
      </c>
      <c r="K62" s="1">
        <f>_xlfn.XLOOKUP(Table119[[#This Row],[AVE]],NUMERICAL_BINS_STEP_1!$K$2:$K$5,NUMERICAL_BINS_STEP_1!$A$2:$A$5,,-1)</f>
        <v>1</v>
      </c>
      <c r="L62" s="1">
        <f>_xlfn.XLOOKUP(Table119[[#This Row],[SR -B]],NUMERICAL_BINS_STEP_1!$L$2:$L$5,NUMERICAL_BINS_STEP_1!$A$2:$A$5,,-1)</f>
        <v>3</v>
      </c>
      <c r="M62" s="1">
        <f>_xlfn.XLOOKUP(Table119[[#This Row],[SIXERS]],NUMERICAL_BINS_STEP_1!$M$2:$M$5,NUMERICAL_BINS_STEP_1!$A$2:$A$5,,-1)</f>
        <v>1</v>
      </c>
      <c r="N62" s="1">
        <f>_xlfn.XLOOKUP(Table119[[#This Row],[RUNS-C]],NUMERICAL_BINS_STEP_1!$N$2:$N$5,NUMERICAL_BINS_STEP_1!$A$2:$A$5,,-1)</f>
        <v>0</v>
      </c>
      <c r="O62" s="1">
        <f>_xlfn.XLOOKUP(Table119[[#This Row],[WKTS]],NUMERICAL_BINS_STEP_1!$O$2:$O$5,NUMERICAL_BINS_STEP_1!$A$2:$A$5,,-1)</f>
        <v>2</v>
      </c>
      <c r="P62" s="1">
        <f>_xlfn.XLOOKUP(Table119[[#This Row],[AVE-BL]],NUMERICAL_BINS_STEP_1!$P$2:$P$5,NUMERICAL_BINS_STEP_1!$A$2:$A$5,,-1)</f>
        <v>0</v>
      </c>
      <c r="Q62" s="1">
        <f>_xlfn.XLOOKUP(Table119[[#This Row],[ECON]],NUMERICAL_BINS_STEP_1!$Q$2:$Q$5,NUMERICAL_BINS_STEP_1!$A$2:$A$5,,-1)</f>
        <v>2</v>
      </c>
      <c r="R62" s="1">
        <f>_xlfn.XLOOKUP(Table119[[#This Row],[SR-BL]],NUMERICAL_BINS_STEP_1!$R$2:$R$5,NUMERICAL_BINS_STEP_1!$A$2:$A$5,,-1)</f>
        <v>0</v>
      </c>
      <c r="S62" s="1">
        <f>_xlfn.XLOOKUP(Table119[[#This Row],[AUCTION YEAR]],NUMERICAL_BINS_STEP_1!$S$2:$S$5,NUMERICAL_BINS_STEP_1!$A$2:$A$5,,-1)</f>
        <v>0</v>
      </c>
      <c r="T62" s="1">
        <f>_xlfn.XLOOKUP(Table119[[#This Row],[BASE PRICE]],NUMERICAL_BINS_STEP_1!$T$2:$T$5,NUMERICAL_BINS_STEP_1!$A$2:$A$5,,-1)</f>
        <v>2</v>
      </c>
      <c r="U62" s="1">
        <f>_xlfn.XLOOKUP(Table14[[#This Row],[COUNTRY]],CATEGORICAL_BINS_STEP_1!$L$2:$L$11,CATEGORICAL_BINS_STEP_1!$K$2:$K$11,,-1)</f>
        <v>2</v>
      </c>
      <c r="V62" s="1">
        <f>_xlfn.XLOOKUP(Table14[[#This Row],[TEAM]],CATEGORICAL_BINS_STEP_1!$L$14:$L$29,CATEGORICAL_BINS_STEP_1!$K$14:$K$29,,-1)</f>
        <v>2</v>
      </c>
      <c r="W62" s="1">
        <f>_xlfn.XLOOKUP(Table14[[#This Row],[PLAYING ROLE]],CATEGORICAL_BINS_STEP_1!$L$34:$L$37,CATEGORICAL_BINS_STEP_1!$K$34:$K$37,,-1)</f>
        <v>4</v>
      </c>
      <c r="X62" s="1">
        <f>IF(Table119[[#This Row],[SOLD PRICE]]&gt;=1000000,1,0)</f>
        <v>0</v>
      </c>
      <c r="Y62" s="1">
        <f>$A$134+SUMPRODUCT($B$134:$W$134,Table1924[[#This Row],[AGE]:[PLAYING ROLE_BINS]])</f>
        <v>-890.05037984570072</v>
      </c>
      <c r="Z62" s="1">
        <f t="shared" si="0"/>
        <v>0</v>
      </c>
      <c r="AA62" s="1">
        <f t="shared" si="1"/>
        <v>0</v>
      </c>
      <c r="AB62" s="1">
        <f t="shared" si="2"/>
        <v>1</v>
      </c>
      <c r="AC62" s="1">
        <f t="shared" si="3"/>
        <v>0</v>
      </c>
      <c r="AD62" s="1">
        <f t="shared" si="4"/>
        <v>0</v>
      </c>
    </row>
    <row r="63" spans="1:30" x14ac:dyDescent="0.35">
      <c r="A63" s="4">
        <v>62</v>
      </c>
      <c r="B63" s="4">
        <v>2</v>
      </c>
      <c r="C63" s="1">
        <f>_xlfn.XLOOKUP(Table119[[#This Row],[T-RUNS]],NUMERICAL_BINS_STEP_1!$C$2:$C$5,NUMERICAL_BINS_STEP_1!$A$2:$A$5,,-1)</f>
        <v>3</v>
      </c>
      <c r="D63" s="1">
        <f>_xlfn.XLOOKUP(Table119[[#This Row],[T-WKTS]],NUMERICAL_BINS_STEP_1!$D$2:$D$5,NUMERICAL_BINS_STEP_1!$A$2:$A$5,,-1)</f>
        <v>0</v>
      </c>
      <c r="E63" s="1">
        <f>_xlfn.XLOOKUP(Table119[[#This Row],[ODI-RUNS-S]],NUMERICAL_BINS_STEP_1!$E$2:$E$5,NUMERICAL_BINS_STEP_1!$A$2:$A$5,,-1)</f>
        <v>3</v>
      </c>
      <c r="F63" s="1">
        <f>_xlfn.XLOOKUP(Table119[[#This Row],[ODI-SR-B]],NUMERICAL_BINS_STEP_1!$F$2:$F$5,NUMERICAL_BINS_STEP_1!$A$2:$A$5,,-1)</f>
        <v>3</v>
      </c>
      <c r="G63" s="1">
        <f>_xlfn.XLOOKUP(Table119[[#This Row],[ODI-WKTS]],NUMERICAL_BINS_STEP_1!$G$2:$G$5,NUMERICAL_BINS_STEP_1!$A$2:$A$5,,-1)</f>
        <v>0</v>
      </c>
      <c r="H63" s="1">
        <f>_xlfn.XLOOKUP(Table119[[#This Row],[ODI-SR-BL]],NUMERICAL_BINS_STEP_1!$H$2:$H$5,NUMERICAL_BINS_STEP_1!$A$2:$A$5,,-1)</f>
        <v>0</v>
      </c>
      <c r="I63" s="1">
        <f>_xlfn.XLOOKUP(Table119[[#This Row],[RUNS-S]],NUMERICAL_BINS_STEP_1!$I$2:$I$5,NUMERICAL_BINS_STEP_1!$A$2:$A$5,,-1)</f>
        <v>3</v>
      </c>
      <c r="J63" s="1">
        <f>_xlfn.XLOOKUP(Table119[[#This Row],[HS ]],NUMERICAL_BINS_STEP_1!$J$2:$J$5,NUMERICAL_BINS_STEP_1!$A$2:$A$5,,-1)</f>
        <v>3</v>
      </c>
      <c r="K63" s="1">
        <f>_xlfn.XLOOKUP(Table119[[#This Row],[AVE]],NUMERICAL_BINS_STEP_1!$K$2:$K$5,NUMERICAL_BINS_STEP_1!$A$2:$A$5,,-1)</f>
        <v>3</v>
      </c>
      <c r="L63" s="1">
        <f>_xlfn.XLOOKUP(Table119[[#This Row],[SR -B]],NUMERICAL_BINS_STEP_1!$L$2:$L$5,NUMERICAL_BINS_STEP_1!$A$2:$A$5,,-1)</f>
        <v>2</v>
      </c>
      <c r="M63" s="1">
        <f>_xlfn.XLOOKUP(Table119[[#This Row],[SIXERS]],NUMERICAL_BINS_STEP_1!$M$2:$M$5,NUMERICAL_BINS_STEP_1!$A$2:$A$5,,-1)</f>
        <v>3</v>
      </c>
      <c r="N63" s="1">
        <f>_xlfn.XLOOKUP(Table119[[#This Row],[RUNS-C]],NUMERICAL_BINS_STEP_1!$N$2:$N$5,NUMERICAL_BINS_STEP_1!$A$2:$A$5,,-1)</f>
        <v>0</v>
      </c>
      <c r="O63" s="1">
        <f>_xlfn.XLOOKUP(Table119[[#This Row],[WKTS]],NUMERICAL_BINS_STEP_1!$O$2:$O$5,NUMERICAL_BINS_STEP_1!$A$2:$A$5,,-1)</f>
        <v>0</v>
      </c>
      <c r="P63" s="1">
        <f>_xlfn.XLOOKUP(Table119[[#This Row],[AVE-BL]],NUMERICAL_BINS_STEP_1!$P$2:$P$5,NUMERICAL_BINS_STEP_1!$A$2:$A$5,,-1)</f>
        <v>0</v>
      </c>
      <c r="Q63" s="1">
        <f>_xlfn.XLOOKUP(Table119[[#This Row],[ECON]],NUMERICAL_BINS_STEP_1!$Q$2:$Q$5,NUMERICAL_BINS_STEP_1!$A$2:$A$5,,-1)</f>
        <v>0</v>
      </c>
      <c r="R63" s="1">
        <f>_xlfn.XLOOKUP(Table119[[#This Row],[SR-BL]],NUMERICAL_BINS_STEP_1!$R$2:$R$5,NUMERICAL_BINS_STEP_1!$A$2:$A$5,,-1)</f>
        <v>0</v>
      </c>
      <c r="S63" s="1">
        <f>_xlfn.XLOOKUP(Table119[[#This Row],[AUCTION YEAR]],NUMERICAL_BINS_STEP_1!$S$2:$S$5,NUMERICAL_BINS_STEP_1!$A$2:$A$5,,-1)</f>
        <v>0</v>
      </c>
      <c r="T63" s="1">
        <f>_xlfn.XLOOKUP(Table119[[#This Row],[BASE PRICE]],NUMERICAL_BINS_STEP_1!$T$2:$T$5,NUMERICAL_BINS_STEP_1!$A$2:$A$5,,-1)</f>
        <v>2</v>
      </c>
      <c r="U63" s="1">
        <f>_xlfn.XLOOKUP(Table14[[#This Row],[COUNTRY]],CATEGORICAL_BINS_STEP_1!$L$2:$L$11,CATEGORICAL_BINS_STEP_1!$K$2:$K$11,,-1)</f>
        <v>2</v>
      </c>
      <c r="V63" s="1">
        <f>_xlfn.XLOOKUP(Table14[[#This Row],[TEAM]],CATEGORICAL_BINS_STEP_1!$L$14:$L$29,CATEGORICAL_BINS_STEP_1!$K$14:$K$29,,-1)</f>
        <v>4</v>
      </c>
      <c r="W63" s="1">
        <f>_xlfn.XLOOKUP(Table14[[#This Row],[PLAYING ROLE]],CATEGORICAL_BINS_STEP_1!$L$34:$L$37,CATEGORICAL_BINS_STEP_1!$K$34:$K$37,,-1)</f>
        <v>1</v>
      </c>
      <c r="X63" s="1">
        <f>IF(Table119[[#This Row],[SOLD PRICE]]&gt;=1000000,1,0)</f>
        <v>0</v>
      </c>
      <c r="Y63" s="1">
        <f>$A$134+SUMPRODUCT($B$134:$W$134,Table1924[[#This Row],[AGE]:[PLAYING ROLE_BINS]])</f>
        <v>-38.816555299175519</v>
      </c>
      <c r="Z63" s="1">
        <f t="shared" si="0"/>
        <v>1.3873442134265716E-17</v>
      </c>
      <c r="AA63" s="1">
        <f t="shared" si="1"/>
        <v>1.3873442134265716E-17</v>
      </c>
      <c r="AB63" s="1">
        <f t="shared" si="2"/>
        <v>1</v>
      </c>
      <c r="AC63" s="1">
        <f t="shared" si="3"/>
        <v>0</v>
      </c>
      <c r="AD63" s="1">
        <f t="shared" si="4"/>
        <v>1</v>
      </c>
    </row>
    <row r="64" spans="1:30" x14ac:dyDescent="0.35">
      <c r="A64" s="4">
        <v>63</v>
      </c>
      <c r="B64" s="4">
        <v>3</v>
      </c>
      <c r="C64" s="1">
        <f>_xlfn.XLOOKUP(Table119[[#This Row],[T-RUNS]],NUMERICAL_BINS_STEP_1!$C$2:$C$5,NUMERICAL_BINS_STEP_1!$A$2:$A$5,,-1)</f>
        <v>2</v>
      </c>
      <c r="D64" s="1">
        <f>_xlfn.XLOOKUP(Table119[[#This Row],[T-WKTS]],NUMERICAL_BINS_STEP_1!$D$2:$D$5,NUMERICAL_BINS_STEP_1!$A$2:$A$5,,-1)</f>
        <v>2</v>
      </c>
      <c r="E64" s="1">
        <f>_xlfn.XLOOKUP(Table119[[#This Row],[ODI-RUNS-S]],NUMERICAL_BINS_STEP_1!$E$2:$E$5,NUMERICAL_BINS_STEP_1!$A$2:$A$5,,-1)</f>
        <v>3</v>
      </c>
      <c r="F64" s="1">
        <f>_xlfn.XLOOKUP(Table119[[#This Row],[ODI-SR-B]],NUMERICAL_BINS_STEP_1!$F$2:$F$5,NUMERICAL_BINS_STEP_1!$A$2:$A$5,,-1)</f>
        <v>2</v>
      </c>
      <c r="G64" s="1">
        <f>_xlfn.XLOOKUP(Table119[[#This Row],[ODI-WKTS]],NUMERICAL_BINS_STEP_1!$G$2:$G$5,NUMERICAL_BINS_STEP_1!$A$2:$A$5,,-1)</f>
        <v>3</v>
      </c>
      <c r="H64" s="1">
        <f>_xlfn.XLOOKUP(Table119[[#This Row],[ODI-SR-BL]],NUMERICAL_BINS_STEP_1!$H$2:$H$5,NUMERICAL_BINS_STEP_1!$A$2:$A$5,,-1)</f>
        <v>2</v>
      </c>
      <c r="I64" s="1">
        <f>_xlfn.XLOOKUP(Table119[[#This Row],[RUNS-S]],NUMERICAL_BINS_STEP_1!$I$2:$I$5,NUMERICAL_BINS_STEP_1!$A$2:$A$5,,-1)</f>
        <v>1</v>
      </c>
      <c r="J64" s="1">
        <f>_xlfn.XLOOKUP(Table119[[#This Row],[HS ]],NUMERICAL_BINS_STEP_1!$J$2:$J$5,NUMERICAL_BINS_STEP_1!$A$2:$A$5,,-1)</f>
        <v>2</v>
      </c>
      <c r="K64" s="1">
        <f>_xlfn.XLOOKUP(Table119[[#This Row],[AVE]],NUMERICAL_BINS_STEP_1!$K$2:$K$5,NUMERICAL_BINS_STEP_1!$A$2:$A$5,,-1)</f>
        <v>2</v>
      </c>
      <c r="L64" s="1">
        <f>_xlfn.XLOOKUP(Table119[[#This Row],[SR -B]],NUMERICAL_BINS_STEP_1!$L$2:$L$5,NUMERICAL_BINS_STEP_1!$A$2:$A$5,,-1)</f>
        <v>1</v>
      </c>
      <c r="M64" s="1">
        <f>_xlfn.XLOOKUP(Table119[[#This Row],[SIXERS]],NUMERICAL_BINS_STEP_1!$M$2:$M$5,NUMERICAL_BINS_STEP_1!$A$2:$A$5,,-1)</f>
        <v>1</v>
      </c>
      <c r="N64" s="1">
        <f>_xlfn.XLOOKUP(Table119[[#This Row],[RUNS-C]],NUMERICAL_BINS_STEP_1!$N$2:$N$5,NUMERICAL_BINS_STEP_1!$A$2:$A$5,,-1)</f>
        <v>0</v>
      </c>
      <c r="O64" s="1">
        <f>_xlfn.XLOOKUP(Table119[[#This Row],[WKTS]],NUMERICAL_BINS_STEP_1!$O$2:$O$5,NUMERICAL_BINS_STEP_1!$A$2:$A$5,,-1)</f>
        <v>0</v>
      </c>
      <c r="P64" s="1">
        <f>_xlfn.XLOOKUP(Table119[[#This Row],[AVE-BL]],NUMERICAL_BINS_STEP_1!$P$2:$P$5,NUMERICAL_BINS_STEP_1!$A$2:$A$5,,-1)</f>
        <v>2</v>
      </c>
      <c r="Q64" s="1">
        <f>_xlfn.XLOOKUP(Table119[[#This Row],[ECON]],NUMERICAL_BINS_STEP_1!$Q$2:$Q$5,NUMERICAL_BINS_STEP_1!$A$2:$A$5,,-1)</f>
        <v>2</v>
      </c>
      <c r="R64" s="1">
        <f>_xlfn.XLOOKUP(Table119[[#This Row],[SR-BL]],NUMERICAL_BINS_STEP_1!$R$2:$R$5,NUMERICAL_BINS_STEP_1!$A$2:$A$5,,-1)</f>
        <v>3</v>
      </c>
      <c r="S64" s="1">
        <f>_xlfn.XLOOKUP(Table119[[#This Row],[AUCTION YEAR]],NUMERICAL_BINS_STEP_1!$S$2:$S$5,NUMERICAL_BINS_STEP_1!$A$2:$A$5,,-1)</f>
        <v>0</v>
      </c>
      <c r="T64" s="1">
        <f>_xlfn.XLOOKUP(Table119[[#This Row],[BASE PRICE]],NUMERICAL_BINS_STEP_1!$T$2:$T$5,NUMERICAL_BINS_STEP_1!$A$2:$A$5,,-1)</f>
        <v>2</v>
      </c>
      <c r="U64" s="1">
        <f>_xlfn.XLOOKUP(Table14[[#This Row],[COUNTRY]],CATEGORICAL_BINS_STEP_1!$L$2:$L$11,CATEGORICAL_BINS_STEP_1!$K$2:$K$11,,-1)</f>
        <v>2</v>
      </c>
      <c r="V64" s="1">
        <f>_xlfn.XLOOKUP(Table14[[#This Row],[TEAM]],CATEGORICAL_BINS_STEP_1!$L$14:$L$29,CATEGORICAL_BINS_STEP_1!$K$14:$K$29,,-1)</f>
        <v>3</v>
      </c>
      <c r="W64" s="1">
        <f>_xlfn.XLOOKUP(Table14[[#This Row],[PLAYING ROLE]],CATEGORICAL_BINS_STEP_1!$L$34:$L$37,CATEGORICAL_BINS_STEP_1!$K$34:$K$37,,-1)</f>
        <v>3</v>
      </c>
      <c r="X64" s="1">
        <f>IF(Table119[[#This Row],[SOLD PRICE]]&gt;=1000000,1,0)</f>
        <v>0</v>
      </c>
      <c r="Y64" s="1">
        <f>$A$134+SUMPRODUCT($B$134:$W$134,Table1924[[#This Row],[AGE]:[PLAYING ROLE_BINS]])</f>
        <v>-295.80802552587858</v>
      </c>
      <c r="Z64" s="1">
        <f t="shared" si="0"/>
        <v>3.4057033098350718E-129</v>
      </c>
      <c r="AA64" s="1">
        <f t="shared" si="1"/>
        <v>3.4057033098350718E-129</v>
      </c>
      <c r="AB64" s="1">
        <f t="shared" si="2"/>
        <v>1</v>
      </c>
      <c r="AC64" s="1">
        <f t="shared" si="3"/>
        <v>0</v>
      </c>
      <c r="AD64" s="1">
        <f t="shared" si="4"/>
        <v>1</v>
      </c>
    </row>
    <row r="65" spans="1:30" x14ac:dyDescent="0.35">
      <c r="A65" s="4">
        <v>64</v>
      </c>
      <c r="B65" s="4">
        <v>3</v>
      </c>
      <c r="C65" s="1">
        <f>_xlfn.XLOOKUP(Table119[[#This Row],[T-RUNS]],NUMERICAL_BINS_STEP_1!$C$2:$C$5,NUMERICAL_BINS_STEP_1!$A$2:$A$5,,-1)</f>
        <v>2</v>
      </c>
      <c r="D65" s="1">
        <f>_xlfn.XLOOKUP(Table119[[#This Row],[T-WKTS]],NUMERICAL_BINS_STEP_1!$D$2:$D$5,NUMERICAL_BINS_STEP_1!$A$2:$A$5,,-1)</f>
        <v>3</v>
      </c>
      <c r="E65" s="1">
        <f>_xlfn.XLOOKUP(Table119[[#This Row],[ODI-RUNS-S]],NUMERICAL_BINS_STEP_1!$E$2:$E$5,NUMERICAL_BINS_STEP_1!$A$2:$A$5,,-1)</f>
        <v>2</v>
      </c>
      <c r="F65" s="1">
        <f>_xlfn.XLOOKUP(Table119[[#This Row],[ODI-SR-B]],NUMERICAL_BINS_STEP_1!$F$2:$F$5,NUMERICAL_BINS_STEP_1!$A$2:$A$5,,-1)</f>
        <v>2</v>
      </c>
      <c r="G65" s="1">
        <f>_xlfn.XLOOKUP(Table119[[#This Row],[ODI-WKTS]],NUMERICAL_BINS_STEP_1!$G$2:$G$5,NUMERICAL_BINS_STEP_1!$A$2:$A$5,,-1)</f>
        <v>3</v>
      </c>
      <c r="H65" s="1">
        <f>_xlfn.XLOOKUP(Table119[[#This Row],[ODI-SR-BL]],NUMERICAL_BINS_STEP_1!$H$2:$H$5,NUMERICAL_BINS_STEP_1!$A$2:$A$5,,-1)</f>
        <v>0</v>
      </c>
      <c r="I65" s="1">
        <f>_xlfn.XLOOKUP(Table119[[#This Row],[RUNS-S]],NUMERICAL_BINS_STEP_1!$I$2:$I$5,NUMERICAL_BINS_STEP_1!$A$2:$A$5,,-1)</f>
        <v>1</v>
      </c>
      <c r="J65" s="1">
        <f>_xlfn.XLOOKUP(Table119[[#This Row],[HS ]],NUMERICAL_BINS_STEP_1!$J$2:$J$5,NUMERICAL_BINS_STEP_1!$A$2:$A$5,,-1)</f>
        <v>2</v>
      </c>
      <c r="K65" s="1">
        <f>_xlfn.XLOOKUP(Table119[[#This Row],[AVE]],NUMERICAL_BINS_STEP_1!$K$2:$K$5,NUMERICAL_BINS_STEP_1!$A$2:$A$5,,-1)</f>
        <v>1</v>
      </c>
      <c r="L65" s="1">
        <f>_xlfn.XLOOKUP(Table119[[#This Row],[SR -B]],NUMERICAL_BINS_STEP_1!$L$2:$L$5,NUMERICAL_BINS_STEP_1!$A$2:$A$5,,-1)</f>
        <v>2</v>
      </c>
      <c r="M65" s="1">
        <f>_xlfn.XLOOKUP(Table119[[#This Row],[SIXERS]],NUMERICAL_BINS_STEP_1!$M$2:$M$5,NUMERICAL_BINS_STEP_1!$A$2:$A$5,,-1)</f>
        <v>1</v>
      </c>
      <c r="N65" s="1">
        <f>_xlfn.XLOOKUP(Table119[[#This Row],[RUNS-C]],NUMERICAL_BINS_STEP_1!$N$2:$N$5,NUMERICAL_BINS_STEP_1!$A$2:$A$5,,-1)</f>
        <v>3</v>
      </c>
      <c r="O65" s="1">
        <f>_xlfn.XLOOKUP(Table119[[#This Row],[WKTS]],NUMERICAL_BINS_STEP_1!$O$2:$O$5,NUMERICAL_BINS_STEP_1!$A$2:$A$5,,-1)</f>
        <v>3</v>
      </c>
      <c r="P65" s="1">
        <f>_xlfn.XLOOKUP(Table119[[#This Row],[AVE-BL]],NUMERICAL_BINS_STEP_1!$P$2:$P$5,NUMERICAL_BINS_STEP_1!$A$2:$A$5,,-1)</f>
        <v>3</v>
      </c>
      <c r="Q65" s="1">
        <f>_xlfn.XLOOKUP(Table119[[#This Row],[ECON]],NUMERICAL_BINS_STEP_1!$Q$2:$Q$5,NUMERICAL_BINS_STEP_1!$A$2:$A$5,,-1)</f>
        <v>3</v>
      </c>
      <c r="R65" s="1">
        <f>_xlfn.XLOOKUP(Table119[[#This Row],[SR-BL]],NUMERICAL_BINS_STEP_1!$R$2:$R$5,NUMERICAL_BINS_STEP_1!$A$2:$A$5,,-1)</f>
        <v>2</v>
      </c>
      <c r="S65" s="1">
        <f>_xlfn.XLOOKUP(Table119[[#This Row],[AUCTION YEAR]],NUMERICAL_BINS_STEP_1!$S$2:$S$5,NUMERICAL_BINS_STEP_1!$A$2:$A$5,,-1)</f>
        <v>0</v>
      </c>
      <c r="T65" s="1">
        <f>_xlfn.XLOOKUP(Table119[[#This Row],[BASE PRICE]],NUMERICAL_BINS_STEP_1!$T$2:$T$5,NUMERICAL_BINS_STEP_1!$A$2:$A$5,,-1)</f>
        <v>2</v>
      </c>
      <c r="U65" s="1">
        <f>_xlfn.XLOOKUP(Table14[[#This Row],[COUNTRY]],CATEGORICAL_BINS_STEP_1!$L$2:$L$11,CATEGORICAL_BINS_STEP_1!$K$2:$K$11,,-1)</f>
        <v>1</v>
      </c>
      <c r="V65" s="1">
        <f>_xlfn.XLOOKUP(Table14[[#This Row],[TEAM]],CATEGORICAL_BINS_STEP_1!$L$14:$L$29,CATEGORICAL_BINS_STEP_1!$K$14:$K$29,,-1)</f>
        <v>1</v>
      </c>
      <c r="W65" s="1">
        <f>_xlfn.XLOOKUP(Table14[[#This Row],[PLAYING ROLE]],CATEGORICAL_BINS_STEP_1!$L$34:$L$37,CATEGORICAL_BINS_STEP_1!$K$34:$K$37,,-1)</f>
        <v>2</v>
      </c>
      <c r="X65" s="1">
        <f>IF(Table119[[#This Row],[SOLD PRICE]]&gt;=1000000,1,0)</f>
        <v>0</v>
      </c>
      <c r="Y65" s="1">
        <f>$A$134+SUMPRODUCT($B$134:$W$134,Table1924[[#This Row],[AGE]:[PLAYING ROLE_BINS]])</f>
        <v>-673.34296960608197</v>
      </c>
      <c r="Z65" s="1">
        <f t="shared" si="0"/>
        <v>3.722749995105488E-293</v>
      </c>
      <c r="AA65" s="1">
        <f t="shared" si="1"/>
        <v>3.722749995105488E-293</v>
      </c>
      <c r="AB65" s="1">
        <f t="shared" si="2"/>
        <v>1</v>
      </c>
      <c r="AC65" s="1">
        <f t="shared" si="3"/>
        <v>0</v>
      </c>
      <c r="AD65" s="1">
        <f t="shared" si="4"/>
        <v>1</v>
      </c>
    </row>
    <row r="66" spans="1:30" x14ac:dyDescent="0.35">
      <c r="A66" s="4">
        <v>65</v>
      </c>
      <c r="B66" s="4">
        <v>2</v>
      </c>
      <c r="C66" s="1">
        <f>_xlfn.XLOOKUP(Table119[[#This Row],[T-RUNS]],NUMERICAL_BINS_STEP_1!$C$2:$C$5,NUMERICAL_BINS_STEP_1!$A$2:$A$5,,-1)</f>
        <v>1</v>
      </c>
      <c r="D66" s="1">
        <f>_xlfn.XLOOKUP(Table119[[#This Row],[T-WKTS]],NUMERICAL_BINS_STEP_1!$D$2:$D$5,NUMERICAL_BINS_STEP_1!$A$2:$A$5,,-1)</f>
        <v>3</v>
      </c>
      <c r="E66" s="1">
        <f>_xlfn.XLOOKUP(Table119[[#This Row],[ODI-RUNS-S]],NUMERICAL_BINS_STEP_1!$E$2:$E$5,NUMERICAL_BINS_STEP_1!$A$2:$A$5,,-1)</f>
        <v>0</v>
      </c>
      <c r="F66" s="1">
        <f>_xlfn.XLOOKUP(Table119[[#This Row],[ODI-SR-B]],NUMERICAL_BINS_STEP_1!$F$2:$F$5,NUMERICAL_BINS_STEP_1!$A$2:$A$5,,-1)</f>
        <v>3</v>
      </c>
      <c r="G66" s="1">
        <f>_xlfn.XLOOKUP(Table119[[#This Row],[ODI-WKTS]],NUMERICAL_BINS_STEP_1!$G$2:$G$5,NUMERICAL_BINS_STEP_1!$A$2:$A$5,,-1)</f>
        <v>2</v>
      </c>
      <c r="H66" s="1">
        <f>_xlfn.XLOOKUP(Table119[[#This Row],[ODI-SR-BL]],NUMERICAL_BINS_STEP_1!$H$2:$H$5,NUMERICAL_BINS_STEP_1!$A$2:$A$5,,-1)</f>
        <v>0</v>
      </c>
      <c r="I66" s="1">
        <f>_xlfn.XLOOKUP(Table119[[#This Row],[RUNS-S]],NUMERICAL_BINS_STEP_1!$I$2:$I$5,NUMERICAL_BINS_STEP_1!$A$2:$A$5,,-1)</f>
        <v>0</v>
      </c>
      <c r="J66" s="1">
        <f>_xlfn.XLOOKUP(Table119[[#This Row],[HS ]],NUMERICAL_BINS_STEP_1!$J$2:$J$5,NUMERICAL_BINS_STEP_1!$A$2:$A$5,,-1)</f>
        <v>1</v>
      </c>
      <c r="K66" s="1">
        <f>_xlfn.XLOOKUP(Table119[[#This Row],[AVE]],NUMERICAL_BINS_STEP_1!$K$2:$K$5,NUMERICAL_BINS_STEP_1!$A$2:$A$5,,-1)</f>
        <v>2</v>
      </c>
      <c r="L66" s="1">
        <f>_xlfn.XLOOKUP(Table119[[#This Row],[SR -B]],NUMERICAL_BINS_STEP_1!$L$2:$L$5,NUMERICAL_BINS_STEP_1!$A$2:$A$5,,-1)</f>
        <v>3</v>
      </c>
      <c r="M66" s="1">
        <f>_xlfn.XLOOKUP(Table119[[#This Row],[SIXERS]],NUMERICAL_BINS_STEP_1!$M$2:$M$5,NUMERICAL_BINS_STEP_1!$A$2:$A$5,,-1)</f>
        <v>1</v>
      </c>
      <c r="N66" s="1">
        <f>_xlfn.XLOOKUP(Table119[[#This Row],[RUNS-C]],NUMERICAL_BINS_STEP_1!$N$2:$N$5,NUMERICAL_BINS_STEP_1!$A$2:$A$5,,-1)</f>
        <v>3</v>
      </c>
      <c r="O66" s="1">
        <f>_xlfn.XLOOKUP(Table119[[#This Row],[WKTS]],NUMERICAL_BINS_STEP_1!$O$2:$O$5,NUMERICAL_BINS_STEP_1!$A$2:$A$5,,-1)</f>
        <v>3</v>
      </c>
      <c r="P66" s="1">
        <f>_xlfn.XLOOKUP(Table119[[#This Row],[AVE-BL]],NUMERICAL_BINS_STEP_1!$P$2:$P$5,NUMERICAL_BINS_STEP_1!$A$2:$A$5,,-1)</f>
        <v>0</v>
      </c>
      <c r="Q66" s="1">
        <f>_xlfn.XLOOKUP(Table119[[#This Row],[ECON]],NUMERICAL_BINS_STEP_1!$Q$2:$Q$5,NUMERICAL_BINS_STEP_1!$A$2:$A$5,,-1)</f>
        <v>0</v>
      </c>
      <c r="R66" s="1">
        <f>_xlfn.XLOOKUP(Table119[[#This Row],[SR-BL]],NUMERICAL_BINS_STEP_1!$R$2:$R$5,NUMERICAL_BINS_STEP_1!$A$2:$A$5,,-1)</f>
        <v>0</v>
      </c>
      <c r="S66" s="1">
        <f>_xlfn.XLOOKUP(Table119[[#This Row],[AUCTION YEAR]],NUMERICAL_BINS_STEP_1!$S$2:$S$5,NUMERICAL_BINS_STEP_1!$A$2:$A$5,,-1)</f>
        <v>3</v>
      </c>
      <c r="T66" s="1">
        <f>_xlfn.XLOOKUP(Table119[[#This Row],[BASE PRICE]],NUMERICAL_BINS_STEP_1!$T$2:$T$5,NUMERICAL_BINS_STEP_1!$A$2:$A$5,,-1)</f>
        <v>2</v>
      </c>
      <c r="U66" s="1">
        <f>_xlfn.XLOOKUP(Table14[[#This Row],[COUNTRY]],CATEGORICAL_BINS_STEP_1!$L$2:$L$11,CATEGORICAL_BINS_STEP_1!$K$2:$K$11,,-1)</f>
        <v>1</v>
      </c>
      <c r="V66" s="1">
        <f>_xlfn.XLOOKUP(Table14[[#This Row],[TEAM]],CATEGORICAL_BINS_STEP_1!$L$14:$L$29,CATEGORICAL_BINS_STEP_1!$K$14:$K$29,,-1)</f>
        <v>4</v>
      </c>
      <c r="W66" s="1">
        <f>_xlfn.XLOOKUP(Table14[[#This Row],[PLAYING ROLE]],CATEGORICAL_BINS_STEP_1!$L$34:$L$37,CATEGORICAL_BINS_STEP_1!$K$34:$K$37,,-1)</f>
        <v>3</v>
      </c>
      <c r="X66" s="1">
        <f>IF(Table119[[#This Row],[SOLD PRICE]]&gt;=1000000,1,0)</f>
        <v>0</v>
      </c>
      <c r="Y66" s="1">
        <f>$A$134+SUMPRODUCT($B$134:$W$134,Table1924[[#This Row],[AGE]:[PLAYING ROLE_BINS]])</f>
        <v>-702.36292863870608</v>
      </c>
      <c r="Z66" s="1">
        <f t="shared" si="0"/>
        <v>9.2823042378782805E-306</v>
      </c>
      <c r="AA66" s="1">
        <f t="shared" si="1"/>
        <v>9.2823042378782805E-306</v>
      </c>
      <c r="AB66" s="1">
        <f t="shared" si="2"/>
        <v>1</v>
      </c>
      <c r="AC66" s="1">
        <f t="shared" si="3"/>
        <v>0</v>
      </c>
      <c r="AD66" s="1">
        <f t="shared" si="4"/>
        <v>1</v>
      </c>
    </row>
    <row r="67" spans="1:30" x14ac:dyDescent="0.35">
      <c r="A67" s="4">
        <v>66</v>
      </c>
      <c r="B67" s="4">
        <v>1</v>
      </c>
      <c r="C67" s="1">
        <f>_xlfn.XLOOKUP(Table119[[#This Row],[T-RUNS]],NUMERICAL_BINS_STEP_1!$C$2:$C$5,NUMERICAL_BINS_STEP_1!$A$2:$A$5,,-1)</f>
        <v>1</v>
      </c>
      <c r="D67" s="1">
        <f>_xlfn.XLOOKUP(Table119[[#This Row],[T-WKTS]],NUMERICAL_BINS_STEP_1!$D$2:$D$5,NUMERICAL_BINS_STEP_1!$A$2:$A$5,,-1)</f>
        <v>2</v>
      </c>
      <c r="E67" s="1">
        <f>_xlfn.XLOOKUP(Table119[[#This Row],[ODI-RUNS-S]],NUMERICAL_BINS_STEP_1!$E$2:$E$5,NUMERICAL_BINS_STEP_1!$A$2:$A$5,,-1)</f>
        <v>1</v>
      </c>
      <c r="F67" s="1">
        <f>_xlfn.XLOOKUP(Table119[[#This Row],[ODI-SR-B]],NUMERICAL_BINS_STEP_1!$F$2:$F$5,NUMERICAL_BINS_STEP_1!$A$2:$A$5,,-1)</f>
        <v>2</v>
      </c>
      <c r="G67" s="1">
        <f>_xlfn.XLOOKUP(Table119[[#This Row],[ODI-WKTS]],NUMERICAL_BINS_STEP_1!$G$2:$G$5,NUMERICAL_BINS_STEP_1!$A$2:$A$5,,-1)</f>
        <v>2</v>
      </c>
      <c r="H67" s="1">
        <f>_xlfn.XLOOKUP(Table119[[#This Row],[ODI-SR-BL]],NUMERICAL_BINS_STEP_1!$H$2:$H$5,NUMERICAL_BINS_STEP_1!$A$2:$A$5,,-1)</f>
        <v>3</v>
      </c>
      <c r="I67" s="1">
        <f>_xlfn.XLOOKUP(Table119[[#This Row],[RUNS-S]],NUMERICAL_BINS_STEP_1!$I$2:$I$5,NUMERICAL_BINS_STEP_1!$A$2:$A$5,,-1)</f>
        <v>2</v>
      </c>
      <c r="J67" s="1">
        <f>_xlfn.XLOOKUP(Table119[[#This Row],[HS ]],NUMERICAL_BINS_STEP_1!$J$2:$J$5,NUMERICAL_BINS_STEP_1!$A$2:$A$5,,-1)</f>
        <v>2</v>
      </c>
      <c r="K67" s="1">
        <f>_xlfn.XLOOKUP(Table119[[#This Row],[AVE]],NUMERICAL_BINS_STEP_1!$K$2:$K$5,NUMERICAL_BINS_STEP_1!$A$2:$A$5,,-1)</f>
        <v>3</v>
      </c>
      <c r="L67" s="1">
        <f>_xlfn.XLOOKUP(Table119[[#This Row],[SR -B]],NUMERICAL_BINS_STEP_1!$L$2:$L$5,NUMERICAL_BINS_STEP_1!$A$2:$A$5,,-1)</f>
        <v>1</v>
      </c>
      <c r="M67" s="1">
        <f>_xlfn.XLOOKUP(Table119[[#This Row],[SIXERS]],NUMERICAL_BINS_STEP_1!$M$2:$M$5,NUMERICAL_BINS_STEP_1!$A$2:$A$5,,-1)</f>
        <v>1</v>
      </c>
      <c r="N67" s="1">
        <f>_xlfn.XLOOKUP(Table119[[#This Row],[RUNS-C]],NUMERICAL_BINS_STEP_1!$N$2:$N$5,NUMERICAL_BINS_STEP_1!$A$2:$A$5,,-1)</f>
        <v>2</v>
      </c>
      <c r="O67" s="1">
        <f>_xlfn.XLOOKUP(Table119[[#This Row],[WKTS]],NUMERICAL_BINS_STEP_1!$O$2:$O$5,NUMERICAL_BINS_STEP_1!$A$2:$A$5,,-1)</f>
        <v>2</v>
      </c>
      <c r="P67" s="1">
        <f>_xlfn.XLOOKUP(Table119[[#This Row],[AVE-BL]],NUMERICAL_BINS_STEP_1!$P$2:$P$5,NUMERICAL_BINS_STEP_1!$A$2:$A$5,,-1)</f>
        <v>2</v>
      </c>
      <c r="Q67" s="1">
        <f>_xlfn.XLOOKUP(Table119[[#This Row],[ECON]],NUMERICAL_BINS_STEP_1!$Q$2:$Q$5,NUMERICAL_BINS_STEP_1!$A$2:$A$5,,-1)</f>
        <v>0</v>
      </c>
      <c r="R67" s="1">
        <f>_xlfn.XLOOKUP(Table119[[#This Row],[SR-BL]],NUMERICAL_BINS_STEP_1!$R$2:$R$5,NUMERICAL_BINS_STEP_1!$A$2:$A$5,,-1)</f>
        <v>3</v>
      </c>
      <c r="S67" s="1">
        <f>_xlfn.XLOOKUP(Table119[[#This Row],[AUCTION YEAR]],NUMERICAL_BINS_STEP_1!$S$2:$S$5,NUMERICAL_BINS_STEP_1!$A$2:$A$5,,-1)</f>
        <v>3</v>
      </c>
      <c r="T67" s="1">
        <f>_xlfn.XLOOKUP(Table119[[#This Row],[BASE PRICE]],NUMERICAL_BINS_STEP_1!$T$2:$T$5,NUMERICAL_BINS_STEP_1!$A$2:$A$5,,-1)</f>
        <v>2</v>
      </c>
      <c r="U67" s="1">
        <f>_xlfn.XLOOKUP(Table14[[#This Row],[COUNTRY]],CATEGORICAL_BINS_STEP_1!$L$2:$L$11,CATEGORICAL_BINS_STEP_1!$K$2:$K$11,,-1)</f>
        <v>1</v>
      </c>
      <c r="V67" s="1">
        <f>_xlfn.XLOOKUP(Table14[[#This Row],[TEAM]],CATEGORICAL_BINS_STEP_1!$L$14:$L$29,CATEGORICAL_BINS_STEP_1!$K$14:$K$29,,-1)</f>
        <v>1</v>
      </c>
      <c r="W67" s="1">
        <f>_xlfn.XLOOKUP(Table14[[#This Row],[PLAYING ROLE]],CATEGORICAL_BINS_STEP_1!$L$34:$L$37,CATEGORICAL_BINS_STEP_1!$K$34:$K$37,,-1)</f>
        <v>3</v>
      </c>
      <c r="X67" s="1">
        <f>IF(Table119[[#This Row],[SOLD PRICE]]&gt;=1000000,1,0)</f>
        <v>0</v>
      </c>
      <c r="Y67" s="1">
        <f>$A$134+SUMPRODUCT($B$134:$W$134,Table1924[[#This Row],[AGE]:[PLAYING ROLE_BINS]])</f>
        <v>74.511227226308279</v>
      </c>
      <c r="Z67" s="1">
        <f t="shared" ref="Z67:Z130" si="6">EXP(Y67)</f>
        <v>2.2898910740064764E+32</v>
      </c>
      <c r="AA67" s="1">
        <f t="shared" ref="AA67:AA130" si="7">Z67/(1+Z67)</f>
        <v>1</v>
      </c>
      <c r="AB67" s="1">
        <f t="shared" ref="AB67:AB130" si="8">IF(X67 = 1,AA67,1-AA67)</f>
        <v>0</v>
      </c>
      <c r="AC67" s="1" t="e">
        <f t="shared" ref="AC67:AC130" si="9">LOG(AB67)</f>
        <v>#NUM!</v>
      </c>
      <c r="AD67" s="1">
        <f t="shared" ref="AD67:AD130" si="10">IF(AA67&gt;AC199,1,0)</f>
        <v>1</v>
      </c>
    </row>
    <row r="68" spans="1:30" x14ac:dyDescent="0.35">
      <c r="A68" s="4">
        <v>67</v>
      </c>
      <c r="B68" s="4">
        <v>2</v>
      </c>
      <c r="C68" s="1">
        <f>_xlfn.XLOOKUP(Table119[[#This Row],[T-RUNS]],NUMERICAL_BINS_STEP_1!$C$2:$C$5,NUMERICAL_BINS_STEP_1!$A$2:$A$5,,-1)</f>
        <v>3</v>
      </c>
      <c r="D68" s="1">
        <f>_xlfn.XLOOKUP(Table119[[#This Row],[T-WKTS]],NUMERICAL_BINS_STEP_1!$D$2:$D$5,NUMERICAL_BINS_STEP_1!$A$2:$A$5,,-1)</f>
        <v>0</v>
      </c>
      <c r="E68" s="1">
        <f>_xlfn.XLOOKUP(Table119[[#This Row],[ODI-RUNS-S]],NUMERICAL_BINS_STEP_1!$E$2:$E$5,NUMERICAL_BINS_STEP_1!$A$2:$A$5,,-1)</f>
        <v>3</v>
      </c>
      <c r="F68" s="1">
        <f>_xlfn.XLOOKUP(Table119[[#This Row],[ODI-SR-B]],NUMERICAL_BINS_STEP_1!$F$2:$F$5,NUMERICAL_BINS_STEP_1!$A$2:$A$5,,-1)</f>
        <v>2</v>
      </c>
      <c r="G68" s="1">
        <f>_xlfn.XLOOKUP(Table119[[#This Row],[ODI-WKTS]],NUMERICAL_BINS_STEP_1!$G$2:$G$5,NUMERICAL_BINS_STEP_1!$A$2:$A$5,,-1)</f>
        <v>0</v>
      </c>
      <c r="H68" s="1">
        <f>_xlfn.XLOOKUP(Table119[[#This Row],[ODI-SR-BL]],NUMERICAL_BINS_STEP_1!$H$2:$H$5,NUMERICAL_BINS_STEP_1!$A$2:$A$5,,-1)</f>
        <v>0</v>
      </c>
      <c r="I68" s="1">
        <f>_xlfn.XLOOKUP(Table119[[#This Row],[RUNS-S]],NUMERICAL_BINS_STEP_1!$I$2:$I$5,NUMERICAL_BINS_STEP_1!$A$2:$A$5,,-1)</f>
        <v>2</v>
      </c>
      <c r="J68" s="1">
        <f>_xlfn.XLOOKUP(Table119[[#This Row],[HS ]],NUMERICAL_BINS_STEP_1!$J$2:$J$5,NUMERICAL_BINS_STEP_1!$A$2:$A$5,,-1)</f>
        <v>2</v>
      </c>
      <c r="K68" s="1">
        <f>_xlfn.XLOOKUP(Table119[[#This Row],[AVE]],NUMERICAL_BINS_STEP_1!$K$2:$K$5,NUMERICAL_BINS_STEP_1!$A$2:$A$5,,-1)</f>
        <v>3</v>
      </c>
      <c r="L68" s="1">
        <f>_xlfn.XLOOKUP(Table119[[#This Row],[SR -B]],NUMERICAL_BINS_STEP_1!$L$2:$L$5,NUMERICAL_BINS_STEP_1!$A$2:$A$5,,-1)</f>
        <v>2</v>
      </c>
      <c r="M68" s="1">
        <f>_xlfn.XLOOKUP(Table119[[#This Row],[SIXERS]],NUMERICAL_BINS_STEP_1!$M$2:$M$5,NUMERICAL_BINS_STEP_1!$A$2:$A$5,,-1)</f>
        <v>2</v>
      </c>
      <c r="N68" s="1">
        <f>_xlfn.XLOOKUP(Table119[[#This Row],[RUNS-C]],NUMERICAL_BINS_STEP_1!$N$2:$N$5,NUMERICAL_BINS_STEP_1!$A$2:$A$5,,-1)</f>
        <v>0</v>
      </c>
      <c r="O68" s="1">
        <f>_xlfn.XLOOKUP(Table119[[#This Row],[WKTS]],NUMERICAL_BINS_STEP_1!$O$2:$O$5,NUMERICAL_BINS_STEP_1!$A$2:$A$5,,-1)</f>
        <v>0</v>
      </c>
      <c r="P68" s="1">
        <f>_xlfn.XLOOKUP(Table119[[#This Row],[AVE-BL]],NUMERICAL_BINS_STEP_1!$P$2:$P$5,NUMERICAL_BINS_STEP_1!$A$2:$A$5,,-1)</f>
        <v>0</v>
      </c>
      <c r="Q68" s="1">
        <f>_xlfn.XLOOKUP(Table119[[#This Row],[ECON]],NUMERICAL_BINS_STEP_1!$Q$2:$Q$5,NUMERICAL_BINS_STEP_1!$A$2:$A$5,,-1)</f>
        <v>0</v>
      </c>
      <c r="R68" s="1">
        <f>_xlfn.XLOOKUP(Table119[[#This Row],[SR-BL]],NUMERICAL_BINS_STEP_1!$R$2:$R$5,NUMERICAL_BINS_STEP_1!$A$2:$A$5,,-1)</f>
        <v>0</v>
      </c>
      <c r="S68" s="1">
        <f>_xlfn.XLOOKUP(Table119[[#This Row],[AUCTION YEAR]],NUMERICAL_BINS_STEP_1!$S$2:$S$5,NUMERICAL_BINS_STEP_1!$A$2:$A$5,,-1)</f>
        <v>0</v>
      </c>
      <c r="T68" s="1">
        <f>_xlfn.XLOOKUP(Table119[[#This Row],[BASE PRICE]],NUMERICAL_BINS_STEP_1!$T$2:$T$5,NUMERICAL_BINS_STEP_1!$A$2:$A$5,,-1)</f>
        <v>2</v>
      </c>
      <c r="U68" s="1">
        <f>_xlfn.XLOOKUP(Table14[[#This Row],[COUNTRY]],CATEGORICAL_BINS_STEP_1!$L$2:$L$11,CATEGORICAL_BINS_STEP_1!$K$2:$K$11,,-1)</f>
        <v>1</v>
      </c>
      <c r="V68" s="1">
        <f>_xlfn.XLOOKUP(Table14[[#This Row],[TEAM]],CATEGORICAL_BINS_STEP_1!$L$14:$L$29,CATEGORICAL_BINS_STEP_1!$K$14:$K$29,,-1)</f>
        <v>3</v>
      </c>
      <c r="W68" s="1">
        <f>_xlfn.XLOOKUP(Table14[[#This Row],[PLAYING ROLE]],CATEGORICAL_BINS_STEP_1!$L$34:$L$37,CATEGORICAL_BINS_STEP_1!$K$34:$K$37,,-1)</f>
        <v>3</v>
      </c>
      <c r="X68" s="1">
        <f>IF(Table119[[#This Row],[SOLD PRICE]]&gt;=1000000,1,0)</f>
        <v>0</v>
      </c>
      <c r="Y68" s="1">
        <f>$A$134+SUMPRODUCT($B$134:$W$134,Table1924[[#This Row],[AGE]:[PLAYING ROLE_BINS]])</f>
        <v>-129.5569915974886</v>
      </c>
      <c r="Z68" s="1">
        <f t="shared" si="6"/>
        <v>5.4214250387491974E-57</v>
      </c>
      <c r="AA68" s="1">
        <f t="shared" si="7"/>
        <v>5.4214250387491974E-57</v>
      </c>
      <c r="AB68" s="1">
        <f t="shared" si="8"/>
        <v>1</v>
      </c>
      <c r="AC68" s="1">
        <f t="shared" si="9"/>
        <v>0</v>
      </c>
      <c r="AD68" s="1">
        <f t="shared" si="10"/>
        <v>1</v>
      </c>
    </row>
    <row r="69" spans="1:30" x14ac:dyDescent="0.35">
      <c r="A69" s="4">
        <v>68</v>
      </c>
      <c r="B69" s="4">
        <v>2</v>
      </c>
      <c r="C69" s="1">
        <f>_xlfn.XLOOKUP(Table119[[#This Row],[T-RUNS]],NUMERICAL_BINS_STEP_1!$C$2:$C$5,NUMERICAL_BINS_STEP_1!$A$2:$A$5,,-1)</f>
        <v>2</v>
      </c>
      <c r="D69" s="1">
        <f>_xlfn.XLOOKUP(Table119[[#This Row],[T-WKTS]],NUMERICAL_BINS_STEP_1!$D$2:$D$5,NUMERICAL_BINS_STEP_1!$A$2:$A$5,,-1)</f>
        <v>3</v>
      </c>
      <c r="E69" s="1">
        <f>_xlfn.XLOOKUP(Table119[[#This Row],[ODI-RUNS-S]],NUMERICAL_BINS_STEP_1!$E$2:$E$5,NUMERICAL_BINS_STEP_1!$A$2:$A$5,,-1)</f>
        <v>2</v>
      </c>
      <c r="F69" s="1">
        <f>_xlfn.XLOOKUP(Table119[[#This Row],[ODI-SR-B]],NUMERICAL_BINS_STEP_1!$F$2:$F$5,NUMERICAL_BINS_STEP_1!$A$2:$A$5,,-1)</f>
        <v>2</v>
      </c>
      <c r="G69" s="1">
        <f>_xlfn.XLOOKUP(Table119[[#This Row],[ODI-WKTS]],NUMERICAL_BINS_STEP_1!$G$2:$G$5,NUMERICAL_BINS_STEP_1!$A$2:$A$5,,-1)</f>
        <v>3</v>
      </c>
      <c r="H69" s="1">
        <f>_xlfn.XLOOKUP(Table119[[#This Row],[ODI-SR-BL]],NUMERICAL_BINS_STEP_1!$H$2:$H$5,NUMERICAL_BINS_STEP_1!$A$2:$A$5,,-1)</f>
        <v>0</v>
      </c>
      <c r="I69" s="1">
        <f>_xlfn.XLOOKUP(Table119[[#This Row],[RUNS-S]],NUMERICAL_BINS_STEP_1!$I$2:$I$5,NUMERICAL_BINS_STEP_1!$A$2:$A$5,,-1)</f>
        <v>2</v>
      </c>
      <c r="J69" s="1">
        <f>_xlfn.XLOOKUP(Table119[[#This Row],[HS ]],NUMERICAL_BINS_STEP_1!$J$2:$J$5,NUMERICAL_BINS_STEP_1!$A$2:$A$5,,-1)</f>
        <v>2</v>
      </c>
      <c r="K69" s="1">
        <f>_xlfn.XLOOKUP(Table119[[#This Row],[AVE]],NUMERICAL_BINS_STEP_1!$K$2:$K$5,NUMERICAL_BINS_STEP_1!$A$2:$A$5,,-1)</f>
        <v>3</v>
      </c>
      <c r="L69" s="1">
        <f>_xlfn.XLOOKUP(Table119[[#This Row],[SR -B]],NUMERICAL_BINS_STEP_1!$L$2:$L$5,NUMERICAL_BINS_STEP_1!$A$2:$A$5,,-1)</f>
        <v>2</v>
      </c>
      <c r="M69" s="1">
        <f>_xlfn.XLOOKUP(Table119[[#This Row],[SIXERS]],NUMERICAL_BINS_STEP_1!$M$2:$M$5,NUMERICAL_BINS_STEP_1!$A$2:$A$5,,-1)</f>
        <v>3</v>
      </c>
      <c r="N69" s="1">
        <f>_xlfn.XLOOKUP(Table119[[#This Row],[RUNS-C]],NUMERICAL_BINS_STEP_1!$N$2:$N$5,NUMERICAL_BINS_STEP_1!$A$2:$A$5,,-1)</f>
        <v>3</v>
      </c>
      <c r="O69" s="1">
        <f>_xlfn.XLOOKUP(Table119[[#This Row],[WKTS]],NUMERICAL_BINS_STEP_1!$O$2:$O$5,NUMERICAL_BINS_STEP_1!$A$2:$A$5,,-1)</f>
        <v>3</v>
      </c>
      <c r="P69" s="1">
        <f>_xlfn.XLOOKUP(Table119[[#This Row],[AVE-BL]],NUMERICAL_BINS_STEP_1!$P$2:$P$5,NUMERICAL_BINS_STEP_1!$A$2:$A$5,,-1)</f>
        <v>2</v>
      </c>
      <c r="Q69" s="1">
        <f>_xlfn.XLOOKUP(Table119[[#This Row],[ECON]],NUMERICAL_BINS_STEP_1!$Q$2:$Q$5,NUMERICAL_BINS_STEP_1!$A$2:$A$5,,-1)</f>
        <v>2</v>
      </c>
      <c r="R69" s="1">
        <f>_xlfn.XLOOKUP(Table119[[#This Row],[SR-BL]],NUMERICAL_BINS_STEP_1!$R$2:$R$5,NUMERICAL_BINS_STEP_1!$A$2:$A$5,,-1)</f>
        <v>2</v>
      </c>
      <c r="S69" s="1">
        <f>_xlfn.XLOOKUP(Table119[[#This Row],[AUCTION YEAR]],NUMERICAL_BINS_STEP_1!$S$2:$S$5,NUMERICAL_BINS_STEP_1!$A$2:$A$5,,-1)</f>
        <v>3</v>
      </c>
      <c r="T69" s="1">
        <f>_xlfn.XLOOKUP(Table119[[#This Row],[BASE PRICE]],NUMERICAL_BINS_STEP_1!$T$2:$T$5,NUMERICAL_BINS_STEP_1!$A$2:$A$5,,-1)</f>
        <v>2</v>
      </c>
      <c r="U69" s="1">
        <f>_xlfn.XLOOKUP(Table14[[#This Row],[COUNTRY]],CATEGORICAL_BINS_STEP_1!$L$2:$L$11,CATEGORICAL_BINS_STEP_1!$K$2:$K$11,,-1)</f>
        <v>2</v>
      </c>
      <c r="V69" s="1">
        <f>_xlfn.XLOOKUP(Table14[[#This Row],[TEAM]],CATEGORICAL_BINS_STEP_1!$L$14:$L$29,CATEGORICAL_BINS_STEP_1!$K$14:$K$29,,-1)</f>
        <v>1</v>
      </c>
      <c r="W69" s="1">
        <f>_xlfn.XLOOKUP(Table14[[#This Row],[PLAYING ROLE]],CATEGORICAL_BINS_STEP_1!$L$34:$L$37,CATEGORICAL_BINS_STEP_1!$K$34:$K$37,,-1)</f>
        <v>1</v>
      </c>
      <c r="X69" s="1">
        <f>IF(Table119[[#This Row],[SOLD PRICE]]&gt;=1000000,1,0)</f>
        <v>0</v>
      </c>
      <c r="Y69" s="1">
        <f>$A$134+SUMPRODUCT($B$134:$W$134,Table1924[[#This Row],[AGE]:[PLAYING ROLE_BINS]])</f>
        <v>110.83536319153481</v>
      </c>
      <c r="Z69" s="1">
        <f t="shared" si="6"/>
        <v>1.3651696789310007E+48</v>
      </c>
      <c r="AA69" s="1">
        <f t="shared" si="7"/>
        <v>1</v>
      </c>
      <c r="AB69" s="1">
        <f t="shared" si="8"/>
        <v>0</v>
      </c>
      <c r="AC69" s="1" t="e">
        <f t="shared" si="9"/>
        <v>#NUM!</v>
      </c>
      <c r="AD69" s="1">
        <f t="shared" si="10"/>
        <v>1</v>
      </c>
    </row>
    <row r="70" spans="1:30" x14ac:dyDescent="0.35">
      <c r="A70" s="4">
        <v>69</v>
      </c>
      <c r="B70" s="4">
        <v>2</v>
      </c>
      <c r="C70" s="1">
        <f>_xlfn.XLOOKUP(Table119[[#This Row],[T-RUNS]],NUMERICAL_BINS_STEP_1!$C$2:$C$5,NUMERICAL_BINS_STEP_1!$A$2:$A$5,,-1)</f>
        <v>3</v>
      </c>
      <c r="D70" s="1">
        <f>_xlfn.XLOOKUP(Table119[[#This Row],[T-WKTS]],NUMERICAL_BINS_STEP_1!$D$2:$D$5,NUMERICAL_BINS_STEP_1!$A$2:$A$5,,-1)</f>
        <v>2</v>
      </c>
      <c r="E70" s="1">
        <f>_xlfn.XLOOKUP(Table119[[#This Row],[ODI-RUNS-S]],NUMERICAL_BINS_STEP_1!$E$2:$E$5,NUMERICAL_BINS_STEP_1!$A$2:$A$5,,-1)</f>
        <v>3</v>
      </c>
      <c r="F70" s="1">
        <f>_xlfn.XLOOKUP(Table119[[#This Row],[ODI-SR-B]],NUMERICAL_BINS_STEP_1!$F$2:$F$5,NUMERICAL_BINS_STEP_1!$A$2:$A$5,,-1)</f>
        <v>1</v>
      </c>
      <c r="G70" s="1">
        <f>_xlfn.XLOOKUP(Table119[[#This Row],[ODI-WKTS]],NUMERICAL_BINS_STEP_1!$G$2:$G$5,NUMERICAL_BINS_STEP_1!$A$2:$A$5,,-1)</f>
        <v>0</v>
      </c>
      <c r="H70" s="1">
        <f>_xlfn.XLOOKUP(Table119[[#This Row],[ODI-SR-BL]],NUMERICAL_BINS_STEP_1!$H$2:$H$5,NUMERICAL_BINS_STEP_1!$A$2:$A$5,,-1)</f>
        <v>3</v>
      </c>
      <c r="I70" s="1">
        <f>_xlfn.XLOOKUP(Table119[[#This Row],[RUNS-S]],NUMERICAL_BINS_STEP_1!$I$2:$I$5,NUMERICAL_BINS_STEP_1!$A$2:$A$5,,-1)</f>
        <v>0</v>
      </c>
      <c r="J70" s="1">
        <f>_xlfn.XLOOKUP(Table119[[#This Row],[HS ]],NUMERICAL_BINS_STEP_1!$J$2:$J$5,NUMERICAL_BINS_STEP_1!$A$2:$A$5,,-1)</f>
        <v>1</v>
      </c>
      <c r="K70" s="1">
        <f>_xlfn.XLOOKUP(Table119[[#This Row],[AVE]],NUMERICAL_BINS_STEP_1!$K$2:$K$5,NUMERICAL_BINS_STEP_1!$A$2:$A$5,,-1)</f>
        <v>0</v>
      </c>
      <c r="L70" s="1">
        <f>_xlfn.XLOOKUP(Table119[[#This Row],[SR -B]],NUMERICAL_BINS_STEP_1!$L$2:$L$5,NUMERICAL_BINS_STEP_1!$A$2:$A$5,,-1)</f>
        <v>0</v>
      </c>
      <c r="M70" s="1">
        <f>_xlfn.XLOOKUP(Table119[[#This Row],[SIXERS]],NUMERICAL_BINS_STEP_1!$M$2:$M$5,NUMERICAL_BINS_STEP_1!$A$2:$A$5,,-1)</f>
        <v>0</v>
      </c>
      <c r="N70" s="1">
        <f>_xlfn.XLOOKUP(Table119[[#This Row],[RUNS-C]],NUMERICAL_BINS_STEP_1!$N$2:$N$5,NUMERICAL_BINS_STEP_1!$A$2:$A$5,,-1)</f>
        <v>0</v>
      </c>
      <c r="O70" s="1">
        <f>_xlfn.XLOOKUP(Table119[[#This Row],[WKTS]],NUMERICAL_BINS_STEP_1!$O$2:$O$5,NUMERICAL_BINS_STEP_1!$A$2:$A$5,,-1)</f>
        <v>0</v>
      </c>
      <c r="P70" s="1">
        <f>_xlfn.XLOOKUP(Table119[[#This Row],[AVE-BL]],NUMERICAL_BINS_STEP_1!$P$2:$P$5,NUMERICAL_BINS_STEP_1!$A$2:$A$5,,-1)</f>
        <v>0</v>
      </c>
      <c r="Q70" s="1">
        <f>_xlfn.XLOOKUP(Table119[[#This Row],[ECON]],NUMERICAL_BINS_STEP_1!$Q$2:$Q$5,NUMERICAL_BINS_STEP_1!$A$2:$A$5,,-1)</f>
        <v>0</v>
      </c>
      <c r="R70" s="1">
        <f>_xlfn.XLOOKUP(Table119[[#This Row],[SR-BL]],NUMERICAL_BINS_STEP_1!$R$2:$R$5,NUMERICAL_BINS_STEP_1!$A$2:$A$5,,-1)</f>
        <v>0</v>
      </c>
      <c r="S70" s="1">
        <f>_xlfn.XLOOKUP(Table119[[#This Row],[AUCTION YEAR]],NUMERICAL_BINS_STEP_1!$S$2:$S$5,NUMERICAL_BINS_STEP_1!$A$2:$A$5,,-1)</f>
        <v>0</v>
      </c>
      <c r="T70" s="1">
        <f>_xlfn.XLOOKUP(Table119[[#This Row],[BASE PRICE]],NUMERICAL_BINS_STEP_1!$T$2:$T$5,NUMERICAL_BINS_STEP_1!$A$2:$A$5,,-1)</f>
        <v>2</v>
      </c>
      <c r="U70" s="1">
        <f>_xlfn.XLOOKUP(Table14[[#This Row],[COUNTRY]],CATEGORICAL_BINS_STEP_1!$L$2:$L$11,CATEGORICAL_BINS_STEP_1!$K$2:$K$11,,-1)</f>
        <v>2</v>
      </c>
      <c r="V70" s="1">
        <f>_xlfn.XLOOKUP(Table14[[#This Row],[TEAM]],CATEGORICAL_BINS_STEP_1!$L$14:$L$29,CATEGORICAL_BINS_STEP_1!$K$14:$K$29,,-1)</f>
        <v>4</v>
      </c>
      <c r="W70" s="1">
        <f>_xlfn.XLOOKUP(Table14[[#This Row],[PLAYING ROLE]],CATEGORICAL_BINS_STEP_1!$L$34:$L$37,CATEGORICAL_BINS_STEP_1!$K$34:$K$37,,-1)</f>
        <v>3</v>
      </c>
      <c r="X70" s="1">
        <f>IF(Table119[[#This Row],[SOLD PRICE]]&gt;=1000000,1,0)</f>
        <v>0</v>
      </c>
      <c r="Y70" s="1">
        <f>$A$134+SUMPRODUCT($B$134:$W$134,Table1924[[#This Row],[AGE]:[PLAYING ROLE_BINS]])</f>
        <v>-1475.3373490946515</v>
      </c>
      <c r="Z70" s="1">
        <f t="shared" si="6"/>
        <v>0</v>
      </c>
      <c r="AA70" s="1">
        <f t="shared" si="7"/>
        <v>0</v>
      </c>
      <c r="AB70" s="1">
        <f t="shared" si="8"/>
        <v>1</v>
      </c>
      <c r="AC70" s="1">
        <f t="shared" si="9"/>
        <v>0</v>
      </c>
      <c r="AD70" s="1">
        <f t="shared" si="10"/>
        <v>0</v>
      </c>
    </row>
    <row r="71" spans="1:30" x14ac:dyDescent="0.35">
      <c r="A71" s="4">
        <v>70</v>
      </c>
      <c r="B71" s="4">
        <v>3</v>
      </c>
      <c r="C71" s="1">
        <f>_xlfn.XLOOKUP(Table119[[#This Row],[T-RUNS]],NUMERICAL_BINS_STEP_1!$C$2:$C$5,NUMERICAL_BINS_STEP_1!$A$2:$A$5,,-1)</f>
        <v>3</v>
      </c>
      <c r="D71" s="1">
        <f>_xlfn.XLOOKUP(Table119[[#This Row],[T-WKTS]],NUMERICAL_BINS_STEP_1!$D$2:$D$5,NUMERICAL_BINS_STEP_1!$A$2:$A$5,,-1)</f>
        <v>0</v>
      </c>
      <c r="E71" s="1">
        <f>_xlfn.XLOOKUP(Table119[[#This Row],[ODI-RUNS-S]],NUMERICAL_BINS_STEP_1!$E$2:$E$5,NUMERICAL_BINS_STEP_1!$A$2:$A$5,,-1)</f>
        <v>3</v>
      </c>
      <c r="F71" s="1">
        <f>_xlfn.XLOOKUP(Table119[[#This Row],[ODI-SR-B]],NUMERICAL_BINS_STEP_1!$F$2:$F$5,NUMERICAL_BINS_STEP_1!$A$2:$A$5,,-1)</f>
        <v>3</v>
      </c>
      <c r="G71" s="1">
        <f>_xlfn.XLOOKUP(Table119[[#This Row],[ODI-WKTS]],NUMERICAL_BINS_STEP_1!$G$2:$G$5,NUMERICAL_BINS_STEP_1!$A$2:$A$5,,-1)</f>
        <v>0</v>
      </c>
      <c r="H71" s="1">
        <f>_xlfn.XLOOKUP(Table119[[#This Row],[ODI-SR-BL]],NUMERICAL_BINS_STEP_1!$H$2:$H$5,NUMERICAL_BINS_STEP_1!$A$2:$A$5,,-1)</f>
        <v>0</v>
      </c>
      <c r="I71" s="1">
        <f>_xlfn.XLOOKUP(Table119[[#This Row],[RUNS-S]],NUMERICAL_BINS_STEP_1!$I$2:$I$5,NUMERICAL_BINS_STEP_1!$A$2:$A$5,,-1)</f>
        <v>3</v>
      </c>
      <c r="J71" s="1">
        <f>_xlfn.XLOOKUP(Table119[[#This Row],[HS ]],NUMERICAL_BINS_STEP_1!$J$2:$J$5,NUMERICAL_BINS_STEP_1!$A$2:$A$5,,-1)</f>
        <v>3</v>
      </c>
      <c r="K71" s="1">
        <f>_xlfn.XLOOKUP(Table119[[#This Row],[AVE]],NUMERICAL_BINS_STEP_1!$K$2:$K$5,NUMERICAL_BINS_STEP_1!$A$2:$A$5,,-1)</f>
        <v>3</v>
      </c>
      <c r="L71" s="1">
        <f>_xlfn.XLOOKUP(Table119[[#This Row],[SR -B]],NUMERICAL_BINS_STEP_1!$L$2:$L$5,NUMERICAL_BINS_STEP_1!$A$2:$A$5,,-1)</f>
        <v>2</v>
      </c>
      <c r="M71" s="1">
        <f>_xlfn.XLOOKUP(Table119[[#This Row],[SIXERS]],NUMERICAL_BINS_STEP_1!$M$2:$M$5,NUMERICAL_BINS_STEP_1!$A$2:$A$5,,-1)</f>
        <v>3</v>
      </c>
      <c r="N71" s="1">
        <f>_xlfn.XLOOKUP(Table119[[#This Row],[RUNS-C]],NUMERICAL_BINS_STEP_1!$N$2:$N$5,NUMERICAL_BINS_STEP_1!$A$2:$A$5,,-1)</f>
        <v>0</v>
      </c>
      <c r="O71" s="1">
        <f>_xlfn.XLOOKUP(Table119[[#This Row],[WKTS]],NUMERICAL_BINS_STEP_1!$O$2:$O$5,NUMERICAL_BINS_STEP_1!$A$2:$A$5,,-1)</f>
        <v>0</v>
      </c>
      <c r="P71" s="1">
        <f>_xlfn.XLOOKUP(Table119[[#This Row],[AVE-BL]],NUMERICAL_BINS_STEP_1!$P$2:$P$5,NUMERICAL_BINS_STEP_1!$A$2:$A$5,,-1)</f>
        <v>0</v>
      </c>
      <c r="Q71" s="1">
        <f>_xlfn.XLOOKUP(Table119[[#This Row],[ECON]],NUMERICAL_BINS_STEP_1!$Q$2:$Q$5,NUMERICAL_BINS_STEP_1!$A$2:$A$5,,-1)</f>
        <v>0</v>
      </c>
      <c r="R71" s="1">
        <f>_xlfn.XLOOKUP(Table119[[#This Row],[SR-BL]],NUMERICAL_BINS_STEP_1!$R$2:$R$5,NUMERICAL_BINS_STEP_1!$A$2:$A$5,,-1)</f>
        <v>0</v>
      </c>
      <c r="S71" s="1">
        <f>_xlfn.XLOOKUP(Table119[[#This Row],[AUCTION YEAR]],NUMERICAL_BINS_STEP_1!$S$2:$S$5,NUMERICAL_BINS_STEP_1!$A$2:$A$5,,-1)</f>
        <v>0</v>
      </c>
      <c r="T71" s="1">
        <f>_xlfn.XLOOKUP(Table119[[#This Row],[BASE PRICE]],NUMERICAL_BINS_STEP_1!$T$2:$T$5,NUMERICAL_BINS_STEP_1!$A$2:$A$5,,-1)</f>
        <v>2</v>
      </c>
      <c r="U71" s="1">
        <f>_xlfn.XLOOKUP(Table14[[#This Row],[COUNTRY]],CATEGORICAL_BINS_STEP_1!$L$2:$L$11,CATEGORICAL_BINS_STEP_1!$K$2:$K$11,,-1)</f>
        <v>3</v>
      </c>
      <c r="V71" s="1">
        <f>_xlfn.XLOOKUP(Table14[[#This Row],[TEAM]],CATEGORICAL_BINS_STEP_1!$L$14:$L$29,CATEGORICAL_BINS_STEP_1!$K$14:$K$29,,-1)</f>
        <v>2</v>
      </c>
      <c r="W71" s="1">
        <f>_xlfn.XLOOKUP(Table14[[#This Row],[PLAYING ROLE]],CATEGORICAL_BINS_STEP_1!$L$34:$L$37,CATEGORICAL_BINS_STEP_1!$K$34:$K$37,,-1)</f>
        <v>3</v>
      </c>
      <c r="X71" s="1">
        <f>IF(Table119[[#This Row],[SOLD PRICE]]&gt;=1000000,1,0)</f>
        <v>0</v>
      </c>
      <c r="Y71" s="1">
        <f>$A$134+SUMPRODUCT($B$134:$W$134,Table1924[[#This Row],[AGE]:[PLAYING ROLE_BINS]])</f>
        <v>-597.20094248263638</v>
      </c>
      <c r="Z71" s="1">
        <f t="shared" si="6"/>
        <v>4.3543776518728914E-260</v>
      </c>
      <c r="AA71" s="1">
        <f t="shared" si="7"/>
        <v>4.3543776518728914E-260</v>
      </c>
      <c r="AB71" s="1">
        <f t="shared" si="8"/>
        <v>1</v>
      </c>
      <c r="AC71" s="1">
        <f t="shared" si="9"/>
        <v>0</v>
      </c>
      <c r="AD71" s="1">
        <f t="shared" si="10"/>
        <v>1</v>
      </c>
    </row>
    <row r="72" spans="1:30" x14ac:dyDescent="0.35">
      <c r="A72" s="4">
        <v>71</v>
      </c>
      <c r="B72" s="4">
        <v>3</v>
      </c>
      <c r="C72" s="1">
        <f>_xlfn.XLOOKUP(Table119[[#This Row],[T-RUNS]],NUMERICAL_BINS_STEP_1!$C$2:$C$5,NUMERICAL_BINS_STEP_1!$A$2:$A$5,,-1)</f>
        <v>3</v>
      </c>
      <c r="D72" s="1">
        <f>_xlfn.XLOOKUP(Table119[[#This Row],[T-WKTS]],NUMERICAL_BINS_STEP_1!$D$2:$D$5,NUMERICAL_BINS_STEP_1!$A$2:$A$5,,-1)</f>
        <v>2</v>
      </c>
      <c r="E72" s="1">
        <f>_xlfn.XLOOKUP(Table119[[#This Row],[ODI-RUNS-S]],NUMERICAL_BINS_STEP_1!$E$2:$E$5,NUMERICAL_BINS_STEP_1!$A$2:$A$5,,-1)</f>
        <v>3</v>
      </c>
      <c r="F72" s="1">
        <f>_xlfn.XLOOKUP(Table119[[#This Row],[ODI-SR-B]],NUMERICAL_BINS_STEP_1!$F$2:$F$5,NUMERICAL_BINS_STEP_1!$A$2:$A$5,,-1)</f>
        <v>1</v>
      </c>
      <c r="G72" s="1">
        <f>_xlfn.XLOOKUP(Table119[[#This Row],[ODI-WKTS]],NUMERICAL_BINS_STEP_1!$G$2:$G$5,NUMERICAL_BINS_STEP_1!$A$2:$A$5,,-1)</f>
        <v>2</v>
      </c>
      <c r="H72" s="1">
        <f>_xlfn.XLOOKUP(Table119[[#This Row],[ODI-SR-BL]],NUMERICAL_BINS_STEP_1!$H$2:$H$5,NUMERICAL_BINS_STEP_1!$A$2:$A$5,,-1)</f>
        <v>3</v>
      </c>
      <c r="I72" s="1">
        <f>_xlfn.XLOOKUP(Table119[[#This Row],[RUNS-S]],NUMERICAL_BINS_STEP_1!$I$2:$I$5,NUMERICAL_BINS_STEP_1!$A$2:$A$5,,-1)</f>
        <v>3</v>
      </c>
      <c r="J72" s="1">
        <f>_xlfn.XLOOKUP(Table119[[#This Row],[HS ]],NUMERICAL_BINS_STEP_1!$J$2:$J$5,NUMERICAL_BINS_STEP_1!$A$2:$A$5,,-1)</f>
        <v>3</v>
      </c>
      <c r="K72" s="1">
        <f>_xlfn.XLOOKUP(Table119[[#This Row],[AVE]],NUMERICAL_BINS_STEP_1!$K$2:$K$5,NUMERICAL_BINS_STEP_1!$A$2:$A$5,,-1)</f>
        <v>2</v>
      </c>
      <c r="L72" s="1">
        <f>_xlfn.XLOOKUP(Table119[[#This Row],[SR -B]],NUMERICAL_BINS_STEP_1!$L$2:$L$5,NUMERICAL_BINS_STEP_1!$A$2:$A$5,,-1)</f>
        <v>1</v>
      </c>
      <c r="M72" s="1">
        <f>_xlfn.XLOOKUP(Table119[[#This Row],[SIXERS]],NUMERICAL_BINS_STEP_1!$M$2:$M$5,NUMERICAL_BINS_STEP_1!$A$2:$A$5,,-1)</f>
        <v>3</v>
      </c>
      <c r="N72" s="1">
        <f>_xlfn.XLOOKUP(Table119[[#This Row],[RUNS-C]],NUMERICAL_BINS_STEP_1!$N$2:$N$5,NUMERICAL_BINS_STEP_1!$A$2:$A$5,,-1)</f>
        <v>2</v>
      </c>
      <c r="O72" s="1">
        <f>_xlfn.XLOOKUP(Table119[[#This Row],[WKTS]],NUMERICAL_BINS_STEP_1!$O$2:$O$5,NUMERICAL_BINS_STEP_1!$A$2:$A$5,,-1)</f>
        <v>2</v>
      </c>
      <c r="P72" s="1">
        <f>_xlfn.XLOOKUP(Table119[[#This Row],[AVE-BL]],NUMERICAL_BINS_STEP_1!$P$2:$P$5,NUMERICAL_BINS_STEP_1!$A$2:$A$5,,-1)</f>
        <v>3</v>
      </c>
      <c r="Q72" s="1">
        <f>_xlfn.XLOOKUP(Table119[[#This Row],[ECON]],NUMERICAL_BINS_STEP_1!$Q$2:$Q$5,NUMERICAL_BINS_STEP_1!$A$2:$A$5,,-1)</f>
        <v>2</v>
      </c>
      <c r="R72" s="1">
        <f>_xlfn.XLOOKUP(Table119[[#This Row],[SR-BL]],NUMERICAL_BINS_STEP_1!$R$2:$R$5,NUMERICAL_BINS_STEP_1!$A$2:$A$5,,-1)</f>
        <v>3</v>
      </c>
      <c r="S72" s="1">
        <f>_xlfn.XLOOKUP(Table119[[#This Row],[AUCTION YEAR]],NUMERICAL_BINS_STEP_1!$S$2:$S$5,NUMERICAL_BINS_STEP_1!$A$2:$A$5,,-1)</f>
        <v>3</v>
      </c>
      <c r="T72" s="1">
        <f>_xlfn.XLOOKUP(Table119[[#This Row],[BASE PRICE]],NUMERICAL_BINS_STEP_1!$T$2:$T$5,NUMERICAL_BINS_STEP_1!$A$2:$A$5,,-1)</f>
        <v>2</v>
      </c>
      <c r="U72" s="1">
        <f>_xlfn.XLOOKUP(Table14[[#This Row],[COUNTRY]],CATEGORICAL_BINS_STEP_1!$L$2:$L$11,CATEGORICAL_BINS_STEP_1!$K$2:$K$11,,-1)</f>
        <v>2</v>
      </c>
      <c r="V72" s="1">
        <f>_xlfn.XLOOKUP(Table14[[#This Row],[TEAM]],CATEGORICAL_BINS_STEP_1!$L$14:$L$29,CATEGORICAL_BINS_STEP_1!$K$14:$K$29,,-1)</f>
        <v>4</v>
      </c>
      <c r="W72" s="1">
        <f>_xlfn.XLOOKUP(Table14[[#This Row],[PLAYING ROLE]],CATEGORICAL_BINS_STEP_1!$L$34:$L$37,CATEGORICAL_BINS_STEP_1!$K$34:$K$37,,-1)</f>
        <v>3</v>
      </c>
      <c r="X72" s="1">
        <f>IF(Table119[[#This Row],[SOLD PRICE]]&gt;=1000000,1,0)</f>
        <v>0</v>
      </c>
      <c r="Y72" s="1">
        <f>$A$134+SUMPRODUCT($B$134:$W$134,Table1924[[#This Row],[AGE]:[PLAYING ROLE_BINS]])</f>
        <v>-807.93867626001781</v>
      </c>
      <c r="Z72" s="1">
        <f t="shared" si="6"/>
        <v>0</v>
      </c>
      <c r="AA72" s="1">
        <f t="shared" si="7"/>
        <v>0</v>
      </c>
      <c r="AB72" s="1">
        <f t="shared" si="8"/>
        <v>1</v>
      </c>
      <c r="AC72" s="1">
        <f t="shared" si="9"/>
        <v>0</v>
      </c>
      <c r="AD72" s="1">
        <f t="shared" si="10"/>
        <v>0</v>
      </c>
    </row>
    <row r="73" spans="1:30" x14ac:dyDescent="0.35">
      <c r="A73" s="4">
        <v>72</v>
      </c>
      <c r="B73" s="4">
        <v>2</v>
      </c>
      <c r="C73" s="1">
        <f>_xlfn.XLOOKUP(Table119[[#This Row],[T-RUNS]],NUMERICAL_BINS_STEP_1!$C$2:$C$5,NUMERICAL_BINS_STEP_1!$A$2:$A$5,,-1)</f>
        <v>1</v>
      </c>
      <c r="D73" s="1">
        <f>_xlfn.XLOOKUP(Table119[[#This Row],[T-WKTS]],NUMERICAL_BINS_STEP_1!$D$2:$D$5,NUMERICAL_BINS_STEP_1!$A$2:$A$5,,-1)</f>
        <v>2</v>
      </c>
      <c r="E73" s="1">
        <f>_xlfn.XLOOKUP(Table119[[#This Row],[ODI-RUNS-S]],NUMERICAL_BINS_STEP_1!$E$2:$E$5,NUMERICAL_BINS_STEP_1!$A$2:$A$5,,-1)</f>
        <v>0</v>
      </c>
      <c r="F73" s="1">
        <f>_xlfn.XLOOKUP(Table119[[#This Row],[ODI-SR-B]],NUMERICAL_BINS_STEP_1!$F$2:$F$5,NUMERICAL_BINS_STEP_1!$A$2:$A$5,,-1)</f>
        <v>3</v>
      </c>
      <c r="G73" s="1">
        <f>_xlfn.XLOOKUP(Table119[[#This Row],[ODI-WKTS]],NUMERICAL_BINS_STEP_1!$G$2:$G$5,NUMERICAL_BINS_STEP_1!$A$2:$A$5,,-1)</f>
        <v>2</v>
      </c>
      <c r="H73" s="1">
        <f>_xlfn.XLOOKUP(Table119[[#This Row],[ODI-SR-BL]],NUMERICAL_BINS_STEP_1!$H$2:$H$5,NUMERICAL_BINS_STEP_1!$A$2:$A$5,,-1)</f>
        <v>0</v>
      </c>
      <c r="I73" s="1">
        <f>_xlfn.XLOOKUP(Table119[[#This Row],[RUNS-S]],NUMERICAL_BINS_STEP_1!$I$2:$I$5,NUMERICAL_BINS_STEP_1!$A$2:$A$5,,-1)</f>
        <v>1</v>
      </c>
      <c r="J73" s="1">
        <f>_xlfn.XLOOKUP(Table119[[#This Row],[HS ]],NUMERICAL_BINS_STEP_1!$J$2:$J$5,NUMERICAL_BINS_STEP_1!$A$2:$A$5,,-1)</f>
        <v>1</v>
      </c>
      <c r="K73" s="1">
        <f>_xlfn.XLOOKUP(Table119[[#This Row],[AVE]],NUMERICAL_BINS_STEP_1!$K$2:$K$5,NUMERICAL_BINS_STEP_1!$A$2:$A$5,,-1)</f>
        <v>1</v>
      </c>
      <c r="L73" s="1">
        <f>_xlfn.XLOOKUP(Table119[[#This Row],[SR -B]],NUMERICAL_BINS_STEP_1!$L$2:$L$5,NUMERICAL_BINS_STEP_1!$A$2:$A$5,,-1)</f>
        <v>1</v>
      </c>
      <c r="M73" s="1">
        <f>_xlfn.XLOOKUP(Table119[[#This Row],[SIXERS]],NUMERICAL_BINS_STEP_1!$M$2:$M$5,NUMERICAL_BINS_STEP_1!$A$2:$A$5,,-1)</f>
        <v>1</v>
      </c>
      <c r="N73" s="1">
        <f>_xlfn.XLOOKUP(Table119[[#This Row],[RUNS-C]],NUMERICAL_BINS_STEP_1!$N$2:$N$5,NUMERICAL_BINS_STEP_1!$A$2:$A$5,,-1)</f>
        <v>3</v>
      </c>
      <c r="O73" s="1">
        <f>_xlfn.XLOOKUP(Table119[[#This Row],[WKTS]],NUMERICAL_BINS_STEP_1!$O$2:$O$5,NUMERICAL_BINS_STEP_1!$A$2:$A$5,,-1)</f>
        <v>3</v>
      </c>
      <c r="P73" s="1">
        <f>_xlfn.XLOOKUP(Table119[[#This Row],[AVE-BL]],NUMERICAL_BINS_STEP_1!$P$2:$P$5,NUMERICAL_BINS_STEP_1!$A$2:$A$5,,-1)</f>
        <v>0</v>
      </c>
      <c r="Q73" s="1">
        <f>_xlfn.XLOOKUP(Table119[[#This Row],[ECON]],NUMERICAL_BINS_STEP_1!$Q$2:$Q$5,NUMERICAL_BINS_STEP_1!$A$2:$A$5,,-1)</f>
        <v>2</v>
      </c>
      <c r="R73" s="1">
        <f>_xlfn.XLOOKUP(Table119[[#This Row],[SR-BL]],NUMERICAL_BINS_STEP_1!$R$2:$R$5,NUMERICAL_BINS_STEP_1!$A$2:$A$5,,-1)</f>
        <v>0</v>
      </c>
      <c r="S73" s="1">
        <f>_xlfn.XLOOKUP(Table119[[#This Row],[AUCTION YEAR]],NUMERICAL_BINS_STEP_1!$S$2:$S$5,NUMERICAL_BINS_STEP_1!$A$2:$A$5,,-1)</f>
        <v>3</v>
      </c>
      <c r="T73" s="1">
        <f>_xlfn.XLOOKUP(Table119[[#This Row],[BASE PRICE]],NUMERICAL_BINS_STEP_1!$T$2:$T$5,NUMERICAL_BINS_STEP_1!$A$2:$A$5,,-1)</f>
        <v>2</v>
      </c>
      <c r="U73" s="1">
        <f>_xlfn.XLOOKUP(Table14[[#This Row],[COUNTRY]],CATEGORICAL_BINS_STEP_1!$L$2:$L$11,CATEGORICAL_BINS_STEP_1!$K$2:$K$11,,-1)</f>
        <v>1</v>
      </c>
      <c r="V73" s="1">
        <f>_xlfn.XLOOKUP(Table14[[#This Row],[TEAM]],CATEGORICAL_BINS_STEP_1!$L$14:$L$29,CATEGORICAL_BINS_STEP_1!$K$14:$K$29,,-1)</f>
        <v>2</v>
      </c>
      <c r="W73" s="1">
        <f>_xlfn.XLOOKUP(Table14[[#This Row],[PLAYING ROLE]],CATEGORICAL_BINS_STEP_1!$L$34:$L$37,CATEGORICAL_BINS_STEP_1!$K$34:$K$37,,-1)</f>
        <v>1</v>
      </c>
      <c r="X73" s="1">
        <f>IF(Table119[[#This Row],[SOLD PRICE]]&gt;=1000000,1,0)</f>
        <v>0</v>
      </c>
      <c r="Y73" s="1">
        <f>$A$134+SUMPRODUCT($B$134:$W$134,Table1924[[#This Row],[AGE]:[PLAYING ROLE_BINS]])</f>
        <v>-316.26829392755542</v>
      </c>
      <c r="Z73" s="1">
        <f t="shared" si="6"/>
        <v>4.430218499925011E-138</v>
      </c>
      <c r="AA73" s="1">
        <f t="shared" si="7"/>
        <v>4.430218499925011E-138</v>
      </c>
      <c r="AB73" s="1">
        <f t="shared" si="8"/>
        <v>1</v>
      </c>
      <c r="AC73" s="1">
        <f t="shared" si="9"/>
        <v>0</v>
      </c>
      <c r="AD73" s="1">
        <f t="shared" si="10"/>
        <v>1</v>
      </c>
    </row>
    <row r="74" spans="1:30" x14ac:dyDescent="0.35">
      <c r="A74" s="4">
        <v>73</v>
      </c>
      <c r="B74" s="4">
        <v>2</v>
      </c>
      <c r="C74" s="1">
        <f>_xlfn.XLOOKUP(Table119[[#This Row],[T-RUNS]],NUMERICAL_BINS_STEP_1!$C$2:$C$5,NUMERICAL_BINS_STEP_1!$A$2:$A$5,,-1)</f>
        <v>1</v>
      </c>
      <c r="D74" s="1">
        <f>_xlfn.XLOOKUP(Table119[[#This Row],[T-WKTS]],NUMERICAL_BINS_STEP_1!$D$2:$D$5,NUMERICAL_BINS_STEP_1!$A$2:$A$5,,-1)</f>
        <v>0</v>
      </c>
      <c r="E74" s="1">
        <f>_xlfn.XLOOKUP(Table119[[#This Row],[ODI-RUNS-S]],NUMERICAL_BINS_STEP_1!$E$2:$E$5,NUMERICAL_BINS_STEP_1!$A$2:$A$5,,-1)</f>
        <v>1</v>
      </c>
      <c r="F74" s="1">
        <f>_xlfn.XLOOKUP(Table119[[#This Row],[ODI-SR-B]],NUMERICAL_BINS_STEP_1!$F$2:$F$5,NUMERICAL_BINS_STEP_1!$A$2:$A$5,,-1)</f>
        <v>3</v>
      </c>
      <c r="G74" s="1">
        <f>_xlfn.XLOOKUP(Table119[[#This Row],[ODI-WKTS]],NUMERICAL_BINS_STEP_1!$G$2:$G$5,NUMERICAL_BINS_STEP_1!$A$2:$A$5,,-1)</f>
        <v>0</v>
      </c>
      <c r="H74" s="1">
        <f>_xlfn.XLOOKUP(Table119[[#This Row],[ODI-SR-BL]],NUMERICAL_BINS_STEP_1!$H$2:$H$5,NUMERICAL_BINS_STEP_1!$A$2:$A$5,,-1)</f>
        <v>3</v>
      </c>
      <c r="I74" s="1">
        <f>_xlfn.XLOOKUP(Table119[[#This Row],[RUNS-S]],NUMERICAL_BINS_STEP_1!$I$2:$I$5,NUMERICAL_BINS_STEP_1!$A$2:$A$5,,-1)</f>
        <v>3</v>
      </c>
      <c r="J74" s="1">
        <f>_xlfn.XLOOKUP(Table119[[#This Row],[HS ]],NUMERICAL_BINS_STEP_1!$J$2:$J$5,NUMERICAL_BINS_STEP_1!$A$2:$A$5,,-1)</f>
        <v>2</v>
      </c>
      <c r="K74" s="1">
        <f>_xlfn.XLOOKUP(Table119[[#This Row],[AVE]],NUMERICAL_BINS_STEP_1!$K$2:$K$5,NUMERICAL_BINS_STEP_1!$A$2:$A$5,,-1)</f>
        <v>3</v>
      </c>
      <c r="L74" s="1">
        <f>_xlfn.XLOOKUP(Table119[[#This Row],[SR -B]],NUMERICAL_BINS_STEP_1!$L$2:$L$5,NUMERICAL_BINS_STEP_1!$A$2:$A$5,,-1)</f>
        <v>2</v>
      </c>
      <c r="M74" s="1">
        <f>_xlfn.XLOOKUP(Table119[[#This Row],[SIXERS]],NUMERICAL_BINS_STEP_1!$M$2:$M$5,NUMERICAL_BINS_STEP_1!$A$2:$A$5,,-1)</f>
        <v>2</v>
      </c>
      <c r="N74" s="1">
        <f>_xlfn.XLOOKUP(Table119[[#This Row],[RUNS-C]],NUMERICAL_BINS_STEP_1!$N$2:$N$5,NUMERICAL_BINS_STEP_1!$A$2:$A$5,,-1)</f>
        <v>2</v>
      </c>
      <c r="O74" s="1">
        <f>_xlfn.XLOOKUP(Table119[[#This Row],[WKTS]],NUMERICAL_BINS_STEP_1!$O$2:$O$5,NUMERICAL_BINS_STEP_1!$A$2:$A$5,,-1)</f>
        <v>2</v>
      </c>
      <c r="P74" s="1">
        <f>_xlfn.XLOOKUP(Table119[[#This Row],[AVE-BL]],NUMERICAL_BINS_STEP_1!$P$2:$P$5,NUMERICAL_BINS_STEP_1!$A$2:$A$5,,-1)</f>
        <v>0</v>
      </c>
      <c r="Q74" s="1">
        <f>_xlfn.XLOOKUP(Table119[[#This Row],[ECON]],NUMERICAL_BINS_STEP_1!$Q$2:$Q$5,NUMERICAL_BINS_STEP_1!$A$2:$A$5,,-1)</f>
        <v>2</v>
      </c>
      <c r="R74" s="1">
        <f>_xlfn.XLOOKUP(Table119[[#This Row],[SR-BL]],NUMERICAL_BINS_STEP_1!$R$2:$R$5,NUMERICAL_BINS_STEP_1!$A$2:$A$5,,-1)</f>
        <v>0</v>
      </c>
      <c r="S74" s="1">
        <f>_xlfn.XLOOKUP(Table119[[#This Row],[AUCTION YEAR]],NUMERICAL_BINS_STEP_1!$S$2:$S$5,NUMERICAL_BINS_STEP_1!$A$2:$A$5,,-1)</f>
        <v>3</v>
      </c>
      <c r="T74" s="1">
        <f>_xlfn.XLOOKUP(Table119[[#This Row],[BASE PRICE]],NUMERICAL_BINS_STEP_1!$T$2:$T$5,NUMERICAL_BINS_STEP_1!$A$2:$A$5,,-1)</f>
        <v>2</v>
      </c>
      <c r="U74" s="1">
        <f>_xlfn.XLOOKUP(Table14[[#This Row],[COUNTRY]],CATEGORICAL_BINS_STEP_1!$L$2:$L$11,CATEGORICAL_BINS_STEP_1!$K$2:$K$11,,-1)</f>
        <v>1</v>
      </c>
      <c r="V74" s="1">
        <f>_xlfn.XLOOKUP(Table14[[#This Row],[TEAM]],CATEGORICAL_BINS_STEP_1!$L$14:$L$29,CATEGORICAL_BINS_STEP_1!$K$14:$K$29,,-1)</f>
        <v>4</v>
      </c>
      <c r="W74" s="1">
        <f>_xlfn.XLOOKUP(Table14[[#This Row],[PLAYING ROLE]],CATEGORICAL_BINS_STEP_1!$L$34:$L$37,CATEGORICAL_BINS_STEP_1!$K$34:$K$37,,-1)</f>
        <v>3</v>
      </c>
      <c r="X74" s="1">
        <f>IF(Table119[[#This Row],[SOLD PRICE]]&gt;=1000000,1,0)</f>
        <v>0</v>
      </c>
      <c r="Y74" s="1">
        <f>$A$134+SUMPRODUCT($B$134:$W$134,Table1924[[#This Row],[AGE]:[PLAYING ROLE_BINS]])</f>
        <v>-439.86412323169321</v>
      </c>
      <c r="Z74" s="1">
        <f t="shared" si="6"/>
        <v>9.3204846010218391E-192</v>
      </c>
      <c r="AA74" s="1">
        <f t="shared" si="7"/>
        <v>9.3204846010218391E-192</v>
      </c>
      <c r="AB74" s="1">
        <f t="shared" si="8"/>
        <v>1</v>
      </c>
      <c r="AC74" s="1">
        <f t="shared" si="9"/>
        <v>0</v>
      </c>
      <c r="AD74" s="1">
        <f t="shared" si="10"/>
        <v>1</v>
      </c>
    </row>
    <row r="75" spans="1:30" x14ac:dyDescent="0.35">
      <c r="A75" s="4">
        <v>74</v>
      </c>
      <c r="B75" s="4">
        <v>2</v>
      </c>
      <c r="C75" s="1">
        <f>_xlfn.XLOOKUP(Table119[[#This Row],[T-RUNS]],NUMERICAL_BINS_STEP_1!$C$2:$C$5,NUMERICAL_BINS_STEP_1!$A$2:$A$5,,-1)</f>
        <v>0</v>
      </c>
      <c r="D75" s="1">
        <f>_xlfn.XLOOKUP(Table119[[#This Row],[T-WKTS]],NUMERICAL_BINS_STEP_1!$D$2:$D$5,NUMERICAL_BINS_STEP_1!$A$2:$A$5,,-1)</f>
        <v>0</v>
      </c>
      <c r="E75" s="1">
        <f>_xlfn.XLOOKUP(Table119[[#This Row],[ODI-RUNS-S]],NUMERICAL_BINS_STEP_1!$E$2:$E$5,NUMERICAL_BINS_STEP_1!$A$2:$A$5,,-1)</f>
        <v>2</v>
      </c>
      <c r="F75" s="1">
        <f>_xlfn.XLOOKUP(Table119[[#This Row],[ODI-SR-B]],NUMERICAL_BINS_STEP_1!$F$2:$F$5,NUMERICAL_BINS_STEP_1!$A$2:$A$5,,-1)</f>
        <v>3</v>
      </c>
      <c r="G75" s="1">
        <f>_xlfn.XLOOKUP(Table119[[#This Row],[ODI-WKTS]],NUMERICAL_BINS_STEP_1!$G$2:$G$5,NUMERICAL_BINS_STEP_1!$A$2:$A$5,,-1)</f>
        <v>2</v>
      </c>
      <c r="H75" s="1">
        <f>_xlfn.XLOOKUP(Table119[[#This Row],[ODI-SR-BL]],NUMERICAL_BINS_STEP_1!$H$2:$H$5,NUMERICAL_BINS_STEP_1!$A$2:$A$5,,-1)</f>
        <v>3</v>
      </c>
      <c r="I75" s="1">
        <f>_xlfn.XLOOKUP(Table119[[#This Row],[RUNS-S]],NUMERICAL_BINS_STEP_1!$I$2:$I$5,NUMERICAL_BINS_STEP_1!$A$2:$A$5,,-1)</f>
        <v>2</v>
      </c>
      <c r="J75" s="1">
        <f>_xlfn.XLOOKUP(Table119[[#This Row],[HS ]],NUMERICAL_BINS_STEP_1!$J$2:$J$5,NUMERICAL_BINS_STEP_1!$A$2:$A$5,,-1)</f>
        <v>2</v>
      </c>
      <c r="K75" s="1">
        <f>_xlfn.XLOOKUP(Table119[[#This Row],[AVE]],NUMERICAL_BINS_STEP_1!$K$2:$K$5,NUMERICAL_BINS_STEP_1!$A$2:$A$5,,-1)</f>
        <v>2</v>
      </c>
      <c r="L75" s="1">
        <f>_xlfn.XLOOKUP(Table119[[#This Row],[SR -B]],NUMERICAL_BINS_STEP_1!$L$2:$L$5,NUMERICAL_BINS_STEP_1!$A$2:$A$5,,-1)</f>
        <v>3</v>
      </c>
      <c r="M75" s="1">
        <f>_xlfn.XLOOKUP(Table119[[#This Row],[SIXERS]],NUMERICAL_BINS_STEP_1!$M$2:$M$5,NUMERICAL_BINS_STEP_1!$A$2:$A$5,,-1)</f>
        <v>2</v>
      </c>
      <c r="N75" s="1">
        <f>_xlfn.XLOOKUP(Table119[[#This Row],[RUNS-C]],NUMERICAL_BINS_STEP_1!$N$2:$N$5,NUMERICAL_BINS_STEP_1!$A$2:$A$5,,-1)</f>
        <v>2</v>
      </c>
      <c r="O75" s="1">
        <f>_xlfn.XLOOKUP(Table119[[#This Row],[WKTS]],NUMERICAL_BINS_STEP_1!$O$2:$O$5,NUMERICAL_BINS_STEP_1!$A$2:$A$5,,-1)</f>
        <v>2</v>
      </c>
      <c r="P75" s="1">
        <f>_xlfn.XLOOKUP(Table119[[#This Row],[AVE-BL]],NUMERICAL_BINS_STEP_1!$P$2:$P$5,NUMERICAL_BINS_STEP_1!$A$2:$A$5,,-1)</f>
        <v>3</v>
      </c>
      <c r="Q75" s="1">
        <f>_xlfn.XLOOKUP(Table119[[#This Row],[ECON]],NUMERICAL_BINS_STEP_1!$Q$2:$Q$5,NUMERICAL_BINS_STEP_1!$A$2:$A$5,,-1)</f>
        <v>3</v>
      </c>
      <c r="R75" s="1">
        <f>_xlfn.XLOOKUP(Table119[[#This Row],[SR-BL]],NUMERICAL_BINS_STEP_1!$R$2:$R$5,NUMERICAL_BINS_STEP_1!$A$2:$A$5,,-1)</f>
        <v>2</v>
      </c>
      <c r="S75" s="1">
        <f>_xlfn.XLOOKUP(Table119[[#This Row],[AUCTION YEAR]],NUMERICAL_BINS_STEP_1!$S$2:$S$5,NUMERICAL_BINS_STEP_1!$A$2:$A$5,,-1)</f>
        <v>3</v>
      </c>
      <c r="T75" s="1">
        <f>_xlfn.XLOOKUP(Table119[[#This Row],[BASE PRICE]],NUMERICAL_BINS_STEP_1!$T$2:$T$5,NUMERICAL_BINS_STEP_1!$A$2:$A$5,,-1)</f>
        <v>2</v>
      </c>
      <c r="U75" s="1">
        <f>_xlfn.XLOOKUP(Table14[[#This Row],[COUNTRY]],CATEGORICAL_BINS_STEP_1!$L$2:$L$11,CATEGORICAL_BINS_STEP_1!$K$2:$K$11,,-1)</f>
        <v>2</v>
      </c>
      <c r="V75" s="1">
        <f>_xlfn.XLOOKUP(Table14[[#This Row],[TEAM]],CATEGORICAL_BINS_STEP_1!$L$14:$L$29,CATEGORICAL_BINS_STEP_1!$K$14:$K$29,,-1)</f>
        <v>1</v>
      </c>
      <c r="W75" s="1">
        <f>_xlfn.XLOOKUP(Table14[[#This Row],[PLAYING ROLE]],CATEGORICAL_BINS_STEP_1!$L$34:$L$37,CATEGORICAL_BINS_STEP_1!$K$34:$K$37,,-1)</f>
        <v>1</v>
      </c>
      <c r="X75" s="1">
        <f>IF(Table119[[#This Row],[SOLD PRICE]]&gt;=1000000,1,0)</f>
        <v>0</v>
      </c>
      <c r="Y75" s="1">
        <f>$A$134+SUMPRODUCT($B$134:$W$134,Table1924[[#This Row],[AGE]:[PLAYING ROLE_BINS]])</f>
        <v>-142.08245907928952</v>
      </c>
      <c r="Z75" s="1">
        <f t="shared" si="6"/>
        <v>1.9695728391930399E-62</v>
      </c>
      <c r="AA75" s="1">
        <f t="shared" si="7"/>
        <v>1.9695728391930399E-62</v>
      </c>
      <c r="AB75" s="1">
        <f t="shared" si="8"/>
        <v>1</v>
      </c>
      <c r="AC75" s="1">
        <f t="shared" si="9"/>
        <v>0</v>
      </c>
      <c r="AD75" s="1">
        <f t="shared" si="10"/>
        <v>1</v>
      </c>
    </row>
    <row r="76" spans="1:30" x14ac:dyDescent="0.35">
      <c r="A76" s="4">
        <v>75</v>
      </c>
      <c r="B76" s="4">
        <v>2</v>
      </c>
      <c r="C76" s="1">
        <f>_xlfn.XLOOKUP(Table119[[#This Row],[T-RUNS]],NUMERICAL_BINS_STEP_1!$C$2:$C$5,NUMERICAL_BINS_STEP_1!$A$2:$A$5,,-1)</f>
        <v>2</v>
      </c>
      <c r="D76" s="1">
        <f>_xlfn.XLOOKUP(Table119[[#This Row],[T-WKTS]],NUMERICAL_BINS_STEP_1!$D$2:$D$5,NUMERICAL_BINS_STEP_1!$A$2:$A$5,,-1)</f>
        <v>0</v>
      </c>
      <c r="E76" s="1">
        <f>_xlfn.XLOOKUP(Table119[[#This Row],[ODI-RUNS-S]],NUMERICAL_BINS_STEP_1!$E$2:$E$5,NUMERICAL_BINS_STEP_1!$A$2:$A$5,,-1)</f>
        <v>2</v>
      </c>
      <c r="F76" s="1">
        <f>_xlfn.XLOOKUP(Table119[[#This Row],[ODI-SR-B]],NUMERICAL_BINS_STEP_1!$F$2:$F$5,NUMERICAL_BINS_STEP_1!$A$2:$A$5,,-1)</f>
        <v>1</v>
      </c>
      <c r="G76" s="1">
        <f>_xlfn.XLOOKUP(Table119[[#This Row],[ODI-WKTS]],NUMERICAL_BINS_STEP_1!$G$2:$G$5,NUMERICAL_BINS_STEP_1!$A$2:$A$5,,-1)</f>
        <v>0</v>
      </c>
      <c r="H76" s="1">
        <f>_xlfn.XLOOKUP(Table119[[#This Row],[ODI-SR-BL]],NUMERICAL_BINS_STEP_1!$H$2:$H$5,NUMERICAL_BINS_STEP_1!$A$2:$A$5,,-1)</f>
        <v>0</v>
      </c>
      <c r="I76" s="1">
        <f>_xlfn.XLOOKUP(Table119[[#This Row],[RUNS-S]],NUMERICAL_BINS_STEP_1!$I$2:$I$5,NUMERICAL_BINS_STEP_1!$A$2:$A$5,,-1)</f>
        <v>3</v>
      </c>
      <c r="J76" s="1">
        <f>_xlfn.XLOOKUP(Table119[[#This Row],[HS ]],NUMERICAL_BINS_STEP_1!$J$2:$J$5,NUMERICAL_BINS_STEP_1!$A$2:$A$5,,-1)</f>
        <v>2</v>
      </c>
      <c r="K76" s="1">
        <f>_xlfn.XLOOKUP(Table119[[#This Row],[AVE]],NUMERICAL_BINS_STEP_1!$K$2:$K$5,NUMERICAL_BINS_STEP_1!$A$2:$A$5,,-1)</f>
        <v>2</v>
      </c>
      <c r="L76" s="1">
        <f>_xlfn.XLOOKUP(Table119[[#This Row],[SR -B]],NUMERICAL_BINS_STEP_1!$L$2:$L$5,NUMERICAL_BINS_STEP_1!$A$2:$A$5,,-1)</f>
        <v>2</v>
      </c>
      <c r="M76" s="1">
        <f>_xlfn.XLOOKUP(Table119[[#This Row],[SIXERS]],NUMERICAL_BINS_STEP_1!$M$2:$M$5,NUMERICAL_BINS_STEP_1!$A$2:$A$5,,-1)</f>
        <v>2</v>
      </c>
      <c r="N76" s="1">
        <f>_xlfn.XLOOKUP(Table119[[#This Row],[RUNS-C]],NUMERICAL_BINS_STEP_1!$N$2:$N$5,NUMERICAL_BINS_STEP_1!$A$2:$A$5,,-1)</f>
        <v>0</v>
      </c>
      <c r="O76" s="1">
        <f>_xlfn.XLOOKUP(Table119[[#This Row],[WKTS]],NUMERICAL_BINS_STEP_1!$O$2:$O$5,NUMERICAL_BINS_STEP_1!$A$2:$A$5,,-1)</f>
        <v>0</v>
      </c>
      <c r="P76" s="1">
        <f>_xlfn.XLOOKUP(Table119[[#This Row],[AVE-BL]],NUMERICAL_BINS_STEP_1!$P$2:$P$5,NUMERICAL_BINS_STEP_1!$A$2:$A$5,,-1)</f>
        <v>0</v>
      </c>
      <c r="Q76" s="1">
        <f>_xlfn.XLOOKUP(Table119[[#This Row],[ECON]],NUMERICAL_BINS_STEP_1!$Q$2:$Q$5,NUMERICAL_BINS_STEP_1!$A$2:$A$5,,-1)</f>
        <v>0</v>
      </c>
      <c r="R76" s="1">
        <f>_xlfn.XLOOKUP(Table119[[#This Row],[SR-BL]],NUMERICAL_BINS_STEP_1!$R$2:$R$5,NUMERICAL_BINS_STEP_1!$A$2:$A$5,,-1)</f>
        <v>0</v>
      </c>
      <c r="S76" s="1">
        <f>_xlfn.XLOOKUP(Table119[[#This Row],[AUCTION YEAR]],NUMERICAL_BINS_STEP_1!$S$2:$S$5,NUMERICAL_BINS_STEP_1!$A$2:$A$5,,-1)</f>
        <v>0</v>
      </c>
      <c r="T76" s="1">
        <f>_xlfn.XLOOKUP(Table119[[#This Row],[BASE PRICE]],NUMERICAL_BINS_STEP_1!$T$2:$T$5,NUMERICAL_BINS_STEP_1!$A$2:$A$5,,-1)</f>
        <v>2</v>
      </c>
      <c r="U76" s="1">
        <f>_xlfn.XLOOKUP(Table14[[#This Row],[COUNTRY]],CATEGORICAL_BINS_STEP_1!$L$2:$L$11,CATEGORICAL_BINS_STEP_1!$K$2:$K$11,,-1)</f>
        <v>2</v>
      </c>
      <c r="V76" s="1">
        <f>_xlfn.XLOOKUP(Table14[[#This Row],[TEAM]],CATEGORICAL_BINS_STEP_1!$L$14:$L$29,CATEGORICAL_BINS_STEP_1!$K$14:$K$29,,-1)</f>
        <v>1</v>
      </c>
      <c r="W76" s="1">
        <f>_xlfn.XLOOKUP(Table14[[#This Row],[PLAYING ROLE]],CATEGORICAL_BINS_STEP_1!$L$34:$L$37,CATEGORICAL_BINS_STEP_1!$K$34:$K$37,,-1)</f>
        <v>3</v>
      </c>
      <c r="X76" s="1">
        <f>IF(Table119[[#This Row],[SOLD PRICE]]&gt;=1000000,1,0)</f>
        <v>0</v>
      </c>
      <c r="Y76" s="1">
        <f>$A$134+SUMPRODUCT($B$134:$W$134,Table1924[[#This Row],[AGE]:[PLAYING ROLE_BINS]])</f>
        <v>-571.40937964837076</v>
      </c>
      <c r="Z76" s="1">
        <f t="shared" si="6"/>
        <v>6.9192577834246103E-249</v>
      </c>
      <c r="AA76" s="1">
        <f t="shared" si="7"/>
        <v>6.9192577834246103E-249</v>
      </c>
      <c r="AB76" s="1">
        <f t="shared" si="8"/>
        <v>1</v>
      </c>
      <c r="AC76" s="1">
        <f t="shared" si="9"/>
        <v>0</v>
      </c>
      <c r="AD76" s="1">
        <f t="shared" si="10"/>
        <v>1</v>
      </c>
    </row>
    <row r="77" spans="1:30" x14ac:dyDescent="0.35">
      <c r="A77" s="4">
        <v>76</v>
      </c>
      <c r="B77" s="4">
        <v>2</v>
      </c>
      <c r="C77" s="1">
        <f>_xlfn.XLOOKUP(Table119[[#This Row],[T-RUNS]],NUMERICAL_BINS_STEP_1!$C$2:$C$5,NUMERICAL_BINS_STEP_1!$A$2:$A$5,,-1)</f>
        <v>1</v>
      </c>
      <c r="D77" s="1">
        <f>_xlfn.XLOOKUP(Table119[[#This Row],[T-WKTS]],NUMERICAL_BINS_STEP_1!$D$2:$D$5,NUMERICAL_BINS_STEP_1!$A$2:$A$5,,-1)</f>
        <v>2</v>
      </c>
      <c r="E77" s="1">
        <f>_xlfn.XLOOKUP(Table119[[#This Row],[ODI-RUNS-S]],NUMERICAL_BINS_STEP_1!$E$2:$E$5,NUMERICAL_BINS_STEP_1!$A$2:$A$5,,-1)</f>
        <v>1</v>
      </c>
      <c r="F77" s="1">
        <f>_xlfn.XLOOKUP(Table119[[#This Row],[ODI-SR-B]],NUMERICAL_BINS_STEP_1!$F$2:$F$5,NUMERICAL_BINS_STEP_1!$A$2:$A$5,,-1)</f>
        <v>1</v>
      </c>
      <c r="G77" s="1">
        <f>_xlfn.XLOOKUP(Table119[[#This Row],[ODI-WKTS]],NUMERICAL_BINS_STEP_1!$G$2:$G$5,NUMERICAL_BINS_STEP_1!$A$2:$A$5,,-1)</f>
        <v>2</v>
      </c>
      <c r="H77" s="1">
        <f>_xlfn.XLOOKUP(Table119[[#This Row],[ODI-SR-BL]],NUMERICAL_BINS_STEP_1!$H$2:$H$5,NUMERICAL_BINS_STEP_1!$A$2:$A$5,,-1)</f>
        <v>3</v>
      </c>
      <c r="I77" s="1">
        <f>_xlfn.XLOOKUP(Table119[[#This Row],[RUNS-S]],NUMERICAL_BINS_STEP_1!$I$2:$I$5,NUMERICAL_BINS_STEP_1!$A$2:$A$5,,-1)</f>
        <v>1</v>
      </c>
      <c r="J77" s="1">
        <f>_xlfn.XLOOKUP(Table119[[#This Row],[HS ]],NUMERICAL_BINS_STEP_1!$J$2:$J$5,NUMERICAL_BINS_STEP_1!$A$2:$A$5,,-1)</f>
        <v>1</v>
      </c>
      <c r="K77" s="1">
        <f>_xlfn.XLOOKUP(Table119[[#This Row],[AVE]],NUMERICAL_BINS_STEP_1!$K$2:$K$5,NUMERICAL_BINS_STEP_1!$A$2:$A$5,,-1)</f>
        <v>1</v>
      </c>
      <c r="L77" s="1">
        <f>_xlfn.XLOOKUP(Table119[[#This Row],[SR -B]],NUMERICAL_BINS_STEP_1!$L$2:$L$5,NUMERICAL_BINS_STEP_1!$A$2:$A$5,,-1)</f>
        <v>1</v>
      </c>
      <c r="M77" s="1">
        <f>_xlfn.XLOOKUP(Table119[[#This Row],[SIXERS]],NUMERICAL_BINS_STEP_1!$M$2:$M$5,NUMERICAL_BINS_STEP_1!$A$2:$A$5,,-1)</f>
        <v>1</v>
      </c>
      <c r="N77" s="1">
        <f>_xlfn.XLOOKUP(Table119[[#This Row],[RUNS-C]],NUMERICAL_BINS_STEP_1!$N$2:$N$5,NUMERICAL_BINS_STEP_1!$A$2:$A$5,,-1)</f>
        <v>3</v>
      </c>
      <c r="O77" s="1">
        <f>_xlfn.XLOOKUP(Table119[[#This Row],[WKTS]],NUMERICAL_BINS_STEP_1!$O$2:$O$5,NUMERICAL_BINS_STEP_1!$A$2:$A$5,,-1)</f>
        <v>2</v>
      </c>
      <c r="P77" s="1">
        <f>_xlfn.XLOOKUP(Table119[[#This Row],[AVE-BL]],NUMERICAL_BINS_STEP_1!$P$2:$P$5,NUMERICAL_BINS_STEP_1!$A$2:$A$5,,-1)</f>
        <v>3</v>
      </c>
      <c r="Q77" s="1">
        <f>_xlfn.XLOOKUP(Table119[[#This Row],[ECON]],NUMERICAL_BINS_STEP_1!$Q$2:$Q$5,NUMERICAL_BINS_STEP_1!$A$2:$A$5,,-1)</f>
        <v>0</v>
      </c>
      <c r="R77" s="1">
        <f>_xlfn.XLOOKUP(Table119[[#This Row],[SR-BL]],NUMERICAL_BINS_STEP_1!$R$2:$R$5,NUMERICAL_BINS_STEP_1!$A$2:$A$5,,-1)</f>
        <v>3</v>
      </c>
      <c r="S77" s="1">
        <f>_xlfn.XLOOKUP(Table119[[#This Row],[AUCTION YEAR]],NUMERICAL_BINS_STEP_1!$S$2:$S$5,NUMERICAL_BINS_STEP_1!$A$2:$A$5,,-1)</f>
        <v>0</v>
      </c>
      <c r="T77" s="1">
        <f>_xlfn.XLOOKUP(Table119[[#This Row],[BASE PRICE]],NUMERICAL_BINS_STEP_1!$T$2:$T$5,NUMERICAL_BINS_STEP_1!$A$2:$A$5,,-1)</f>
        <v>2</v>
      </c>
      <c r="U77" s="1">
        <f>_xlfn.XLOOKUP(Table14[[#This Row],[COUNTRY]],CATEGORICAL_BINS_STEP_1!$L$2:$L$11,CATEGORICAL_BINS_STEP_1!$K$2:$K$11,,-1)</f>
        <v>1</v>
      </c>
      <c r="V77" s="1">
        <f>_xlfn.XLOOKUP(Table14[[#This Row],[TEAM]],CATEGORICAL_BINS_STEP_1!$L$14:$L$29,CATEGORICAL_BINS_STEP_1!$K$14:$K$29,,-1)</f>
        <v>4</v>
      </c>
      <c r="W77" s="1">
        <f>_xlfn.XLOOKUP(Table14[[#This Row],[PLAYING ROLE]],CATEGORICAL_BINS_STEP_1!$L$34:$L$37,CATEGORICAL_BINS_STEP_1!$K$34:$K$37,,-1)</f>
        <v>4</v>
      </c>
      <c r="X77" s="1">
        <f>IF(Table119[[#This Row],[SOLD PRICE]]&gt;=1000000,1,0)</f>
        <v>0</v>
      </c>
      <c r="Y77" s="1">
        <f>$A$134+SUMPRODUCT($B$134:$W$134,Table1924[[#This Row],[AGE]:[PLAYING ROLE_BINS]])</f>
        <v>-1098.4088115685383</v>
      </c>
      <c r="Z77" s="1">
        <f t="shared" si="6"/>
        <v>0</v>
      </c>
      <c r="AA77" s="1">
        <f t="shared" si="7"/>
        <v>0</v>
      </c>
      <c r="AB77" s="1">
        <f t="shared" si="8"/>
        <v>1</v>
      </c>
      <c r="AC77" s="1">
        <f t="shared" si="9"/>
        <v>0</v>
      </c>
      <c r="AD77" s="1">
        <f t="shared" si="10"/>
        <v>0</v>
      </c>
    </row>
    <row r="78" spans="1:30" x14ac:dyDescent="0.35">
      <c r="A78" s="4">
        <v>77</v>
      </c>
      <c r="B78" s="4">
        <v>1</v>
      </c>
      <c r="C78" s="1">
        <f>_xlfn.XLOOKUP(Table119[[#This Row],[T-RUNS]],NUMERICAL_BINS_STEP_1!$C$2:$C$5,NUMERICAL_BINS_STEP_1!$A$2:$A$5,,-1)</f>
        <v>3</v>
      </c>
      <c r="D78" s="1">
        <f>_xlfn.XLOOKUP(Table119[[#This Row],[T-WKTS]],NUMERICAL_BINS_STEP_1!$D$2:$D$5,NUMERICAL_BINS_STEP_1!$A$2:$A$5,,-1)</f>
        <v>2</v>
      </c>
      <c r="E78" s="1">
        <f>_xlfn.XLOOKUP(Table119[[#This Row],[ODI-RUNS-S]],NUMERICAL_BINS_STEP_1!$E$2:$E$5,NUMERICAL_BINS_STEP_1!$A$2:$A$5,,-1)</f>
        <v>2</v>
      </c>
      <c r="F78" s="1">
        <f>_xlfn.XLOOKUP(Table119[[#This Row],[ODI-SR-B]],NUMERICAL_BINS_STEP_1!$F$2:$F$5,NUMERICAL_BINS_STEP_1!$A$2:$A$5,,-1)</f>
        <v>1</v>
      </c>
      <c r="G78" s="1">
        <f>_xlfn.XLOOKUP(Table119[[#This Row],[ODI-WKTS]],NUMERICAL_BINS_STEP_1!$G$2:$G$5,NUMERICAL_BINS_STEP_1!$A$2:$A$5,,-1)</f>
        <v>0</v>
      </c>
      <c r="H78" s="1">
        <f>_xlfn.XLOOKUP(Table119[[#This Row],[ODI-SR-BL]],NUMERICAL_BINS_STEP_1!$H$2:$H$5,NUMERICAL_BINS_STEP_1!$A$2:$A$5,,-1)</f>
        <v>0</v>
      </c>
      <c r="I78" s="1">
        <f>_xlfn.XLOOKUP(Table119[[#This Row],[RUNS-S]],NUMERICAL_BINS_STEP_1!$I$2:$I$5,NUMERICAL_BINS_STEP_1!$A$2:$A$5,,-1)</f>
        <v>2</v>
      </c>
      <c r="J78" s="1">
        <f>_xlfn.XLOOKUP(Table119[[#This Row],[HS ]],NUMERICAL_BINS_STEP_1!$J$2:$J$5,NUMERICAL_BINS_STEP_1!$A$2:$A$5,,-1)</f>
        <v>3</v>
      </c>
      <c r="K78" s="1">
        <f>_xlfn.XLOOKUP(Table119[[#This Row],[AVE]],NUMERICAL_BINS_STEP_1!$K$2:$K$5,NUMERICAL_BINS_STEP_1!$A$2:$A$5,,-1)</f>
        <v>2</v>
      </c>
      <c r="L78" s="1">
        <f>_xlfn.XLOOKUP(Table119[[#This Row],[SR -B]],NUMERICAL_BINS_STEP_1!$L$2:$L$5,NUMERICAL_BINS_STEP_1!$A$2:$A$5,,-1)</f>
        <v>3</v>
      </c>
      <c r="M78" s="1">
        <f>_xlfn.XLOOKUP(Table119[[#This Row],[SIXERS]],NUMERICAL_BINS_STEP_1!$M$2:$M$5,NUMERICAL_BINS_STEP_1!$A$2:$A$5,,-1)</f>
        <v>2</v>
      </c>
      <c r="N78" s="1">
        <f>_xlfn.XLOOKUP(Table119[[#This Row],[RUNS-C]],NUMERICAL_BINS_STEP_1!$N$2:$N$5,NUMERICAL_BINS_STEP_1!$A$2:$A$5,,-1)</f>
        <v>0</v>
      </c>
      <c r="O78" s="1">
        <f>_xlfn.XLOOKUP(Table119[[#This Row],[WKTS]],NUMERICAL_BINS_STEP_1!$O$2:$O$5,NUMERICAL_BINS_STEP_1!$A$2:$A$5,,-1)</f>
        <v>0</v>
      </c>
      <c r="P78" s="1">
        <f>_xlfn.XLOOKUP(Table119[[#This Row],[AVE-BL]],NUMERICAL_BINS_STEP_1!$P$2:$P$5,NUMERICAL_BINS_STEP_1!$A$2:$A$5,,-1)</f>
        <v>0</v>
      </c>
      <c r="Q78" s="1">
        <f>_xlfn.XLOOKUP(Table119[[#This Row],[ECON]],NUMERICAL_BINS_STEP_1!$Q$2:$Q$5,NUMERICAL_BINS_STEP_1!$A$2:$A$5,,-1)</f>
        <v>0</v>
      </c>
      <c r="R78" s="1">
        <f>_xlfn.XLOOKUP(Table119[[#This Row],[SR-BL]],NUMERICAL_BINS_STEP_1!$R$2:$R$5,NUMERICAL_BINS_STEP_1!$A$2:$A$5,,-1)</f>
        <v>0</v>
      </c>
      <c r="S78" s="1">
        <f>_xlfn.XLOOKUP(Table119[[#This Row],[AUCTION YEAR]],NUMERICAL_BINS_STEP_1!$S$2:$S$5,NUMERICAL_BINS_STEP_1!$A$2:$A$5,,-1)</f>
        <v>0</v>
      </c>
      <c r="T78" s="1">
        <f>_xlfn.XLOOKUP(Table119[[#This Row],[BASE PRICE]],NUMERICAL_BINS_STEP_1!$T$2:$T$5,NUMERICAL_BINS_STEP_1!$A$2:$A$5,,-1)</f>
        <v>2</v>
      </c>
      <c r="U78" s="1">
        <f>_xlfn.XLOOKUP(Table14[[#This Row],[COUNTRY]],CATEGORICAL_BINS_STEP_1!$L$2:$L$11,CATEGORICAL_BINS_STEP_1!$K$2:$K$11,,-1)</f>
        <v>1</v>
      </c>
      <c r="V78" s="1">
        <f>_xlfn.XLOOKUP(Table14[[#This Row],[TEAM]],CATEGORICAL_BINS_STEP_1!$L$14:$L$29,CATEGORICAL_BINS_STEP_1!$K$14:$K$29,,-1)</f>
        <v>4</v>
      </c>
      <c r="W78" s="1">
        <f>_xlfn.XLOOKUP(Table14[[#This Row],[PLAYING ROLE]],CATEGORICAL_BINS_STEP_1!$L$34:$L$37,CATEGORICAL_BINS_STEP_1!$K$34:$K$37,,-1)</f>
        <v>3</v>
      </c>
      <c r="X78" s="1">
        <f>IF(Table119[[#This Row],[SOLD PRICE]]&gt;=1000000,1,0)</f>
        <v>0</v>
      </c>
      <c r="Y78" s="1">
        <f>$A$134+SUMPRODUCT($B$134:$W$134,Table1924[[#This Row],[AGE]:[PLAYING ROLE_BINS]])</f>
        <v>-539.45931575721465</v>
      </c>
      <c r="Z78" s="1">
        <f t="shared" si="6"/>
        <v>5.1975174409476379E-235</v>
      </c>
      <c r="AA78" s="1">
        <f t="shared" si="7"/>
        <v>5.1975174409476379E-235</v>
      </c>
      <c r="AB78" s="1">
        <f t="shared" si="8"/>
        <v>1</v>
      </c>
      <c r="AC78" s="1">
        <f t="shared" si="9"/>
        <v>0</v>
      </c>
      <c r="AD78" s="1">
        <f t="shared" si="10"/>
        <v>1</v>
      </c>
    </row>
    <row r="79" spans="1:30" x14ac:dyDescent="0.35">
      <c r="A79" s="4">
        <v>78</v>
      </c>
      <c r="B79" s="4">
        <v>2</v>
      </c>
      <c r="C79" s="1">
        <f>_xlfn.XLOOKUP(Table119[[#This Row],[T-RUNS]],NUMERICAL_BINS_STEP_1!$C$2:$C$5,NUMERICAL_BINS_STEP_1!$A$2:$A$5,,-1)</f>
        <v>1</v>
      </c>
      <c r="D79" s="1">
        <f>_xlfn.XLOOKUP(Table119[[#This Row],[T-WKTS]],NUMERICAL_BINS_STEP_1!$D$2:$D$5,NUMERICAL_BINS_STEP_1!$A$2:$A$5,,-1)</f>
        <v>2</v>
      </c>
      <c r="E79" s="1">
        <f>_xlfn.XLOOKUP(Table119[[#This Row],[ODI-RUNS-S]],NUMERICAL_BINS_STEP_1!$E$2:$E$5,NUMERICAL_BINS_STEP_1!$A$2:$A$5,,-1)</f>
        <v>1</v>
      </c>
      <c r="F79" s="1">
        <f>_xlfn.XLOOKUP(Table119[[#This Row],[ODI-SR-B]],NUMERICAL_BINS_STEP_1!$F$2:$F$5,NUMERICAL_BINS_STEP_1!$A$2:$A$5,,-1)</f>
        <v>3</v>
      </c>
      <c r="G79" s="1">
        <f>_xlfn.XLOOKUP(Table119[[#This Row],[ODI-WKTS]],NUMERICAL_BINS_STEP_1!$G$2:$G$5,NUMERICAL_BINS_STEP_1!$A$2:$A$5,,-1)</f>
        <v>2</v>
      </c>
      <c r="H79" s="1">
        <f>_xlfn.XLOOKUP(Table119[[#This Row],[ODI-SR-BL]],NUMERICAL_BINS_STEP_1!$H$2:$H$5,NUMERICAL_BINS_STEP_1!$A$2:$A$5,,-1)</f>
        <v>2</v>
      </c>
      <c r="I79" s="1">
        <f>_xlfn.XLOOKUP(Table119[[#This Row],[RUNS-S]],NUMERICAL_BINS_STEP_1!$I$2:$I$5,NUMERICAL_BINS_STEP_1!$A$2:$A$5,,-1)</f>
        <v>2</v>
      </c>
      <c r="J79" s="1">
        <f>_xlfn.XLOOKUP(Table119[[#This Row],[HS ]],NUMERICAL_BINS_STEP_1!$J$2:$J$5,NUMERICAL_BINS_STEP_1!$A$2:$A$5,,-1)</f>
        <v>1</v>
      </c>
      <c r="K79" s="1">
        <f>_xlfn.XLOOKUP(Table119[[#This Row],[AVE]],NUMERICAL_BINS_STEP_1!$K$2:$K$5,NUMERICAL_BINS_STEP_1!$A$2:$A$5,,-1)</f>
        <v>1</v>
      </c>
      <c r="L79" s="1">
        <f>_xlfn.XLOOKUP(Table119[[#This Row],[SR -B]],NUMERICAL_BINS_STEP_1!$L$2:$L$5,NUMERICAL_BINS_STEP_1!$A$2:$A$5,,-1)</f>
        <v>1</v>
      </c>
      <c r="M79" s="1">
        <f>_xlfn.XLOOKUP(Table119[[#This Row],[SIXERS]],NUMERICAL_BINS_STEP_1!$M$2:$M$5,NUMERICAL_BINS_STEP_1!$A$2:$A$5,,-1)</f>
        <v>2</v>
      </c>
      <c r="N79" s="1">
        <f>_xlfn.XLOOKUP(Table119[[#This Row],[RUNS-C]],NUMERICAL_BINS_STEP_1!$N$2:$N$5,NUMERICAL_BINS_STEP_1!$A$2:$A$5,,-1)</f>
        <v>3</v>
      </c>
      <c r="O79" s="1">
        <f>_xlfn.XLOOKUP(Table119[[#This Row],[WKTS]],NUMERICAL_BINS_STEP_1!$O$2:$O$5,NUMERICAL_BINS_STEP_1!$A$2:$A$5,,-1)</f>
        <v>3</v>
      </c>
      <c r="P79" s="1">
        <f>_xlfn.XLOOKUP(Table119[[#This Row],[AVE-BL]],NUMERICAL_BINS_STEP_1!$P$2:$P$5,NUMERICAL_BINS_STEP_1!$A$2:$A$5,,-1)</f>
        <v>3</v>
      </c>
      <c r="Q79" s="1">
        <f>_xlfn.XLOOKUP(Table119[[#This Row],[ECON]],NUMERICAL_BINS_STEP_1!$Q$2:$Q$5,NUMERICAL_BINS_STEP_1!$A$2:$A$5,,-1)</f>
        <v>2</v>
      </c>
      <c r="R79" s="1">
        <f>_xlfn.XLOOKUP(Table119[[#This Row],[SR-BL]],NUMERICAL_BINS_STEP_1!$R$2:$R$5,NUMERICAL_BINS_STEP_1!$A$2:$A$5,,-1)</f>
        <v>3</v>
      </c>
      <c r="S79" s="1">
        <f>_xlfn.XLOOKUP(Table119[[#This Row],[AUCTION YEAR]],NUMERICAL_BINS_STEP_1!$S$2:$S$5,NUMERICAL_BINS_STEP_1!$A$2:$A$5,,-1)</f>
        <v>3</v>
      </c>
      <c r="T79" s="1">
        <f>_xlfn.XLOOKUP(Table119[[#This Row],[BASE PRICE]],NUMERICAL_BINS_STEP_1!$T$2:$T$5,NUMERICAL_BINS_STEP_1!$A$2:$A$5,,-1)</f>
        <v>2</v>
      </c>
      <c r="U79" s="1">
        <f>_xlfn.XLOOKUP(Table14[[#This Row],[COUNTRY]],CATEGORICAL_BINS_STEP_1!$L$2:$L$11,CATEGORICAL_BINS_STEP_1!$K$2:$K$11,,-1)</f>
        <v>2</v>
      </c>
      <c r="V79" s="1">
        <f>_xlfn.XLOOKUP(Table14[[#This Row],[TEAM]],CATEGORICAL_BINS_STEP_1!$L$14:$L$29,CATEGORICAL_BINS_STEP_1!$K$14:$K$29,,-1)</f>
        <v>2</v>
      </c>
      <c r="W79" s="1">
        <f>_xlfn.XLOOKUP(Table14[[#This Row],[PLAYING ROLE]],CATEGORICAL_BINS_STEP_1!$L$34:$L$37,CATEGORICAL_BINS_STEP_1!$K$34:$K$37,,-1)</f>
        <v>1</v>
      </c>
      <c r="X79" s="1">
        <f>IF(Table119[[#This Row],[SOLD PRICE]]&gt;=1000000,1,0)</f>
        <v>0</v>
      </c>
      <c r="Y79" s="1">
        <f>$A$134+SUMPRODUCT($B$134:$W$134,Table1924[[#This Row],[AGE]:[PLAYING ROLE_BINS]])</f>
        <v>-446.55801818665134</v>
      </c>
      <c r="Z79" s="1">
        <f t="shared" si="6"/>
        <v>1.1542950994930019E-194</v>
      </c>
      <c r="AA79" s="1">
        <f t="shared" si="7"/>
        <v>1.1542950994930019E-194</v>
      </c>
      <c r="AB79" s="1">
        <f t="shared" si="8"/>
        <v>1</v>
      </c>
      <c r="AC79" s="1">
        <f t="shared" si="9"/>
        <v>0</v>
      </c>
      <c r="AD79" s="1">
        <f t="shared" si="10"/>
        <v>1</v>
      </c>
    </row>
    <row r="80" spans="1:30" x14ac:dyDescent="0.35">
      <c r="A80" s="4">
        <v>79</v>
      </c>
      <c r="B80" s="4">
        <v>2</v>
      </c>
      <c r="C80" s="1">
        <f>_xlfn.XLOOKUP(Table119[[#This Row],[T-RUNS]],NUMERICAL_BINS_STEP_1!$C$2:$C$5,NUMERICAL_BINS_STEP_1!$A$2:$A$5,,-1)</f>
        <v>1</v>
      </c>
      <c r="D80" s="1">
        <f>_xlfn.XLOOKUP(Table119[[#This Row],[T-WKTS]],NUMERICAL_BINS_STEP_1!$D$2:$D$5,NUMERICAL_BINS_STEP_1!$A$2:$A$5,,-1)</f>
        <v>3</v>
      </c>
      <c r="E80" s="1">
        <f>_xlfn.XLOOKUP(Table119[[#This Row],[ODI-RUNS-S]],NUMERICAL_BINS_STEP_1!$E$2:$E$5,NUMERICAL_BINS_STEP_1!$A$2:$A$5,,-1)</f>
        <v>1</v>
      </c>
      <c r="F80" s="1">
        <f>_xlfn.XLOOKUP(Table119[[#This Row],[ODI-SR-B]],NUMERICAL_BINS_STEP_1!$F$2:$F$5,NUMERICAL_BINS_STEP_1!$A$2:$A$5,,-1)</f>
        <v>1</v>
      </c>
      <c r="G80" s="1">
        <f>_xlfn.XLOOKUP(Table119[[#This Row],[ODI-WKTS]],NUMERICAL_BINS_STEP_1!$G$2:$G$5,NUMERICAL_BINS_STEP_1!$A$2:$A$5,,-1)</f>
        <v>3</v>
      </c>
      <c r="H80" s="1">
        <f>_xlfn.XLOOKUP(Table119[[#This Row],[ODI-SR-BL]],NUMERICAL_BINS_STEP_1!$H$2:$H$5,NUMERICAL_BINS_STEP_1!$A$2:$A$5,,-1)</f>
        <v>0</v>
      </c>
      <c r="I80" s="1">
        <f>_xlfn.XLOOKUP(Table119[[#This Row],[RUNS-S]],NUMERICAL_BINS_STEP_1!$I$2:$I$5,NUMERICAL_BINS_STEP_1!$A$2:$A$5,,-1)</f>
        <v>1</v>
      </c>
      <c r="J80" s="1">
        <f>_xlfn.XLOOKUP(Table119[[#This Row],[HS ]],NUMERICAL_BINS_STEP_1!$J$2:$J$5,NUMERICAL_BINS_STEP_1!$A$2:$A$5,,-1)</f>
        <v>1</v>
      </c>
      <c r="K80" s="1">
        <f>_xlfn.XLOOKUP(Table119[[#This Row],[AVE]],NUMERICAL_BINS_STEP_1!$K$2:$K$5,NUMERICAL_BINS_STEP_1!$A$2:$A$5,,-1)</f>
        <v>0</v>
      </c>
      <c r="L80" s="1">
        <f>_xlfn.XLOOKUP(Table119[[#This Row],[SR -B]],NUMERICAL_BINS_STEP_1!$L$2:$L$5,NUMERICAL_BINS_STEP_1!$A$2:$A$5,,-1)</f>
        <v>1</v>
      </c>
      <c r="M80" s="1">
        <f>_xlfn.XLOOKUP(Table119[[#This Row],[SIXERS]],NUMERICAL_BINS_STEP_1!$M$2:$M$5,NUMERICAL_BINS_STEP_1!$A$2:$A$5,,-1)</f>
        <v>1</v>
      </c>
      <c r="N80" s="1">
        <f>_xlfn.XLOOKUP(Table119[[#This Row],[RUNS-C]],NUMERICAL_BINS_STEP_1!$N$2:$N$5,NUMERICAL_BINS_STEP_1!$A$2:$A$5,,-1)</f>
        <v>3</v>
      </c>
      <c r="O80" s="1">
        <f>_xlfn.XLOOKUP(Table119[[#This Row],[WKTS]],NUMERICAL_BINS_STEP_1!$O$2:$O$5,NUMERICAL_BINS_STEP_1!$A$2:$A$5,,-1)</f>
        <v>3</v>
      </c>
      <c r="P80" s="1">
        <f>_xlfn.XLOOKUP(Table119[[#This Row],[AVE-BL]],NUMERICAL_BINS_STEP_1!$P$2:$P$5,NUMERICAL_BINS_STEP_1!$A$2:$A$5,,-1)</f>
        <v>0</v>
      </c>
      <c r="Q80" s="1">
        <f>_xlfn.XLOOKUP(Table119[[#This Row],[ECON]],NUMERICAL_BINS_STEP_1!$Q$2:$Q$5,NUMERICAL_BINS_STEP_1!$A$2:$A$5,,-1)</f>
        <v>0</v>
      </c>
      <c r="R80" s="1">
        <f>_xlfn.XLOOKUP(Table119[[#This Row],[SR-BL]],NUMERICAL_BINS_STEP_1!$R$2:$R$5,NUMERICAL_BINS_STEP_1!$A$2:$A$5,,-1)</f>
        <v>0</v>
      </c>
      <c r="S80" s="1">
        <f>_xlfn.XLOOKUP(Table119[[#This Row],[AUCTION YEAR]],NUMERICAL_BINS_STEP_1!$S$2:$S$5,NUMERICAL_BINS_STEP_1!$A$2:$A$5,,-1)</f>
        <v>0</v>
      </c>
      <c r="T80" s="1">
        <f>_xlfn.XLOOKUP(Table119[[#This Row],[BASE PRICE]],NUMERICAL_BINS_STEP_1!$T$2:$T$5,NUMERICAL_BINS_STEP_1!$A$2:$A$5,,-1)</f>
        <v>2</v>
      </c>
      <c r="U80" s="1">
        <f>_xlfn.XLOOKUP(Table14[[#This Row],[COUNTRY]],CATEGORICAL_BINS_STEP_1!$L$2:$L$11,CATEGORICAL_BINS_STEP_1!$K$2:$K$11,,-1)</f>
        <v>1</v>
      </c>
      <c r="V80" s="1">
        <f>_xlfn.XLOOKUP(Table14[[#This Row],[TEAM]],CATEGORICAL_BINS_STEP_1!$L$14:$L$29,CATEGORICAL_BINS_STEP_1!$K$14:$K$29,,-1)</f>
        <v>2</v>
      </c>
      <c r="W80" s="1">
        <f>_xlfn.XLOOKUP(Table14[[#This Row],[PLAYING ROLE]],CATEGORICAL_BINS_STEP_1!$L$34:$L$37,CATEGORICAL_BINS_STEP_1!$K$34:$K$37,,-1)</f>
        <v>3</v>
      </c>
      <c r="X80" s="1">
        <f>IF(Table119[[#This Row],[SOLD PRICE]]&gt;=1000000,1,0)</f>
        <v>0</v>
      </c>
      <c r="Y80" s="1">
        <f>$A$134+SUMPRODUCT($B$134:$W$134,Table1924[[#This Row],[AGE]:[PLAYING ROLE_BINS]])</f>
        <v>-1006.2291037640352</v>
      </c>
      <c r="Z80" s="1">
        <f t="shared" si="6"/>
        <v>0</v>
      </c>
      <c r="AA80" s="1">
        <f t="shared" si="7"/>
        <v>0</v>
      </c>
      <c r="AB80" s="1">
        <f t="shared" si="8"/>
        <v>1</v>
      </c>
      <c r="AC80" s="1">
        <f t="shared" si="9"/>
        <v>0</v>
      </c>
      <c r="AD80" s="1">
        <f t="shared" si="10"/>
        <v>0</v>
      </c>
    </row>
    <row r="81" spans="1:30" x14ac:dyDescent="0.35">
      <c r="A81" s="4">
        <v>80</v>
      </c>
      <c r="B81" s="4">
        <v>2</v>
      </c>
      <c r="C81" s="1">
        <f>_xlfn.XLOOKUP(Table119[[#This Row],[T-RUNS]],NUMERICAL_BINS_STEP_1!$C$2:$C$5,NUMERICAL_BINS_STEP_1!$A$2:$A$5,,-1)</f>
        <v>0</v>
      </c>
      <c r="D81" s="1">
        <f>_xlfn.XLOOKUP(Table119[[#This Row],[T-WKTS]],NUMERICAL_BINS_STEP_1!$D$2:$D$5,NUMERICAL_BINS_STEP_1!$A$2:$A$5,,-1)</f>
        <v>0</v>
      </c>
      <c r="E81" s="1">
        <f>_xlfn.XLOOKUP(Table119[[#This Row],[ODI-RUNS-S]],NUMERICAL_BINS_STEP_1!$E$2:$E$5,NUMERICAL_BINS_STEP_1!$A$2:$A$5,,-1)</f>
        <v>0</v>
      </c>
      <c r="F81" s="1">
        <f>_xlfn.XLOOKUP(Table119[[#This Row],[ODI-SR-B]],NUMERICAL_BINS_STEP_1!$F$2:$F$5,NUMERICAL_BINS_STEP_1!$A$2:$A$5,,-1)</f>
        <v>0</v>
      </c>
      <c r="G81" s="1">
        <f>_xlfn.XLOOKUP(Table119[[#This Row],[ODI-WKTS]],NUMERICAL_BINS_STEP_1!$G$2:$G$5,NUMERICAL_BINS_STEP_1!$A$2:$A$5,,-1)</f>
        <v>0</v>
      </c>
      <c r="H81" s="1">
        <f>_xlfn.XLOOKUP(Table119[[#This Row],[ODI-SR-BL]],NUMERICAL_BINS_STEP_1!$H$2:$H$5,NUMERICAL_BINS_STEP_1!$A$2:$A$5,,-1)</f>
        <v>2</v>
      </c>
      <c r="I81" s="1">
        <f>_xlfn.XLOOKUP(Table119[[#This Row],[RUNS-S]],NUMERICAL_BINS_STEP_1!$I$2:$I$5,NUMERICAL_BINS_STEP_1!$A$2:$A$5,,-1)</f>
        <v>0</v>
      </c>
      <c r="J81" s="1">
        <f>_xlfn.XLOOKUP(Table119[[#This Row],[HS ]],NUMERICAL_BINS_STEP_1!$J$2:$J$5,NUMERICAL_BINS_STEP_1!$A$2:$A$5,,-1)</f>
        <v>0</v>
      </c>
      <c r="K81" s="1">
        <f>_xlfn.XLOOKUP(Table119[[#This Row],[AVE]],NUMERICAL_BINS_STEP_1!$K$2:$K$5,NUMERICAL_BINS_STEP_1!$A$2:$A$5,,-1)</f>
        <v>0</v>
      </c>
      <c r="L81" s="1">
        <f>_xlfn.XLOOKUP(Table119[[#This Row],[SR -B]],NUMERICAL_BINS_STEP_1!$L$2:$L$5,NUMERICAL_BINS_STEP_1!$A$2:$A$5,,-1)</f>
        <v>0</v>
      </c>
      <c r="M81" s="1">
        <f>_xlfn.XLOOKUP(Table119[[#This Row],[SIXERS]],NUMERICAL_BINS_STEP_1!$M$2:$M$5,NUMERICAL_BINS_STEP_1!$A$2:$A$5,,-1)</f>
        <v>0</v>
      </c>
      <c r="N81" s="1">
        <f>_xlfn.XLOOKUP(Table119[[#This Row],[RUNS-C]],NUMERICAL_BINS_STEP_1!$N$2:$N$5,NUMERICAL_BINS_STEP_1!$A$2:$A$5,,-1)</f>
        <v>2</v>
      </c>
      <c r="O81" s="1">
        <f>_xlfn.XLOOKUP(Table119[[#This Row],[WKTS]],NUMERICAL_BINS_STEP_1!$O$2:$O$5,NUMERICAL_BINS_STEP_1!$A$2:$A$5,,-1)</f>
        <v>2</v>
      </c>
      <c r="P81" s="1">
        <f>_xlfn.XLOOKUP(Table119[[#This Row],[AVE-BL]],NUMERICAL_BINS_STEP_1!$P$2:$P$5,NUMERICAL_BINS_STEP_1!$A$2:$A$5,,-1)</f>
        <v>2</v>
      </c>
      <c r="Q81" s="1">
        <f>_xlfn.XLOOKUP(Table119[[#This Row],[ECON]],NUMERICAL_BINS_STEP_1!$Q$2:$Q$5,NUMERICAL_BINS_STEP_1!$A$2:$A$5,,-1)</f>
        <v>0</v>
      </c>
      <c r="R81" s="1">
        <f>_xlfn.XLOOKUP(Table119[[#This Row],[SR-BL]],NUMERICAL_BINS_STEP_1!$R$2:$R$5,NUMERICAL_BINS_STEP_1!$A$2:$A$5,,-1)</f>
        <v>2</v>
      </c>
      <c r="S81" s="1">
        <f>_xlfn.XLOOKUP(Table119[[#This Row],[AUCTION YEAR]],NUMERICAL_BINS_STEP_1!$S$2:$S$5,NUMERICAL_BINS_STEP_1!$A$2:$A$5,,-1)</f>
        <v>3</v>
      </c>
      <c r="T81" s="1">
        <f>_xlfn.XLOOKUP(Table119[[#This Row],[BASE PRICE]],NUMERICAL_BINS_STEP_1!$T$2:$T$5,NUMERICAL_BINS_STEP_1!$A$2:$A$5,,-1)</f>
        <v>2</v>
      </c>
      <c r="U81" s="1">
        <f>_xlfn.XLOOKUP(Table14[[#This Row],[COUNTRY]],CATEGORICAL_BINS_STEP_1!$L$2:$L$11,CATEGORICAL_BINS_STEP_1!$K$2:$K$11,,-1)</f>
        <v>1</v>
      </c>
      <c r="V81" s="1">
        <f>_xlfn.XLOOKUP(Table14[[#This Row],[TEAM]],CATEGORICAL_BINS_STEP_1!$L$14:$L$29,CATEGORICAL_BINS_STEP_1!$K$14:$K$29,,-1)</f>
        <v>4</v>
      </c>
      <c r="W81" s="1">
        <f>_xlfn.XLOOKUP(Table14[[#This Row],[PLAYING ROLE]],CATEGORICAL_BINS_STEP_1!$L$34:$L$37,CATEGORICAL_BINS_STEP_1!$K$34:$K$37,,-1)</f>
        <v>3</v>
      </c>
      <c r="X81" s="1">
        <f>IF(Table119[[#This Row],[SOLD PRICE]]&gt;=1000000,1,0)</f>
        <v>0</v>
      </c>
      <c r="Y81" s="1">
        <f>$A$134+SUMPRODUCT($B$134:$W$134,Table1924[[#This Row],[AGE]:[PLAYING ROLE_BINS]])</f>
        <v>-1201.1443766461953</v>
      </c>
      <c r="Z81" s="1">
        <f t="shared" si="6"/>
        <v>0</v>
      </c>
      <c r="AA81" s="1">
        <f t="shared" si="7"/>
        <v>0</v>
      </c>
      <c r="AB81" s="1">
        <f t="shared" si="8"/>
        <v>1</v>
      </c>
      <c r="AC81" s="1">
        <f t="shared" si="9"/>
        <v>0</v>
      </c>
      <c r="AD81" s="1">
        <f t="shared" si="10"/>
        <v>0</v>
      </c>
    </row>
    <row r="82" spans="1:30" x14ac:dyDescent="0.35">
      <c r="A82" s="4">
        <v>81</v>
      </c>
      <c r="B82" s="4">
        <v>2</v>
      </c>
      <c r="C82" s="1">
        <f>_xlfn.XLOOKUP(Table119[[#This Row],[T-RUNS]],NUMERICAL_BINS_STEP_1!$C$2:$C$5,NUMERICAL_BINS_STEP_1!$A$2:$A$5,,-1)</f>
        <v>1</v>
      </c>
      <c r="D82" s="1">
        <f>_xlfn.XLOOKUP(Table119[[#This Row],[T-WKTS]],NUMERICAL_BINS_STEP_1!$D$2:$D$5,NUMERICAL_BINS_STEP_1!$A$2:$A$5,,-1)</f>
        <v>2</v>
      </c>
      <c r="E82" s="1">
        <f>_xlfn.XLOOKUP(Table119[[#This Row],[ODI-RUNS-S]],NUMERICAL_BINS_STEP_1!$E$2:$E$5,NUMERICAL_BINS_STEP_1!$A$2:$A$5,,-1)</f>
        <v>1</v>
      </c>
      <c r="F82" s="1">
        <f>_xlfn.XLOOKUP(Table119[[#This Row],[ODI-SR-B]],NUMERICAL_BINS_STEP_1!$F$2:$F$5,NUMERICAL_BINS_STEP_1!$A$2:$A$5,,-1)</f>
        <v>0</v>
      </c>
      <c r="G82" s="1">
        <f>_xlfn.XLOOKUP(Table119[[#This Row],[ODI-WKTS]],NUMERICAL_BINS_STEP_1!$G$2:$G$5,NUMERICAL_BINS_STEP_1!$A$2:$A$5,,-1)</f>
        <v>3</v>
      </c>
      <c r="H82" s="1">
        <f>_xlfn.XLOOKUP(Table119[[#This Row],[ODI-SR-BL]],NUMERICAL_BINS_STEP_1!$H$2:$H$5,NUMERICAL_BINS_STEP_1!$A$2:$A$5,,-1)</f>
        <v>2</v>
      </c>
      <c r="I82" s="1">
        <f>_xlfn.XLOOKUP(Table119[[#This Row],[RUNS-S]],NUMERICAL_BINS_STEP_1!$I$2:$I$5,NUMERICAL_BINS_STEP_1!$A$2:$A$5,,-1)</f>
        <v>0</v>
      </c>
      <c r="J82" s="1">
        <f>_xlfn.XLOOKUP(Table119[[#This Row],[HS ]],NUMERICAL_BINS_STEP_1!$J$2:$J$5,NUMERICAL_BINS_STEP_1!$A$2:$A$5,,-1)</f>
        <v>1</v>
      </c>
      <c r="K82" s="1">
        <f>_xlfn.XLOOKUP(Table119[[#This Row],[AVE]],NUMERICAL_BINS_STEP_1!$K$2:$K$5,NUMERICAL_BINS_STEP_1!$A$2:$A$5,,-1)</f>
        <v>2</v>
      </c>
      <c r="L82" s="1">
        <f>_xlfn.XLOOKUP(Table119[[#This Row],[SR -B]],NUMERICAL_BINS_STEP_1!$L$2:$L$5,NUMERICAL_BINS_STEP_1!$A$2:$A$5,,-1)</f>
        <v>0</v>
      </c>
      <c r="M82" s="1">
        <f>_xlfn.XLOOKUP(Table119[[#This Row],[SIXERS]],NUMERICAL_BINS_STEP_1!$M$2:$M$5,NUMERICAL_BINS_STEP_1!$A$2:$A$5,,-1)</f>
        <v>1</v>
      </c>
      <c r="N82" s="1">
        <f>_xlfn.XLOOKUP(Table119[[#This Row],[RUNS-C]],NUMERICAL_BINS_STEP_1!$N$2:$N$5,NUMERICAL_BINS_STEP_1!$A$2:$A$5,,-1)</f>
        <v>3</v>
      </c>
      <c r="O82" s="1">
        <f>_xlfn.XLOOKUP(Table119[[#This Row],[WKTS]],NUMERICAL_BINS_STEP_1!$O$2:$O$5,NUMERICAL_BINS_STEP_1!$A$2:$A$5,,-1)</f>
        <v>3</v>
      </c>
      <c r="P82" s="1">
        <f>_xlfn.XLOOKUP(Table119[[#This Row],[AVE-BL]],NUMERICAL_BINS_STEP_1!$P$2:$P$5,NUMERICAL_BINS_STEP_1!$A$2:$A$5,,-1)</f>
        <v>2</v>
      </c>
      <c r="Q82" s="1">
        <f>_xlfn.XLOOKUP(Table119[[#This Row],[ECON]],NUMERICAL_BINS_STEP_1!$Q$2:$Q$5,NUMERICAL_BINS_STEP_1!$A$2:$A$5,,-1)</f>
        <v>2</v>
      </c>
      <c r="R82" s="1">
        <f>_xlfn.XLOOKUP(Table119[[#This Row],[SR-BL]],NUMERICAL_BINS_STEP_1!$R$2:$R$5,NUMERICAL_BINS_STEP_1!$A$2:$A$5,,-1)</f>
        <v>0</v>
      </c>
      <c r="S82" s="1">
        <f>_xlfn.XLOOKUP(Table119[[#This Row],[AUCTION YEAR]],NUMERICAL_BINS_STEP_1!$S$2:$S$5,NUMERICAL_BINS_STEP_1!$A$2:$A$5,,-1)</f>
        <v>3</v>
      </c>
      <c r="T82" s="1">
        <f>_xlfn.XLOOKUP(Table119[[#This Row],[BASE PRICE]],NUMERICAL_BINS_STEP_1!$T$2:$T$5,NUMERICAL_BINS_STEP_1!$A$2:$A$5,,-1)</f>
        <v>2</v>
      </c>
      <c r="U82" s="1">
        <f>_xlfn.XLOOKUP(Table14[[#This Row],[COUNTRY]],CATEGORICAL_BINS_STEP_1!$L$2:$L$11,CATEGORICAL_BINS_STEP_1!$K$2:$K$11,,-1)</f>
        <v>1</v>
      </c>
      <c r="V82" s="1">
        <f>_xlfn.XLOOKUP(Table14[[#This Row],[TEAM]],CATEGORICAL_BINS_STEP_1!$L$14:$L$29,CATEGORICAL_BINS_STEP_1!$K$14:$K$29,,-1)</f>
        <v>2</v>
      </c>
      <c r="W82" s="1">
        <f>_xlfn.XLOOKUP(Table14[[#This Row],[PLAYING ROLE]],CATEGORICAL_BINS_STEP_1!$L$34:$L$37,CATEGORICAL_BINS_STEP_1!$K$34:$K$37,,-1)</f>
        <v>4</v>
      </c>
      <c r="X82" s="1">
        <f>IF(Table119[[#This Row],[SOLD PRICE]]&gt;=1000000,1,0)</f>
        <v>0</v>
      </c>
      <c r="Y82" s="1">
        <f>$A$134+SUMPRODUCT($B$134:$W$134,Table1924[[#This Row],[AGE]:[PLAYING ROLE_BINS]])</f>
        <v>-891.74657503371191</v>
      </c>
      <c r="Z82" s="1">
        <f t="shared" si="6"/>
        <v>0</v>
      </c>
      <c r="AA82" s="1">
        <f t="shared" si="7"/>
        <v>0</v>
      </c>
      <c r="AB82" s="1">
        <f t="shared" si="8"/>
        <v>1</v>
      </c>
      <c r="AC82" s="1">
        <f t="shared" si="9"/>
        <v>0</v>
      </c>
      <c r="AD82" s="1">
        <f t="shared" si="10"/>
        <v>0</v>
      </c>
    </row>
    <row r="83" spans="1:30" x14ac:dyDescent="0.35">
      <c r="A83" s="4">
        <v>82</v>
      </c>
      <c r="B83" s="4">
        <v>2</v>
      </c>
      <c r="C83" s="1">
        <f>_xlfn.XLOOKUP(Table119[[#This Row],[T-RUNS]],NUMERICAL_BINS_STEP_1!$C$2:$C$5,NUMERICAL_BINS_STEP_1!$A$2:$A$5,,-1)</f>
        <v>2</v>
      </c>
      <c r="D83" s="1">
        <f>_xlfn.XLOOKUP(Table119[[#This Row],[T-WKTS]],NUMERICAL_BINS_STEP_1!$D$2:$D$5,NUMERICAL_BINS_STEP_1!$A$2:$A$5,,-1)</f>
        <v>3</v>
      </c>
      <c r="E83" s="1">
        <f>_xlfn.XLOOKUP(Table119[[#This Row],[ODI-RUNS-S]],NUMERICAL_BINS_STEP_1!$E$2:$E$5,NUMERICAL_BINS_STEP_1!$A$2:$A$5,,-1)</f>
        <v>1</v>
      </c>
      <c r="F83" s="1">
        <f>_xlfn.XLOOKUP(Table119[[#This Row],[ODI-SR-B]],NUMERICAL_BINS_STEP_1!$F$2:$F$5,NUMERICAL_BINS_STEP_1!$A$2:$A$5,,-1)</f>
        <v>1</v>
      </c>
      <c r="G83" s="1">
        <f>_xlfn.XLOOKUP(Table119[[#This Row],[ODI-WKTS]],NUMERICAL_BINS_STEP_1!$G$2:$G$5,NUMERICAL_BINS_STEP_1!$A$2:$A$5,,-1)</f>
        <v>3</v>
      </c>
      <c r="H83" s="1">
        <f>_xlfn.XLOOKUP(Table119[[#This Row],[ODI-SR-BL]],NUMERICAL_BINS_STEP_1!$H$2:$H$5,NUMERICAL_BINS_STEP_1!$A$2:$A$5,,-1)</f>
        <v>0</v>
      </c>
      <c r="I83" s="1">
        <f>_xlfn.XLOOKUP(Table119[[#This Row],[RUNS-S]],NUMERICAL_BINS_STEP_1!$I$2:$I$5,NUMERICAL_BINS_STEP_1!$A$2:$A$5,,-1)</f>
        <v>0</v>
      </c>
      <c r="J83" s="1">
        <f>_xlfn.XLOOKUP(Table119[[#This Row],[HS ]],NUMERICAL_BINS_STEP_1!$J$2:$J$5,NUMERICAL_BINS_STEP_1!$A$2:$A$5,,-1)</f>
        <v>0</v>
      </c>
      <c r="K83" s="1">
        <f>_xlfn.XLOOKUP(Table119[[#This Row],[AVE]],NUMERICAL_BINS_STEP_1!$K$2:$K$5,NUMERICAL_BINS_STEP_1!$A$2:$A$5,,-1)</f>
        <v>1</v>
      </c>
      <c r="L83" s="1">
        <f>_xlfn.XLOOKUP(Table119[[#This Row],[SR -B]],NUMERICAL_BINS_STEP_1!$L$2:$L$5,NUMERICAL_BINS_STEP_1!$A$2:$A$5,,-1)</f>
        <v>0</v>
      </c>
      <c r="M83" s="1">
        <f>_xlfn.XLOOKUP(Table119[[#This Row],[SIXERS]],NUMERICAL_BINS_STEP_1!$M$2:$M$5,NUMERICAL_BINS_STEP_1!$A$2:$A$5,,-1)</f>
        <v>0</v>
      </c>
      <c r="N83" s="1">
        <f>_xlfn.XLOOKUP(Table119[[#This Row],[RUNS-C]],NUMERICAL_BINS_STEP_1!$N$2:$N$5,NUMERICAL_BINS_STEP_1!$A$2:$A$5,,-1)</f>
        <v>0</v>
      </c>
      <c r="O83" s="1">
        <f>_xlfn.XLOOKUP(Table119[[#This Row],[WKTS]],NUMERICAL_BINS_STEP_1!$O$2:$O$5,NUMERICAL_BINS_STEP_1!$A$2:$A$5,,-1)</f>
        <v>0</v>
      </c>
      <c r="P83" s="1">
        <f>_xlfn.XLOOKUP(Table119[[#This Row],[AVE-BL]],NUMERICAL_BINS_STEP_1!$P$2:$P$5,NUMERICAL_BINS_STEP_1!$A$2:$A$5,,-1)</f>
        <v>2</v>
      </c>
      <c r="Q83" s="1">
        <f>_xlfn.XLOOKUP(Table119[[#This Row],[ECON]],NUMERICAL_BINS_STEP_1!$Q$2:$Q$5,NUMERICAL_BINS_STEP_1!$A$2:$A$5,,-1)</f>
        <v>0</v>
      </c>
      <c r="R83" s="1">
        <f>_xlfn.XLOOKUP(Table119[[#This Row],[SR-BL]],NUMERICAL_BINS_STEP_1!$R$2:$R$5,NUMERICAL_BINS_STEP_1!$A$2:$A$5,,-1)</f>
        <v>3</v>
      </c>
      <c r="S83" s="1">
        <f>_xlfn.XLOOKUP(Table119[[#This Row],[AUCTION YEAR]],NUMERICAL_BINS_STEP_1!$S$2:$S$5,NUMERICAL_BINS_STEP_1!$A$2:$A$5,,-1)</f>
        <v>0</v>
      </c>
      <c r="T83" s="1">
        <f>_xlfn.XLOOKUP(Table119[[#This Row],[BASE PRICE]],NUMERICAL_BINS_STEP_1!$T$2:$T$5,NUMERICAL_BINS_STEP_1!$A$2:$A$5,,-1)</f>
        <v>2</v>
      </c>
      <c r="U83" s="1">
        <f>_xlfn.XLOOKUP(Table14[[#This Row],[COUNTRY]],CATEGORICAL_BINS_STEP_1!$L$2:$L$11,CATEGORICAL_BINS_STEP_1!$K$2:$K$11,,-1)</f>
        <v>1</v>
      </c>
      <c r="V83" s="1">
        <f>_xlfn.XLOOKUP(Table14[[#This Row],[TEAM]],CATEGORICAL_BINS_STEP_1!$L$14:$L$29,CATEGORICAL_BINS_STEP_1!$K$14:$K$29,,-1)</f>
        <v>4</v>
      </c>
      <c r="W83" s="1">
        <f>_xlfn.XLOOKUP(Table14[[#This Row],[PLAYING ROLE]],CATEGORICAL_BINS_STEP_1!$L$34:$L$37,CATEGORICAL_BINS_STEP_1!$K$34:$K$37,,-1)</f>
        <v>1</v>
      </c>
      <c r="X83" s="1">
        <f>IF(Table119[[#This Row],[SOLD PRICE]]&gt;=1000000,1,0)</f>
        <v>0</v>
      </c>
      <c r="Y83" s="1">
        <f>$A$134+SUMPRODUCT($B$134:$W$134,Table1924[[#This Row],[AGE]:[PLAYING ROLE_BINS]])</f>
        <v>-60.957862148528108</v>
      </c>
      <c r="Z83" s="1">
        <f t="shared" si="6"/>
        <v>3.3599811448619081E-27</v>
      </c>
      <c r="AA83" s="1">
        <f t="shared" si="7"/>
        <v>3.3599811448619081E-27</v>
      </c>
      <c r="AB83" s="1">
        <f t="shared" si="8"/>
        <v>1</v>
      </c>
      <c r="AC83" s="1">
        <f t="shared" si="9"/>
        <v>0</v>
      </c>
      <c r="AD83" s="1">
        <f t="shared" si="10"/>
        <v>1</v>
      </c>
    </row>
    <row r="84" spans="1:30" x14ac:dyDescent="0.35">
      <c r="A84" s="4">
        <v>83</v>
      </c>
      <c r="B84" s="4">
        <v>2</v>
      </c>
      <c r="C84" s="1">
        <f>_xlfn.XLOOKUP(Table119[[#This Row],[T-RUNS]],NUMERICAL_BINS_STEP_1!$C$2:$C$5,NUMERICAL_BINS_STEP_1!$A$2:$A$5,,-1)</f>
        <v>1</v>
      </c>
      <c r="D84" s="1">
        <f>_xlfn.XLOOKUP(Table119[[#This Row],[T-WKTS]],NUMERICAL_BINS_STEP_1!$D$2:$D$5,NUMERICAL_BINS_STEP_1!$A$2:$A$5,,-1)</f>
        <v>3</v>
      </c>
      <c r="E84" s="1">
        <f>_xlfn.XLOOKUP(Table119[[#This Row],[ODI-RUNS-S]],NUMERICAL_BINS_STEP_1!$E$2:$E$5,NUMERICAL_BINS_STEP_1!$A$2:$A$5,,-1)</f>
        <v>0</v>
      </c>
      <c r="F84" s="1">
        <f>_xlfn.XLOOKUP(Table119[[#This Row],[ODI-SR-B]],NUMERICAL_BINS_STEP_1!$F$2:$F$5,NUMERICAL_BINS_STEP_1!$A$2:$A$5,,-1)</f>
        <v>0</v>
      </c>
      <c r="G84" s="1">
        <f>_xlfn.XLOOKUP(Table119[[#This Row],[ODI-WKTS]],NUMERICAL_BINS_STEP_1!$G$2:$G$5,NUMERICAL_BINS_STEP_1!$A$2:$A$5,,-1)</f>
        <v>2</v>
      </c>
      <c r="H84" s="1">
        <f>_xlfn.XLOOKUP(Table119[[#This Row],[ODI-SR-BL]],NUMERICAL_BINS_STEP_1!$H$2:$H$5,NUMERICAL_BINS_STEP_1!$A$2:$A$5,,-1)</f>
        <v>2</v>
      </c>
      <c r="I84" s="1">
        <f>_xlfn.XLOOKUP(Table119[[#This Row],[RUNS-S]],NUMERICAL_BINS_STEP_1!$I$2:$I$5,NUMERICAL_BINS_STEP_1!$A$2:$A$5,,-1)</f>
        <v>0</v>
      </c>
      <c r="J84" s="1">
        <f>_xlfn.XLOOKUP(Table119[[#This Row],[HS ]],NUMERICAL_BINS_STEP_1!$J$2:$J$5,NUMERICAL_BINS_STEP_1!$A$2:$A$5,,-1)</f>
        <v>0</v>
      </c>
      <c r="K84" s="1">
        <f>_xlfn.XLOOKUP(Table119[[#This Row],[AVE]],NUMERICAL_BINS_STEP_1!$K$2:$K$5,NUMERICAL_BINS_STEP_1!$A$2:$A$5,,-1)</f>
        <v>0</v>
      </c>
      <c r="L84" s="1">
        <f>_xlfn.XLOOKUP(Table119[[#This Row],[SR -B]],NUMERICAL_BINS_STEP_1!$L$2:$L$5,NUMERICAL_BINS_STEP_1!$A$2:$A$5,,-1)</f>
        <v>0</v>
      </c>
      <c r="M84" s="1">
        <f>_xlfn.XLOOKUP(Table119[[#This Row],[SIXERS]],NUMERICAL_BINS_STEP_1!$M$2:$M$5,NUMERICAL_BINS_STEP_1!$A$2:$A$5,,-1)</f>
        <v>0</v>
      </c>
      <c r="N84" s="1">
        <f>_xlfn.XLOOKUP(Table119[[#This Row],[RUNS-C]],NUMERICAL_BINS_STEP_1!$N$2:$N$5,NUMERICAL_BINS_STEP_1!$A$2:$A$5,,-1)</f>
        <v>3</v>
      </c>
      <c r="O84" s="1">
        <f>_xlfn.XLOOKUP(Table119[[#This Row],[WKTS]],NUMERICAL_BINS_STEP_1!$O$2:$O$5,NUMERICAL_BINS_STEP_1!$A$2:$A$5,,-1)</f>
        <v>3</v>
      </c>
      <c r="P84" s="1">
        <f>_xlfn.XLOOKUP(Table119[[#This Row],[AVE-BL]],NUMERICAL_BINS_STEP_1!$P$2:$P$5,NUMERICAL_BINS_STEP_1!$A$2:$A$5,,-1)</f>
        <v>0</v>
      </c>
      <c r="Q84" s="1">
        <f>_xlfn.XLOOKUP(Table119[[#This Row],[ECON]],NUMERICAL_BINS_STEP_1!$Q$2:$Q$5,NUMERICAL_BINS_STEP_1!$A$2:$A$5,,-1)</f>
        <v>0</v>
      </c>
      <c r="R84" s="1">
        <f>_xlfn.XLOOKUP(Table119[[#This Row],[SR-BL]],NUMERICAL_BINS_STEP_1!$R$2:$R$5,NUMERICAL_BINS_STEP_1!$A$2:$A$5,,-1)</f>
        <v>0</v>
      </c>
      <c r="S84" s="1">
        <f>_xlfn.XLOOKUP(Table119[[#This Row],[AUCTION YEAR]],NUMERICAL_BINS_STEP_1!$S$2:$S$5,NUMERICAL_BINS_STEP_1!$A$2:$A$5,,-1)</f>
        <v>3</v>
      </c>
      <c r="T84" s="1">
        <f>_xlfn.XLOOKUP(Table119[[#This Row],[BASE PRICE]],NUMERICAL_BINS_STEP_1!$T$2:$T$5,NUMERICAL_BINS_STEP_1!$A$2:$A$5,,-1)</f>
        <v>2</v>
      </c>
      <c r="U84" s="1">
        <f>_xlfn.XLOOKUP(Table14[[#This Row],[COUNTRY]],CATEGORICAL_BINS_STEP_1!$L$2:$L$11,CATEGORICAL_BINS_STEP_1!$K$2:$K$11,,-1)</f>
        <v>1</v>
      </c>
      <c r="V84" s="1">
        <f>_xlfn.XLOOKUP(Table14[[#This Row],[TEAM]],CATEGORICAL_BINS_STEP_1!$L$14:$L$29,CATEGORICAL_BINS_STEP_1!$K$14:$K$29,,-1)</f>
        <v>4</v>
      </c>
      <c r="W84" s="1">
        <f>_xlfn.XLOOKUP(Table14[[#This Row],[PLAYING ROLE]],CATEGORICAL_BINS_STEP_1!$L$34:$L$37,CATEGORICAL_BINS_STEP_1!$K$34:$K$37,,-1)</f>
        <v>1</v>
      </c>
      <c r="X84" s="1">
        <f>IF(Table119[[#This Row],[SOLD PRICE]]&gt;=1000000,1,0)</f>
        <v>0</v>
      </c>
      <c r="Y84" s="1">
        <f>$A$134+SUMPRODUCT($B$134:$W$134,Table1924[[#This Row],[AGE]:[PLAYING ROLE_BINS]])</f>
        <v>-1150.1772427547874</v>
      </c>
      <c r="Z84" s="1">
        <f t="shared" si="6"/>
        <v>0</v>
      </c>
      <c r="AA84" s="1">
        <f t="shared" si="7"/>
        <v>0</v>
      </c>
      <c r="AB84" s="1">
        <f t="shared" si="8"/>
        <v>1</v>
      </c>
      <c r="AC84" s="1">
        <f t="shared" si="9"/>
        <v>0</v>
      </c>
      <c r="AD84" s="1">
        <f t="shared" si="10"/>
        <v>0</v>
      </c>
    </row>
    <row r="85" spans="1:30" x14ac:dyDescent="0.35">
      <c r="A85" s="4">
        <v>84</v>
      </c>
      <c r="B85" s="4">
        <v>2</v>
      </c>
      <c r="C85" s="1">
        <f>_xlfn.XLOOKUP(Table119[[#This Row],[T-RUNS]],NUMERICAL_BINS_STEP_1!$C$2:$C$5,NUMERICAL_BINS_STEP_1!$A$2:$A$5,,-1)</f>
        <v>2</v>
      </c>
      <c r="D85" s="1">
        <f>_xlfn.XLOOKUP(Table119[[#This Row],[T-WKTS]],NUMERICAL_BINS_STEP_1!$D$2:$D$5,NUMERICAL_BINS_STEP_1!$A$2:$A$5,,-1)</f>
        <v>3</v>
      </c>
      <c r="E85" s="1">
        <f>_xlfn.XLOOKUP(Table119[[#This Row],[ODI-RUNS-S]],NUMERICAL_BINS_STEP_1!$E$2:$E$5,NUMERICAL_BINS_STEP_1!$A$2:$A$5,,-1)</f>
        <v>2</v>
      </c>
      <c r="F85" s="1">
        <f>_xlfn.XLOOKUP(Table119[[#This Row],[ODI-SR-B]],NUMERICAL_BINS_STEP_1!$F$2:$F$5,NUMERICAL_BINS_STEP_1!$A$2:$A$5,,-1)</f>
        <v>3</v>
      </c>
      <c r="G85" s="1">
        <f>_xlfn.XLOOKUP(Table119[[#This Row],[ODI-WKTS]],NUMERICAL_BINS_STEP_1!$G$2:$G$5,NUMERICAL_BINS_STEP_1!$A$2:$A$5,,-1)</f>
        <v>3</v>
      </c>
      <c r="H85" s="1">
        <f>_xlfn.XLOOKUP(Table119[[#This Row],[ODI-SR-BL]],NUMERICAL_BINS_STEP_1!$H$2:$H$5,NUMERICAL_BINS_STEP_1!$A$2:$A$5,,-1)</f>
        <v>2</v>
      </c>
      <c r="I85" s="1">
        <f>_xlfn.XLOOKUP(Table119[[#This Row],[RUNS-S]],NUMERICAL_BINS_STEP_1!$I$2:$I$5,NUMERICAL_BINS_STEP_1!$A$2:$A$5,,-1)</f>
        <v>1</v>
      </c>
      <c r="J85" s="1">
        <f>_xlfn.XLOOKUP(Table119[[#This Row],[HS ]],NUMERICAL_BINS_STEP_1!$J$2:$J$5,NUMERICAL_BINS_STEP_1!$A$2:$A$5,,-1)</f>
        <v>2</v>
      </c>
      <c r="K85" s="1">
        <f>_xlfn.XLOOKUP(Table119[[#This Row],[AVE]],NUMERICAL_BINS_STEP_1!$K$2:$K$5,NUMERICAL_BINS_STEP_1!$A$2:$A$5,,-1)</f>
        <v>1</v>
      </c>
      <c r="L85" s="1">
        <f>_xlfn.XLOOKUP(Table119[[#This Row],[SR -B]],NUMERICAL_BINS_STEP_1!$L$2:$L$5,NUMERICAL_BINS_STEP_1!$A$2:$A$5,,-1)</f>
        <v>0</v>
      </c>
      <c r="M85" s="1">
        <f>_xlfn.XLOOKUP(Table119[[#This Row],[SIXERS]],NUMERICAL_BINS_STEP_1!$M$2:$M$5,NUMERICAL_BINS_STEP_1!$A$2:$A$5,,-1)</f>
        <v>1</v>
      </c>
      <c r="N85" s="1">
        <f>_xlfn.XLOOKUP(Table119[[#This Row],[RUNS-C]],NUMERICAL_BINS_STEP_1!$N$2:$N$5,NUMERICAL_BINS_STEP_1!$A$2:$A$5,,-1)</f>
        <v>2</v>
      </c>
      <c r="O85" s="1">
        <f>_xlfn.XLOOKUP(Table119[[#This Row],[WKTS]],NUMERICAL_BINS_STEP_1!$O$2:$O$5,NUMERICAL_BINS_STEP_1!$A$2:$A$5,,-1)</f>
        <v>2</v>
      </c>
      <c r="P85" s="1">
        <f>_xlfn.XLOOKUP(Table119[[#This Row],[AVE-BL]],NUMERICAL_BINS_STEP_1!$P$2:$P$5,NUMERICAL_BINS_STEP_1!$A$2:$A$5,,-1)</f>
        <v>3</v>
      </c>
      <c r="Q85" s="1">
        <f>_xlfn.XLOOKUP(Table119[[#This Row],[ECON]],NUMERICAL_BINS_STEP_1!$Q$2:$Q$5,NUMERICAL_BINS_STEP_1!$A$2:$A$5,,-1)</f>
        <v>3</v>
      </c>
      <c r="R85" s="1">
        <f>_xlfn.XLOOKUP(Table119[[#This Row],[SR-BL]],NUMERICAL_BINS_STEP_1!$R$2:$R$5,NUMERICAL_BINS_STEP_1!$A$2:$A$5,,-1)</f>
        <v>2</v>
      </c>
      <c r="S85" s="1">
        <f>_xlfn.XLOOKUP(Table119[[#This Row],[AUCTION YEAR]],NUMERICAL_BINS_STEP_1!$S$2:$S$5,NUMERICAL_BINS_STEP_1!$A$2:$A$5,,-1)</f>
        <v>0</v>
      </c>
      <c r="T85" s="1">
        <f>_xlfn.XLOOKUP(Table119[[#This Row],[BASE PRICE]],NUMERICAL_BINS_STEP_1!$T$2:$T$5,NUMERICAL_BINS_STEP_1!$A$2:$A$5,,-1)</f>
        <v>2</v>
      </c>
      <c r="U85" s="1">
        <f>_xlfn.XLOOKUP(Table14[[#This Row],[COUNTRY]],CATEGORICAL_BINS_STEP_1!$L$2:$L$11,CATEGORICAL_BINS_STEP_1!$K$2:$K$11,,-1)</f>
        <v>1</v>
      </c>
      <c r="V85" s="1">
        <f>_xlfn.XLOOKUP(Table14[[#This Row],[TEAM]],CATEGORICAL_BINS_STEP_1!$L$14:$L$29,CATEGORICAL_BINS_STEP_1!$K$14:$K$29,,-1)</f>
        <v>2</v>
      </c>
      <c r="W85" s="1">
        <f>_xlfn.XLOOKUP(Table14[[#This Row],[PLAYING ROLE]],CATEGORICAL_BINS_STEP_1!$L$34:$L$37,CATEGORICAL_BINS_STEP_1!$K$34:$K$37,,-1)</f>
        <v>2</v>
      </c>
      <c r="X85" s="1">
        <f>IF(Table119[[#This Row],[SOLD PRICE]]&gt;=1000000,1,0)</f>
        <v>0</v>
      </c>
      <c r="Y85" s="1">
        <f>$A$134+SUMPRODUCT($B$134:$W$134,Table1924[[#This Row],[AGE]:[PLAYING ROLE_BINS]])</f>
        <v>-423.4650352021913</v>
      </c>
      <c r="Z85" s="1">
        <f t="shared" si="6"/>
        <v>1.2344455337159678E-184</v>
      </c>
      <c r="AA85" s="1">
        <f t="shared" si="7"/>
        <v>1.2344455337159678E-184</v>
      </c>
      <c r="AB85" s="1">
        <f t="shared" si="8"/>
        <v>1</v>
      </c>
      <c r="AC85" s="1">
        <f t="shared" si="9"/>
        <v>0</v>
      </c>
      <c r="AD85" s="1">
        <f t="shared" si="10"/>
        <v>1</v>
      </c>
    </row>
    <row r="86" spans="1:30" x14ac:dyDescent="0.35">
      <c r="A86" s="4">
        <v>85</v>
      </c>
      <c r="B86" s="4">
        <v>3</v>
      </c>
      <c r="C86" s="1">
        <f>_xlfn.XLOOKUP(Table119[[#This Row],[T-RUNS]],NUMERICAL_BINS_STEP_1!$C$2:$C$5,NUMERICAL_BINS_STEP_1!$A$2:$A$5,,-1)</f>
        <v>2</v>
      </c>
      <c r="D86" s="1">
        <f>_xlfn.XLOOKUP(Table119[[#This Row],[T-WKTS]],NUMERICAL_BINS_STEP_1!$D$2:$D$5,NUMERICAL_BINS_STEP_1!$A$2:$A$5,,-1)</f>
        <v>3</v>
      </c>
      <c r="E86" s="1">
        <f>_xlfn.XLOOKUP(Table119[[#This Row],[ODI-RUNS-S]],NUMERICAL_BINS_STEP_1!$E$2:$E$5,NUMERICAL_BINS_STEP_1!$A$2:$A$5,,-1)</f>
        <v>2</v>
      </c>
      <c r="F86" s="1">
        <f>_xlfn.XLOOKUP(Table119[[#This Row],[ODI-SR-B]],NUMERICAL_BINS_STEP_1!$F$2:$F$5,NUMERICAL_BINS_STEP_1!$A$2:$A$5,,-1)</f>
        <v>2</v>
      </c>
      <c r="G86" s="1">
        <f>_xlfn.XLOOKUP(Table119[[#This Row],[ODI-WKTS]],NUMERICAL_BINS_STEP_1!$G$2:$G$5,NUMERICAL_BINS_STEP_1!$A$2:$A$5,,-1)</f>
        <v>3</v>
      </c>
      <c r="H86" s="1">
        <f>_xlfn.XLOOKUP(Table119[[#This Row],[ODI-SR-BL]],NUMERICAL_BINS_STEP_1!$H$2:$H$5,NUMERICAL_BINS_STEP_1!$A$2:$A$5,,-1)</f>
        <v>0</v>
      </c>
      <c r="I86" s="1">
        <f>_xlfn.XLOOKUP(Table119[[#This Row],[RUNS-S]],NUMERICAL_BINS_STEP_1!$I$2:$I$5,NUMERICAL_BINS_STEP_1!$A$2:$A$5,,-1)</f>
        <v>3</v>
      </c>
      <c r="J86" s="1">
        <f>_xlfn.XLOOKUP(Table119[[#This Row],[HS ]],NUMERICAL_BINS_STEP_1!$J$2:$J$5,NUMERICAL_BINS_STEP_1!$A$2:$A$5,,-1)</f>
        <v>2</v>
      </c>
      <c r="K86" s="1">
        <f>_xlfn.XLOOKUP(Table119[[#This Row],[AVE]],NUMERICAL_BINS_STEP_1!$K$2:$K$5,NUMERICAL_BINS_STEP_1!$A$2:$A$5,,-1)</f>
        <v>2</v>
      </c>
      <c r="L86" s="1">
        <f>_xlfn.XLOOKUP(Table119[[#This Row],[SR -B]],NUMERICAL_BINS_STEP_1!$L$2:$L$5,NUMERICAL_BINS_STEP_1!$A$2:$A$5,,-1)</f>
        <v>2</v>
      </c>
      <c r="M86" s="1">
        <f>_xlfn.XLOOKUP(Table119[[#This Row],[SIXERS]],NUMERICAL_BINS_STEP_1!$M$2:$M$5,NUMERICAL_BINS_STEP_1!$A$2:$A$5,,-1)</f>
        <v>3</v>
      </c>
      <c r="N86" s="1">
        <f>_xlfn.XLOOKUP(Table119[[#This Row],[RUNS-C]],NUMERICAL_BINS_STEP_1!$N$2:$N$5,NUMERICAL_BINS_STEP_1!$A$2:$A$5,,-1)</f>
        <v>3</v>
      </c>
      <c r="O86" s="1">
        <f>_xlfn.XLOOKUP(Table119[[#This Row],[WKTS]],NUMERICAL_BINS_STEP_1!$O$2:$O$5,NUMERICAL_BINS_STEP_1!$A$2:$A$5,,-1)</f>
        <v>3</v>
      </c>
      <c r="P86" s="1">
        <f>_xlfn.XLOOKUP(Table119[[#This Row],[AVE-BL]],NUMERICAL_BINS_STEP_1!$P$2:$P$5,NUMERICAL_BINS_STEP_1!$A$2:$A$5,,-1)</f>
        <v>2</v>
      </c>
      <c r="Q86" s="1">
        <f>_xlfn.XLOOKUP(Table119[[#This Row],[ECON]],NUMERICAL_BINS_STEP_1!$Q$2:$Q$5,NUMERICAL_BINS_STEP_1!$A$2:$A$5,,-1)</f>
        <v>2</v>
      </c>
      <c r="R86" s="1">
        <f>_xlfn.XLOOKUP(Table119[[#This Row],[SR-BL]],NUMERICAL_BINS_STEP_1!$R$2:$R$5,NUMERICAL_BINS_STEP_1!$A$2:$A$5,,-1)</f>
        <v>2</v>
      </c>
      <c r="S86" s="1">
        <f>_xlfn.XLOOKUP(Table119[[#This Row],[AUCTION YEAR]],NUMERICAL_BINS_STEP_1!$S$2:$S$5,NUMERICAL_BINS_STEP_1!$A$2:$A$5,,-1)</f>
        <v>0</v>
      </c>
      <c r="T86" s="1">
        <f>_xlfn.XLOOKUP(Table119[[#This Row],[BASE PRICE]],NUMERICAL_BINS_STEP_1!$T$2:$T$5,NUMERICAL_BINS_STEP_1!$A$2:$A$5,,-1)</f>
        <v>2</v>
      </c>
      <c r="U86" s="1">
        <f>_xlfn.XLOOKUP(Table14[[#This Row],[COUNTRY]],CATEGORICAL_BINS_STEP_1!$L$2:$L$11,CATEGORICAL_BINS_STEP_1!$K$2:$K$11,,-1)</f>
        <v>2</v>
      </c>
      <c r="V86" s="1">
        <f>_xlfn.XLOOKUP(Table14[[#This Row],[TEAM]],CATEGORICAL_BINS_STEP_1!$L$14:$L$29,CATEGORICAL_BINS_STEP_1!$K$14:$K$29,,-1)</f>
        <v>1</v>
      </c>
      <c r="W86" s="1">
        <f>_xlfn.XLOOKUP(Table14[[#This Row],[PLAYING ROLE]],CATEGORICAL_BINS_STEP_1!$L$34:$L$37,CATEGORICAL_BINS_STEP_1!$K$34:$K$37,,-1)</f>
        <v>1</v>
      </c>
      <c r="X86" s="1">
        <f>IF(Table119[[#This Row],[SOLD PRICE]]&gt;=1000000,1,0)</f>
        <v>0</v>
      </c>
      <c r="Y86" s="1">
        <f>$A$134+SUMPRODUCT($B$134:$W$134,Table1924[[#This Row],[AGE]:[PLAYING ROLE_BINS]])</f>
        <v>-374.67452393487332</v>
      </c>
      <c r="Z86" s="1">
        <f t="shared" si="6"/>
        <v>1.9095091569770612E-163</v>
      </c>
      <c r="AA86" s="1">
        <f t="shared" si="7"/>
        <v>1.9095091569770612E-163</v>
      </c>
      <c r="AB86" s="1">
        <f t="shared" si="8"/>
        <v>1</v>
      </c>
      <c r="AC86" s="1">
        <f t="shared" si="9"/>
        <v>0</v>
      </c>
      <c r="AD86" s="1">
        <f t="shared" si="10"/>
        <v>1</v>
      </c>
    </row>
    <row r="87" spans="1:30" x14ac:dyDescent="0.35">
      <c r="A87" s="4">
        <v>86</v>
      </c>
      <c r="B87" s="4">
        <v>2</v>
      </c>
      <c r="C87" s="1">
        <f>_xlfn.XLOOKUP(Table119[[#This Row],[T-RUNS]],NUMERICAL_BINS_STEP_1!$C$2:$C$5,NUMERICAL_BINS_STEP_1!$A$2:$A$5,,-1)</f>
        <v>3</v>
      </c>
      <c r="D87" s="1">
        <f>_xlfn.XLOOKUP(Table119[[#This Row],[T-WKTS]],NUMERICAL_BINS_STEP_1!$D$2:$D$5,NUMERICAL_BINS_STEP_1!$A$2:$A$5,,-1)</f>
        <v>3</v>
      </c>
      <c r="E87" s="1">
        <f>_xlfn.XLOOKUP(Table119[[#This Row],[ODI-RUNS-S]],NUMERICAL_BINS_STEP_1!$E$2:$E$5,NUMERICAL_BINS_STEP_1!$A$2:$A$5,,-1)</f>
        <v>2</v>
      </c>
      <c r="F87" s="1">
        <f>_xlfn.XLOOKUP(Table119[[#This Row],[ODI-SR-B]],NUMERICAL_BINS_STEP_1!$F$2:$F$5,NUMERICAL_BINS_STEP_1!$A$2:$A$5,,-1)</f>
        <v>2</v>
      </c>
      <c r="G87" s="1">
        <f>_xlfn.XLOOKUP(Table119[[#This Row],[ODI-WKTS]],NUMERICAL_BINS_STEP_1!$G$2:$G$5,NUMERICAL_BINS_STEP_1!$A$2:$A$5,,-1)</f>
        <v>3</v>
      </c>
      <c r="H87" s="1">
        <f>_xlfn.XLOOKUP(Table119[[#This Row],[ODI-SR-BL]],NUMERICAL_BINS_STEP_1!$H$2:$H$5,NUMERICAL_BINS_STEP_1!$A$2:$A$5,,-1)</f>
        <v>2</v>
      </c>
      <c r="I87" s="1">
        <f>_xlfn.XLOOKUP(Table119[[#This Row],[RUNS-S]],NUMERICAL_BINS_STEP_1!$I$2:$I$5,NUMERICAL_BINS_STEP_1!$A$2:$A$5,,-1)</f>
        <v>1</v>
      </c>
      <c r="J87" s="1">
        <f>_xlfn.XLOOKUP(Table119[[#This Row],[HS ]],NUMERICAL_BINS_STEP_1!$J$2:$J$5,NUMERICAL_BINS_STEP_1!$A$2:$A$5,,-1)</f>
        <v>1</v>
      </c>
      <c r="K87" s="1">
        <f>_xlfn.XLOOKUP(Table119[[#This Row],[AVE]],NUMERICAL_BINS_STEP_1!$K$2:$K$5,NUMERICAL_BINS_STEP_1!$A$2:$A$5,,-1)</f>
        <v>1</v>
      </c>
      <c r="L87" s="1">
        <f>_xlfn.XLOOKUP(Table119[[#This Row],[SR -B]],NUMERICAL_BINS_STEP_1!$L$2:$L$5,NUMERICAL_BINS_STEP_1!$A$2:$A$5,,-1)</f>
        <v>3</v>
      </c>
      <c r="M87" s="1">
        <f>_xlfn.XLOOKUP(Table119[[#This Row],[SIXERS]],NUMERICAL_BINS_STEP_1!$M$2:$M$5,NUMERICAL_BINS_STEP_1!$A$2:$A$5,,-1)</f>
        <v>2</v>
      </c>
      <c r="N87" s="1">
        <f>_xlfn.XLOOKUP(Table119[[#This Row],[RUNS-C]],NUMERICAL_BINS_STEP_1!$N$2:$N$5,NUMERICAL_BINS_STEP_1!$A$2:$A$5,,-1)</f>
        <v>2</v>
      </c>
      <c r="O87" s="1">
        <f>_xlfn.XLOOKUP(Table119[[#This Row],[WKTS]],NUMERICAL_BINS_STEP_1!$O$2:$O$5,NUMERICAL_BINS_STEP_1!$A$2:$A$5,,-1)</f>
        <v>2</v>
      </c>
      <c r="P87" s="1">
        <f>_xlfn.XLOOKUP(Table119[[#This Row],[AVE-BL]],NUMERICAL_BINS_STEP_1!$P$2:$P$5,NUMERICAL_BINS_STEP_1!$A$2:$A$5,,-1)</f>
        <v>2</v>
      </c>
      <c r="Q87" s="1">
        <f>_xlfn.XLOOKUP(Table119[[#This Row],[ECON]],NUMERICAL_BINS_STEP_1!$Q$2:$Q$5,NUMERICAL_BINS_STEP_1!$A$2:$A$5,,-1)</f>
        <v>0</v>
      </c>
      <c r="R87" s="1">
        <f>_xlfn.XLOOKUP(Table119[[#This Row],[SR-BL]],NUMERICAL_BINS_STEP_1!$R$2:$R$5,NUMERICAL_BINS_STEP_1!$A$2:$A$5,,-1)</f>
        <v>2</v>
      </c>
      <c r="S87" s="1">
        <f>_xlfn.XLOOKUP(Table119[[#This Row],[AUCTION YEAR]],NUMERICAL_BINS_STEP_1!$S$2:$S$5,NUMERICAL_BINS_STEP_1!$A$2:$A$5,,-1)</f>
        <v>0</v>
      </c>
      <c r="T87" s="1">
        <f>_xlfn.XLOOKUP(Table119[[#This Row],[BASE PRICE]],NUMERICAL_BINS_STEP_1!$T$2:$T$5,NUMERICAL_BINS_STEP_1!$A$2:$A$5,,-1)</f>
        <v>2</v>
      </c>
      <c r="U87" s="1">
        <f>_xlfn.XLOOKUP(Table14[[#This Row],[COUNTRY]],CATEGORICAL_BINS_STEP_1!$L$2:$L$11,CATEGORICAL_BINS_STEP_1!$K$2:$K$11,,-1)</f>
        <v>2</v>
      </c>
      <c r="V87" s="1">
        <f>_xlfn.XLOOKUP(Table14[[#This Row],[TEAM]],CATEGORICAL_BINS_STEP_1!$L$14:$L$29,CATEGORICAL_BINS_STEP_1!$K$14:$K$29,,-1)</f>
        <v>4</v>
      </c>
      <c r="W87" s="1">
        <f>_xlfn.XLOOKUP(Table14[[#This Row],[PLAYING ROLE]],CATEGORICAL_BINS_STEP_1!$L$34:$L$37,CATEGORICAL_BINS_STEP_1!$K$34:$K$37,,-1)</f>
        <v>2</v>
      </c>
      <c r="X87" s="1">
        <f>IF(Table119[[#This Row],[SOLD PRICE]]&gt;=1000000,1,0)</f>
        <v>0</v>
      </c>
      <c r="Y87" s="1">
        <f>$A$134+SUMPRODUCT($B$134:$W$134,Table1924[[#This Row],[AGE]:[PLAYING ROLE_BINS]])</f>
        <v>-807.95073115728906</v>
      </c>
      <c r="Z87" s="1">
        <f t="shared" si="6"/>
        <v>0</v>
      </c>
      <c r="AA87" s="1">
        <f t="shared" si="7"/>
        <v>0</v>
      </c>
      <c r="AB87" s="1">
        <f t="shared" si="8"/>
        <v>1</v>
      </c>
      <c r="AC87" s="1">
        <f t="shared" si="9"/>
        <v>0</v>
      </c>
      <c r="AD87" s="1">
        <f t="shared" si="10"/>
        <v>0</v>
      </c>
    </row>
    <row r="88" spans="1:30" x14ac:dyDescent="0.35">
      <c r="A88" s="4">
        <v>87</v>
      </c>
      <c r="B88" s="4">
        <v>3</v>
      </c>
      <c r="C88" s="1">
        <f>_xlfn.XLOOKUP(Table119[[#This Row],[T-RUNS]],NUMERICAL_BINS_STEP_1!$C$2:$C$5,NUMERICAL_BINS_STEP_1!$A$2:$A$5,,-1)</f>
        <v>1</v>
      </c>
      <c r="D88" s="1">
        <f>_xlfn.XLOOKUP(Table119[[#This Row],[T-WKTS]],NUMERICAL_BINS_STEP_1!$D$2:$D$5,NUMERICAL_BINS_STEP_1!$A$2:$A$5,,-1)</f>
        <v>2</v>
      </c>
      <c r="E88" s="1">
        <f>_xlfn.XLOOKUP(Table119[[#This Row],[ODI-RUNS-S]],NUMERICAL_BINS_STEP_1!$E$2:$E$5,NUMERICAL_BINS_STEP_1!$A$2:$A$5,,-1)</f>
        <v>1</v>
      </c>
      <c r="F88" s="1">
        <f>_xlfn.XLOOKUP(Table119[[#This Row],[ODI-SR-B]],NUMERICAL_BINS_STEP_1!$F$2:$F$5,NUMERICAL_BINS_STEP_1!$A$2:$A$5,,-1)</f>
        <v>0</v>
      </c>
      <c r="G88" s="1">
        <f>_xlfn.XLOOKUP(Table119[[#This Row],[ODI-WKTS]],NUMERICAL_BINS_STEP_1!$G$2:$G$5,NUMERICAL_BINS_STEP_1!$A$2:$A$5,,-1)</f>
        <v>2</v>
      </c>
      <c r="H88" s="1">
        <f>_xlfn.XLOOKUP(Table119[[#This Row],[ODI-SR-BL]],NUMERICAL_BINS_STEP_1!$H$2:$H$5,NUMERICAL_BINS_STEP_1!$A$2:$A$5,,-1)</f>
        <v>2</v>
      </c>
      <c r="I88" s="1">
        <f>_xlfn.XLOOKUP(Table119[[#This Row],[RUNS-S]],NUMERICAL_BINS_STEP_1!$I$2:$I$5,NUMERICAL_BINS_STEP_1!$A$2:$A$5,,-1)</f>
        <v>1</v>
      </c>
      <c r="J88" s="1">
        <f>_xlfn.XLOOKUP(Table119[[#This Row],[HS ]],NUMERICAL_BINS_STEP_1!$J$2:$J$5,NUMERICAL_BINS_STEP_1!$A$2:$A$5,,-1)</f>
        <v>0</v>
      </c>
      <c r="K88" s="1">
        <f>_xlfn.XLOOKUP(Table119[[#This Row],[AVE]],NUMERICAL_BINS_STEP_1!$K$2:$K$5,NUMERICAL_BINS_STEP_1!$A$2:$A$5,,-1)</f>
        <v>0</v>
      </c>
      <c r="L88" s="1">
        <f>_xlfn.XLOOKUP(Table119[[#This Row],[SR -B]],NUMERICAL_BINS_STEP_1!$L$2:$L$5,NUMERICAL_BINS_STEP_1!$A$2:$A$5,,-1)</f>
        <v>0</v>
      </c>
      <c r="M88" s="1">
        <f>_xlfn.XLOOKUP(Table119[[#This Row],[SIXERS]],NUMERICAL_BINS_STEP_1!$M$2:$M$5,NUMERICAL_BINS_STEP_1!$A$2:$A$5,,-1)</f>
        <v>1</v>
      </c>
      <c r="N88" s="1">
        <f>_xlfn.XLOOKUP(Table119[[#This Row],[RUNS-C]],NUMERICAL_BINS_STEP_1!$N$2:$N$5,NUMERICAL_BINS_STEP_1!$A$2:$A$5,,-1)</f>
        <v>3</v>
      </c>
      <c r="O88" s="1">
        <f>_xlfn.XLOOKUP(Table119[[#This Row],[WKTS]],NUMERICAL_BINS_STEP_1!$O$2:$O$5,NUMERICAL_BINS_STEP_1!$A$2:$A$5,,-1)</f>
        <v>3</v>
      </c>
      <c r="P88" s="1">
        <f>_xlfn.XLOOKUP(Table119[[#This Row],[AVE-BL]],NUMERICAL_BINS_STEP_1!$P$2:$P$5,NUMERICAL_BINS_STEP_1!$A$2:$A$5,,-1)</f>
        <v>2</v>
      </c>
      <c r="Q88" s="1">
        <f>_xlfn.XLOOKUP(Table119[[#This Row],[ECON]],NUMERICAL_BINS_STEP_1!$Q$2:$Q$5,NUMERICAL_BINS_STEP_1!$A$2:$A$5,,-1)</f>
        <v>2</v>
      </c>
      <c r="R88" s="1">
        <f>_xlfn.XLOOKUP(Table119[[#This Row],[SR-BL]],NUMERICAL_BINS_STEP_1!$R$2:$R$5,NUMERICAL_BINS_STEP_1!$A$2:$A$5,,-1)</f>
        <v>0</v>
      </c>
      <c r="S88" s="1">
        <f>_xlfn.XLOOKUP(Table119[[#This Row],[AUCTION YEAR]],NUMERICAL_BINS_STEP_1!$S$2:$S$5,NUMERICAL_BINS_STEP_1!$A$2:$A$5,,-1)</f>
        <v>0</v>
      </c>
      <c r="T88" s="1">
        <f>_xlfn.XLOOKUP(Table119[[#This Row],[BASE PRICE]],NUMERICAL_BINS_STEP_1!$T$2:$T$5,NUMERICAL_BINS_STEP_1!$A$2:$A$5,,-1)</f>
        <v>2</v>
      </c>
      <c r="U88" s="1">
        <f>_xlfn.XLOOKUP(Table14[[#This Row],[COUNTRY]],CATEGORICAL_BINS_STEP_1!$L$2:$L$11,CATEGORICAL_BINS_STEP_1!$K$2:$K$11,,-1)</f>
        <v>2</v>
      </c>
      <c r="V88" s="1">
        <f>_xlfn.XLOOKUP(Table14[[#This Row],[TEAM]],CATEGORICAL_BINS_STEP_1!$L$14:$L$29,CATEGORICAL_BINS_STEP_1!$K$14:$K$29,,-1)</f>
        <v>1</v>
      </c>
      <c r="W88" s="1">
        <f>_xlfn.XLOOKUP(Table14[[#This Row],[PLAYING ROLE]],CATEGORICAL_BINS_STEP_1!$L$34:$L$37,CATEGORICAL_BINS_STEP_1!$K$34:$K$37,,-1)</f>
        <v>2</v>
      </c>
      <c r="X88" s="1">
        <f>IF(Table119[[#This Row],[SOLD PRICE]]&gt;=1000000,1,0)</f>
        <v>0</v>
      </c>
      <c r="Y88" s="1">
        <f>$A$134+SUMPRODUCT($B$134:$W$134,Table1924[[#This Row],[AGE]:[PLAYING ROLE_BINS]])</f>
        <v>-1612.059476282157</v>
      </c>
      <c r="Z88" s="1">
        <f t="shared" si="6"/>
        <v>0</v>
      </c>
      <c r="AA88" s="1">
        <f t="shared" si="7"/>
        <v>0</v>
      </c>
      <c r="AB88" s="1">
        <f t="shared" si="8"/>
        <v>1</v>
      </c>
      <c r="AC88" s="1">
        <f t="shared" si="9"/>
        <v>0</v>
      </c>
      <c r="AD88" s="1">
        <f t="shared" si="10"/>
        <v>0</v>
      </c>
    </row>
    <row r="89" spans="1:30" x14ac:dyDescent="0.35">
      <c r="A89" s="4">
        <v>88</v>
      </c>
      <c r="B89" s="4">
        <v>2</v>
      </c>
      <c r="C89" s="1">
        <f>_xlfn.XLOOKUP(Table119[[#This Row],[T-RUNS]],NUMERICAL_BINS_STEP_1!$C$2:$C$5,NUMERICAL_BINS_STEP_1!$A$2:$A$5,,-1)</f>
        <v>1</v>
      </c>
      <c r="D89" s="1">
        <f>_xlfn.XLOOKUP(Table119[[#This Row],[T-WKTS]],NUMERICAL_BINS_STEP_1!$D$2:$D$5,NUMERICAL_BINS_STEP_1!$A$2:$A$5,,-1)</f>
        <v>3</v>
      </c>
      <c r="E89" s="1">
        <f>_xlfn.XLOOKUP(Table119[[#This Row],[ODI-RUNS-S]],NUMERICAL_BINS_STEP_1!$E$2:$E$5,NUMERICAL_BINS_STEP_1!$A$2:$A$5,,-1)</f>
        <v>0</v>
      </c>
      <c r="F89" s="1">
        <f>_xlfn.XLOOKUP(Table119[[#This Row],[ODI-SR-B]],NUMERICAL_BINS_STEP_1!$F$2:$F$5,NUMERICAL_BINS_STEP_1!$A$2:$A$5,,-1)</f>
        <v>0</v>
      </c>
      <c r="G89" s="1">
        <f>_xlfn.XLOOKUP(Table119[[#This Row],[ODI-WKTS]],NUMERICAL_BINS_STEP_1!$G$2:$G$5,NUMERICAL_BINS_STEP_1!$A$2:$A$5,,-1)</f>
        <v>2</v>
      </c>
      <c r="H89" s="1">
        <f>_xlfn.XLOOKUP(Table119[[#This Row],[ODI-SR-BL]],NUMERICAL_BINS_STEP_1!$H$2:$H$5,NUMERICAL_BINS_STEP_1!$A$2:$A$5,,-1)</f>
        <v>0</v>
      </c>
      <c r="I89" s="1">
        <f>_xlfn.XLOOKUP(Table119[[#This Row],[RUNS-S]],NUMERICAL_BINS_STEP_1!$I$2:$I$5,NUMERICAL_BINS_STEP_1!$A$2:$A$5,,-1)</f>
        <v>0</v>
      </c>
      <c r="J89" s="1">
        <f>_xlfn.XLOOKUP(Table119[[#This Row],[HS ]],NUMERICAL_BINS_STEP_1!$J$2:$J$5,NUMERICAL_BINS_STEP_1!$A$2:$A$5,,-1)</f>
        <v>0</v>
      </c>
      <c r="K89" s="1">
        <f>_xlfn.XLOOKUP(Table119[[#This Row],[AVE]],NUMERICAL_BINS_STEP_1!$K$2:$K$5,NUMERICAL_BINS_STEP_1!$A$2:$A$5,,-1)</f>
        <v>1</v>
      </c>
      <c r="L89" s="1">
        <f>_xlfn.XLOOKUP(Table119[[#This Row],[SR -B]],NUMERICAL_BINS_STEP_1!$L$2:$L$5,NUMERICAL_BINS_STEP_1!$A$2:$A$5,,-1)</f>
        <v>0</v>
      </c>
      <c r="M89" s="1">
        <f>_xlfn.XLOOKUP(Table119[[#This Row],[SIXERS]],NUMERICAL_BINS_STEP_1!$M$2:$M$5,NUMERICAL_BINS_STEP_1!$A$2:$A$5,,-1)</f>
        <v>0</v>
      </c>
      <c r="N89" s="1">
        <f>_xlfn.XLOOKUP(Table119[[#This Row],[RUNS-C]],NUMERICAL_BINS_STEP_1!$N$2:$N$5,NUMERICAL_BINS_STEP_1!$A$2:$A$5,,-1)</f>
        <v>3</v>
      </c>
      <c r="O89" s="1">
        <f>_xlfn.XLOOKUP(Table119[[#This Row],[WKTS]],NUMERICAL_BINS_STEP_1!$O$2:$O$5,NUMERICAL_BINS_STEP_1!$A$2:$A$5,,-1)</f>
        <v>3</v>
      </c>
      <c r="P89" s="1">
        <f>_xlfn.XLOOKUP(Table119[[#This Row],[AVE-BL]],NUMERICAL_BINS_STEP_1!$P$2:$P$5,NUMERICAL_BINS_STEP_1!$A$2:$A$5,,-1)</f>
        <v>2</v>
      </c>
      <c r="Q89" s="1">
        <f>_xlfn.XLOOKUP(Table119[[#This Row],[ECON]],NUMERICAL_BINS_STEP_1!$Q$2:$Q$5,NUMERICAL_BINS_STEP_1!$A$2:$A$5,,-1)</f>
        <v>3</v>
      </c>
      <c r="R89" s="1">
        <f>_xlfn.XLOOKUP(Table119[[#This Row],[SR-BL]],NUMERICAL_BINS_STEP_1!$R$2:$R$5,NUMERICAL_BINS_STEP_1!$A$2:$A$5,,-1)</f>
        <v>2</v>
      </c>
      <c r="S89" s="1">
        <f>_xlfn.XLOOKUP(Table119[[#This Row],[AUCTION YEAR]],NUMERICAL_BINS_STEP_1!$S$2:$S$5,NUMERICAL_BINS_STEP_1!$A$2:$A$5,,-1)</f>
        <v>0</v>
      </c>
      <c r="T89" s="1">
        <f>_xlfn.XLOOKUP(Table119[[#This Row],[BASE PRICE]],NUMERICAL_BINS_STEP_1!$T$2:$T$5,NUMERICAL_BINS_STEP_1!$A$2:$A$5,,-1)</f>
        <v>2</v>
      </c>
      <c r="U89" s="1">
        <f>_xlfn.XLOOKUP(Table14[[#This Row],[COUNTRY]],CATEGORICAL_BINS_STEP_1!$L$2:$L$11,CATEGORICAL_BINS_STEP_1!$K$2:$K$11,,-1)</f>
        <v>1</v>
      </c>
      <c r="V89" s="1">
        <f>_xlfn.XLOOKUP(Table14[[#This Row],[TEAM]],CATEGORICAL_BINS_STEP_1!$L$14:$L$29,CATEGORICAL_BINS_STEP_1!$K$14:$K$29,,-1)</f>
        <v>4</v>
      </c>
      <c r="W89" s="1">
        <f>_xlfn.XLOOKUP(Table14[[#This Row],[PLAYING ROLE]],CATEGORICAL_BINS_STEP_1!$L$34:$L$37,CATEGORICAL_BINS_STEP_1!$K$34:$K$37,,-1)</f>
        <v>3</v>
      </c>
      <c r="X89" s="1">
        <f>IF(Table119[[#This Row],[SOLD PRICE]]&gt;=1000000,1,0)</f>
        <v>0</v>
      </c>
      <c r="Y89" s="1">
        <f>$A$134+SUMPRODUCT($B$134:$W$134,Table1924[[#This Row],[AGE]:[PLAYING ROLE_BINS]])</f>
        <v>-945.83986807743781</v>
      </c>
      <c r="Z89" s="1">
        <f t="shared" si="6"/>
        <v>0</v>
      </c>
      <c r="AA89" s="1">
        <f t="shared" si="7"/>
        <v>0</v>
      </c>
      <c r="AB89" s="1">
        <f t="shared" si="8"/>
        <v>1</v>
      </c>
      <c r="AC89" s="1">
        <f t="shared" si="9"/>
        <v>0</v>
      </c>
      <c r="AD89" s="1">
        <f t="shared" si="10"/>
        <v>0</v>
      </c>
    </row>
    <row r="90" spans="1:30" x14ac:dyDescent="0.35">
      <c r="A90" s="4">
        <v>89</v>
      </c>
      <c r="B90" s="4">
        <v>1</v>
      </c>
      <c r="C90" s="1">
        <f>_xlfn.XLOOKUP(Table119[[#This Row],[T-RUNS]],NUMERICAL_BINS_STEP_1!$C$2:$C$5,NUMERICAL_BINS_STEP_1!$A$2:$A$5,,-1)</f>
        <v>0</v>
      </c>
      <c r="D90" s="1">
        <f>_xlfn.XLOOKUP(Table119[[#This Row],[T-WKTS]],NUMERICAL_BINS_STEP_1!$D$2:$D$5,NUMERICAL_BINS_STEP_1!$A$2:$A$5,,-1)</f>
        <v>0</v>
      </c>
      <c r="E90" s="1">
        <f>_xlfn.XLOOKUP(Table119[[#This Row],[ODI-RUNS-S]],NUMERICAL_BINS_STEP_1!$E$2:$E$5,NUMERICAL_BINS_STEP_1!$A$2:$A$5,,-1)</f>
        <v>1</v>
      </c>
      <c r="F90" s="1">
        <f>_xlfn.XLOOKUP(Table119[[#This Row],[ODI-SR-B]],NUMERICAL_BINS_STEP_1!$F$2:$F$5,NUMERICAL_BINS_STEP_1!$A$2:$A$5,,-1)</f>
        <v>3</v>
      </c>
      <c r="G90" s="1">
        <f>_xlfn.XLOOKUP(Table119[[#This Row],[ODI-WKTS]],NUMERICAL_BINS_STEP_1!$G$2:$G$5,NUMERICAL_BINS_STEP_1!$A$2:$A$5,,-1)</f>
        <v>0</v>
      </c>
      <c r="H90" s="1">
        <f>_xlfn.XLOOKUP(Table119[[#This Row],[ODI-SR-BL]],NUMERICAL_BINS_STEP_1!$H$2:$H$5,NUMERICAL_BINS_STEP_1!$A$2:$A$5,,-1)</f>
        <v>0</v>
      </c>
      <c r="I90" s="1">
        <f>_xlfn.XLOOKUP(Table119[[#This Row],[RUNS-S]],NUMERICAL_BINS_STEP_1!$I$2:$I$5,NUMERICAL_BINS_STEP_1!$A$2:$A$5,,-1)</f>
        <v>3</v>
      </c>
      <c r="J90" s="1">
        <f>_xlfn.XLOOKUP(Table119[[#This Row],[HS ]],NUMERICAL_BINS_STEP_1!$J$2:$J$5,NUMERICAL_BINS_STEP_1!$A$2:$A$5,,-1)</f>
        <v>2</v>
      </c>
      <c r="K90" s="1">
        <f>_xlfn.XLOOKUP(Table119[[#This Row],[AVE]],NUMERICAL_BINS_STEP_1!$K$2:$K$5,NUMERICAL_BINS_STEP_1!$A$2:$A$5,,-1)</f>
        <v>2</v>
      </c>
      <c r="L90" s="1">
        <f>_xlfn.XLOOKUP(Table119[[#This Row],[SR -B]],NUMERICAL_BINS_STEP_1!$L$2:$L$5,NUMERICAL_BINS_STEP_1!$A$2:$A$5,,-1)</f>
        <v>2</v>
      </c>
      <c r="M90" s="1">
        <f>_xlfn.XLOOKUP(Table119[[#This Row],[SIXERS]],NUMERICAL_BINS_STEP_1!$M$2:$M$5,NUMERICAL_BINS_STEP_1!$A$2:$A$5,,-1)</f>
        <v>3</v>
      </c>
      <c r="N90" s="1">
        <f>_xlfn.XLOOKUP(Table119[[#This Row],[RUNS-C]],NUMERICAL_BINS_STEP_1!$N$2:$N$5,NUMERICAL_BINS_STEP_1!$A$2:$A$5,,-1)</f>
        <v>0</v>
      </c>
      <c r="O90" s="1">
        <f>_xlfn.XLOOKUP(Table119[[#This Row],[WKTS]],NUMERICAL_BINS_STEP_1!$O$2:$O$5,NUMERICAL_BINS_STEP_1!$A$2:$A$5,,-1)</f>
        <v>0</v>
      </c>
      <c r="P90" s="1">
        <f>_xlfn.XLOOKUP(Table119[[#This Row],[AVE-BL]],NUMERICAL_BINS_STEP_1!$P$2:$P$5,NUMERICAL_BINS_STEP_1!$A$2:$A$5,,-1)</f>
        <v>0</v>
      </c>
      <c r="Q90" s="1">
        <f>_xlfn.XLOOKUP(Table119[[#This Row],[ECON]],NUMERICAL_BINS_STEP_1!$Q$2:$Q$5,NUMERICAL_BINS_STEP_1!$A$2:$A$5,,-1)</f>
        <v>0</v>
      </c>
      <c r="R90" s="1">
        <f>_xlfn.XLOOKUP(Table119[[#This Row],[SR-BL]],NUMERICAL_BINS_STEP_1!$R$2:$R$5,NUMERICAL_BINS_STEP_1!$A$2:$A$5,,-1)</f>
        <v>0</v>
      </c>
      <c r="S90" s="1">
        <f>_xlfn.XLOOKUP(Table119[[#This Row],[AUCTION YEAR]],NUMERICAL_BINS_STEP_1!$S$2:$S$5,NUMERICAL_BINS_STEP_1!$A$2:$A$5,,-1)</f>
        <v>0</v>
      </c>
      <c r="T90" s="1">
        <f>_xlfn.XLOOKUP(Table119[[#This Row],[BASE PRICE]],NUMERICAL_BINS_STEP_1!$T$2:$T$5,NUMERICAL_BINS_STEP_1!$A$2:$A$5,,-1)</f>
        <v>2</v>
      </c>
      <c r="U90" s="1">
        <f>_xlfn.XLOOKUP(Table14[[#This Row],[COUNTRY]],CATEGORICAL_BINS_STEP_1!$L$2:$L$11,CATEGORICAL_BINS_STEP_1!$K$2:$K$11,,-1)</f>
        <v>1</v>
      </c>
      <c r="V90" s="1">
        <f>_xlfn.XLOOKUP(Table14[[#This Row],[TEAM]],CATEGORICAL_BINS_STEP_1!$L$14:$L$29,CATEGORICAL_BINS_STEP_1!$K$14:$K$29,,-1)</f>
        <v>1</v>
      </c>
      <c r="W90" s="1">
        <f>_xlfn.XLOOKUP(Table14[[#This Row],[PLAYING ROLE]],CATEGORICAL_BINS_STEP_1!$L$34:$L$37,CATEGORICAL_BINS_STEP_1!$K$34:$K$37,,-1)</f>
        <v>2</v>
      </c>
      <c r="X90" s="1">
        <f>IF(Table119[[#This Row],[SOLD PRICE]]&gt;=1000000,1,0)</f>
        <v>0</v>
      </c>
      <c r="Y90" s="1">
        <f>$A$134+SUMPRODUCT($B$134:$W$134,Table1924[[#This Row],[AGE]:[PLAYING ROLE_BINS]])</f>
        <v>142.8771447951911</v>
      </c>
      <c r="Z90" s="1">
        <f t="shared" si="6"/>
        <v>1.1239722129152519E+62</v>
      </c>
      <c r="AA90" s="1">
        <f t="shared" si="7"/>
        <v>1</v>
      </c>
      <c r="AB90" s="1">
        <f t="shared" si="8"/>
        <v>0</v>
      </c>
      <c r="AC90" s="1" t="e">
        <f t="shared" si="9"/>
        <v>#NUM!</v>
      </c>
      <c r="AD90" s="1">
        <f t="shared" si="10"/>
        <v>1</v>
      </c>
    </row>
    <row r="91" spans="1:30" x14ac:dyDescent="0.35">
      <c r="A91" s="4">
        <v>90</v>
      </c>
      <c r="B91" s="4">
        <v>2</v>
      </c>
      <c r="C91" s="1">
        <f>_xlfn.XLOOKUP(Table119[[#This Row],[T-RUNS]],NUMERICAL_BINS_STEP_1!$C$2:$C$5,NUMERICAL_BINS_STEP_1!$A$2:$A$5,,-1)</f>
        <v>3</v>
      </c>
      <c r="D91" s="1">
        <f>_xlfn.XLOOKUP(Table119[[#This Row],[T-WKTS]],NUMERICAL_BINS_STEP_1!$D$2:$D$5,NUMERICAL_BINS_STEP_1!$A$2:$A$5,,-1)</f>
        <v>3</v>
      </c>
      <c r="E91" s="1">
        <f>_xlfn.XLOOKUP(Table119[[#This Row],[ODI-RUNS-S]],NUMERICAL_BINS_STEP_1!$E$2:$E$5,NUMERICAL_BINS_STEP_1!$A$2:$A$5,,-1)</f>
        <v>2</v>
      </c>
      <c r="F91" s="1">
        <f>_xlfn.XLOOKUP(Table119[[#This Row],[ODI-SR-B]],NUMERICAL_BINS_STEP_1!$F$2:$F$5,NUMERICAL_BINS_STEP_1!$A$2:$A$5,,-1)</f>
        <v>1</v>
      </c>
      <c r="G91" s="1">
        <f>_xlfn.XLOOKUP(Table119[[#This Row],[ODI-WKTS]],NUMERICAL_BINS_STEP_1!$G$2:$G$5,NUMERICAL_BINS_STEP_1!$A$2:$A$5,,-1)</f>
        <v>3</v>
      </c>
      <c r="H91" s="1">
        <f>_xlfn.XLOOKUP(Table119[[#This Row],[ODI-SR-BL]],NUMERICAL_BINS_STEP_1!$H$2:$H$5,NUMERICAL_BINS_STEP_1!$A$2:$A$5,,-1)</f>
        <v>2</v>
      </c>
      <c r="I91" s="1">
        <f>_xlfn.XLOOKUP(Table119[[#This Row],[RUNS-S]],NUMERICAL_BINS_STEP_1!$I$2:$I$5,NUMERICAL_BINS_STEP_1!$A$2:$A$5,,-1)</f>
        <v>1</v>
      </c>
      <c r="J91" s="1">
        <f>_xlfn.XLOOKUP(Table119[[#This Row],[HS ]],NUMERICAL_BINS_STEP_1!$J$2:$J$5,NUMERICAL_BINS_STEP_1!$A$2:$A$5,,-1)</f>
        <v>1</v>
      </c>
      <c r="K91" s="1">
        <f>_xlfn.XLOOKUP(Table119[[#This Row],[AVE]],NUMERICAL_BINS_STEP_1!$K$2:$K$5,NUMERICAL_BINS_STEP_1!$A$2:$A$5,,-1)</f>
        <v>1</v>
      </c>
      <c r="L91" s="1">
        <f>_xlfn.XLOOKUP(Table119[[#This Row],[SR -B]],NUMERICAL_BINS_STEP_1!$L$2:$L$5,NUMERICAL_BINS_STEP_1!$A$2:$A$5,,-1)</f>
        <v>1</v>
      </c>
      <c r="M91" s="1">
        <f>_xlfn.XLOOKUP(Table119[[#This Row],[SIXERS]],NUMERICAL_BINS_STEP_1!$M$2:$M$5,NUMERICAL_BINS_STEP_1!$A$2:$A$5,,-1)</f>
        <v>1</v>
      </c>
      <c r="N91" s="1">
        <f>_xlfn.XLOOKUP(Table119[[#This Row],[RUNS-C]],NUMERICAL_BINS_STEP_1!$N$2:$N$5,NUMERICAL_BINS_STEP_1!$A$2:$A$5,,-1)</f>
        <v>2</v>
      </c>
      <c r="O91" s="1">
        <f>_xlfn.XLOOKUP(Table119[[#This Row],[WKTS]],NUMERICAL_BINS_STEP_1!$O$2:$O$5,NUMERICAL_BINS_STEP_1!$A$2:$A$5,,-1)</f>
        <v>2</v>
      </c>
      <c r="P91" s="1">
        <f>_xlfn.XLOOKUP(Table119[[#This Row],[AVE-BL]],NUMERICAL_BINS_STEP_1!$P$2:$P$5,NUMERICAL_BINS_STEP_1!$A$2:$A$5,,-1)</f>
        <v>0</v>
      </c>
      <c r="Q91" s="1">
        <f>_xlfn.XLOOKUP(Table119[[#This Row],[ECON]],NUMERICAL_BINS_STEP_1!$Q$2:$Q$5,NUMERICAL_BINS_STEP_1!$A$2:$A$5,,-1)</f>
        <v>2</v>
      </c>
      <c r="R91" s="1">
        <f>_xlfn.XLOOKUP(Table119[[#This Row],[SR-BL]],NUMERICAL_BINS_STEP_1!$R$2:$R$5,NUMERICAL_BINS_STEP_1!$A$2:$A$5,,-1)</f>
        <v>0</v>
      </c>
      <c r="S91" s="1">
        <f>_xlfn.XLOOKUP(Table119[[#This Row],[AUCTION YEAR]],NUMERICAL_BINS_STEP_1!$S$2:$S$5,NUMERICAL_BINS_STEP_1!$A$2:$A$5,,-1)</f>
        <v>0</v>
      </c>
      <c r="T91" s="1">
        <f>_xlfn.XLOOKUP(Table119[[#This Row],[BASE PRICE]],NUMERICAL_BINS_STEP_1!$T$2:$T$5,NUMERICAL_BINS_STEP_1!$A$2:$A$5,,-1)</f>
        <v>2</v>
      </c>
      <c r="U91" s="1">
        <f>_xlfn.XLOOKUP(Table14[[#This Row],[COUNTRY]],CATEGORICAL_BINS_STEP_1!$L$2:$L$11,CATEGORICAL_BINS_STEP_1!$K$2:$K$11,,-1)</f>
        <v>2</v>
      </c>
      <c r="V91" s="1">
        <f>_xlfn.XLOOKUP(Table14[[#This Row],[TEAM]],CATEGORICAL_BINS_STEP_1!$L$14:$L$29,CATEGORICAL_BINS_STEP_1!$K$14:$K$29,,-1)</f>
        <v>2</v>
      </c>
      <c r="W91" s="1">
        <f>_xlfn.XLOOKUP(Table14[[#This Row],[PLAYING ROLE]],CATEGORICAL_BINS_STEP_1!$L$34:$L$37,CATEGORICAL_BINS_STEP_1!$K$34:$K$37,,-1)</f>
        <v>1</v>
      </c>
      <c r="X91" s="1">
        <f>IF(Table119[[#This Row],[SOLD PRICE]]&gt;=1000000,1,0)</f>
        <v>0</v>
      </c>
      <c r="Y91" s="1">
        <f>$A$134+SUMPRODUCT($B$134:$W$134,Table1924[[#This Row],[AGE]:[PLAYING ROLE_BINS]])</f>
        <v>-667.40944619755805</v>
      </c>
      <c r="Z91" s="1">
        <f t="shared" si="6"/>
        <v>1.4052718487370846E-290</v>
      </c>
      <c r="AA91" s="1">
        <f t="shared" si="7"/>
        <v>1.4052718487370846E-290</v>
      </c>
      <c r="AB91" s="1">
        <f t="shared" si="8"/>
        <v>1</v>
      </c>
      <c r="AC91" s="1">
        <f t="shared" si="9"/>
        <v>0</v>
      </c>
      <c r="AD91" s="1">
        <f t="shared" si="10"/>
        <v>1</v>
      </c>
    </row>
    <row r="92" spans="1:30" x14ac:dyDescent="0.35">
      <c r="A92" s="4">
        <v>91</v>
      </c>
      <c r="B92" s="4">
        <v>2</v>
      </c>
      <c r="C92" s="1">
        <f>_xlfn.XLOOKUP(Table119[[#This Row],[T-RUNS]],NUMERICAL_BINS_STEP_1!$C$2:$C$5,NUMERICAL_BINS_STEP_1!$A$2:$A$5,,-1)</f>
        <v>1</v>
      </c>
      <c r="D92" s="1">
        <f>_xlfn.XLOOKUP(Table119[[#This Row],[T-WKTS]],NUMERICAL_BINS_STEP_1!$D$2:$D$5,NUMERICAL_BINS_STEP_1!$A$2:$A$5,,-1)</f>
        <v>0</v>
      </c>
      <c r="E92" s="1">
        <f>_xlfn.XLOOKUP(Table119[[#This Row],[ODI-RUNS-S]],NUMERICAL_BINS_STEP_1!$E$2:$E$5,NUMERICAL_BINS_STEP_1!$A$2:$A$5,,-1)</f>
        <v>2</v>
      </c>
      <c r="F92" s="1">
        <f>_xlfn.XLOOKUP(Table119[[#This Row],[ODI-SR-B]],NUMERICAL_BINS_STEP_1!$F$2:$F$5,NUMERICAL_BINS_STEP_1!$A$2:$A$5,,-1)</f>
        <v>2</v>
      </c>
      <c r="G92" s="1">
        <f>_xlfn.XLOOKUP(Table119[[#This Row],[ODI-WKTS]],NUMERICAL_BINS_STEP_1!$G$2:$G$5,NUMERICAL_BINS_STEP_1!$A$2:$A$5,,-1)</f>
        <v>0</v>
      </c>
      <c r="H92" s="1">
        <f>_xlfn.XLOOKUP(Table119[[#This Row],[ODI-SR-BL]],NUMERICAL_BINS_STEP_1!$H$2:$H$5,NUMERICAL_BINS_STEP_1!$A$2:$A$5,,-1)</f>
        <v>0</v>
      </c>
      <c r="I92" s="1">
        <f>_xlfn.XLOOKUP(Table119[[#This Row],[RUNS-S]],NUMERICAL_BINS_STEP_1!$I$2:$I$5,NUMERICAL_BINS_STEP_1!$A$2:$A$5,,-1)</f>
        <v>3</v>
      </c>
      <c r="J92" s="1">
        <f>_xlfn.XLOOKUP(Table119[[#This Row],[HS ]],NUMERICAL_BINS_STEP_1!$J$2:$J$5,NUMERICAL_BINS_STEP_1!$A$2:$A$5,,-1)</f>
        <v>3</v>
      </c>
      <c r="K92" s="1">
        <f>_xlfn.XLOOKUP(Table119[[#This Row],[AVE]],NUMERICAL_BINS_STEP_1!$K$2:$K$5,NUMERICAL_BINS_STEP_1!$A$2:$A$5,,-1)</f>
        <v>2</v>
      </c>
      <c r="L92" s="1">
        <f>_xlfn.XLOOKUP(Table119[[#This Row],[SR -B]],NUMERICAL_BINS_STEP_1!$L$2:$L$5,NUMERICAL_BINS_STEP_1!$A$2:$A$5,,-1)</f>
        <v>3</v>
      </c>
      <c r="M92" s="1">
        <f>_xlfn.XLOOKUP(Table119[[#This Row],[SIXERS]],NUMERICAL_BINS_STEP_1!$M$2:$M$5,NUMERICAL_BINS_STEP_1!$A$2:$A$5,,-1)</f>
        <v>3</v>
      </c>
      <c r="N92" s="1">
        <f>_xlfn.XLOOKUP(Table119[[#This Row],[RUNS-C]],NUMERICAL_BINS_STEP_1!$N$2:$N$5,NUMERICAL_BINS_STEP_1!$A$2:$A$5,,-1)</f>
        <v>0</v>
      </c>
      <c r="O92" s="1">
        <f>_xlfn.XLOOKUP(Table119[[#This Row],[WKTS]],NUMERICAL_BINS_STEP_1!$O$2:$O$5,NUMERICAL_BINS_STEP_1!$A$2:$A$5,,-1)</f>
        <v>0</v>
      </c>
      <c r="P92" s="1">
        <f>_xlfn.XLOOKUP(Table119[[#This Row],[AVE-BL]],NUMERICAL_BINS_STEP_1!$P$2:$P$5,NUMERICAL_BINS_STEP_1!$A$2:$A$5,,-1)</f>
        <v>0</v>
      </c>
      <c r="Q92" s="1">
        <f>_xlfn.XLOOKUP(Table119[[#This Row],[ECON]],NUMERICAL_BINS_STEP_1!$Q$2:$Q$5,NUMERICAL_BINS_STEP_1!$A$2:$A$5,,-1)</f>
        <v>0</v>
      </c>
      <c r="R92" s="1">
        <f>_xlfn.XLOOKUP(Table119[[#This Row],[SR-BL]],NUMERICAL_BINS_STEP_1!$R$2:$R$5,NUMERICAL_BINS_STEP_1!$A$2:$A$5,,-1)</f>
        <v>0</v>
      </c>
      <c r="S92" s="1">
        <f>_xlfn.XLOOKUP(Table119[[#This Row],[AUCTION YEAR]],NUMERICAL_BINS_STEP_1!$S$2:$S$5,NUMERICAL_BINS_STEP_1!$A$2:$A$5,,-1)</f>
        <v>3</v>
      </c>
      <c r="T92" s="1">
        <f>_xlfn.XLOOKUP(Table119[[#This Row],[BASE PRICE]],NUMERICAL_BINS_STEP_1!$T$2:$T$5,NUMERICAL_BINS_STEP_1!$A$2:$A$5,,-1)</f>
        <v>2</v>
      </c>
      <c r="U92" s="1">
        <f>_xlfn.XLOOKUP(Table14[[#This Row],[COUNTRY]],CATEGORICAL_BINS_STEP_1!$L$2:$L$11,CATEGORICAL_BINS_STEP_1!$K$2:$K$11,,-1)</f>
        <v>1</v>
      </c>
      <c r="V92" s="1">
        <f>_xlfn.XLOOKUP(Table14[[#This Row],[TEAM]],CATEGORICAL_BINS_STEP_1!$L$14:$L$29,CATEGORICAL_BINS_STEP_1!$K$14:$K$29,,-1)</f>
        <v>2</v>
      </c>
      <c r="W92" s="1">
        <f>_xlfn.XLOOKUP(Table14[[#This Row],[PLAYING ROLE]],CATEGORICAL_BINS_STEP_1!$L$34:$L$37,CATEGORICAL_BINS_STEP_1!$K$34:$K$37,,-1)</f>
        <v>4</v>
      </c>
      <c r="X92" s="1">
        <f>IF(Table119[[#This Row],[SOLD PRICE]]&gt;=1000000,1,0)</f>
        <v>0</v>
      </c>
      <c r="Y92" s="1">
        <f>$A$134+SUMPRODUCT($B$134:$W$134,Table1924[[#This Row],[AGE]:[PLAYING ROLE_BINS]])</f>
        <v>-352.03099583277339</v>
      </c>
      <c r="Z92" s="1">
        <f t="shared" si="6"/>
        <v>1.3028099024845036E-153</v>
      </c>
      <c r="AA92" s="1">
        <f t="shared" si="7"/>
        <v>1.3028099024845036E-153</v>
      </c>
      <c r="AB92" s="1">
        <f t="shared" si="8"/>
        <v>1</v>
      </c>
      <c r="AC92" s="1">
        <f t="shared" si="9"/>
        <v>0</v>
      </c>
      <c r="AD92" s="1">
        <f t="shared" si="10"/>
        <v>1</v>
      </c>
    </row>
    <row r="93" spans="1:30" x14ac:dyDescent="0.35">
      <c r="A93" s="4">
        <v>92</v>
      </c>
      <c r="B93" s="4">
        <v>2</v>
      </c>
      <c r="C93" s="1">
        <f>_xlfn.XLOOKUP(Table119[[#This Row],[T-RUNS]],NUMERICAL_BINS_STEP_1!$C$2:$C$5,NUMERICAL_BINS_STEP_1!$A$2:$A$5,,-1)</f>
        <v>2</v>
      </c>
      <c r="D93" s="1">
        <f>_xlfn.XLOOKUP(Table119[[#This Row],[T-WKTS]],NUMERICAL_BINS_STEP_1!$D$2:$D$5,NUMERICAL_BINS_STEP_1!$A$2:$A$5,,-1)</f>
        <v>3</v>
      </c>
      <c r="E93" s="1">
        <f>_xlfn.XLOOKUP(Table119[[#This Row],[ODI-RUNS-S]],NUMERICAL_BINS_STEP_1!$E$2:$E$5,NUMERICAL_BINS_STEP_1!$A$2:$A$5,,-1)</f>
        <v>1</v>
      </c>
      <c r="F93" s="1">
        <f>_xlfn.XLOOKUP(Table119[[#This Row],[ODI-SR-B]],NUMERICAL_BINS_STEP_1!$F$2:$F$5,NUMERICAL_BINS_STEP_1!$A$2:$A$5,,-1)</f>
        <v>1</v>
      </c>
      <c r="G93" s="1">
        <f>_xlfn.XLOOKUP(Table119[[#This Row],[ODI-WKTS]],NUMERICAL_BINS_STEP_1!$G$2:$G$5,NUMERICAL_BINS_STEP_1!$A$2:$A$5,,-1)</f>
        <v>3</v>
      </c>
      <c r="H93" s="1">
        <f>_xlfn.XLOOKUP(Table119[[#This Row],[ODI-SR-BL]],NUMERICAL_BINS_STEP_1!$H$2:$H$5,NUMERICAL_BINS_STEP_1!$A$2:$A$5,,-1)</f>
        <v>0</v>
      </c>
      <c r="I93" s="1">
        <f>_xlfn.XLOOKUP(Table119[[#This Row],[RUNS-S]],NUMERICAL_BINS_STEP_1!$I$2:$I$5,NUMERICAL_BINS_STEP_1!$A$2:$A$5,,-1)</f>
        <v>1</v>
      </c>
      <c r="J93" s="1">
        <f>_xlfn.XLOOKUP(Table119[[#This Row],[HS ]],NUMERICAL_BINS_STEP_1!$J$2:$J$5,NUMERICAL_BINS_STEP_1!$A$2:$A$5,,-1)</f>
        <v>1</v>
      </c>
      <c r="K93" s="1">
        <f>_xlfn.XLOOKUP(Table119[[#This Row],[AVE]],NUMERICAL_BINS_STEP_1!$K$2:$K$5,NUMERICAL_BINS_STEP_1!$A$2:$A$5,,-1)</f>
        <v>1</v>
      </c>
      <c r="L93" s="1">
        <f>_xlfn.XLOOKUP(Table119[[#This Row],[SR -B]],NUMERICAL_BINS_STEP_1!$L$2:$L$5,NUMERICAL_BINS_STEP_1!$A$2:$A$5,,-1)</f>
        <v>0</v>
      </c>
      <c r="M93" s="1">
        <f>_xlfn.XLOOKUP(Table119[[#This Row],[SIXERS]],NUMERICAL_BINS_STEP_1!$M$2:$M$5,NUMERICAL_BINS_STEP_1!$A$2:$A$5,,-1)</f>
        <v>1</v>
      </c>
      <c r="N93" s="1">
        <f>_xlfn.XLOOKUP(Table119[[#This Row],[RUNS-C]],NUMERICAL_BINS_STEP_1!$N$2:$N$5,NUMERICAL_BINS_STEP_1!$A$2:$A$5,,-1)</f>
        <v>3</v>
      </c>
      <c r="O93" s="1">
        <f>_xlfn.XLOOKUP(Table119[[#This Row],[WKTS]],NUMERICAL_BINS_STEP_1!$O$2:$O$5,NUMERICAL_BINS_STEP_1!$A$2:$A$5,,-1)</f>
        <v>3</v>
      </c>
      <c r="P93" s="1">
        <f>_xlfn.XLOOKUP(Table119[[#This Row],[AVE-BL]],NUMERICAL_BINS_STEP_1!$P$2:$P$5,NUMERICAL_BINS_STEP_1!$A$2:$A$5,,-1)</f>
        <v>2</v>
      </c>
      <c r="Q93" s="1">
        <f>_xlfn.XLOOKUP(Table119[[#This Row],[ECON]],NUMERICAL_BINS_STEP_1!$Q$2:$Q$5,NUMERICAL_BINS_STEP_1!$A$2:$A$5,,-1)</f>
        <v>2</v>
      </c>
      <c r="R93" s="1">
        <f>_xlfn.XLOOKUP(Table119[[#This Row],[SR-BL]],NUMERICAL_BINS_STEP_1!$R$2:$R$5,NUMERICAL_BINS_STEP_1!$A$2:$A$5,,-1)</f>
        <v>2</v>
      </c>
      <c r="S93" s="1">
        <f>_xlfn.XLOOKUP(Table119[[#This Row],[AUCTION YEAR]],NUMERICAL_BINS_STEP_1!$S$2:$S$5,NUMERICAL_BINS_STEP_1!$A$2:$A$5,,-1)</f>
        <v>0</v>
      </c>
      <c r="T93" s="1">
        <f>_xlfn.XLOOKUP(Table119[[#This Row],[BASE PRICE]],NUMERICAL_BINS_STEP_1!$T$2:$T$5,NUMERICAL_BINS_STEP_1!$A$2:$A$5,,-1)</f>
        <v>2</v>
      </c>
      <c r="U93" s="1">
        <f>_xlfn.XLOOKUP(Table14[[#This Row],[COUNTRY]],CATEGORICAL_BINS_STEP_1!$L$2:$L$11,CATEGORICAL_BINS_STEP_1!$K$2:$K$11,,-1)</f>
        <v>3</v>
      </c>
      <c r="V93" s="1">
        <f>_xlfn.XLOOKUP(Table14[[#This Row],[TEAM]],CATEGORICAL_BINS_STEP_1!$L$14:$L$29,CATEGORICAL_BINS_STEP_1!$K$14:$K$29,,-1)</f>
        <v>4</v>
      </c>
      <c r="W93" s="1">
        <f>_xlfn.XLOOKUP(Table14[[#This Row],[PLAYING ROLE]],CATEGORICAL_BINS_STEP_1!$L$34:$L$37,CATEGORICAL_BINS_STEP_1!$K$34:$K$37,,-1)</f>
        <v>4</v>
      </c>
      <c r="X93" s="1">
        <f>IF(Table119[[#This Row],[SOLD PRICE]]&gt;=1000000,1,0)</f>
        <v>0</v>
      </c>
      <c r="Y93" s="1">
        <f>$A$134+SUMPRODUCT($B$134:$W$134,Table1924[[#This Row],[AGE]:[PLAYING ROLE_BINS]])</f>
        <v>-1271.0527188936157</v>
      </c>
      <c r="Z93" s="1">
        <f t="shared" si="6"/>
        <v>0</v>
      </c>
      <c r="AA93" s="1">
        <f t="shared" si="7"/>
        <v>0</v>
      </c>
      <c r="AB93" s="1">
        <f t="shared" si="8"/>
        <v>1</v>
      </c>
      <c r="AC93" s="1">
        <f t="shared" si="9"/>
        <v>0</v>
      </c>
      <c r="AD93" s="1">
        <f t="shared" si="10"/>
        <v>0</v>
      </c>
    </row>
    <row r="94" spans="1:30" x14ac:dyDescent="0.35">
      <c r="A94" s="4">
        <v>93</v>
      </c>
      <c r="B94" s="4">
        <v>2</v>
      </c>
      <c r="C94" s="1">
        <f>_xlfn.XLOOKUP(Table119[[#This Row],[T-RUNS]],NUMERICAL_BINS_STEP_1!$C$2:$C$5,NUMERICAL_BINS_STEP_1!$A$2:$A$5,,-1)</f>
        <v>3</v>
      </c>
      <c r="D94" s="1">
        <f>_xlfn.XLOOKUP(Table119[[#This Row],[T-WKTS]],NUMERICAL_BINS_STEP_1!$D$2:$D$5,NUMERICAL_BINS_STEP_1!$A$2:$A$5,,-1)</f>
        <v>0</v>
      </c>
      <c r="E94" s="1">
        <f>_xlfn.XLOOKUP(Table119[[#This Row],[ODI-RUNS-S]],NUMERICAL_BINS_STEP_1!$E$2:$E$5,NUMERICAL_BINS_STEP_1!$A$2:$A$5,,-1)</f>
        <v>3</v>
      </c>
      <c r="F94" s="1">
        <f>_xlfn.XLOOKUP(Table119[[#This Row],[ODI-SR-B]],NUMERICAL_BINS_STEP_1!$F$2:$F$5,NUMERICAL_BINS_STEP_1!$A$2:$A$5,,-1)</f>
        <v>2</v>
      </c>
      <c r="G94" s="1">
        <f>_xlfn.XLOOKUP(Table119[[#This Row],[ODI-WKTS]],NUMERICAL_BINS_STEP_1!$G$2:$G$5,NUMERICAL_BINS_STEP_1!$A$2:$A$5,,-1)</f>
        <v>0</v>
      </c>
      <c r="H94" s="1">
        <f>_xlfn.XLOOKUP(Table119[[#This Row],[ODI-SR-BL]],NUMERICAL_BINS_STEP_1!$H$2:$H$5,NUMERICAL_BINS_STEP_1!$A$2:$A$5,,-1)</f>
        <v>0</v>
      </c>
      <c r="I94" s="1">
        <f>_xlfn.XLOOKUP(Table119[[#This Row],[RUNS-S]],NUMERICAL_BINS_STEP_1!$I$2:$I$5,NUMERICAL_BINS_STEP_1!$A$2:$A$5,,-1)</f>
        <v>3</v>
      </c>
      <c r="J94" s="1">
        <f>_xlfn.XLOOKUP(Table119[[#This Row],[HS ]],NUMERICAL_BINS_STEP_1!$J$2:$J$5,NUMERICAL_BINS_STEP_1!$A$2:$A$5,,-1)</f>
        <v>3</v>
      </c>
      <c r="K94" s="1">
        <f>_xlfn.XLOOKUP(Table119[[#This Row],[AVE]],NUMERICAL_BINS_STEP_1!$K$2:$K$5,NUMERICAL_BINS_STEP_1!$A$2:$A$5,,-1)</f>
        <v>3</v>
      </c>
      <c r="L94" s="1">
        <f>_xlfn.XLOOKUP(Table119[[#This Row],[SR -B]],NUMERICAL_BINS_STEP_1!$L$2:$L$5,NUMERICAL_BINS_STEP_1!$A$2:$A$5,,-1)</f>
        <v>2</v>
      </c>
      <c r="M94" s="1">
        <f>_xlfn.XLOOKUP(Table119[[#This Row],[SIXERS]],NUMERICAL_BINS_STEP_1!$M$2:$M$5,NUMERICAL_BINS_STEP_1!$A$2:$A$5,,-1)</f>
        <v>3</v>
      </c>
      <c r="N94" s="1">
        <f>_xlfn.XLOOKUP(Table119[[#This Row],[RUNS-C]],NUMERICAL_BINS_STEP_1!$N$2:$N$5,NUMERICAL_BINS_STEP_1!$A$2:$A$5,,-1)</f>
        <v>0</v>
      </c>
      <c r="O94" s="1">
        <f>_xlfn.XLOOKUP(Table119[[#This Row],[WKTS]],NUMERICAL_BINS_STEP_1!$O$2:$O$5,NUMERICAL_BINS_STEP_1!$A$2:$A$5,,-1)</f>
        <v>0</v>
      </c>
      <c r="P94" s="1">
        <f>_xlfn.XLOOKUP(Table119[[#This Row],[AVE-BL]],NUMERICAL_BINS_STEP_1!$P$2:$P$5,NUMERICAL_BINS_STEP_1!$A$2:$A$5,,-1)</f>
        <v>0</v>
      </c>
      <c r="Q94" s="1">
        <f>_xlfn.XLOOKUP(Table119[[#This Row],[ECON]],NUMERICAL_BINS_STEP_1!$Q$2:$Q$5,NUMERICAL_BINS_STEP_1!$A$2:$A$5,,-1)</f>
        <v>0</v>
      </c>
      <c r="R94" s="1">
        <f>_xlfn.XLOOKUP(Table119[[#This Row],[SR-BL]],NUMERICAL_BINS_STEP_1!$R$2:$R$5,NUMERICAL_BINS_STEP_1!$A$2:$A$5,,-1)</f>
        <v>0</v>
      </c>
      <c r="S94" s="1">
        <f>_xlfn.XLOOKUP(Table119[[#This Row],[AUCTION YEAR]],NUMERICAL_BINS_STEP_1!$S$2:$S$5,NUMERICAL_BINS_STEP_1!$A$2:$A$5,,-1)</f>
        <v>0</v>
      </c>
      <c r="T94" s="1">
        <f>_xlfn.XLOOKUP(Table119[[#This Row],[BASE PRICE]],NUMERICAL_BINS_STEP_1!$T$2:$T$5,NUMERICAL_BINS_STEP_1!$A$2:$A$5,,-1)</f>
        <v>2</v>
      </c>
      <c r="U94" s="1">
        <f>_xlfn.XLOOKUP(Table14[[#This Row],[COUNTRY]],CATEGORICAL_BINS_STEP_1!$L$2:$L$11,CATEGORICAL_BINS_STEP_1!$K$2:$K$11,,-1)</f>
        <v>3</v>
      </c>
      <c r="V94" s="1">
        <f>_xlfn.XLOOKUP(Table14[[#This Row],[TEAM]],CATEGORICAL_BINS_STEP_1!$L$14:$L$29,CATEGORICAL_BINS_STEP_1!$K$14:$K$29,,-1)</f>
        <v>3</v>
      </c>
      <c r="W94" s="1">
        <f>_xlfn.XLOOKUP(Table14[[#This Row],[PLAYING ROLE]],CATEGORICAL_BINS_STEP_1!$L$34:$L$37,CATEGORICAL_BINS_STEP_1!$K$34:$K$37,,-1)</f>
        <v>2</v>
      </c>
      <c r="X94" s="1">
        <f>IF(Table119[[#This Row],[SOLD PRICE]]&gt;=1000000,1,0)</f>
        <v>0</v>
      </c>
      <c r="Y94" s="1">
        <f>$A$134+SUMPRODUCT($B$134:$W$134,Table1924[[#This Row],[AGE]:[PLAYING ROLE_BINS]])</f>
        <v>-407.90463895973733</v>
      </c>
      <c r="Z94" s="1">
        <f t="shared" si="6"/>
        <v>7.0675055311492051E-178</v>
      </c>
      <c r="AA94" s="1">
        <f t="shared" si="7"/>
        <v>7.0675055311492051E-178</v>
      </c>
      <c r="AB94" s="1">
        <f t="shared" si="8"/>
        <v>1</v>
      </c>
      <c r="AC94" s="1">
        <f t="shared" si="9"/>
        <v>0</v>
      </c>
      <c r="AD94" s="1">
        <f t="shared" si="10"/>
        <v>1</v>
      </c>
    </row>
    <row r="95" spans="1:30" x14ac:dyDescent="0.35">
      <c r="A95" s="4">
        <v>94</v>
      </c>
      <c r="B95" s="4">
        <v>2</v>
      </c>
      <c r="C95" s="1">
        <f>_xlfn.XLOOKUP(Table119[[#This Row],[T-RUNS]],NUMERICAL_BINS_STEP_1!$C$2:$C$5,NUMERICAL_BINS_STEP_1!$A$2:$A$5,,-1)</f>
        <v>3</v>
      </c>
      <c r="D95" s="1">
        <f>_xlfn.XLOOKUP(Table119[[#This Row],[T-WKTS]],NUMERICAL_BINS_STEP_1!$D$2:$D$5,NUMERICAL_BINS_STEP_1!$A$2:$A$5,,-1)</f>
        <v>0</v>
      </c>
      <c r="E95" s="1">
        <f>_xlfn.XLOOKUP(Table119[[#This Row],[ODI-RUNS-S]],NUMERICAL_BINS_STEP_1!$E$2:$E$5,NUMERICAL_BINS_STEP_1!$A$2:$A$5,,-1)</f>
        <v>3</v>
      </c>
      <c r="F95" s="1">
        <f>_xlfn.XLOOKUP(Table119[[#This Row],[ODI-SR-B]],NUMERICAL_BINS_STEP_1!$F$2:$F$5,NUMERICAL_BINS_STEP_1!$A$2:$A$5,,-1)</f>
        <v>2</v>
      </c>
      <c r="G95" s="1">
        <f>_xlfn.XLOOKUP(Table119[[#This Row],[ODI-WKTS]],NUMERICAL_BINS_STEP_1!$G$2:$G$5,NUMERICAL_BINS_STEP_1!$A$2:$A$5,,-1)</f>
        <v>0</v>
      </c>
      <c r="H95" s="1">
        <f>_xlfn.XLOOKUP(Table119[[#This Row],[ODI-SR-BL]],NUMERICAL_BINS_STEP_1!$H$2:$H$5,NUMERICAL_BINS_STEP_1!$A$2:$A$5,,-1)</f>
        <v>0</v>
      </c>
      <c r="I95" s="1">
        <f>_xlfn.XLOOKUP(Table119[[#This Row],[RUNS-S]],NUMERICAL_BINS_STEP_1!$I$2:$I$5,NUMERICAL_BINS_STEP_1!$A$2:$A$5,,-1)</f>
        <v>3</v>
      </c>
      <c r="J95" s="1">
        <f>_xlfn.XLOOKUP(Table119[[#This Row],[HS ]],NUMERICAL_BINS_STEP_1!$J$2:$J$5,NUMERICAL_BINS_STEP_1!$A$2:$A$5,,-1)</f>
        <v>3</v>
      </c>
      <c r="K95" s="1">
        <f>_xlfn.XLOOKUP(Table119[[#This Row],[AVE]],NUMERICAL_BINS_STEP_1!$K$2:$K$5,NUMERICAL_BINS_STEP_1!$A$2:$A$5,,-1)</f>
        <v>3</v>
      </c>
      <c r="L95" s="1">
        <f>_xlfn.XLOOKUP(Table119[[#This Row],[SR -B]],NUMERICAL_BINS_STEP_1!$L$2:$L$5,NUMERICAL_BINS_STEP_1!$A$2:$A$5,,-1)</f>
        <v>3</v>
      </c>
      <c r="M95" s="1">
        <f>_xlfn.XLOOKUP(Table119[[#This Row],[SIXERS]],NUMERICAL_BINS_STEP_1!$M$2:$M$5,NUMERICAL_BINS_STEP_1!$A$2:$A$5,,-1)</f>
        <v>3</v>
      </c>
      <c r="N95" s="1">
        <f>_xlfn.XLOOKUP(Table119[[#This Row],[RUNS-C]],NUMERICAL_BINS_STEP_1!$N$2:$N$5,NUMERICAL_BINS_STEP_1!$A$2:$A$5,,-1)</f>
        <v>0</v>
      </c>
      <c r="O95" s="1">
        <f>_xlfn.XLOOKUP(Table119[[#This Row],[WKTS]],NUMERICAL_BINS_STEP_1!$O$2:$O$5,NUMERICAL_BINS_STEP_1!$A$2:$A$5,,-1)</f>
        <v>0</v>
      </c>
      <c r="P95" s="1">
        <f>_xlfn.XLOOKUP(Table119[[#This Row],[AVE-BL]],NUMERICAL_BINS_STEP_1!$P$2:$P$5,NUMERICAL_BINS_STEP_1!$A$2:$A$5,,-1)</f>
        <v>0</v>
      </c>
      <c r="Q95" s="1">
        <f>_xlfn.XLOOKUP(Table119[[#This Row],[ECON]],NUMERICAL_BINS_STEP_1!$Q$2:$Q$5,NUMERICAL_BINS_STEP_1!$A$2:$A$5,,-1)</f>
        <v>0</v>
      </c>
      <c r="R95" s="1">
        <f>_xlfn.XLOOKUP(Table119[[#This Row],[SR-BL]],NUMERICAL_BINS_STEP_1!$R$2:$R$5,NUMERICAL_BINS_STEP_1!$A$2:$A$5,,-1)</f>
        <v>0</v>
      </c>
      <c r="S95" s="1">
        <f>_xlfn.XLOOKUP(Table119[[#This Row],[AUCTION YEAR]],NUMERICAL_BINS_STEP_1!$S$2:$S$5,NUMERICAL_BINS_STEP_1!$A$2:$A$5,,-1)</f>
        <v>0</v>
      </c>
      <c r="T95" s="1">
        <f>_xlfn.XLOOKUP(Table119[[#This Row],[BASE PRICE]],NUMERICAL_BINS_STEP_1!$T$2:$T$5,NUMERICAL_BINS_STEP_1!$A$2:$A$5,,-1)</f>
        <v>3</v>
      </c>
      <c r="U95" s="1">
        <f>_xlfn.XLOOKUP(Table14[[#This Row],[COUNTRY]],CATEGORICAL_BINS_STEP_1!$L$2:$L$11,CATEGORICAL_BINS_STEP_1!$K$2:$K$11,,-1)</f>
        <v>1</v>
      </c>
      <c r="V95" s="1">
        <f>_xlfn.XLOOKUP(Table14[[#This Row],[TEAM]],CATEGORICAL_BINS_STEP_1!$L$14:$L$29,CATEGORICAL_BINS_STEP_1!$K$14:$K$29,,-1)</f>
        <v>3</v>
      </c>
      <c r="W95" s="1">
        <f>_xlfn.XLOOKUP(Table14[[#This Row],[PLAYING ROLE]],CATEGORICAL_BINS_STEP_1!$L$34:$L$37,CATEGORICAL_BINS_STEP_1!$K$34:$K$37,,-1)</f>
        <v>2</v>
      </c>
      <c r="X95" s="1">
        <f>IF(Table119[[#This Row],[SOLD PRICE]]&gt;=1000000,1,0)</f>
        <v>0</v>
      </c>
      <c r="Y95" s="1">
        <f>$A$134+SUMPRODUCT($B$134:$W$134,Table1924[[#This Row],[AGE]:[PLAYING ROLE_BINS]])</f>
        <v>80.059717111526936</v>
      </c>
      <c r="Z95" s="1">
        <f t="shared" si="6"/>
        <v>5.8815712742781483E+34</v>
      </c>
      <c r="AA95" s="1">
        <f t="shared" si="7"/>
        <v>1</v>
      </c>
      <c r="AB95" s="1">
        <f t="shared" si="8"/>
        <v>0</v>
      </c>
      <c r="AC95" s="1" t="e">
        <f t="shared" si="9"/>
        <v>#NUM!</v>
      </c>
      <c r="AD95" s="1">
        <f t="shared" si="10"/>
        <v>1</v>
      </c>
    </row>
    <row r="96" spans="1:30" x14ac:dyDescent="0.35">
      <c r="A96" s="4">
        <v>95</v>
      </c>
      <c r="B96" s="4">
        <v>2</v>
      </c>
      <c r="C96" s="1">
        <f>_xlfn.XLOOKUP(Table119[[#This Row],[T-RUNS]],NUMERICAL_BINS_STEP_1!$C$2:$C$5,NUMERICAL_BINS_STEP_1!$A$2:$A$5,,-1)</f>
        <v>3</v>
      </c>
      <c r="D96" s="1">
        <f>_xlfn.XLOOKUP(Table119[[#This Row],[T-WKTS]],NUMERICAL_BINS_STEP_1!$D$2:$D$5,NUMERICAL_BINS_STEP_1!$A$2:$A$5,,-1)</f>
        <v>3</v>
      </c>
      <c r="E96" s="1">
        <f>_xlfn.XLOOKUP(Table119[[#This Row],[ODI-RUNS-S]],NUMERICAL_BINS_STEP_1!$E$2:$E$5,NUMERICAL_BINS_STEP_1!$A$2:$A$5,,-1)</f>
        <v>3</v>
      </c>
      <c r="F96" s="1">
        <f>_xlfn.XLOOKUP(Table119[[#This Row],[ODI-SR-B]],NUMERICAL_BINS_STEP_1!$F$2:$F$5,NUMERICAL_BINS_STEP_1!$A$2:$A$5,,-1)</f>
        <v>1</v>
      </c>
      <c r="G96" s="1">
        <f>_xlfn.XLOOKUP(Table119[[#This Row],[ODI-WKTS]],NUMERICAL_BINS_STEP_1!$G$2:$G$5,NUMERICAL_BINS_STEP_1!$A$2:$A$5,,-1)</f>
        <v>3</v>
      </c>
      <c r="H96" s="1">
        <f>_xlfn.XLOOKUP(Table119[[#This Row],[ODI-SR-BL]],NUMERICAL_BINS_STEP_1!$H$2:$H$5,NUMERICAL_BINS_STEP_1!$A$2:$A$5,,-1)</f>
        <v>2</v>
      </c>
      <c r="I96" s="1">
        <f>_xlfn.XLOOKUP(Table119[[#This Row],[RUNS-S]],NUMERICAL_BINS_STEP_1!$I$2:$I$5,NUMERICAL_BINS_STEP_1!$A$2:$A$5,,-1)</f>
        <v>3</v>
      </c>
      <c r="J96" s="1">
        <f>_xlfn.XLOOKUP(Table119[[#This Row],[HS ]],NUMERICAL_BINS_STEP_1!$J$2:$J$5,NUMERICAL_BINS_STEP_1!$A$2:$A$5,,-1)</f>
        <v>3</v>
      </c>
      <c r="K96" s="1">
        <f>_xlfn.XLOOKUP(Table119[[#This Row],[AVE]],NUMERICAL_BINS_STEP_1!$K$2:$K$5,NUMERICAL_BINS_STEP_1!$A$2:$A$5,,-1)</f>
        <v>3</v>
      </c>
      <c r="L96" s="1">
        <f>_xlfn.XLOOKUP(Table119[[#This Row],[SR -B]],NUMERICAL_BINS_STEP_1!$L$2:$L$5,NUMERICAL_BINS_STEP_1!$A$2:$A$5,,-1)</f>
        <v>1</v>
      </c>
      <c r="M96" s="1">
        <f>_xlfn.XLOOKUP(Table119[[#This Row],[SIXERS]],NUMERICAL_BINS_STEP_1!$M$2:$M$5,NUMERICAL_BINS_STEP_1!$A$2:$A$5,,-1)</f>
        <v>3</v>
      </c>
      <c r="N96" s="1">
        <f>_xlfn.XLOOKUP(Table119[[#This Row],[RUNS-C]],NUMERICAL_BINS_STEP_1!$N$2:$N$5,NUMERICAL_BINS_STEP_1!$A$2:$A$5,,-1)</f>
        <v>3</v>
      </c>
      <c r="O96" s="1">
        <f>_xlfn.XLOOKUP(Table119[[#This Row],[WKTS]],NUMERICAL_BINS_STEP_1!$O$2:$O$5,NUMERICAL_BINS_STEP_1!$A$2:$A$5,,-1)</f>
        <v>3</v>
      </c>
      <c r="P96" s="1">
        <f>_xlfn.XLOOKUP(Table119[[#This Row],[AVE-BL]],NUMERICAL_BINS_STEP_1!$P$2:$P$5,NUMERICAL_BINS_STEP_1!$A$2:$A$5,,-1)</f>
        <v>3</v>
      </c>
      <c r="Q96" s="1">
        <f>_xlfn.XLOOKUP(Table119[[#This Row],[ECON]],NUMERICAL_BINS_STEP_1!$Q$2:$Q$5,NUMERICAL_BINS_STEP_1!$A$2:$A$5,,-1)</f>
        <v>2</v>
      </c>
      <c r="R96" s="1">
        <f>_xlfn.XLOOKUP(Table119[[#This Row],[SR-BL]],NUMERICAL_BINS_STEP_1!$R$2:$R$5,NUMERICAL_BINS_STEP_1!$A$2:$A$5,,-1)</f>
        <v>3</v>
      </c>
      <c r="S96" s="1">
        <f>_xlfn.XLOOKUP(Table119[[#This Row],[AUCTION YEAR]],NUMERICAL_BINS_STEP_1!$S$2:$S$5,NUMERICAL_BINS_STEP_1!$A$2:$A$5,,-1)</f>
        <v>0</v>
      </c>
      <c r="T96" s="1">
        <f>_xlfn.XLOOKUP(Table119[[#This Row],[BASE PRICE]],NUMERICAL_BINS_STEP_1!$T$2:$T$5,NUMERICAL_BINS_STEP_1!$A$2:$A$5,,-1)</f>
        <v>3</v>
      </c>
      <c r="U96" s="1">
        <f>_xlfn.XLOOKUP(Table14[[#This Row],[COUNTRY]],CATEGORICAL_BINS_STEP_1!$L$2:$L$11,CATEGORICAL_BINS_STEP_1!$K$2:$K$11,,-1)</f>
        <v>1</v>
      </c>
      <c r="V96" s="1">
        <f>_xlfn.XLOOKUP(Table14[[#This Row],[TEAM]],CATEGORICAL_BINS_STEP_1!$L$14:$L$29,CATEGORICAL_BINS_STEP_1!$K$14:$K$29,,-1)</f>
        <v>3</v>
      </c>
      <c r="W96" s="1">
        <f>_xlfn.XLOOKUP(Table14[[#This Row],[PLAYING ROLE]],CATEGORICAL_BINS_STEP_1!$L$34:$L$37,CATEGORICAL_BINS_STEP_1!$K$34:$K$37,,-1)</f>
        <v>1</v>
      </c>
      <c r="X96" s="1">
        <f>IF(Table119[[#This Row],[SOLD PRICE]]&gt;=1000000,1,0)</f>
        <v>0</v>
      </c>
      <c r="Y96" s="1">
        <f>$A$134+SUMPRODUCT($B$134:$W$134,Table1924[[#This Row],[AGE]:[PLAYING ROLE_BINS]])</f>
        <v>92.238323173884311</v>
      </c>
      <c r="Z96" s="1">
        <f t="shared" si="6"/>
        <v>1.1444446003442395E+40</v>
      </c>
      <c r="AA96" s="1">
        <f t="shared" si="7"/>
        <v>1</v>
      </c>
      <c r="AB96" s="1">
        <f t="shared" si="8"/>
        <v>0</v>
      </c>
      <c r="AC96" s="1" t="e">
        <f t="shared" si="9"/>
        <v>#NUM!</v>
      </c>
      <c r="AD96" s="1">
        <f t="shared" si="10"/>
        <v>1</v>
      </c>
    </row>
    <row r="97" spans="1:30" x14ac:dyDescent="0.35">
      <c r="A97" s="4">
        <v>96</v>
      </c>
      <c r="B97" s="4">
        <v>1</v>
      </c>
      <c r="C97" s="1">
        <f>_xlfn.XLOOKUP(Table119[[#This Row],[T-RUNS]],NUMERICAL_BINS_STEP_1!$C$2:$C$5,NUMERICAL_BINS_STEP_1!$A$2:$A$5,,-1)</f>
        <v>1</v>
      </c>
      <c r="D97" s="1">
        <f>_xlfn.XLOOKUP(Table119[[#This Row],[T-WKTS]],NUMERICAL_BINS_STEP_1!$D$2:$D$5,NUMERICAL_BINS_STEP_1!$A$2:$A$5,,-1)</f>
        <v>3</v>
      </c>
      <c r="E97" s="1">
        <f>_xlfn.XLOOKUP(Table119[[#This Row],[ODI-RUNS-S]],NUMERICAL_BINS_STEP_1!$E$2:$E$5,NUMERICAL_BINS_STEP_1!$A$2:$A$5,,-1)</f>
        <v>0</v>
      </c>
      <c r="F97" s="1">
        <f>_xlfn.XLOOKUP(Table119[[#This Row],[ODI-SR-B]],NUMERICAL_BINS_STEP_1!$F$2:$F$5,NUMERICAL_BINS_STEP_1!$A$2:$A$5,,-1)</f>
        <v>0</v>
      </c>
      <c r="G97" s="1">
        <f>_xlfn.XLOOKUP(Table119[[#This Row],[ODI-WKTS]],NUMERICAL_BINS_STEP_1!$G$2:$G$5,NUMERICAL_BINS_STEP_1!$A$2:$A$5,,-1)</f>
        <v>2</v>
      </c>
      <c r="H97" s="1">
        <f>_xlfn.XLOOKUP(Table119[[#This Row],[ODI-SR-BL]],NUMERICAL_BINS_STEP_1!$H$2:$H$5,NUMERICAL_BINS_STEP_1!$A$2:$A$5,,-1)</f>
        <v>2</v>
      </c>
      <c r="I97" s="1">
        <f>_xlfn.XLOOKUP(Table119[[#This Row],[RUNS-S]],NUMERICAL_BINS_STEP_1!$I$2:$I$5,NUMERICAL_BINS_STEP_1!$A$2:$A$5,,-1)</f>
        <v>0</v>
      </c>
      <c r="J97" s="1">
        <f>_xlfn.XLOOKUP(Table119[[#This Row],[HS ]],NUMERICAL_BINS_STEP_1!$J$2:$J$5,NUMERICAL_BINS_STEP_1!$A$2:$A$5,,-1)</f>
        <v>0</v>
      </c>
      <c r="K97" s="1">
        <f>_xlfn.XLOOKUP(Table119[[#This Row],[AVE]],NUMERICAL_BINS_STEP_1!$K$2:$K$5,NUMERICAL_BINS_STEP_1!$A$2:$A$5,,-1)</f>
        <v>0</v>
      </c>
      <c r="L97" s="1">
        <f>_xlfn.XLOOKUP(Table119[[#This Row],[SR -B]],NUMERICAL_BINS_STEP_1!$L$2:$L$5,NUMERICAL_BINS_STEP_1!$A$2:$A$5,,-1)</f>
        <v>0</v>
      </c>
      <c r="M97" s="1">
        <f>_xlfn.XLOOKUP(Table119[[#This Row],[SIXERS]],NUMERICAL_BINS_STEP_1!$M$2:$M$5,NUMERICAL_BINS_STEP_1!$A$2:$A$5,,-1)</f>
        <v>0</v>
      </c>
      <c r="N97" s="1">
        <f>_xlfn.XLOOKUP(Table119[[#This Row],[RUNS-C]],NUMERICAL_BINS_STEP_1!$N$2:$N$5,NUMERICAL_BINS_STEP_1!$A$2:$A$5,,-1)</f>
        <v>2</v>
      </c>
      <c r="O97" s="1">
        <f>_xlfn.XLOOKUP(Table119[[#This Row],[WKTS]],NUMERICAL_BINS_STEP_1!$O$2:$O$5,NUMERICAL_BINS_STEP_1!$A$2:$A$5,,-1)</f>
        <v>0</v>
      </c>
      <c r="P97" s="1">
        <f>_xlfn.XLOOKUP(Table119[[#This Row],[AVE-BL]],NUMERICAL_BINS_STEP_1!$P$2:$P$5,NUMERICAL_BINS_STEP_1!$A$2:$A$5,,-1)</f>
        <v>3</v>
      </c>
      <c r="Q97" s="1">
        <f>_xlfn.XLOOKUP(Table119[[#This Row],[ECON]],NUMERICAL_BINS_STEP_1!$Q$2:$Q$5,NUMERICAL_BINS_STEP_1!$A$2:$A$5,,-1)</f>
        <v>3</v>
      </c>
      <c r="R97" s="1">
        <f>_xlfn.XLOOKUP(Table119[[#This Row],[SR-BL]],NUMERICAL_BINS_STEP_1!$R$2:$R$5,NUMERICAL_BINS_STEP_1!$A$2:$A$5,,-1)</f>
        <v>2</v>
      </c>
      <c r="S97" s="1">
        <f>_xlfn.XLOOKUP(Table119[[#This Row],[AUCTION YEAR]],NUMERICAL_BINS_STEP_1!$S$2:$S$5,NUMERICAL_BINS_STEP_1!$A$2:$A$5,,-1)</f>
        <v>0</v>
      </c>
      <c r="T97" s="1">
        <f>_xlfn.XLOOKUP(Table119[[#This Row],[BASE PRICE]],NUMERICAL_BINS_STEP_1!$T$2:$T$5,NUMERICAL_BINS_STEP_1!$A$2:$A$5,,-1)</f>
        <v>3</v>
      </c>
      <c r="U97" s="1">
        <f>_xlfn.XLOOKUP(Table14[[#This Row],[COUNTRY]],CATEGORICAL_BINS_STEP_1!$L$2:$L$11,CATEGORICAL_BINS_STEP_1!$K$2:$K$11,,-1)</f>
        <v>1</v>
      </c>
      <c r="V97" s="1">
        <f>_xlfn.XLOOKUP(Table14[[#This Row],[TEAM]],CATEGORICAL_BINS_STEP_1!$L$14:$L$29,CATEGORICAL_BINS_STEP_1!$K$14:$K$29,,-1)</f>
        <v>2</v>
      </c>
      <c r="W97" s="1">
        <f>_xlfn.XLOOKUP(Table14[[#This Row],[PLAYING ROLE]],CATEGORICAL_BINS_STEP_1!$L$34:$L$37,CATEGORICAL_BINS_STEP_1!$K$34:$K$37,,-1)</f>
        <v>3</v>
      </c>
      <c r="X97" s="1">
        <f>IF(Table119[[#This Row],[SOLD PRICE]]&gt;=1000000,1,0)</f>
        <v>0</v>
      </c>
      <c r="Y97" s="1">
        <f>$A$134+SUMPRODUCT($B$134:$W$134,Table1924[[#This Row],[AGE]:[PLAYING ROLE_BINS]])</f>
        <v>-836.72692197024526</v>
      </c>
      <c r="Z97" s="1">
        <f t="shared" si="6"/>
        <v>0</v>
      </c>
      <c r="AA97" s="1">
        <f t="shared" si="7"/>
        <v>0</v>
      </c>
      <c r="AB97" s="1">
        <f t="shared" si="8"/>
        <v>1</v>
      </c>
      <c r="AC97" s="1">
        <f t="shared" si="9"/>
        <v>0</v>
      </c>
      <c r="AD97" s="1">
        <f t="shared" si="10"/>
        <v>0</v>
      </c>
    </row>
    <row r="98" spans="1:30" x14ac:dyDescent="0.35">
      <c r="A98" s="4">
        <v>97</v>
      </c>
      <c r="B98" s="4">
        <v>2</v>
      </c>
      <c r="C98" s="1">
        <f>_xlfn.XLOOKUP(Table119[[#This Row],[T-RUNS]],NUMERICAL_BINS_STEP_1!$C$2:$C$5,NUMERICAL_BINS_STEP_1!$A$2:$A$5,,-1)</f>
        <v>1</v>
      </c>
      <c r="D98" s="1">
        <f>_xlfn.XLOOKUP(Table119[[#This Row],[T-WKTS]],NUMERICAL_BINS_STEP_1!$D$2:$D$5,NUMERICAL_BINS_STEP_1!$A$2:$A$5,,-1)</f>
        <v>0</v>
      </c>
      <c r="E98" s="1">
        <f>_xlfn.XLOOKUP(Table119[[#This Row],[ODI-RUNS-S]],NUMERICAL_BINS_STEP_1!$E$2:$E$5,NUMERICAL_BINS_STEP_1!$A$2:$A$5,,-1)</f>
        <v>1</v>
      </c>
      <c r="F98" s="1">
        <f>_xlfn.XLOOKUP(Table119[[#This Row],[ODI-SR-B]],NUMERICAL_BINS_STEP_1!$F$2:$F$5,NUMERICAL_BINS_STEP_1!$A$2:$A$5,,-1)</f>
        <v>3</v>
      </c>
      <c r="G98" s="1">
        <f>_xlfn.XLOOKUP(Table119[[#This Row],[ODI-WKTS]],NUMERICAL_BINS_STEP_1!$G$2:$G$5,NUMERICAL_BINS_STEP_1!$A$2:$A$5,,-1)</f>
        <v>2</v>
      </c>
      <c r="H98" s="1">
        <f>_xlfn.XLOOKUP(Table119[[#This Row],[ODI-SR-BL]],NUMERICAL_BINS_STEP_1!$H$2:$H$5,NUMERICAL_BINS_STEP_1!$A$2:$A$5,,-1)</f>
        <v>2</v>
      </c>
      <c r="I98" s="1">
        <f>_xlfn.XLOOKUP(Table119[[#This Row],[RUNS-S]],NUMERICAL_BINS_STEP_1!$I$2:$I$5,NUMERICAL_BINS_STEP_1!$A$2:$A$5,,-1)</f>
        <v>2</v>
      </c>
      <c r="J98" s="1">
        <f>_xlfn.XLOOKUP(Table119[[#This Row],[HS ]],NUMERICAL_BINS_STEP_1!$J$2:$J$5,NUMERICAL_BINS_STEP_1!$A$2:$A$5,,-1)</f>
        <v>2</v>
      </c>
      <c r="K98" s="1">
        <f>_xlfn.XLOOKUP(Table119[[#This Row],[AVE]],NUMERICAL_BINS_STEP_1!$K$2:$K$5,NUMERICAL_BINS_STEP_1!$A$2:$A$5,,-1)</f>
        <v>2</v>
      </c>
      <c r="L98" s="1">
        <f>_xlfn.XLOOKUP(Table119[[#This Row],[SR -B]],NUMERICAL_BINS_STEP_1!$L$2:$L$5,NUMERICAL_BINS_STEP_1!$A$2:$A$5,,-1)</f>
        <v>3</v>
      </c>
      <c r="M98" s="1">
        <f>_xlfn.XLOOKUP(Table119[[#This Row],[SIXERS]],NUMERICAL_BINS_STEP_1!$M$2:$M$5,NUMERICAL_BINS_STEP_1!$A$2:$A$5,,-1)</f>
        <v>3</v>
      </c>
      <c r="N98" s="1">
        <f>_xlfn.XLOOKUP(Table119[[#This Row],[RUNS-C]],NUMERICAL_BINS_STEP_1!$N$2:$N$5,NUMERICAL_BINS_STEP_1!$A$2:$A$5,,-1)</f>
        <v>3</v>
      </c>
      <c r="O98" s="1">
        <f>_xlfn.XLOOKUP(Table119[[#This Row],[WKTS]],NUMERICAL_BINS_STEP_1!$O$2:$O$5,NUMERICAL_BINS_STEP_1!$A$2:$A$5,,-1)</f>
        <v>3</v>
      </c>
      <c r="P98" s="1">
        <f>_xlfn.XLOOKUP(Table119[[#This Row],[AVE-BL]],NUMERICAL_BINS_STEP_1!$P$2:$P$5,NUMERICAL_BINS_STEP_1!$A$2:$A$5,,-1)</f>
        <v>2</v>
      </c>
      <c r="Q98" s="1">
        <f>_xlfn.XLOOKUP(Table119[[#This Row],[ECON]],NUMERICAL_BINS_STEP_1!$Q$2:$Q$5,NUMERICAL_BINS_STEP_1!$A$2:$A$5,,-1)</f>
        <v>3</v>
      </c>
      <c r="R98" s="1">
        <f>_xlfn.XLOOKUP(Table119[[#This Row],[SR-BL]],NUMERICAL_BINS_STEP_1!$R$2:$R$5,NUMERICAL_BINS_STEP_1!$A$2:$A$5,,-1)</f>
        <v>2</v>
      </c>
      <c r="S98" s="1">
        <f>_xlfn.XLOOKUP(Table119[[#This Row],[AUCTION YEAR]],NUMERICAL_BINS_STEP_1!$S$2:$S$5,NUMERICAL_BINS_STEP_1!$A$2:$A$5,,-1)</f>
        <v>0</v>
      </c>
      <c r="T98" s="1">
        <f>_xlfn.XLOOKUP(Table119[[#This Row],[BASE PRICE]],NUMERICAL_BINS_STEP_1!$T$2:$T$5,NUMERICAL_BINS_STEP_1!$A$2:$A$5,,-1)</f>
        <v>3</v>
      </c>
      <c r="U98" s="1">
        <f>_xlfn.XLOOKUP(Table14[[#This Row],[COUNTRY]],CATEGORICAL_BINS_STEP_1!$L$2:$L$11,CATEGORICAL_BINS_STEP_1!$K$2:$K$11,,-1)</f>
        <v>1</v>
      </c>
      <c r="V98" s="1">
        <f>_xlfn.XLOOKUP(Table14[[#This Row],[TEAM]],CATEGORICAL_BINS_STEP_1!$L$14:$L$29,CATEGORICAL_BINS_STEP_1!$K$14:$K$29,,-1)</f>
        <v>1</v>
      </c>
      <c r="W98" s="1">
        <f>_xlfn.XLOOKUP(Table14[[#This Row],[PLAYING ROLE]],CATEGORICAL_BINS_STEP_1!$L$34:$L$37,CATEGORICAL_BINS_STEP_1!$K$34:$K$37,,-1)</f>
        <v>1</v>
      </c>
      <c r="X98" s="1">
        <f>IF(Table119[[#This Row],[SOLD PRICE]]&gt;=1000000,1,0)</f>
        <v>0</v>
      </c>
      <c r="Y98" s="1">
        <f>$A$134+SUMPRODUCT($B$134:$W$134,Table1924[[#This Row],[AGE]:[PLAYING ROLE_BINS]])</f>
        <v>207.41302474172087</v>
      </c>
      <c r="Z98" s="1">
        <f t="shared" si="6"/>
        <v>1.1976560707092106E+90</v>
      </c>
      <c r="AA98" s="1">
        <f t="shared" si="7"/>
        <v>1</v>
      </c>
      <c r="AB98" s="1">
        <f t="shared" si="8"/>
        <v>0</v>
      </c>
      <c r="AC98" s="1" t="e">
        <f t="shared" si="9"/>
        <v>#NUM!</v>
      </c>
      <c r="AD98" s="1">
        <f t="shared" si="10"/>
        <v>1</v>
      </c>
    </row>
    <row r="99" spans="1:30" x14ac:dyDescent="0.35">
      <c r="A99" s="4">
        <v>98</v>
      </c>
      <c r="B99" s="4">
        <v>1</v>
      </c>
      <c r="C99" s="1">
        <f>_xlfn.XLOOKUP(Table119[[#This Row],[T-RUNS]],NUMERICAL_BINS_STEP_1!$C$2:$C$5,NUMERICAL_BINS_STEP_1!$A$2:$A$5,,-1)</f>
        <v>3</v>
      </c>
      <c r="D99" s="1">
        <f>_xlfn.XLOOKUP(Table119[[#This Row],[T-WKTS]],NUMERICAL_BINS_STEP_1!$D$2:$D$5,NUMERICAL_BINS_STEP_1!$A$2:$A$5,,-1)</f>
        <v>2</v>
      </c>
      <c r="E99" s="1">
        <f>_xlfn.XLOOKUP(Table119[[#This Row],[ODI-RUNS-S]],NUMERICAL_BINS_STEP_1!$E$2:$E$5,NUMERICAL_BINS_STEP_1!$A$2:$A$5,,-1)</f>
        <v>3</v>
      </c>
      <c r="F99" s="1">
        <f>_xlfn.XLOOKUP(Table119[[#This Row],[ODI-SR-B]],NUMERICAL_BINS_STEP_1!$F$2:$F$5,NUMERICAL_BINS_STEP_1!$A$2:$A$5,,-1)</f>
        <v>1</v>
      </c>
      <c r="G99" s="1">
        <f>_xlfn.XLOOKUP(Table119[[#This Row],[ODI-WKTS]],NUMERICAL_BINS_STEP_1!$G$2:$G$5,NUMERICAL_BINS_STEP_1!$A$2:$A$5,,-1)</f>
        <v>0</v>
      </c>
      <c r="H99" s="1">
        <f>_xlfn.XLOOKUP(Table119[[#This Row],[ODI-SR-BL]],NUMERICAL_BINS_STEP_1!$H$2:$H$5,NUMERICAL_BINS_STEP_1!$A$2:$A$5,,-1)</f>
        <v>0</v>
      </c>
      <c r="I99" s="1">
        <f>_xlfn.XLOOKUP(Table119[[#This Row],[RUNS-S]],NUMERICAL_BINS_STEP_1!$I$2:$I$5,NUMERICAL_BINS_STEP_1!$A$2:$A$5,,-1)</f>
        <v>1</v>
      </c>
      <c r="J99" s="1">
        <f>_xlfn.XLOOKUP(Table119[[#This Row],[HS ]],NUMERICAL_BINS_STEP_1!$J$2:$J$5,NUMERICAL_BINS_STEP_1!$A$2:$A$5,,-1)</f>
        <v>1</v>
      </c>
      <c r="K99" s="1">
        <f>_xlfn.XLOOKUP(Table119[[#This Row],[AVE]],NUMERICAL_BINS_STEP_1!$K$2:$K$5,NUMERICAL_BINS_STEP_1!$A$2:$A$5,,-1)</f>
        <v>1</v>
      </c>
      <c r="L99" s="1">
        <f>_xlfn.XLOOKUP(Table119[[#This Row],[SR -B]],NUMERICAL_BINS_STEP_1!$L$2:$L$5,NUMERICAL_BINS_STEP_1!$A$2:$A$5,,-1)</f>
        <v>0</v>
      </c>
      <c r="M99" s="1">
        <f>_xlfn.XLOOKUP(Table119[[#This Row],[SIXERS]],NUMERICAL_BINS_STEP_1!$M$2:$M$5,NUMERICAL_BINS_STEP_1!$A$2:$A$5,,-1)</f>
        <v>1</v>
      </c>
      <c r="N99" s="1">
        <f>_xlfn.XLOOKUP(Table119[[#This Row],[RUNS-C]],NUMERICAL_BINS_STEP_1!$N$2:$N$5,NUMERICAL_BINS_STEP_1!$A$2:$A$5,,-1)</f>
        <v>0</v>
      </c>
      <c r="O99" s="1">
        <f>_xlfn.XLOOKUP(Table119[[#This Row],[WKTS]],NUMERICAL_BINS_STEP_1!$O$2:$O$5,NUMERICAL_BINS_STEP_1!$A$2:$A$5,,-1)</f>
        <v>0</v>
      </c>
      <c r="P99" s="1">
        <f>_xlfn.XLOOKUP(Table119[[#This Row],[AVE-BL]],NUMERICAL_BINS_STEP_1!$P$2:$P$5,NUMERICAL_BINS_STEP_1!$A$2:$A$5,,-1)</f>
        <v>0</v>
      </c>
      <c r="Q99" s="1">
        <f>_xlfn.XLOOKUP(Table119[[#This Row],[ECON]],NUMERICAL_BINS_STEP_1!$Q$2:$Q$5,NUMERICAL_BINS_STEP_1!$A$2:$A$5,,-1)</f>
        <v>0</v>
      </c>
      <c r="R99" s="1">
        <f>_xlfn.XLOOKUP(Table119[[#This Row],[SR-BL]],NUMERICAL_BINS_STEP_1!$R$2:$R$5,NUMERICAL_BINS_STEP_1!$A$2:$A$5,,-1)</f>
        <v>0</v>
      </c>
      <c r="S99" s="1">
        <f>_xlfn.XLOOKUP(Table119[[#This Row],[AUCTION YEAR]],NUMERICAL_BINS_STEP_1!$S$2:$S$5,NUMERICAL_BINS_STEP_1!$A$2:$A$5,,-1)</f>
        <v>0</v>
      </c>
      <c r="T99" s="1">
        <f>_xlfn.XLOOKUP(Table119[[#This Row],[BASE PRICE]],NUMERICAL_BINS_STEP_1!$T$2:$T$5,NUMERICAL_BINS_STEP_1!$A$2:$A$5,,-1)</f>
        <v>3</v>
      </c>
      <c r="U99" s="1">
        <f>_xlfn.XLOOKUP(Table14[[#This Row],[COUNTRY]],CATEGORICAL_BINS_STEP_1!$L$2:$L$11,CATEGORICAL_BINS_STEP_1!$K$2:$K$11,,-1)</f>
        <v>1</v>
      </c>
      <c r="V99" s="1">
        <f>_xlfn.XLOOKUP(Table14[[#This Row],[TEAM]],CATEGORICAL_BINS_STEP_1!$L$14:$L$29,CATEGORICAL_BINS_STEP_1!$K$14:$K$29,,-1)</f>
        <v>4</v>
      </c>
      <c r="W99" s="1">
        <f>_xlfn.XLOOKUP(Table14[[#This Row],[PLAYING ROLE]],CATEGORICAL_BINS_STEP_1!$L$34:$L$37,CATEGORICAL_BINS_STEP_1!$K$34:$K$37,,-1)</f>
        <v>2</v>
      </c>
      <c r="X99" s="1">
        <f>IF(Table119[[#This Row],[SOLD PRICE]]&gt;=1000000,1,0)</f>
        <v>0</v>
      </c>
      <c r="Y99" s="1">
        <f>$A$134+SUMPRODUCT($B$134:$W$134,Table1924[[#This Row],[AGE]:[PLAYING ROLE_BINS]])</f>
        <v>-425.6137202214577</v>
      </c>
      <c r="Z99" s="1">
        <f t="shared" si="6"/>
        <v>1.4398255817120536E-185</v>
      </c>
      <c r="AA99" s="1">
        <f t="shared" si="7"/>
        <v>1.4398255817120536E-185</v>
      </c>
      <c r="AB99" s="1">
        <f t="shared" si="8"/>
        <v>1</v>
      </c>
      <c r="AC99" s="1">
        <f t="shared" si="9"/>
        <v>0</v>
      </c>
      <c r="AD99" s="1">
        <f t="shared" si="10"/>
        <v>1</v>
      </c>
    </row>
    <row r="100" spans="1:30" x14ac:dyDescent="0.35">
      <c r="A100" s="4">
        <v>99</v>
      </c>
      <c r="B100" s="4">
        <v>3</v>
      </c>
      <c r="C100" s="1">
        <f>_xlfn.XLOOKUP(Table119[[#This Row],[T-RUNS]],NUMERICAL_BINS_STEP_1!$C$2:$C$5,NUMERICAL_BINS_STEP_1!$A$2:$A$5,,-1)</f>
        <v>2</v>
      </c>
      <c r="D100" s="1">
        <f>_xlfn.XLOOKUP(Table119[[#This Row],[T-WKTS]],NUMERICAL_BINS_STEP_1!$D$2:$D$5,NUMERICAL_BINS_STEP_1!$A$2:$A$5,,-1)</f>
        <v>3</v>
      </c>
      <c r="E100" s="1">
        <f>_xlfn.XLOOKUP(Table119[[#This Row],[ODI-RUNS-S]],NUMERICAL_BINS_STEP_1!$E$2:$E$5,NUMERICAL_BINS_STEP_1!$A$2:$A$5,,-1)</f>
        <v>3</v>
      </c>
      <c r="F100" s="1">
        <f>_xlfn.XLOOKUP(Table119[[#This Row],[ODI-SR-B]],NUMERICAL_BINS_STEP_1!$F$2:$F$5,NUMERICAL_BINS_STEP_1!$A$2:$A$5,,-1)</f>
        <v>3</v>
      </c>
      <c r="G100" s="1">
        <f>_xlfn.XLOOKUP(Table119[[#This Row],[ODI-WKTS]],NUMERICAL_BINS_STEP_1!$G$2:$G$5,NUMERICAL_BINS_STEP_1!$A$2:$A$5,,-1)</f>
        <v>3</v>
      </c>
      <c r="H100" s="1">
        <f>_xlfn.XLOOKUP(Table119[[#This Row],[ODI-SR-BL]],NUMERICAL_BINS_STEP_1!$H$2:$H$5,NUMERICAL_BINS_STEP_1!$A$2:$A$5,,-1)</f>
        <v>2</v>
      </c>
      <c r="I100" s="1">
        <f>_xlfn.XLOOKUP(Table119[[#This Row],[RUNS-S]],NUMERICAL_BINS_STEP_1!$I$2:$I$5,NUMERICAL_BINS_STEP_1!$A$2:$A$5,,-1)</f>
        <v>1</v>
      </c>
      <c r="J100" s="1">
        <f>_xlfn.XLOOKUP(Table119[[#This Row],[HS ]],NUMERICAL_BINS_STEP_1!$J$2:$J$5,NUMERICAL_BINS_STEP_1!$A$2:$A$5,,-1)</f>
        <v>1</v>
      </c>
      <c r="K100" s="1">
        <f>_xlfn.XLOOKUP(Table119[[#This Row],[AVE]],NUMERICAL_BINS_STEP_1!$K$2:$K$5,NUMERICAL_BINS_STEP_1!$A$2:$A$5,,-1)</f>
        <v>1</v>
      </c>
      <c r="L100" s="1">
        <f>_xlfn.XLOOKUP(Table119[[#This Row],[SR -B]],NUMERICAL_BINS_STEP_1!$L$2:$L$5,NUMERICAL_BINS_STEP_1!$A$2:$A$5,,-1)</f>
        <v>3</v>
      </c>
      <c r="M100" s="1">
        <f>_xlfn.XLOOKUP(Table119[[#This Row],[SIXERS]],NUMERICAL_BINS_STEP_1!$M$2:$M$5,NUMERICAL_BINS_STEP_1!$A$2:$A$5,,-1)</f>
        <v>2</v>
      </c>
      <c r="N100" s="1">
        <f>_xlfn.XLOOKUP(Table119[[#This Row],[RUNS-C]],NUMERICAL_BINS_STEP_1!$N$2:$N$5,NUMERICAL_BINS_STEP_1!$A$2:$A$5,,-1)</f>
        <v>0</v>
      </c>
      <c r="O100" s="1">
        <f>_xlfn.XLOOKUP(Table119[[#This Row],[WKTS]],NUMERICAL_BINS_STEP_1!$O$2:$O$5,NUMERICAL_BINS_STEP_1!$A$2:$A$5,,-1)</f>
        <v>2</v>
      </c>
      <c r="P100" s="1">
        <f>_xlfn.XLOOKUP(Table119[[#This Row],[AVE-BL]],NUMERICAL_BINS_STEP_1!$P$2:$P$5,NUMERICAL_BINS_STEP_1!$A$2:$A$5,,-1)</f>
        <v>2</v>
      </c>
      <c r="Q100" s="1">
        <f>_xlfn.XLOOKUP(Table119[[#This Row],[ECON]],NUMERICAL_BINS_STEP_1!$Q$2:$Q$5,NUMERICAL_BINS_STEP_1!$A$2:$A$5,,-1)</f>
        <v>2</v>
      </c>
      <c r="R100" s="1">
        <f>_xlfn.XLOOKUP(Table119[[#This Row],[SR-BL]],NUMERICAL_BINS_STEP_1!$R$2:$R$5,NUMERICAL_BINS_STEP_1!$A$2:$A$5,,-1)</f>
        <v>2</v>
      </c>
      <c r="S100" s="1">
        <f>_xlfn.XLOOKUP(Table119[[#This Row],[AUCTION YEAR]],NUMERICAL_BINS_STEP_1!$S$2:$S$5,NUMERICAL_BINS_STEP_1!$A$2:$A$5,,-1)</f>
        <v>0</v>
      </c>
      <c r="T100" s="1">
        <f>_xlfn.XLOOKUP(Table119[[#This Row],[BASE PRICE]],NUMERICAL_BINS_STEP_1!$T$2:$T$5,NUMERICAL_BINS_STEP_1!$A$2:$A$5,,-1)</f>
        <v>3</v>
      </c>
      <c r="U100" s="1">
        <f>_xlfn.XLOOKUP(Table14[[#This Row],[COUNTRY]],CATEGORICAL_BINS_STEP_1!$L$2:$L$11,CATEGORICAL_BINS_STEP_1!$K$2:$K$11,,-1)</f>
        <v>1</v>
      </c>
      <c r="V100" s="1">
        <f>_xlfn.XLOOKUP(Table14[[#This Row],[TEAM]],CATEGORICAL_BINS_STEP_1!$L$14:$L$29,CATEGORICAL_BINS_STEP_1!$K$14:$K$29,,-1)</f>
        <v>1</v>
      </c>
      <c r="W100" s="1">
        <f>_xlfn.XLOOKUP(Table14[[#This Row],[PLAYING ROLE]],CATEGORICAL_BINS_STEP_1!$L$34:$L$37,CATEGORICAL_BINS_STEP_1!$K$34:$K$37,,-1)</f>
        <v>3</v>
      </c>
      <c r="X100" s="1">
        <f>IF(Table119[[#This Row],[SOLD PRICE]]&gt;=1000000,1,0)</f>
        <v>0</v>
      </c>
      <c r="Y100" s="1">
        <f>$A$134+SUMPRODUCT($B$134:$W$134,Table1924[[#This Row],[AGE]:[PLAYING ROLE_BINS]])</f>
        <v>-352.65084313602779</v>
      </c>
      <c r="Z100" s="1">
        <f t="shared" si="6"/>
        <v>7.0094636434215159E-154</v>
      </c>
      <c r="AA100" s="1">
        <f t="shared" si="7"/>
        <v>7.0094636434215159E-154</v>
      </c>
      <c r="AB100" s="1">
        <f t="shared" si="8"/>
        <v>1</v>
      </c>
      <c r="AC100" s="1">
        <f t="shared" si="9"/>
        <v>0</v>
      </c>
      <c r="AD100" s="1">
        <f t="shared" si="10"/>
        <v>1</v>
      </c>
    </row>
    <row r="101" spans="1:30" x14ac:dyDescent="0.35">
      <c r="A101" s="4">
        <v>100</v>
      </c>
      <c r="B101" s="4">
        <v>2</v>
      </c>
      <c r="C101" s="1">
        <f>_xlfn.XLOOKUP(Table119[[#This Row],[T-RUNS]],NUMERICAL_BINS_STEP_1!$C$2:$C$5,NUMERICAL_BINS_STEP_1!$A$2:$A$5,,-1)</f>
        <v>3</v>
      </c>
      <c r="D101" s="1">
        <f>_xlfn.XLOOKUP(Table119[[#This Row],[T-WKTS]],NUMERICAL_BINS_STEP_1!$D$2:$D$5,NUMERICAL_BINS_STEP_1!$A$2:$A$5,,-1)</f>
        <v>2</v>
      </c>
      <c r="E101" s="1">
        <f>_xlfn.XLOOKUP(Table119[[#This Row],[ODI-RUNS-S]],NUMERICAL_BINS_STEP_1!$E$2:$E$5,NUMERICAL_BINS_STEP_1!$A$2:$A$5,,-1)</f>
        <v>3</v>
      </c>
      <c r="F101" s="1">
        <f>_xlfn.XLOOKUP(Table119[[#This Row],[ODI-SR-B]],NUMERICAL_BINS_STEP_1!$F$2:$F$5,NUMERICAL_BINS_STEP_1!$A$2:$A$5,,-1)</f>
        <v>1</v>
      </c>
      <c r="G101" s="1">
        <f>_xlfn.XLOOKUP(Table119[[#This Row],[ODI-WKTS]],NUMERICAL_BINS_STEP_1!$G$2:$G$5,NUMERICAL_BINS_STEP_1!$A$2:$A$5,,-1)</f>
        <v>0</v>
      </c>
      <c r="H101" s="1">
        <f>_xlfn.XLOOKUP(Table119[[#This Row],[ODI-SR-BL]],NUMERICAL_BINS_STEP_1!$H$2:$H$5,NUMERICAL_BINS_STEP_1!$A$2:$A$5,,-1)</f>
        <v>3</v>
      </c>
      <c r="I101" s="1">
        <f>_xlfn.XLOOKUP(Table119[[#This Row],[RUNS-S]],NUMERICAL_BINS_STEP_1!$I$2:$I$5,NUMERICAL_BINS_STEP_1!$A$2:$A$5,,-1)</f>
        <v>0</v>
      </c>
      <c r="J101" s="1">
        <f>_xlfn.XLOOKUP(Table119[[#This Row],[HS ]],NUMERICAL_BINS_STEP_1!$J$2:$J$5,NUMERICAL_BINS_STEP_1!$A$2:$A$5,,-1)</f>
        <v>0</v>
      </c>
      <c r="K101" s="1">
        <f>_xlfn.XLOOKUP(Table119[[#This Row],[AVE]],NUMERICAL_BINS_STEP_1!$K$2:$K$5,NUMERICAL_BINS_STEP_1!$A$2:$A$5,,-1)</f>
        <v>0</v>
      </c>
      <c r="L101" s="1">
        <f>_xlfn.XLOOKUP(Table119[[#This Row],[SR -B]],NUMERICAL_BINS_STEP_1!$L$2:$L$5,NUMERICAL_BINS_STEP_1!$A$2:$A$5,,-1)</f>
        <v>0</v>
      </c>
      <c r="M101" s="1">
        <f>_xlfn.XLOOKUP(Table119[[#This Row],[SIXERS]],NUMERICAL_BINS_STEP_1!$M$2:$M$5,NUMERICAL_BINS_STEP_1!$A$2:$A$5,,-1)</f>
        <v>0</v>
      </c>
      <c r="N101" s="1">
        <f>_xlfn.XLOOKUP(Table119[[#This Row],[RUNS-C]],NUMERICAL_BINS_STEP_1!$N$2:$N$5,NUMERICAL_BINS_STEP_1!$A$2:$A$5,,-1)</f>
        <v>0</v>
      </c>
      <c r="O101" s="1">
        <f>_xlfn.XLOOKUP(Table119[[#This Row],[WKTS]],NUMERICAL_BINS_STEP_1!$O$2:$O$5,NUMERICAL_BINS_STEP_1!$A$2:$A$5,,-1)</f>
        <v>0</v>
      </c>
      <c r="P101" s="1">
        <f>_xlfn.XLOOKUP(Table119[[#This Row],[AVE-BL]],NUMERICAL_BINS_STEP_1!$P$2:$P$5,NUMERICAL_BINS_STEP_1!$A$2:$A$5,,-1)</f>
        <v>0</v>
      </c>
      <c r="Q101" s="1">
        <f>_xlfn.XLOOKUP(Table119[[#This Row],[ECON]],NUMERICAL_BINS_STEP_1!$Q$2:$Q$5,NUMERICAL_BINS_STEP_1!$A$2:$A$5,,-1)</f>
        <v>0</v>
      </c>
      <c r="R101" s="1">
        <f>_xlfn.XLOOKUP(Table119[[#This Row],[SR-BL]],NUMERICAL_BINS_STEP_1!$R$2:$R$5,NUMERICAL_BINS_STEP_1!$A$2:$A$5,,-1)</f>
        <v>0</v>
      </c>
      <c r="S101" s="1">
        <f>_xlfn.XLOOKUP(Table119[[#This Row],[AUCTION YEAR]],NUMERICAL_BINS_STEP_1!$S$2:$S$5,NUMERICAL_BINS_STEP_1!$A$2:$A$5,,-1)</f>
        <v>0</v>
      </c>
      <c r="T101" s="1">
        <f>_xlfn.XLOOKUP(Table119[[#This Row],[BASE PRICE]],NUMERICAL_BINS_STEP_1!$T$2:$T$5,NUMERICAL_BINS_STEP_1!$A$2:$A$5,,-1)</f>
        <v>3</v>
      </c>
      <c r="U101" s="1">
        <f>_xlfn.XLOOKUP(Table14[[#This Row],[COUNTRY]],CATEGORICAL_BINS_STEP_1!$L$2:$L$11,CATEGORICAL_BINS_STEP_1!$K$2:$K$11,,-1)</f>
        <v>1</v>
      </c>
      <c r="V101" s="1">
        <f>_xlfn.XLOOKUP(Table14[[#This Row],[TEAM]],CATEGORICAL_BINS_STEP_1!$L$14:$L$29,CATEGORICAL_BINS_STEP_1!$K$14:$K$29,,-1)</f>
        <v>3</v>
      </c>
      <c r="W101" s="1">
        <f>_xlfn.XLOOKUP(Table14[[#This Row],[PLAYING ROLE]],CATEGORICAL_BINS_STEP_1!$L$34:$L$37,CATEGORICAL_BINS_STEP_1!$K$34:$K$37,,-1)</f>
        <v>1</v>
      </c>
      <c r="X101" s="1">
        <f>IF(Table119[[#This Row],[SOLD PRICE]]&gt;=1000000,1,0)</f>
        <v>0</v>
      </c>
      <c r="Y101" s="1">
        <f>$A$134+SUMPRODUCT($B$134:$W$134,Table1924[[#This Row],[AGE]:[PLAYING ROLE_BINS]])</f>
        <v>-853.33822351046979</v>
      </c>
      <c r="Z101" s="1">
        <f t="shared" si="6"/>
        <v>0</v>
      </c>
      <c r="AA101" s="1">
        <f t="shared" si="7"/>
        <v>0</v>
      </c>
      <c r="AB101" s="1">
        <f t="shared" si="8"/>
        <v>1</v>
      </c>
      <c r="AC101" s="1">
        <f t="shared" si="9"/>
        <v>0</v>
      </c>
      <c r="AD101" s="1">
        <f t="shared" si="10"/>
        <v>0</v>
      </c>
    </row>
    <row r="102" spans="1:30" x14ac:dyDescent="0.35">
      <c r="A102" s="4">
        <v>101</v>
      </c>
      <c r="B102" s="4">
        <v>2</v>
      </c>
      <c r="C102" s="1">
        <f>_xlfn.XLOOKUP(Table119[[#This Row],[T-RUNS]],NUMERICAL_BINS_STEP_1!$C$2:$C$5,NUMERICAL_BINS_STEP_1!$A$2:$A$5,,-1)</f>
        <v>3</v>
      </c>
      <c r="D102" s="1">
        <f>_xlfn.XLOOKUP(Table119[[#This Row],[T-WKTS]],NUMERICAL_BINS_STEP_1!$D$2:$D$5,NUMERICAL_BINS_STEP_1!$A$2:$A$5,,-1)</f>
        <v>3</v>
      </c>
      <c r="E102" s="1">
        <f>_xlfn.XLOOKUP(Table119[[#This Row],[ODI-RUNS-S]],NUMERICAL_BINS_STEP_1!$E$2:$E$5,NUMERICAL_BINS_STEP_1!$A$2:$A$5,,-1)</f>
        <v>3</v>
      </c>
      <c r="F102" s="1">
        <f>_xlfn.XLOOKUP(Table119[[#This Row],[ODI-SR-B]],NUMERICAL_BINS_STEP_1!$F$2:$F$5,NUMERICAL_BINS_STEP_1!$A$2:$A$5,,-1)</f>
        <v>2</v>
      </c>
      <c r="G102" s="1">
        <f>_xlfn.XLOOKUP(Table119[[#This Row],[ODI-WKTS]],NUMERICAL_BINS_STEP_1!$G$2:$G$5,NUMERICAL_BINS_STEP_1!$A$2:$A$5,,-1)</f>
        <v>3</v>
      </c>
      <c r="H102" s="1">
        <f>_xlfn.XLOOKUP(Table119[[#This Row],[ODI-SR-BL]],NUMERICAL_BINS_STEP_1!$H$2:$H$5,NUMERICAL_BINS_STEP_1!$A$2:$A$5,,-1)</f>
        <v>2</v>
      </c>
      <c r="I102" s="1">
        <f>_xlfn.XLOOKUP(Table119[[#This Row],[RUNS-S]],NUMERICAL_BINS_STEP_1!$I$2:$I$5,NUMERICAL_BINS_STEP_1!$A$2:$A$5,,-1)</f>
        <v>3</v>
      </c>
      <c r="J102" s="1">
        <f>_xlfn.XLOOKUP(Table119[[#This Row],[HS ]],NUMERICAL_BINS_STEP_1!$J$2:$J$5,NUMERICAL_BINS_STEP_1!$A$2:$A$5,,-1)</f>
        <v>3</v>
      </c>
      <c r="K102" s="1">
        <f>_xlfn.XLOOKUP(Table119[[#This Row],[AVE]],NUMERICAL_BINS_STEP_1!$K$2:$K$5,NUMERICAL_BINS_STEP_1!$A$2:$A$5,,-1)</f>
        <v>3</v>
      </c>
      <c r="L102" s="1">
        <f>_xlfn.XLOOKUP(Table119[[#This Row],[SR -B]],NUMERICAL_BINS_STEP_1!$L$2:$L$5,NUMERICAL_BINS_STEP_1!$A$2:$A$5,,-1)</f>
        <v>3</v>
      </c>
      <c r="M102" s="1">
        <f>_xlfn.XLOOKUP(Table119[[#This Row],[SIXERS]],NUMERICAL_BINS_STEP_1!$M$2:$M$5,NUMERICAL_BINS_STEP_1!$A$2:$A$5,,-1)</f>
        <v>3</v>
      </c>
      <c r="N102" s="1">
        <f>_xlfn.XLOOKUP(Table119[[#This Row],[RUNS-C]],NUMERICAL_BINS_STEP_1!$N$2:$N$5,NUMERICAL_BINS_STEP_1!$A$2:$A$5,,-1)</f>
        <v>2</v>
      </c>
      <c r="O102" s="1">
        <f>_xlfn.XLOOKUP(Table119[[#This Row],[WKTS]],NUMERICAL_BINS_STEP_1!$O$2:$O$5,NUMERICAL_BINS_STEP_1!$A$2:$A$5,,-1)</f>
        <v>2</v>
      </c>
      <c r="P102" s="1">
        <f>_xlfn.XLOOKUP(Table119[[#This Row],[AVE-BL]],NUMERICAL_BINS_STEP_1!$P$2:$P$5,NUMERICAL_BINS_STEP_1!$A$2:$A$5,,-1)</f>
        <v>3</v>
      </c>
      <c r="Q102" s="1">
        <f>_xlfn.XLOOKUP(Table119[[#This Row],[ECON]],NUMERICAL_BINS_STEP_1!$Q$2:$Q$5,NUMERICAL_BINS_STEP_1!$A$2:$A$5,,-1)</f>
        <v>2</v>
      </c>
      <c r="R102" s="1">
        <f>_xlfn.XLOOKUP(Table119[[#This Row],[SR-BL]],NUMERICAL_BINS_STEP_1!$R$2:$R$5,NUMERICAL_BINS_STEP_1!$A$2:$A$5,,-1)</f>
        <v>3</v>
      </c>
      <c r="S102" s="1">
        <f>_xlfn.XLOOKUP(Table119[[#This Row],[AUCTION YEAR]],NUMERICAL_BINS_STEP_1!$S$2:$S$5,NUMERICAL_BINS_STEP_1!$A$2:$A$5,,-1)</f>
        <v>0</v>
      </c>
      <c r="T102" s="1">
        <f>_xlfn.XLOOKUP(Table119[[#This Row],[BASE PRICE]],NUMERICAL_BINS_STEP_1!$T$2:$T$5,NUMERICAL_BINS_STEP_1!$A$2:$A$5,,-1)</f>
        <v>3</v>
      </c>
      <c r="U102" s="1">
        <f>_xlfn.XLOOKUP(Table14[[#This Row],[COUNTRY]],CATEGORICAL_BINS_STEP_1!$L$2:$L$11,CATEGORICAL_BINS_STEP_1!$K$2:$K$11,,-1)</f>
        <v>3</v>
      </c>
      <c r="V102" s="1">
        <f>_xlfn.XLOOKUP(Table14[[#This Row],[TEAM]],CATEGORICAL_BINS_STEP_1!$L$14:$L$29,CATEGORICAL_BINS_STEP_1!$K$14:$K$29,,-1)</f>
        <v>3</v>
      </c>
      <c r="W102" s="1">
        <f>_xlfn.XLOOKUP(Table14[[#This Row],[PLAYING ROLE]],CATEGORICAL_BINS_STEP_1!$L$34:$L$37,CATEGORICAL_BINS_STEP_1!$K$34:$K$37,,-1)</f>
        <v>2</v>
      </c>
      <c r="X102" s="1">
        <f>IF(Table119[[#This Row],[SOLD PRICE]]&gt;=1000000,1,0)</f>
        <v>0</v>
      </c>
      <c r="Y102" s="1">
        <f>$A$134+SUMPRODUCT($B$134:$W$134,Table1924[[#This Row],[AGE]:[PLAYING ROLE_BINS]])</f>
        <v>-351.70932922374118</v>
      </c>
      <c r="Z102" s="1">
        <f t="shared" si="6"/>
        <v>1.7971283041740438E-153</v>
      </c>
      <c r="AA102" s="1">
        <f t="shared" si="7"/>
        <v>1.7971283041740438E-153</v>
      </c>
      <c r="AB102" s="1">
        <f t="shared" si="8"/>
        <v>1</v>
      </c>
      <c r="AC102" s="1">
        <f t="shared" si="9"/>
        <v>0</v>
      </c>
      <c r="AD102" s="1">
        <f t="shared" si="10"/>
        <v>1</v>
      </c>
    </row>
    <row r="103" spans="1:30" x14ac:dyDescent="0.35">
      <c r="A103" s="4">
        <v>102</v>
      </c>
      <c r="B103" s="4">
        <v>2</v>
      </c>
      <c r="C103" s="1">
        <f>_xlfn.XLOOKUP(Table119[[#This Row],[T-RUNS]],NUMERICAL_BINS_STEP_1!$C$2:$C$5,NUMERICAL_BINS_STEP_1!$A$2:$A$5,,-1)</f>
        <v>3</v>
      </c>
      <c r="D103" s="1">
        <f>_xlfn.XLOOKUP(Table119[[#This Row],[T-WKTS]],NUMERICAL_BINS_STEP_1!$D$2:$D$5,NUMERICAL_BINS_STEP_1!$A$2:$A$5,,-1)</f>
        <v>0</v>
      </c>
      <c r="E103" s="1">
        <f>_xlfn.XLOOKUP(Table119[[#This Row],[ODI-RUNS-S]],NUMERICAL_BINS_STEP_1!$E$2:$E$5,NUMERICAL_BINS_STEP_1!$A$2:$A$5,,-1)</f>
        <v>3</v>
      </c>
      <c r="F103" s="1">
        <f>_xlfn.XLOOKUP(Table119[[#This Row],[ODI-SR-B]],NUMERICAL_BINS_STEP_1!$F$2:$F$5,NUMERICAL_BINS_STEP_1!$A$2:$A$5,,-1)</f>
        <v>2</v>
      </c>
      <c r="G103" s="1">
        <f>_xlfn.XLOOKUP(Table119[[#This Row],[ODI-WKTS]],NUMERICAL_BINS_STEP_1!$G$2:$G$5,NUMERICAL_BINS_STEP_1!$A$2:$A$5,,-1)</f>
        <v>0</v>
      </c>
      <c r="H103" s="1">
        <f>_xlfn.XLOOKUP(Table119[[#This Row],[ODI-SR-BL]],NUMERICAL_BINS_STEP_1!$H$2:$H$5,NUMERICAL_BINS_STEP_1!$A$2:$A$5,,-1)</f>
        <v>0</v>
      </c>
      <c r="I103" s="1">
        <f>_xlfn.XLOOKUP(Table119[[#This Row],[RUNS-S]],NUMERICAL_BINS_STEP_1!$I$2:$I$5,NUMERICAL_BINS_STEP_1!$A$2:$A$5,,-1)</f>
        <v>2</v>
      </c>
      <c r="J103" s="1">
        <f>_xlfn.XLOOKUP(Table119[[#This Row],[HS ]],NUMERICAL_BINS_STEP_1!$J$2:$J$5,NUMERICAL_BINS_STEP_1!$A$2:$A$5,,-1)</f>
        <v>2</v>
      </c>
      <c r="K103" s="1">
        <f>_xlfn.XLOOKUP(Table119[[#This Row],[AVE]],NUMERICAL_BINS_STEP_1!$K$2:$K$5,NUMERICAL_BINS_STEP_1!$A$2:$A$5,,-1)</f>
        <v>2</v>
      </c>
      <c r="L103" s="1">
        <f>_xlfn.XLOOKUP(Table119[[#This Row],[SR -B]],NUMERICAL_BINS_STEP_1!$L$2:$L$5,NUMERICAL_BINS_STEP_1!$A$2:$A$5,,-1)</f>
        <v>1</v>
      </c>
      <c r="M103" s="1">
        <f>_xlfn.XLOOKUP(Table119[[#This Row],[SIXERS]],NUMERICAL_BINS_STEP_1!$M$2:$M$5,NUMERICAL_BINS_STEP_1!$A$2:$A$5,,-1)</f>
        <v>3</v>
      </c>
      <c r="N103" s="1">
        <f>_xlfn.XLOOKUP(Table119[[#This Row],[RUNS-C]],NUMERICAL_BINS_STEP_1!$N$2:$N$5,NUMERICAL_BINS_STEP_1!$A$2:$A$5,,-1)</f>
        <v>0</v>
      </c>
      <c r="O103" s="1">
        <f>_xlfn.XLOOKUP(Table119[[#This Row],[WKTS]],NUMERICAL_BINS_STEP_1!$O$2:$O$5,NUMERICAL_BINS_STEP_1!$A$2:$A$5,,-1)</f>
        <v>0</v>
      </c>
      <c r="P103" s="1">
        <f>_xlfn.XLOOKUP(Table119[[#This Row],[AVE-BL]],NUMERICAL_BINS_STEP_1!$P$2:$P$5,NUMERICAL_BINS_STEP_1!$A$2:$A$5,,-1)</f>
        <v>0</v>
      </c>
      <c r="Q103" s="1">
        <f>_xlfn.XLOOKUP(Table119[[#This Row],[ECON]],NUMERICAL_BINS_STEP_1!$Q$2:$Q$5,NUMERICAL_BINS_STEP_1!$A$2:$A$5,,-1)</f>
        <v>0</v>
      </c>
      <c r="R103" s="1">
        <f>_xlfn.XLOOKUP(Table119[[#This Row],[SR-BL]],NUMERICAL_BINS_STEP_1!$R$2:$R$5,NUMERICAL_BINS_STEP_1!$A$2:$A$5,,-1)</f>
        <v>0</v>
      </c>
      <c r="S103" s="1">
        <f>_xlfn.XLOOKUP(Table119[[#This Row],[AUCTION YEAR]],NUMERICAL_BINS_STEP_1!$S$2:$S$5,NUMERICAL_BINS_STEP_1!$A$2:$A$5,,-1)</f>
        <v>0</v>
      </c>
      <c r="T103" s="1">
        <f>_xlfn.XLOOKUP(Table119[[#This Row],[BASE PRICE]],NUMERICAL_BINS_STEP_1!$T$2:$T$5,NUMERICAL_BINS_STEP_1!$A$2:$A$5,,-1)</f>
        <v>3</v>
      </c>
      <c r="U103" s="1">
        <f>_xlfn.XLOOKUP(Table14[[#This Row],[COUNTRY]],CATEGORICAL_BINS_STEP_1!$L$2:$L$11,CATEGORICAL_BINS_STEP_1!$K$2:$K$11,,-1)</f>
        <v>1</v>
      </c>
      <c r="V103" s="1">
        <f>_xlfn.XLOOKUP(Table14[[#This Row],[TEAM]],CATEGORICAL_BINS_STEP_1!$L$14:$L$29,CATEGORICAL_BINS_STEP_1!$K$14:$K$29,,-1)</f>
        <v>4</v>
      </c>
      <c r="W103" s="1">
        <f>_xlfn.XLOOKUP(Table14[[#This Row],[PLAYING ROLE]],CATEGORICAL_BINS_STEP_1!$L$34:$L$37,CATEGORICAL_BINS_STEP_1!$K$34:$K$37,,-1)</f>
        <v>3</v>
      </c>
      <c r="X103" s="1">
        <f>IF(Table119[[#This Row],[SOLD PRICE]]&gt;=1000000,1,0)</f>
        <v>0</v>
      </c>
      <c r="Y103" s="1">
        <f>$A$134+SUMPRODUCT($B$134:$W$134,Table1924[[#This Row],[AGE]:[PLAYING ROLE_BINS]])</f>
        <v>-194.54159268351424</v>
      </c>
      <c r="Z103" s="1">
        <f t="shared" si="6"/>
        <v>3.2483274106143333E-85</v>
      </c>
      <c r="AA103" s="1">
        <f t="shared" si="7"/>
        <v>3.2483274106143333E-85</v>
      </c>
      <c r="AB103" s="1">
        <f t="shared" si="8"/>
        <v>1</v>
      </c>
      <c r="AC103" s="1">
        <f t="shared" si="9"/>
        <v>0</v>
      </c>
      <c r="AD103" s="1">
        <f t="shared" si="10"/>
        <v>1</v>
      </c>
    </row>
    <row r="104" spans="1:30" x14ac:dyDescent="0.35">
      <c r="A104" s="4">
        <v>103</v>
      </c>
      <c r="B104" s="4">
        <v>2</v>
      </c>
      <c r="C104" s="1">
        <f>_xlfn.XLOOKUP(Table119[[#This Row],[T-RUNS]],NUMERICAL_BINS_STEP_1!$C$2:$C$5,NUMERICAL_BINS_STEP_1!$A$2:$A$5,,-1)</f>
        <v>2</v>
      </c>
      <c r="D104" s="1">
        <f>_xlfn.XLOOKUP(Table119[[#This Row],[T-WKTS]],NUMERICAL_BINS_STEP_1!$D$2:$D$5,NUMERICAL_BINS_STEP_1!$A$2:$A$5,,-1)</f>
        <v>3</v>
      </c>
      <c r="E104" s="1">
        <f>_xlfn.XLOOKUP(Table119[[#This Row],[ODI-RUNS-S]],NUMERICAL_BINS_STEP_1!$E$2:$E$5,NUMERICAL_BINS_STEP_1!$A$2:$A$5,,-1)</f>
        <v>2</v>
      </c>
      <c r="F104" s="1">
        <f>_xlfn.XLOOKUP(Table119[[#This Row],[ODI-SR-B]],NUMERICAL_BINS_STEP_1!$F$2:$F$5,NUMERICAL_BINS_STEP_1!$A$2:$A$5,,-1)</f>
        <v>2</v>
      </c>
      <c r="G104" s="1">
        <f>_xlfn.XLOOKUP(Table119[[#This Row],[ODI-WKTS]],NUMERICAL_BINS_STEP_1!$G$2:$G$5,NUMERICAL_BINS_STEP_1!$A$2:$A$5,,-1)</f>
        <v>3</v>
      </c>
      <c r="H104" s="1">
        <f>_xlfn.XLOOKUP(Table119[[#This Row],[ODI-SR-BL]],NUMERICAL_BINS_STEP_1!$H$2:$H$5,NUMERICAL_BINS_STEP_1!$A$2:$A$5,,-1)</f>
        <v>3</v>
      </c>
      <c r="I104" s="1">
        <f>_xlfn.XLOOKUP(Table119[[#This Row],[RUNS-S]],NUMERICAL_BINS_STEP_1!$I$2:$I$5,NUMERICAL_BINS_STEP_1!$A$2:$A$5,,-1)</f>
        <v>2</v>
      </c>
      <c r="J104" s="1">
        <f>_xlfn.XLOOKUP(Table119[[#This Row],[HS ]],NUMERICAL_BINS_STEP_1!$J$2:$J$5,NUMERICAL_BINS_STEP_1!$A$2:$A$5,,-1)</f>
        <v>2</v>
      </c>
      <c r="K104" s="1">
        <f>_xlfn.XLOOKUP(Table119[[#This Row],[AVE]],NUMERICAL_BINS_STEP_1!$K$2:$K$5,NUMERICAL_BINS_STEP_1!$A$2:$A$5,,-1)</f>
        <v>1</v>
      </c>
      <c r="L104" s="1">
        <f>_xlfn.XLOOKUP(Table119[[#This Row],[SR -B]],NUMERICAL_BINS_STEP_1!$L$2:$L$5,NUMERICAL_BINS_STEP_1!$A$2:$A$5,,-1)</f>
        <v>3</v>
      </c>
      <c r="M104" s="1">
        <f>_xlfn.XLOOKUP(Table119[[#This Row],[SIXERS]],NUMERICAL_BINS_STEP_1!$M$2:$M$5,NUMERICAL_BINS_STEP_1!$A$2:$A$5,,-1)</f>
        <v>2</v>
      </c>
      <c r="N104" s="1">
        <f>_xlfn.XLOOKUP(Table119[[#This Row],[RUNS-C]],NUMERICAL_BINS_STEP_1!$N$2:$N$5,NUMERICAL_BINS_STEP_1!$A$2:$A$5,,-1)</f>
        <v>3</v>
      </c>
      <c r="O104" s="1">
        <f>_xlfn.XLOOKUP(Table119[[#This Row],[WKTS]],NUMERICAL_BINS_STEP_1!$O$2:$O$5,NUMERICAL_BINS_STEP_1!$A$2:$A$5,,-1)</f>
        <v>3</v>
      </c>
      <c r="P104" s="1">
        <f>_xlfn.XLOOKUP(Table119[[#This Row],[AVE-BL]],NUMERICAL_BINS_STEP_1!$P$2:$P$5,NUMERICAL_BINS_STEP_1!$A$2:$A$5,,-1)</f>
        <v>2</v>
      </c>
      <c r="Q104" s="1">
        <f>_xlfn.XLOOKUP(Table119[[#This Row],[ECON]],NUMERICAL_BINS_STEP_1!$Q$2:$Q$5,NUMERICAL_BINS_STEP_1!$A$2:$A$5,,-1)</f>
        <v>0</v>
      </c>
      <c r="R104" s="1">
        <f>_xlfn.XLOOKUP(Table119[[#This Row],[SR-BL]],NUMERICAL_BINS_STEP_1!$R$2:$R$5,NUMERICAL_BINS_STEP_1!$A$2:$A$5,,-1)</f>
        <v>2</v>
      </c>
      <c r="S104" s="1">
        <f>_xlfn.XLOOKUP(Table119[[#This Row],[AUCTION YEAR]],NUMERICAL_BINS_STEP_1!$S$2:$S$5,NUMERICAL_BINS_STEP_1!$A$2:$A$5,,-1)</f>
        <v>0</v>
      </c>
      <c r="T104" s="1">
        <f>_xlfn.XLOOKUP(Table119[[#This Row],[BASE PRICE]],NUMERICAL_BINS_STEP_1!$T$2:$T$5,NUMERICAL_BINS_STEP_1!$A$2:$A$5,,-1)</f>
        <v>3</v>
      </c>
      <c r="U104" s="1">
        <f>_xlfn.XLOOKUP(Table14[[#This Row],[COUNTRY]],CATEGORICAL_BINS_STEP_1!$L$2:$L$11,CATEGORICAL_BINS_STEP_1!$K$2:$K$11,,-1)</f>
        <v>3</v>
      </c>
      <c r="V104" s="1">
        <f>_xlfn.XLOOKUP(Table14[[#This Row],[TEAM]],CATEGORICAL_BINS_STEP_1!$L$14:$L$29,CATEGORICAL_BINS_STEP_1!$K$14:$K$29,,-1)</f>
        <v>4</v>
      </c>
      <c r="W104" s="1">
        <f>_xlfn.XLOOKUP(Table14[[#This Row],[PLAYING ROLE]],CATEGORICAL_BINS_STEP_1!$L$34:$L$37,CATEGORICAL_BINS_STEP_1!$K$34:$K$37,,-1)</f>
        <v>1</v>
      </c>
      <c r="X104" s="1">
        <f>IF(Table119[[#This Row],[SOLD PRICE]]&gt;=1000000,1,0)</f>
        <v>0</v>
      </c>
      <c r="Y104" s="1">
        <f>$A$134+SUMPRODUCT($B$134:$W$134,Table1924[[#This Row],[AGE]:[PLAYING ROLE_BINS]])</f>
        <v>-1040.496917542647</v>
      </c>
      <c r="Z104" s="1">
        <f t="shared" si="6"/>
        <v>0</v>
      </c>
      <c r="AA104" s="1">
        <f t="shared" si="7"/>
        <v>0</v>
      </c>
      <c r="AB104" s="1">
        <f t="shared" si="8"/>
        <v>1</v>
      </c>
      <c r="AC104" s="1">
        <f t="shared" si="9"/>
        <v>0</v>
      </c>
      <c r="AD104" s="1">
        <f t="shared" si="10"/>
        <v>0</v>
      </c>
    </row>
    <row r="105" spans="1:30" x14ac:dyDescent="0.35">
      <c r="A105" s="4">
        <v>104</v>
      </c>
      <c r="B105" s="4">
        <v>2</v>
      </c>
      <c r="C105" s="1">
        <f>_xlfn.XLOOKUP(Table119[[#This Row],[T-RUNS]],NUMERICAL_BINS_STEP_1!$C$2:$C$5,NUMERICAL_BINS_STEP_1!$A$2:$A$5,,-1)</f>
        <v>3</v>
      </c>
      <c r="D105" s="1">
        <f>_xlfn.XLOOKUP(Table119[[#This Row],[T-WKTS]],NUMERICAL_BINS_STEP_1!$D$2:$D$5,NUMERICAL_BINS_STEP_1!$A$2:$A$5,,-1)</f>
        <v>2</v>
      </c>
      <c r="E105" s="1">
        <f>_xlfn.XLOOKUP(Table119[[#This Row],[ODI-RUNS-S]],NUMERICAL_BINS_STEP_1!$E$2:$E$5,NUMERICAL_BINS_STEP_1!$A$2:$A$5,,-1)</f>
        <v>3</v>
      </c>
      <c r="F105" s="1">
        <f>_xlfn.XLOOKUP(Table119[[#This Row],[ODI-SR-B]],NUMERICAL_BINS_STEP_1!$F$2:$F$5,NUMERICAL_BINS_STEP_1!$A$2:$A$5,,-1)</f>
        <v>3</v>
      </c>
      <c r="G105" s="1">
        <f>_xlfn.XLOOKUP(Table119[[#This Row],[ODI-WKTS]],NUMERICAL_BINS_STEP_1!$G$2:$G$5,NUMERICAL_BINS_STEP_1!$A$2:$A$5,,-1)</f>
        <v>0</v>
      </c>
      <c r="H105" s="1">
        <f>_xlfn.XLOOKUP(Table119[[#This Row],[ODI-SR-BL]],NUMERICAL_BINS_STEP_1!$H$2:$H$5,NUMERICAL_BINS_STEP_1!$A$2:$A$5,,-1)</f>
        <v>3</v>
      </c>
      <c r="I105" s="1">
        <f>_xlfn.XLOOKUP(Table119[[#This Row],[RUNS-S]],NUMERICAL_BINS_STEP_1!$I$2:$I$5,NUMERICAL_BINS_STEP_1!$A$2:$A$5,,-1)</f>
        <v>3</v>
      </c>
      <c r="J105" s="1">
        <f>_xlfn.XLOOKUP(Table119[[#This Row],[HS ]],NUMERICAL_BINS_STEP_1!$J$2:$J$5,NUMERICAL_BINS_STEP_1!$A$2:$A$5,,-1)</f>
        <v>3</v>
      </c>
      <c r="K105" s="1">
        <f>_xlfn.XLOOKUP(Table119[[#This Row],[AVE]],NUMERICAL_BINS_STEP_1!$K$2:$K$5,NUMERICAL_BINS_STEP_1!$A$2:$A$5,,-1)</f>
        <v>3</v>
      </c>
      <c r="L105" s="1">
        <f>_xlfn.XLOOKUP(Table119[[#This Row],[SR -B]],NUMERICAL_BINS_STEP_1!$L$2:$L$5,NUMERICAL_BINS_STEP_1!$A$2:$A$5,,-1)</f>
        <v>2</v>
      </c>
      <c r="M105" s="1">
        <f>_xlfn.XLOOKUP(Table119[[#This Row],[SIXERS]],NUMERICAL_BINS_STEP_1!$M$2:$M$5,NUMERICAL_BINS_STEP_1!$A$2:$A$5,,-1)</f>
        <v>2</v>
      </c>
      <c r="N105" s="1">
        <f>_xlfn.XLOOKUP(Table119[[#This Row],[RUNS-C]],NUMERICAL_BINS_STEP_1!$N$2:$N$5,NUMERICAL_BINS_STEP_1!$A$2:$A$5,,-1)</f>
        <v>0</v>
      </c>
      <c r="O105" s="1">
        <f>_xlfn.XLOOKUP(Table119[[#This Row],[WKTS]],NUMERICAL_BINS_STEP_1!$O$2:$O$5,NUMERICAL_BINS_STEP_1!$A$2:$A$5,,-1)</f>
        <v>0</v>
      </c>
      <c r="P105" s="1">
        <f>_xlfn.XLOOKUP(Table119[[#This Row],[AVE-BL]],NUMERICAL_BINS_STEP_1!$P$2:$P$5,NUMERICAL_BINS_STEP_1!$A$2:$A$5,,-1)</f>
        <v>0</v>
      </c>
      <c r="Q105" s="1">
        <f>_xlfn.XLOOKUP(Table119[[#This Row],[ECON]],NUMERICAL_BINS_STEP_1!$Q$2:$Q$5,NUMERICAL_BINS_STEP_1!$A$2:$A$5,,-1)</f>
        <v>0</v>
      </c>
      <c r="R105" s="1">
        <f>_xlfn.XLOOKUP(Table119[[#This Row],[SR-BL]],NUMERICAL_BINS_STEP_1!$R$2:$R$5,NUMERICAL_BINS_STEP_1!$A$2:$A$5,,-1)</f>
        <v>0</v>
      </c>
      <c r="S105" s="1">
        <f>_xlfn.XLOOKUP(Table119[[#This Row],[AUCTION YEAR]],NUMERICAL_BINS_STEP_1!$S$2:$S$5,NUMERICAL_BINS_STEP_1!$A$2:$A$5,,-1)</f>
        <v>0</v>
      </c>
      <c r="T105" s="1">
        <f>_xlfn.XLOOKUP(Table119[[#This Row],[BASE PRICE]],NUMERICAL_BINS_STEP_1!$T$2:$T$5,NUMERICAL_BINS_STEP_1!$A$2:$A$5,,-1)</f>
        <v>3</v>
      </c>
      <c r="U105" s="1">
        <f>_xlfn.XLOOKUP(Table14[[#This Row],[COUNTRY]],CATEGORICAL_BINS_STEP_1!$L$2:$L$11,CATEGORICAL_BINS_STEP_1!$K$2:$K$11,,-1)</f>
        <v>2</v>
      </c>
      <c r="V105" s="1">
        <f>_xlfn.XLOOKUP(Table14[[#This Row],[TEAM]],CATEGORICAL_BINS_STEP_1!$L$14:$L$29,CATEGORICAL_BINS_STEP_1!$K$14:$K$29,,-1)</f>
        <v>4</v>
      </c>
      <c r="W105" s="1">
        <f>_xlfn.XLOOKUP(Table14[[#This Row],[PLAYING ROLE]],CATEGORICAL_BINS_STEP_1!$L$34:$L$37,CATEGORICAL_BINS_STEP_1!$K$34:$K$37,,-1)</f>
        <v>2</v>
      </c>
      <c r="X105" s="1">
        <f>IF(Table119[[#This Row],[SOLD PRICE]]&gt;=1000000,1,0)</f>
        <v>0</v>
      </c>
      <c r="Y105" s="1">
        <f>$A$134+SUMPRODUCT($B$134:$W$134,Table1924[[#This Row],[AGE]:[PLAYING ROLE_BINS]])</f>
        <v>-551.26632913450476</v>
      </c>
      <c r="Z105" s="1">
        <f t="shared" si="6"/>
        <v>3.8732470415041032E-240</v>
      </c>
      <c r="AA105" s="1">
        <f t="shared" si="7"/>
        <v>3.8732470415041032E-240</v>
      </c>
      <c r="AB105" s="1">
        <f t="shared" si="8"/>
        <v>1</v>
      </c>
      <c r="AC105" s="1">
        <f t="shared" si="9"/>
        <v>0</v>
      </c>
      <c r="AD105" s="1">
        <f t="shared" si="10"/>
        <v>1</v>
      </c>
    </row>
    <row r="106" spans="1:30" x14ac:dyDescent="0.35">
      <c r="A106" s="4">
        <v>105</v>
      </c>
      <c r="B106" s="4">
        <v>2</v>
      </c>
      <c r="C106" s="1">
        <f>_xlfn.XLOOKUP(Table119[[#This Row],[T-RUNS]],NUMERICAL_BINS_STEP_1!$C$2:$C$5,NUMERICAL_BINS_STEP_1!$A$2:$A$5,,-1)</f>
        <v>3</v>
      </c>
      <c r="D106" s="1">
        <f>_xlfn.XLOOKUP(Table119[[#This Row],[T-WKTS]],NUMERICAL_BINS_STEP_1!$D$2:$D$5,NUMERICAL_BINS_STEP_1!$A$2:$A$5,,-1)</f>
        <v>3</v>
      </c>
      <c r="E106" s="1">
        <f>_xlfn.XLOOKUP(Table119[[#This Row],[ODI-RUNS-S]],NUMERICAL_BINS_STEP_1!$E$2:$E$5,NUMERICAL_BINS_STEP_1!$A$2:$A$5,,-1)</f>
        <v>3</v>
      </c>
      <c r="F106" s="1">
        <f>_xlfn.XLOOKUP(Table119[[#This Row],[ODI-SR-B]],NUMERICAL_BINS_STEP_1!$F$2:$F$5,NUMERICAL_BINS_STEP_1!$A$2:$A$5,,-1)</f>
        <v>3</v>
      </c>
      <c r="G106" s="1">
        <f>_xlfn.XLOOKUP(Table119[[#This Row],[ODI-WKTS]],NUMERICAL_BINS_STEP_1!$G$2:$G$5,NUMERICAL_BINS_STEP_1!$A$2:$A$5,,-1)</f>
        <v>3</v>
      </c>
      <c r="H106" s="1">
        <f>_xlfn.XLOOKUP(Table119[[#This Row],[ODI-SR-BL]],NUMERICAL_BINS_STEP_1!$H$2:$H$5,NUMERICAL_BINS_STEP_1!$A$2:$A$5,,-1)</f>
        <v>3</v>
      </c>
      <c r="I106" s="1">
        <f>_xlfn.XLOOKUP(Table119[[#This Row],[RUNS-S]],NUMERICAL_BINS_STEP_1!$I$2:$I$5,NUMERICAL_BINS_STEP_1!$A$2:$A$5,,-1)</f>
        <v>2</v>
      </c>
      <c r="J106" s="1">
        <f>_xlfn.XLOOKUP(Table119[[#This Row],[HS ]],NUMERICAL_BINS_STEP_1!$J$2:$J$5,NUMERICAL_BINS_STEP_1!$A$2:$A$5,,-1)</f>
        <v>3</v>
      </c>
      <c r="K106" s="1">
        <f>_xlfn.XLOOKUP(Table119[[#This Row],[AVE]],NUMERICAL_BINS_STEP_1!$K$2:$K$5,NUMERICAL_BINS_STEP_1!$A$2:$A$5,,-1)</f>
        <v>2</v>
      </c>
      <c r="L106" s="1">
        <f>_xlfn.XLOOKUP(Table119[[#This Row],[SR -B]],NUMERICAL_BINS_STEP_1!$L$2:$L$5,NUMERICAL_BINS_STEP_1!$A$2:$A$5,,-1)</f>
        <v>3</v>
      </c>
      <c r="M106" s="1">
        <f>_xlfn.XLOOKUP(Table119[[#This Row],[SIXERS]],NUMERICAL_BINS_STEP_1!$M$2:$M$5,NUMERICAL_BINS_STEP_1!$A$2:$A$5,,-1)</f>
        <v>3</v>
      </c>
      <c r="N106" s="1">
        <f>_xlfn.XLOOKUP(Table119[[#This Row],[RUNS-C]],NUMERICAL_BINS_STEP_1!$N$2:$N$5,NUMERICAL_BINS_STEP_1!$A$2:$A$5,,-1)</f>
        <v>2</v>
      </c>
      <c r="O106" s="1">
        <f>_xlfn.XLOOKUP(Table119[[#This Row],[WKTS]],NUMERICAL_BINS_STEP_1!$O$2:$O$5,NUMERICAL_BINS_STEP_1!$A$2:$A$5,,-1)</f>
        <v>2</v>
      </c>
      <c r="P106" s="1">
        <f>_xlfn.XLOOKUP(Table119[[#This Row],[AVE-BL]],NUMERICAL_BINS_STEP_1!$P$2:$P$5,NUMERICAL_BINS_STEP_1!$A$2:$A$5,,-1)</f>
        <v>2</v>
      </c>
      <c r="Q106" s="1">
        <f>_xlfn.XLOOKUP(Table119[[#This Row],[ECON]],NUMERICAL_BINS_STEP_1!$Q$2:$Q$5,NUMERICAL_BINS_STEP_1!$A$2:$A$5,,-1)</f>
        <v>2</v>
      </c>
      <c r="R106" s="1">
        <f>_xlfn.XLOOKUP(Table119[[#This Row],[SR-BL]],NUMERICAL_BINS_STEP_1!$R$2:$R$5,NUMERICAL_BINS_STEP_1!$A$2:$A$5,,-1)</f>
        <v>2</v>
      </c>
      <c r="S106" s="1">
        <f>_xlfn.XLOOKUP(Table119[[#This Row],[AUCTION YEAR]],NUMERICAL_BINS_STEP_1!$S$2:$S$5,NUMERICAL_BINS_STEP_1!$A$2:$A$5,,-1)</f>
        <v>0</v>
      </c>
      <c r="T106" s="1">
        <f>_xlfn.XLOOKUP(Table119[[#This Row],[BASE PRICE]],NUMERICAL_BINS_STEP_1!$T$2:$T$5,NUMERICAL_BINS_STEP_1!$A$2:$A$5,,-1)</f>
        <v>3</v>
      </c>
      <c r="U106" s="1">
        <f>_xlfn.XLOOKUP(Table14[[#This Row],[COUNTRY]],CATEGORICAL_BINS_STEP_1!$L$2:$L$11,CATEGORICAL_BINS_STEP_1!$K$2:$K$11,,-1)</f>
        <v>1</v>
      </c>
      <c r="V106" s="1">
        <f>_xlfn.XLOOKUP(Table14[[#This Row],[TEAM]],CATEGORICAL_BINS_STEP_1!$L$14:$L$29,CATEGORICAL_BINS_STEP_1!$K$14:$K$29,,-1)</f>
        <v>3</v>
      </c>
      <c r="W106" s="1">
        <f>_xlfn.XLOOKUP(Table14[[#This Row],[PLAYING ROLE]],CATEGORICAL_BINS_STEP_1!$L$34:$L$37,CATEGORICAL_BINS_STEP_1!$K$34:$K$37,,-1)</f>
        <v>3</v>
      </c>
      <c r="X106" s="1">
        <f>IF(Table119[[#This Row],[SOLD PRICE]]&gt;=1000000,1,0)</f>
        <v>0</v>
      </c>
      <c r="Y106" s="1">
        <f>$A$134+SUMPRODUCT($B$134:$W$134,Table1924[[#This Row],[AGE]:[PLAYING ROLE_BINS]])</f>
        <v>-248.15194120429726</v>
      </c>
      <c r="Z106" s="1">
        <f t="shared" si="6"/>
        <v>1.694264696031592E-108</v>
      </c>
      <c r="AA106" s="1">
        <f t="shared" si="7"/>
        <v>1.694264696031592E-108</v>
      </c>
      <c r="AB106" s="1">
        <f t="shared" si="8"/>
        <v>1</v>
      </c>
      <c r="AC106" s="1">
        <f t="shared" si="9"/>
        <v>0</v>
      </c>
      <c r="AD106" s="1">
        <f t="shared" si="10"/>
        <v>1</v>
      </c>
    </row>
    <row r="107" spans="1:30" x14ac:dyDescent="0.35">
      <c r="A107" s="4">
        <v>106</v>
      </c>
      <c r="B107" s="4">
        <v>2</v>
      </c>
      <c r="C107" s="1">
        <f>_xlfn.XLOOKUP(Table119[[#This Row],[T-RUNS]],NUMERICAL_BINS_STEP_1!$C$2:$C$5,NUMERICAL_BINS_STEP_1!$A$2:$A$5,,-1)</f>
        <v>3</v>
      </c>
      <c r="D107" s="1">
        <f>_xlfn.XLOOKUP(Table119[[#This Row],[T-WKTS]],NUMERICAL_BINS_STEP_1!$D$2:$D$5,NUMERICAL_BINS_STEP_1!$A$2:$A$5,,-1)</f>
        <v>0</v>
      </c>
      <c r="E107" s="1">
        <f>_xlfn.XLOOKUP(Table119[[#This Row],[ODI-RUNS-S]],NUMERICAL_BINS_STEP_1!$E$2:$E$5,NUMERICAL_BINS_STEP_1!$A$2:$A$5,,-1)</f>
        <v>3</v>
      </c>
      <c r="F107" s="1">
        <f>_xlfn.XLOOKUP(Table119[[#This Row],[ODI-SR-B]],NUMERICAL_BINS_STEP_1!$F$2:$F$5,NUMERICAL_BINS_STEP_1!$A$2:$A$5,,-1)</f>
        <v>1</v>
      </c>
      <c r="G107" s="1">
        <f>_xlfn.XLOOKUP(Table119[[#This Row],[ODI-WKTS]],NUMERICAL_BINS_STEP_1!$G$2:$G$5,NUMERICAL_BINS_STEP_1!$A$2:$A$5,,-1)</f>
        <v>0</v>
      </c>
      <c r="H107" s="1">
        <f>_xlfn.XLOOKUP(Table119[[#This Row],[ODI-SR-BL]],NUMERICAL_BINS_STEP_1!$H$2:$H$5,NUMERICAL_BINS_STEP_1!$A$2:$A$5,,-1)</f>
        <v>3</v>
      </c>
      <c r="I107" s="1">
        <f>_xlfn.XLOOKUP(Table119[[#This Row],[RUNS-S]],NUMERICAL_BINS_STEP_1!$I$2:$I$5,NUMERICAL_BINS_STEP_1!$A$2:$A$5,,-1)</f>
        <v>3</v>
      </c>
      <c r="J107" s="1">
        <f>_xlfn.XLOOKUP(Table119[[#This Row],[HS ]],NUMERICAL_BINS_STEP_1!$J$2:$J$5,NUMERICAL_BINS_STEP_1!$A$2:$A$5,,-1)</f>
        <v>3</v>
      </c>
      <c r="K107" s="1">
        <f>_xlfn.XLOOKUP(Table119[[#This Row],[AVE]],NUMERICAL_BINS_STEP_1!$K$2:$K$5,NUMERICAL_BINS_STEP_1!$A$2:$A$5,,-1)</f>
        <v>3</v>
      </c>
      <c r="L107" s="1">
        <f>_xlfn.XLOOKUP(Table119[[#This Row],[SR -B]],NUMERICAL_BINS_STEP_1!$L$2:$L$5,NUMERICAL_BINS_STEP_1!$A$2:$A$5,,-1)</f>
        <v>2</v>
      </c>
      <c r="M107" s="1">
        <f>_xlfn.XLOOKUP(Table119[[#This Row],[SIXERS]],NUMERICAL_BINS_STEP_1!$M$2:$M$5,NUMERICAL_BINS_STEP_1!$A$2:$A$5,,-1)</f>
        <v>3</v>
      </c>
      <c r="N107" s="1">
        <f>_xlfn.XLOOKUP(Table119[[#This Row],[RUNS-C]],NUMERICAL_BINS_STEP_1!$N$2:$N$5,NUMERICAL_BINS_STEP_1!$A$2:$A$5,,-1)</f>
        <v>0</v>
      </c>
      <c r="O107" s="1">
        <f>_xlfn.XLOOKUP(Table119[[#This Row],[WKTS]],NUMERICAL_BINS_STEP_1!$O$2:$O$5,NUMERICAL_BINS_STEP_1!$A$2:$A$5,,-1)</f>
        <v>0</v>
      </c>
      <c r="P107" s="1">
        <f>_xlfn.XLOOKUP(Table119[[#This Row],[AVE-BL]],NUMERICAL_BINS_STEP_1!$P$2:$P$5,NUMERICAL_BINS_STEP_1!$A$2:$A$5,,-1)</f>
        <v>0</v>
      </c>
      <c r="Q107" s="1">
        <f>_xlfn.XLOOKUP(Table119[[#This Row],[ECON]],NUMERICAL_BINS_STEP_1!$Q$2:$Q$5,NUMERICAL_BINS_STEP_1!$A$2:$A$5,,-1)</f>
        <v>0</v>
      </c>
      <c r="R107" s="1">
        <f>_xlfn.XLOOKUP(Table119[[#This Row],[SR-BL]],NUMERICAL_BINS_STEP_1!$R$2:$R$5,NUMERICAL_BINS_STEP_1!$A$2:$A$5,,-1)</f>
        <v>0</v>
      </c>
      <c r="S107" s="1">
        <f>_xlfn.XLOOKUP(Table119[[#This Row],[AUCTION YEAR]],NUMERICAL_BINS_STEP_1!$S$2:$S$5,NUMERICAL_BINS_STEP_1!$A$2:$A$5,,-1)</f>
        <v>0</v>
      </c>
      <c r="T107" s="1">
        <f>_xlfn.XLOOKUP(Table119[[#This Row],[BASE PRICE]],NUMERICAL_BINS_STEP_1!$T$2:$T$5,NUMERICAL_BINS_STEP_1!$A$2:$A$5,,-1)</f>
        <v>3</v>
      </c>
      <c r="U107" s="1">
        <f>_xlfn.XLOOKUP(Table14[[#This Row],[COUNTRY]],CATEGORICAL_BINS_STEP_1!$L$2:$L$11,CATEGORICAL_BINS_STEP_1!$K$2:$K$11,,-1)</f>
        <v>1</v>
      </c>
      <c r="V107" s="1">
        <f>_xlfn.XLOOKUP(Table14[[#This Row],[TEAM]],CATEGORICAL_BINS_STEP_1!$L$14:$L$29,CATEGORICAL_BINS_STEP_1!$K$14:$K$29,,-1)</f>
        <v>4</v>
      </c>
      <c r="W107" s="1">
        <f>_xlfn.XLOOKUP(Table14[[#This Row],[PLAYING ROLE]],CATEGORICAL_BINS_STEP_1!$L$34:$L$37,CATEGORICAL_BINS_STEP_1!$K$34:$K$37,,-1)</f>
        <v>3</v>
      </c>
      <c r="X107" s="1">
        <f>IF(Table119[[#This Row],[SOLD PRICE]]&gt;=1000000,1,0)</f>
        <v>0</v>
      </c>
      <c r="Y107" s="1">
        <f>$A$134+SUMPRODUCT($B$134:$W$134,Table1924[[#This Row],[AGE]:[PLAYING ROLE_BINS]])</f>
        <v>-332.51546574661899</v>
      </c>
      <c r="Z107" s="1">
        <f t="shared" si="6"/>
        <v>3.8937501322473739E-145</v>
      </c>
      <c r="AA107" s="1">
        <f t="shared" si="7"/>
        <v>3.8937501322473739E-145</v>
      </c>
      <c r="AB107" s="1">
        <f t="shared" si="8"/>
        <v>1</v>
      </c>
      <c r="AC107" s="1">
        <f t="shared" si="9"/>
        <v>0</v>
      </c>
      <c r="AD107" s="1">
        <f t="shared" si="10"/>
        <v>1</v>
      </c>
    </row>
    <row r="108" spans="1:30" x14ac:dyDescent="0.35">
      <c r="A108" s="4">
        <v>107</v>
      </c>
      <c r="B108" s="4">
        <v>2</v>
      </c>
      <c r="C108" s="1">
        <f>_xlfn.XLOOKUP(Table119[[#This Row],[T-RUNS]],NUMERICAL_BINS_STEP_1!$C$2:$C$5,NUMERICAL_BINS_STEP_1!$A$2:$A$5,,-1)</f>
        <v>2</v>
      </c>
      <c r="D108" s="1">
        <f>_xlfn.XLOOKUP(Table119[[#This Row],[T-WKTS]],NUMERICAL_BINS_STEP_1!$D$2:$D$5,NUMERICAL_BINS_STEP_1!$A$2:$A$5,,-1)</f>
        <v>3</v>
      </c>
      <c r="E108" s="1">
        <f>_xlfn.XLOOKUP(Table119[[#This Row],[ODI-RUNS-S]],NUMERICAL_BINS_STEP_1!$E$2:$E$5,NUMERICAL_BINS_STEP_1!$A$2:$A$5,,-1)</f>
        <v>2</v>
      </c>
      <c r="F108" s="1">
        <f>_xlfn.XLOOKUP(Table119[[#This Row],[ODI-SR-B]],NUMERICAL_BINS_STEP_1!$F$2:$F$5,NUMERICAL_BINS_STEP_1!$A$2:$A$5,,-1)</f>
        <v>0</v>
      </c>
      <c r="G108" s="1">
        <f>_xlfn.XLOOKUP(Table119[[#This Row],[ODI-WKTS]],NUMERICAL_BINS_STEP_1!$G$2:$G$5,NUMERICAL_BINS_STEP_1!$A$2:$A$5,,-1)</f>
        <v>3</v>
      </c>
      <c r="H108" s="1">
        <f>_xlfn.XLOOKUP(Table119[[#This Row],[ODI-SR-BL]],NUMERICAL_BINS_STEP_1!$H$2:$H$5,NUMERICAL_BINS_STEP_1!$A$2:$A$5,,-1)</f>
        <v>2</v>
      </c>
      <c r="I108" s="1">
        <f>_xlfn.XLOOKUP(Table119[[#This Row],[RUNS-S]],NUMERICAL_BINS_STEP_1!$I$2:$I$5,NUMERICAL_BINS_STEP_1!$A$2:$A$5,,-1)</f>
        <v>0</v>
      </c>
      <c r="J108" s="1">
        <f>_xlfn.XLOOKUP(Table119[[#This Row],[HS ]],NUMERICAL_BINS_STEP_1!$J$2:$J$5,NUMERICAL_BINS_STEP_1!$A$2:$A$5,,-1)</f>
        <v>0</v>
      </c>
      <c r="K108" s="1">
        <f>_xlfn.XLOOKUP(Table119[[#This Row],[AVE]],NUMERICAL_BINS_STEP_1!$K$2:$K$5,NUMERICAL_BINS_STEP_1!$A$2:$A$5,,-1)</f>
        <v>1</v>
      </c>
      <c r="L108" s="1">
        <f>_xlfn.XLOOKUP(Table119[[#This Row],[SR -B]],NUMERICAL_BINS_STEP_1!$L$2:$L$5,NUMERICAL_BINS_STEP_1!$A$2:$A$5,,-1)</f>
        <v>0</v>
      </c>
      <c r="M108" s="1">
        <f>_xlfn.XLOOKUP(Table119[[#This Row],[SIXERS]],NUMERICAL_BINS_STEP_1!$M$2:$M$5,NUMERICAL_BINS_STEP_1!$A$2:$A$5,,-1)</f>
        <v>0</v>
      </c>
      <c r="N108" s="1">
        <f>_xlfn.XLOOKUP(Table119[[#This Row],[RUNS-C]],NUMERICAL_BINS_STEP_1!$N$2:$N$5,NUMERICAL_BINS_STEP_1!$A$2:$A$5,,-1)</f>
        <v>0</v>
      </c>
      <c r="O108" s="1">
        <f>_xlfn.XLOOKUP(Table119[[#This Row],[WKTS]],NUMERICAL_BINS_STEP_1!$O$2:$O$5,NUMERICAL_BINS_STEP_1!$A$2:$A$5,,-1)</f>
        <v>0</v>
      </c>
      <c r="P108" s="1">
        <f>_xlfn.XLOOKUP(Table119[[#This Row],[AVE-BL]],NUMERICAL_BINS_STEP_1!$P$2:$P$5,NUMERICAL_BINS_STEP_1!$A$2:$A$5,,-1)</f>
        <v>3</v>
      </c>
      <c r="Q108" s="1">
        <f>_xlfn.XLOOKUP(Table119[[#This Row],[ECON]],NUMERICAL_BINS_STEP_1!$Q$2:$Q$5,NUMERICAL_BINS_STEP_1!$A$2:$A$5,,-1)</f>
        <v>3</v>
      </c>
      <c r="R108" s="1">
        <f>_xlfn.XLOOKUP(Table119[[#This Row],[SR-BL]],NUMERICAL_BINS_STEP_1!$R$2:$R$5,NUMERICAL_BINS_STEP_1!$A$2:$A$5,,-1)</f>
        <v>3</v>
      </c>
      <c r="S108" s="1">
        <f>_xlfn.XLOOKUP(Table119[[#This Row],[AUCTION YEAR]],NUMERICAL_BINS_STEP_1!$S$2:$S$5,NUMERICAL_BINS_STEP_1!$A$2:$A$5,,-1)</f>
        <v>0</v>
      </c>
      <c r="T108" s="1">
        <f>_xlfn.XLOOKUP(Table119[[#This Row],[BASE PRICE]],NUMERICAL_BINS_STEP_1!$T$2:$T$5,NUMERICAL_BINS_STEP_1!$A$2:$A$5,,-1)</f>
        <v>3</v>
      </c>
      <c r="U108" s="1">
        <f>_xlfn.XLOOKUP(Table14[[#This Row],[COUNTRY]],CATEGORICAL_BINS_STEP_1!$L$2:$L$11,CATEGORICAL_BINS_STEP_1!$K$2:$K$11,,-1)</f>
        <v>2</v>
      </c>
      <c r="V108" s="1">
        <f>_xlfn.XLOOKUP(Table14[[#This Row],[TEAM]],CATEGORICAL_BINS_STEP_1!$L$14:$L$29,CATEGORICAL_BINS_STEP_1!$K$14:$K$29,,-1)</f>
        <v>2</v>
      </c>
      <c r="W108" s="1">
        <f>_xlfn.XLOOKUP(Table14[[#This Row],[PLAYING ROLE]],CATEGORICAL_BINS_STEP_1!$L$34:$L$37,CATEGORICAL_BINS_STEP_1!$K$34:$K$37,,-1)</f>
        <v>3</v>
      </c>
      <c r="X108" s="1">
        <f>IF(Table119[[#This Row],[SOLD PRICE]]&gt;=1000000,1,0)</f>
        <v>0</v>
      </c>
      <c r="Y108" s="1">
        <f>$A$134+SUMPRODUCT($B$134:$W$134,Table1924[[#This Row],[AGE]:[PLAYING ROLE_BINS]])</f>
        <v>-528.60061855434503</v>
      </c>
      <c r="Z108" s="1">
        <f t="shared" si="6"/>
        <v>2.7018935291054266E-230</v>
      </c>
      <c r="AA108" s="1">
        <f t="shared" si="7"/>
        <v>2.7018935291054266E-230</v>
      </c>
      <c r="AB108" s="1">
        <f t="shared" si="8"/>
        <v>1</v>
      </c>
      <c r="AC108" s="1">
        <f t="shared" si="9"/>
        <v>0</v>
      </c>
      <c r="AD108" s="1">
        <f t="shared" si="10"/>
        <v>1</v>
      </c>
    </row>
    <row r="109" spans="1:30" x14ac:dyDescent="0.35">
      <c r="A109" s="4">
        <v>108</v>
      </c>
      <c r="B109" s="4">
        <v>3</v>
      </c>
      <c r="C109" s="1">
        <f>_xlfn.XLOOKUP(Table119[[#This Row],[T-RUNS]],NUMERICAL_BINS_STEP_1!$C$2:$C$5,NUMERICAL_BINS_STEP_1!$A$2:$A$5,,-1)</f>
        <v>2</v>
      </c>
      <c r="D109" s="1">
        <f>_xlfn.XLOOKUP(Table119[[#This Row],[T-WKTS]],NUMERICAL_BINS_STEP_1!$D$2:$D$5,NUMERICAL_BINS_STEP_1!$A$2:$A$5,,-1)</f>
        <v>3</v>
      </c>
      <c r="E109" s="1">
        <f>_xlfn.XLOOKUP(Table119[[#This Row],[ODI-RUNS-S]],NUMERICAL_BINS_STEP_1!$E$2:$E$5,NUMERICAL_BINS_STEP_1!$A$2:$A$5,,-1)</f>
        <v>1</v>
      </c>
      <c r="F109" s="1">
        <f>_xlfn.XLOOKUP(Table119[[#This Row],[ODI-SR-B]],NUMERICAL_BINS_STEP_1!$F$2:$F$5,NUMERICAL_BINS_STEP_1!$A$2:$A$5,,-1)</f>
        <v>1</v>
      </c>
      <c r="G109" s="1">
        <f>_xlfn.XLOOKUP(Table119[[#This Row],[ODI-WKTS]],NUMERICAL_BINS_STEP_1!$G$2:$G$5,NUMERICAL_BINS_STEP_1!$A$2:$A$5,,-1)</f>
        <v>3</v>
      </c>
      <c r="H109" s="1">
        <f>_xlfn.XLOOKUP(Table119[[#This Row],[ODI-SR-BL]],NUMERICAL_BINS_STEP_1!$H$2:$H$5,NUMERICAL_BINS_STEP_1!$A$2:$A$5,,-1)</f>
        <v>0</v>
      </c>
      <c r="I109" s="1">
        <f>_xlfn.XLOOKUP(Table119[[#This Row],[RUNS-S]],NUMERICAL_BINS_STEP_1!$I$2:$I$5,NUMERICAL_BINS_STEP_1!$A$2:$A$5,,-1)</f>
        <v>0</v>
      </c>
      <c r="J109" s="1">
        <f>_xlfn.XLOOKUP(Table119[[#This Row],[HS ]],NUMERICAL_BINS_STEP_1!$J$2:$J$5,NUMERICAL_BINS_STEP_1!$A$2:$A$5,,-1)</f>
        <v>0</v>
      </c>
      <c r="K109" s="1">
        <f>_xlfn.XLOOKUP(Table119[[#This Row],[AVE]],NUMERICAL_BINS_STEP_1!$K$2:$K$5,NUMERICAL_BINS_STEP_1!$A$2:$A$5,,-1)</f>
        <v>0</v>
      </c>
      <c r="L109" s="1">
        <f>_xlfn.XLOOKUP(Table119[[#This Row],[SR -B]],NUMERICAL_BINS_STEP_1!$L$2:$L$5,NUMERICAL_BINS_STEP_1!$A$2:$A$5,,-1)</f>
        <v>0</v>
      </c>
      <c r="M109" s="1">
        <f>_xlfn.XLOOKUP(Table119[[#This Row],[SIXERS]],NUMERICAL_BINS_STEP_1!$M$2:$M$5,NUMERICAL_BINS_STEP_1!$A$2:$A$5,,-1)</f>
        <v>0</v>
      </c>
      <c r="N109" s="1">
        <f>_xlfn.XLOOKUP(Table119[[#This Row],[RUNS-C]],NUMERICAL_BINS_STEP_1!$N$2:$N$5,NUMERICAL_BINS_STEP_1!$A$2:$A$5,,-1)</f>
        <v>3</v>
      </c>
      <c r="O109" s="1">
        <f>_xlfn.XLOOKUP(Table119[[#This Row],[WKTS]],NUMERICAL_BINS_STEP_1!$O$2:$O$5,NUMERICAL_BINS_STEP_1!$A$2:$A$5,,-1)</f>
        <v>3</v>
      </c>
      <c r="P109" s="1">
        <f>_xlfn.XLOOKUP(Table119[[#This Row],[AVE-BL]],NUMERICAL_BINS_STEP_1!$P$2:$P$5,NUMERICAL_BINS_STEP_1!$A$2:$A$5,,-1)</f>
        <v>0</v>
      </c>
      <c r="Q109" s="1">
        <f>_xlfn.XLOOKUP(Table119[[#This Row],[ECON]],NUMERICAL_BINS_STEP_1!$Q$2:$Q$5,NUMERICAL_BINS_STEP_1!$A$2:$A$5,,-1)</f>
        <v>0</v>
      </c>
      <c r="R109" s="1">
        <f>_xlfn.XLOOKUP(Table119[[#This Row],[SR-BL]],NUMERICAL_BINS_STEP_1!$R$2:$R$5,NUMERICAL_BINS_STEP_1!$A$2:$A$5,,-1)</f>
        <v>2</v>
      </c>
      <c r="S109" s="1">
        <f>_xlfn.XLOOKUP(Table119[[#This Row],[AUCTION YEAR]],NUMERICAL_BINS_STEP_1!$S$2:$S$5,NUMERICAL_BINS_STEP_1!$A$2:$A$5,,-1)</f>
        <v>0</v>
      </c>
      <c r="T109" s="1">
        <f>_xlfn.XLOOKUP(Table119[[#This Row],[BASE PRICE]],NUMERICAL_BINS_STEP_1!$T$2:$T$5,NUMERICAL_BINS_STEP_1!$A$2:$A$5,,-1)</f>
        <v>3</v>
      </c>
      <c r="U109" s="1">
        <f>_xlfn.XLOOKUP(Table14[[#This Row],[COUNTRY]],CATEGORICAL_BINS_STEP_1!$L$2:$L$11,CATEGORICAL_BINS_STEP_1!$K$2:$K$11,,-1)</f>
        <v>2</v>
      </c>
      <c r="V109" s="1">
        <f>_xlfn.XLOOKUP(Table14[[#This Row],[TEAM]],CATEGORICAL_BINS_STEP_1!$L$14:$L$29,CATEGORICAL_BINS_STEP_1!$K$14:$K$29,,-1)</f>
        <v>4</v>
      </c>
      <c r="W109" s="1">
        <f>_xlfn.XLOOKUP(Table14[[#This Row],[PLAYING ROLE]],CATEGORICAL_BINS_STEP_1!$L$34:$L$37,CATEGORICAL_BINS_STEP_1!$K$34:$K$37,,-1)</f>
        <v>1</v>
      </c>
      <c r="X109" s="1">
        <f>IF(Table119[[#This Row],[SOLD PRICE]]&gt;=1000000,1,0)</f>
        <v>0</v>
      </c>
      <c r="Y109" s="1">
        <f>$A$134+SUMPRODUCT($B$134:$W$134,Table1924[[#This Row],[AGE]:[PLAYING ROLE_BINS]])</f>
        <v>-825.21298099897012</v>
      </c>
      <c r="Z109" s="1">
        <f t="shared" si="6"/>
        <v>0</v>
      </c>
      <c r="AA109" s="1">
        <f t="shared" si="7"/>
        <v>0</v>
      </c>
      <c r="AB109" s="1">
        <f t="shared" si="8"/>
        <v>1</v>
      </c>
      <c r="AC109" s="1">
        <f t="shared" si="9"/>
        <v>0</v>
      </c>
      <c r="AD109" s="1">
        <f t="shared" si="10"/>
        <v>0</v>
      </c>
    </row>
    <row r="110" spans="1:30" x14ac:dyDescent="0.35">
      <c r="A110" s="4">
        <v>109</v>
      </c>
      <c r="B110" s="4">
        <v>3</v>
      </c>
      <c r="C110" s="1">
        <f>_xlfn.XLOOKUP(Table119[[#This Row],[T-RUNS]],NUMERICAL_BINS_STEP_1!$C$2:$C$5,NUMERICAL_BINS_STEP_1!$A$2:$A$5,,-1)</f>
        <v>3</v>
      </c>
      <c r="D110" s="1">
        <f>_xlfn.XLOOKUP(Table119[[#This Row],[T-WKTS]],NUMERICAL_BINS_STEP_1!$D$2:$D$5,NUMERICAL_BINS_STEP_1!$A$2:$A$5,,-1)</f>
        <v>0</v>
      </c>
      <c r="E110" s="1">
        <f>_xlfn.XLOOKUP(Table119[[#This Row],[ODI-RUNS-S]],NUMERICAL_BINS_STEP_1!$E$2:$E$5,NUMERICAL_BINS_STEP_1!$A$2:$A$5,,-1)</f>
        <v>3</v>
      </c>
      <c r="F110" s="1">
        <f>_xlfn.XLOOKUP(Table119[[#This Row],[ODI-SR-B]],NUMERICAL_BINS_STEP_1!$F$2:$F$5,NUMERICAL_BINS_STEP_1!$A$2:$A$5,,-1)</f>
        <v>1</v>
      </c>
      <c r="G110" s="1">
        <f>_xlfn.XLOOKUP(Table119[[#This Row],[ODI-WKTS]],NUMERICAL_BINS_STEP_1!$G$2:$G$5,NUMERICAL_BINS_STEP_1!$A$2:$A$5,,-1)</f>
        <v>0</v>
      </c>
      <c r="H110" s="1">
        <f>_xlfn.XLOOKUP(Table119[[#This Row],[ODI-SR-BL]],NUMERICAL_BINS_STEP_1!$H$2:$H$5,NUMERICAL_BINS_STEP_1!$A$2:$A$5,,-1)</f>
        <v>0</v>
      </c>
      <c r="I110" s="1">
        <f>_xlfn.XLOOKUP(Table119[[#This Row],[RUNS-S]],NUMERICAL_BINS_STEP_1!$I$2:$I$5,NUMERICAL_BINS_STEP_1!$A$2:$A$5,,-1)</f>
        <v>3</v>
      </c>
      <c r="J110" s="1">
        <f>_xlfn.XLOOKUP(Table119[[#This Row],[HS ]],NUMERICAL_BINS_STEP_1!$J$2:$J$5,NUMERICAL_BINS_STEP_1!$A$2:$A$5,,-1)</f>
        <v>3</v>
      </c>
      <c r="K110" s="1">
        <f>_xlfn.XLOOKUP(Table119[[#This Row],[AVE]],NUMERICAL_BINS_STEP_1!$K$2:$K$5,NUMERICAL_BINS_STEP_1!$A$2:$A$5,,-1)</f>
        <v>3</v>
      </c>
      <c r="L110" s="1">
        <f>_xlfn.XLOOKUP(Table119[[#This Row],[SR -B]],NUMERICAL_BINS_STEP_1!$L$2:$L$5,NUMERICAL_BINS_STEP_1!$A$2:$A$5,,-1)</f>
        <v>2</v>
      </c>
      <c r="M110" s="1">
        <f>_xlfn.XLOOKUP(Table119[[#This Row],[SIXERS]],NUMERICAL_BINS_STEP_1!$M$2:$M$5,NUMERICAL_BINS_STEP_1!$A$2:$A$5,,-1)</f>
        <v>2</v>
      </c>
      <c r="N110" s="1">
        <f>_xlfn.XLOOKUP(Table119[[#This Row],[RUNS-C]],NUMERICAL_BINS_STEP_1!$N$2:$N$5,NUMERICAL_BINS_STEP_1!$A$2:$A$5,,-1)</f>
        <v>0</v>
      </c>
      <c r="O110" s="1">
        <f>_xlfn.XLOOKUP(Table119[[#This Row],[WKTS]],NUMERICAL_BINS_STEP_1!$O$2:$O$5,NUMERICAL_BINS_STEP_1!$A$2:$A$5,,-1)</f>
        <v>0</v>
      </c>
      <c r="P110" s="1">
        <f>_xlfn.XLOOKUP(Table119[[#This Row],[AVE-BL]],NUMERICAL_BINS_STEP_1!$P$2:$P$5,NUMERICAL_BINS_STEP_1!$A$2:$A$5,,-1)</f>
        <v>0</v>
      </c>
      <c r="Q110" s="1">
        <f>_xlfn.XLOOKUP(Table119[[#This Row],[ECON]],NUMERICAL_BINS_STEP_1!$Q$2:$Q$5,NUMERICAL_BINS_STEP_1!$A$2:$A$5,,-1)</f>
        <v>0</v>
      </c>
      <c r="R110" s="1">
        <f>_xlfn.XLOOKUP(Table119[[#This Row],[SR-BL]],NUMERICAL_BINS_STEP_1!$R$2:$R$5,NUMERICAL_BINS_STEP_1!$A$2:$A$5,,-1)</f>
        <v>0</v>
      </c>
      <c r="S110" s="1">
        <f>_xlfn.XLOOKUP(Table119[[#This Row],[AUCTION YEAR]],NUMERICAL_BINS_STEP_1!$S$2:$S$5,NUMERICAL_BINS_STEP_1!$A$2:$A$5,,-1)</f>
        <v>0</v>
      </c>
      <c r="T110" s="1">
        <f>_xlfn.XLOOKUP(Table119[[#This Row],[BASE PRICE]],NUMERICAL_BINS_STEP_1!$T$2:$T$5,NUMERICAL_BINS_STEP_1!$A$2:$A$5,,-1)</f>
        <v>3</v>
      </c>
      <c r="U110" s="1">
        <f>_xlfn.XLOOKUP(Table14[[#This Row],[COUNTRY]],CATEGORICAL_BINS_STEP_1!$L$2:$L$11,CATEGORICAL_BINS_STEP_1!$K$2:$K$11,,-1)</f>
        <v>2</v>
      </c>
      <c r="V110" s="1">
        <f>_xlfn.XLOOKUP(Table14[[#This Row],[TEAM]],CATEGORICAL_BINS_STEP_1!$L$14:$L$29,CATEGORICAL_BINS_STEP_1!$K$14:$K$29,,-1)</f>
        <v>4</v>
      </c>
      <c r="W110" s="1">
        <f>_xlfn.XLOOKUP(Table14[[#This Row],[PLAYING ROLE]],CATEGORICAL_BINS_STEP_1!$L$34:$L$37,CATEGORICAL_BINS_STEP_1!$K$34:$K$37,,-1)</f>
        <v>1</v>
      </c>
      <c r="X110" s="1">
        <f>IF(Table119[[#This Row],[SOLD PRICE]]&gt;=1000000,1,0)</f>
        <v>0</v>
      </c>
      <c r="Y110" s="1">
        <f>$A$134+SUMPRODUCT($B$134:$W$134,Table1924[[#This Row],[AGE]:[PLAYING ROLE_BINS]])</f>
        <v>-366.81438778581537</v>
      </c>
      <c r="Z110" s="1">
        <f t="shared" si="6"/>
        <v>4.9492056711641159E-160</v>
      </c>
      <c r="AA110" s="1">
        <f t="shared" si="7"/>
        <v>4.9492056711641159E-160</v>
      </c>
      <c r="AB110" s="1">
        <f t="shared" si="8"/>
        <v>1</v>
      </c>
      <c r="AC110" s="1">
        <f t="shared" si="9"/>
        <v>0</v>
      </c>
      <c r="AD110" s="1">
        <f t="shared" si="10"/>
        <v>1</v>
      </c>
    </row>
    <row r="111" spans="1:30" x14ac:dyDescent="0.35">
      <c r="A111" s="4">
        <v>110</v>
      </c>
      <c r="B111" s="4">
        <v>2</v>
      </c>
      <c r="C111" s="1">
        <f>_xlfn.XLOOKUP(Table119[[#This Row],[T-RUNS]],NUMERICAL_BINS_STEP_1!$C$2:$C$5,NUMERICAL_BINS_STEP_1!$A$2:$A$5,,-1)</f>
        <v>2</v>
      </c>
      <c r="D111" s="1">
        <f>_xlfn.XLOOKUP(Table119[[#This Row],[T-WKTS]],NUMERICAL_BINS_STEP_1!$D$2:$D$5,NUMERICAL_BINS_STEP_1!$A$2:$A$5,,-1)</f>
        <v>3</v>
      </c>
      <c r="E111" s="1">
        <f>_xlfn.XLOOKUP(Table119[[#This Row],[ODI-RUNS-S]],NUMERICAL_BINS_STEP_1!$E$2:$E$5,NUMERICAL_BINS_STEP_1!$A$2:$A$5,,-1)</f>
        <v>1</v>
      </c>
      <c r="F111" s="1">
        <f>_xlfn.XLOOKUP(Table119[[#This Row],[ODI-SR-B]],NUMERICAL_BINS_STEP_1!$F$2:$F$5,NUMERICAL_BINS_STEP_1!$A$2:$A$5,,-1)</f>
        <v>1</v>
      </c>
      <c r="G111" s="1">
        <f>_xlfn.XLOOKUP(Table119[[#This Row],[ODI-WKTS]],NUMERICAL_BINS_STEP_1!$G$2:$G$5,NUMERICAL_BINS_STEP_1!$A$2:$A$5,,-1)</f>
        <v>3</v>
      </c>
      <c r="H111" s="1">
        <f>_xlfn.XLOOKUP(Table119[[#This Row],[ODI-SR-BL]],NUMERICAL_BINS_STEP_1!$H$2:$H$5,NUMERICAL_BINS_STEP_1!$A$2:$A$5,,-1)</f>
        <v>0</v>
      </c>
      <c r="I111" s="1">
        <f>_xlfn.XLOOKUP(Table119[[#This Row],[RUNS-S]],NUMERICAL_BINS_STEP_1!$I$2:$I$5,NUMERICAL_BINS_STEP_1!$A$2:$A$5,,-1)</f>
        <v>0</v>
      </c>
      <c r="J111" s="1">
        <f>_xlfn.XLOOKUP(Table119[[#This Row],[HS ]],NUMERICAL_BINS_STEP_1!$J$2:$J$5,NUMERICAL_BINS_STEP_1!$A$2:$A$5,,-1)</f>
        <v>0</v>
      </c>
      <c r="K111" s="1">
        <f>_xlfn.XLOOKUP(Table119[[#This Row],[AVE]],NUMERICAL_BINS_STEP_1!$K$2:$K$5,NUMERICAL_BINS_STEP_1!$A$2:$A$5,,-1)</f>
        <v>0</v>
      </c>
      <c r="L111" s="1">
        <f>_xlfn.XLOOKUP(Table119[[#This Row],[SR -B]],NUMERICAL_BINS_STEP_1!$L$2:$L$5,NUMERICAL_BINS_STEP_1!$A$2:$A$5,,-1)</f>
        <v>0</v>
      </c>
      <c r="M111" s="1">
        <f>_xlfn.XLOOKUP(Table119[[#This Row],[SIXERS]],NUMERICAL_BINS_STEP_1!$M$2:$M$5,NUMERICAL_BINS_STEP_1!$A$2:$A$5,,-1)</f>
        <v>0</v>
      </c>
      <c r="N111" s="1">
        <f>_xlfn.XLOOKUP(Table119[[#This Row],[RUNS-C]],NUMERICAL_BINS_STEP_1!$N$2:$N$5,NUMERICAL_BINS_STEP_1!$A$2:$A$5,,-1)</f>
        <v>0</v>
      </c>
      <c r="O111" s="1">
        <f>_xlfn.XLOOKUP(Table119[[#This Row],[WKTS]],NUMERICAL_BINS_STEP_1!$O$2:$O$5,NUMERICAL_BINS_STEP_1!$A$2:$A$5,,-1)</f>
        <v>0</v>
      </c>
      <c r="P111" s="1">
        <f>_xlfn.XLOOKUP(Table119[[#This Row],[AVE-BL]],NUMERICAL_BINS_STEP_1!$P$2:$P$5,NUMERICAL_BINS_STEP_1!$A$2:$A$5,,-1)</f>
        <v>0</v>
      </c>
      <c r="Q111" s="1">
        <f>_xlfn.XLOOKUP(Table119[[#This Row],[ECON]],NUMERICAL_BINS_STEP_1!$Q$2:$Q$5,NUMERICAL_BINS_STEP_1!$A$2:$A$5,,-1)</f>
        <v>2</v>
      </c>
      <c r="R111" s="1">
        <f>_xlfn.XLOOKUP(Table119[[#This Row],[SR-BL]],NUMERICAL_BINS_STEP_1!$R$2:$R$5,NUMERICAL_BINS_STEP_1!$A$2:$A$5,,-1)</f>
        <v>0</v>
      </c>
      <c r="S111" s="1">
        <f>_xlfn.XLOOKUP(Table119[[#This Row],[AUCTION YEAR]],NUMERICAL_BINS_STEP_1!$S$2:$S$5,NUMERICAL_BINS_STEP_1!$A$2:$A$5,,-1)</f>
        <v>0</v>
      </c>
      <c r="T111" s="1">
        <f>_xlfn.XLOOKUP(Table119[[#This Row],[BASE PRICE]],NUMERICAL_BINS_STEP_1!$T$2:$T$5,NUMERICAL_BINS_STEP_1!$A$2:$A$5,,-1)</f>
        <v>3</v>
      </c>
      <c r="U111" s="1">
        <f>_xlfn.XLOOKUP(Table14[[#This Row],[COUNTRY]],CATEGORICAL_BINS_STEP_1!$L$2:$L$11,CATEGORICAL_BINS_STEP_1!$K$2:$K$11,,-1)</f>
        <v>3</v>
      </c>
      <c r="V111" s="1">
        <f>_xlfn.XLOOKUP(Table14[[#This Row],[TEAM]],CATEGORICAL_BINS_STEP_1!$L$14:$L$29,CATEGORICAL_BINS_STEP_1!$K$14:$K$29,,-1)</f>
        <v>1</v>
      </c>
      <c r="W111" s="1">
        <f>_xlfn.XLOOKUP(Table14[[#This Row],[PLAYING ROLE]],CATEGORICAL_BINS_STEP_1!$L$34:$L$37,CATEGORICAL_BINS_STEP_1!$K$34:$K$37,,-1)</f>
        <v>4</v>
      </c>
      <c r="X111" s="1">
        <f>IF(Table119[[#This Row],[SOLD PRICE]]&gt;=1000000,1,0)</f>
        <v>0</v>
      </c>
      <c r="Y111" s="1">
        <f>$A$134+SUMPRODUCT($B$134:$W$134,Table1924[[#This Row],[AGE]:[PLAYING ROLE_BINS]])</f>
        <v>-1027.8914646398621</v>
      </c>
      <c r="Z111" s="1">
        <f t="shared" si="6"/>
        <v>0</v>
      </c>
      <c r="AA111" s="1">
        <f t="shared" si="7"/>
        <v>0</v>
      </c>
      <c r="AB111" s="1">
        <f t="shared" si="8"/>
        <v>1</v>
      </c>
      <c r="AC111" s="1">
        <f t="shared" si="9"/>
        <v>0</v>
      </c>
      <c r="AD111" s="1">
        <f t="shared" si="10"/>
        <v>0</v>
      </c>
    </row>
    <row r="112" spans="1:30" x14ac:dyDescent="0.35">
      <c r="A112" s="4">
        <v>111</v>
      </c>
      <c r="B112" s="4">
        <v>2</v>
      </c>
      <c r="C112" s="1">
        <f>_xlfn.XLOOKUP(Table119[[#This Row],[T-RUNS]],NUMERICAL_BINS_STEP_1!$C$2:$C$5,NUMERICAL_BINS_STEP_1!$A$2:$A$5,,-1)</f>
        <v>3</v>
      </c>
      <c r="D112" s="1">
        <f>_xlfn.XLOOKUP(Table119[[#This Row],[T-WKTS]],NUMERICAL_BINS_STEP_1!$D$2:$D$5,NUMERICAL_BINS_STEP_1!$A$2:$A$5,,-1)</f>
        <v>2</v>
      </c>
      <c r="E112" s="1">
        <f>_xlfn.XLOOKUP(Table119[[#This Row],[ODI-RUNS-S]],NUMERICAL_BINS_STEP_1!$E$2:$E$5,NUMERICAL_BINS_STEP_1!$A$2:$A$5,,-1)</f>
        <v>3</v>
      </c>
      <c r="F112" s="1">
        <f>_xlfn.XLOOKUP(Table119[[#This Row],[ODI-SR-B]],NUMERICAL_BINS_STEP_1!$F$2:$F$5,NUMERICAL_BINS_STEP_1!$A$2:$A$5,,-1)</f>
        <v>2</v>
      </c>
      <c r="G112" s="1">
        <f>_xlfn.XLOOKUP(Table119[[#This Row],[ODI-WKTS]],NUMERICAL_BINS_STEP_1!$G$2:$G$5,NUMERICAL_BINS_STEP_1!$A$2:$A$5,,-1)</f>
        <v>0</v>
      </c>
      <c r="H112" s="1">
        <f>_xlfn.XLOOKUP(Table119[[#This Row],[ODI-SR-BL]],NUMERICAL_BINS_STEP_1!$H$2:$H$5,NUMERICAL_BINS_STEP_1!$A$2:$A$5,,-1)</f>
        <v>3</v>
      </c>
      <c r="I112" s="1">
        <f>_xlfn.XLOOKUP(Table119[[#This Row],[RUNS-S]],NUMERICAL_BINS_STEP_1!$I$2:$I$5,NUMERICAL_BINS_STEP_1!$A$2:$A$5,,-1)</f>
        <v>2</v>
      </c>
      <c r="J112" s="1">
        <f>_xlfn.XLOOKUP(Table119[[#This Row],[HS ]],NUMERICAL_BINS_STEP_1!$J$2:$J$5,NUMERICAL_BINS_STEP_1!$A$2:$A$5,,-1)</f>
        <v>3</v>
      </c>
      <c r="K112" s="1">
        <f>_xlfn.XLOOKUP(Table119[[#This Row],[AVE]],NUMERICAL_BINS_STEP_1!$K$2:$K$5,NUMERICAL_BINS_STEP_1!$A$2:$A$5,,-1)</f>
        <v>3</v>
      </c>
      <c r="L112" s="1">
        <f>_xlfn.XLOOKUP(Table119[[#This Row],[SR -B]],NUMERICAL_BINS_STEP_1!$L$2:$L$5,NUMERICAL_BINS_STEP_1!$A$2:$A$5,,-1)</f>
        <v>1</v>
      </c>
      <c r="M112" s="1">
        <f>_xlfn.XLOOKUP(Table119[[#This Row],[SIXERS]],NUMERICAL_BINS_STEP_1!$M$2:$M$5,NUMERICAL_BINS_STEP_1!$A$2:$A$5,,-1)</f>
        <v>2</v>
      </c>
      <c r="N112" s="1">
        <f>_xlfn.XLOOKUP(Table119[[#This Row],[RUNS-C]],NUMERICAL_BINS_STEP_1!$N$2:$N$5,NUMERICAL_BINS_STEP_1!$A$2:$A$5,,-1)</f>
        <v>0</v>
      </c>
      <c r="O112" s="1">
        <f>_xlfn.XLOOKUP(Table119[[#This Row],[WKTS]],NUMERICAL_BINS_STEP_1!$O$2:$O$5,NUMERICAL_BINS_STEP_1!$A$2:$A$5,,-1)</f>
        <v>0</v>
      </c>
      <c r="P112" s="1">
        <f>_xlfn.XLOOKUP(Table119[[#This Row],[AVE-BL]],NUMERICAL_BINS_STEP_1!$P$2:$P$5,NUMERICAL_BINS_STEP_1!$A$2:$A$5,,-1)</f>
        <v>0</v>
      </c>
      <c r="Q112" s="1">
        <f>_xlfn.XLOOKUP(Table119[[#This Row],[ECON]],NUMERICAL_BINS_STEP_1!$Q$2:$Q$5,NUMERICAL_BINS_STEP_1!$A$2:$A$5,,-1)</f>
        <v>0</v>
      </c>
      <c r="R112" s="1">
        <f>_xlfn.XLOOKUP(Table119[[#This Row],[SR-BL]],NUMERICAL_BINS_STEP_1!$R$2:$R$5,NUMERICAL_BINS_STEP_1!$A$2:$A$5,,-1)</f>
        <v>0</v>
      </c>
      <c r="S112" s="1">
        <f>_xlfn.XLOOKUP(Table119[[#This Row],[AUCTION YEAR]],NUMERICAL_BINS_STEP_1!$S$2:$S$5,NUMERICAL_BINS_STEP_1!$A$2:$A$5,,-1)</f>
        <v>0</v>
      </c>
      <c r="T112" s="1">
        <f>_xlfn.XLOOKUP(Table119[[#This Row],[BASE PRICE]],NUMERICAL_BINS_STEP_1!$T$2:$T$5,NUMERICAL_BINS_STEP_1!$A$2:$A$5,,-1)</f>
        <v>3</v>
      </c>
      <c r="U112" s="1">
        <f>_xlfn.XLOOKUP(Table14[[#This Row],[COUNTRY]],CATEGORICAL_BINS_STEP_1!$L$2:$L$11,CATEGORICAL_BINS_STEP_1!$K$2:$K$11,,-1)</f>
        <v>2</v>
      </c>
      <c r="V112" s="1">
        <f>_xlfn.XLOOKUP(Table14[[#This Row],[TEAM]],CATEGORICAL_BINS_STEP_1!$L$14:$L$29,CATEGORICAL_BINS_STEP_1!$K$14:$K$29,,-1)</f>
        <v>2</v>
      </c>
      <c r="W112" s="1">
        <f>_xlfn.XLOOKUP(Table14[[#This Row],[PLAYING ROLE]],CATEGORICAL_BINS_STEP_1!$L$34:$L$37,CATEGORICAL_BINS_STEP_1!$K$34:$K$37,,-1)</f>
        <v>2</v>
      </c>
      <c r="X112" s="1">
        <f>IF(Table119[[#This Row],[SOLD PRICE]]&gt;=1000000,1,0)</f>
        <v>0</v>
      </c>
      <c r="Y112" s="1">
        <f>$A$134+SUMPRODUCT($B$134:$W$134,Table1924[[#This Row],[AGE]:[PLAYING ROLE_BINS]])</f>
        <v>-470.63968619345081</v>
      </c>
      <c r="Z112" s="1">
        <f t="shared" si="6"/>
        <v>4.0158854971958825E-205</v>
      </c>
      <c r="AA112" s="1">
        <f t="shared" si="7"/>
        <v>4.0158854971958825E-205</v>
      </c>
      <c r="AB112" s="1">
        <f t="shared" si="8"/>
        <v>1</v>
      </c>
      <c r="AC112" s="1">
        <f t="shared" si="9"/>
        <v>0</v>
      </c>
      <c r="AD112" s="1">
        <f t="shared" si="10"/>
        <v>1</v>
      </c>
    </row>
    <row r="113" spans="1:30" x14ac:dyDescent="0.35">
      <c r="A113" s="4">
        <v>112</v>
      </c>
      <c r="B113" s="4">
        <v>3</v>
      </c>
      <c r="C113" s="1">
        <f>_xlfn.XLOOKUP(Table119[[#This Row],[T-RUNS]],NUMERICAL_BINS_STEP_1!$C$2:$C$5,NUMERICAL_BINS_STEP_1!$A$2:$A$5,,-1)</f>
        <v>2</v>
      </c>
      <c r="D113" s="1">
        <f>_xlfn.XLOOKUP(Table119[[#This Row],[T-WKTS]],NUMERICAL_BINS_STEP_1!$D$2:$D$5,NUMERICAL_BINS_STEP_1!$A$2:$A$5,,-1)</f>
        <v>2</v>
      </c>
      <c r="E113" s="1">
        <f>_xlfn.XLOOKUP(Table119[[#This Row],[ODI-RUNS-S]],NUMERICAL_BINS_STEP_1!$E$2:$E$5,NUMERICAL_BINS_STEP_1!$A$2:$A$5,,-1)</f>
        <v>3</v>
      </c>
      <c r="F113" s="1">
        <f>_xlfn.XLOOKUP(Table119[[#This Row],[ODI-SR-B]],NUMERICAL_BINS_STEP_1!$F$2:$F$5,NUMERICAL_BINS_STEP_1!$A$2:$A$5,,-1)</f>
        <v>3</v>
      </c>
      <c r="G113" s="1">
        <f>_xlfn.XLOOKUP(Table119[[#This Row],[ODI-WKTS]],NUMERICAL_BINS_STEP_1!$G$2:$G$5,NUMERICAL_BINS_STEP_1!$A$2:$A$5,,-1)</f>
        <v>3</v>
      </c>
      <c r="H113" s="1">
        <f>_xlfn.XLOOKUP(Table119[[#This Row],[ODI-SR-BL]],NUMERICAL_BINS_STEP_1!$H$2:$H$5,NUMERICAL_BINS_STEP_1!$A$2:$A$5,,-1)</f>
        <v>2</v>
      </c>
      <c r="I113" s="1">
        <f>_xlfn.XLOOKUP(Table119[[#This Row],[RUNS-S]],NUMERICAL_BINS_STEP_1!$I$2:$I$5,NUMERICAL_BINS_STEP_1!$A$2:$A$5,,-1)</f>
        <v>3</v>
      </c>
      <c r="J113" s="1">
        <f>_xlfn.XLOOKUP(Table119[[#This Row],[HS ]],NUMERICAL_BINS_STEP_1!$J$2:$J$5,NUMERICAL_BINS_STEP_1!$A$2:$A$5,,-1)</f>
        <v>3</v>
      </c>
      <c r="K113" s="1">
        <f>_xlfn.XLOOKUP(Table119[[#This Row],[AVE]],NUMERICAL_BINS_STEP_1!$K$2:$K$5,NUMERICAL_BINS_STEP_1!$A$2:$A$5,,-1)</f>
        <v>3</v>
      </c>
      <c r="L113" s="1">
        <f>_xlfn.XLOOKUP(Table119[[#This Row],[SR -B]],NUMERICAL_BINS_STEP_1!$L$2:$L$5,NUMERICAL_BINS_STEP_1!$A$2:$A$5,,-1)</f>
        <v>3</v>
      </c>
      <c r="M113" s="1">
        <f>_xlfn.XLOOKUP(Table119[[#This Row],[SIXERS]],NUMERICAL_BINS_STEP_1!$M$2:$M$5,NUMERICAL_BINS_STEP_1!$A$2:$A$5,,-1)</f>
        <v>3</v>
      </c>
      <c r="N113" s="1">
        <f>_xlfn.XLOOKUP(Table119[[#This Row],[RUNS-C]],NUMERICAL_BINS_STEP_1!$N$2:$N$5,NUMERICAL_BINS_STEP_1!$A$2:$A$5,,-1)</f>
        <v>2</v>
      </c>
      <c r="O113" s="1">
        <f>_xlfn.XLOOKUP(Table119[[#This Row],[WKTS]],NUMERICAL_BINS_STEP_1!$O$2:$O$5,NUMERICAL_BINS_STEP_1!$A$2:$A$5,,-1)</f>
        <v>2</v>
      </c>
      <c r="P113" s="1">
        <f>_xlfn.XLOOKUP(Table119[[#This Row],[AVE-BL]],NUMERICAL_BINS_STEP_1!$P$2:$P$5,NUMERICAL_BINS_STEP_1!$A$2:$A$5,,-1)</f>
        <v>2</v>
      </c>
      <c r="Q113" s="1">
        <f>_xlfn.XLOOKUP(Table119[[#This Row],[ECON]],NUMERICAL_BINS_STEP_1!$Q$2:$Q$5,NUMERICAL_BINS_STEP_1!$A$2:$A$5,,-1)</f>
        <v>2</v>
      </c>
      <c r="R113" s="1">
        <f>_xlfn.XLOOKUP(Table119[[#This Row],[SR-BL]],NUMERICAL_BINS_STEP_1!$R$2:$R$5,NUMERICAL_BINS_STEP_1!$A$2:$A$5,,-1)</f>
        <v>3</v>
      </c>
      <c r="S113" s="1">
        <f>_xlfn.XLOOKUP(Table119[[#This Row],[AUCTION YEAR]],NUMERICAL_BINS_STEP_1!$S$2:$S$5,NUMERICAL_BINS_STEP_1!$A$2:$A$5,,-1)</f>
        <v>0</v>
      </c>
      <c r="T113" s="1">
        <f>_xlfn.XLOOKUP(Table119[[#This Row],[BASE PRICE]],NUMERICAL_BINS_STEP_1!$T$2:$T$5,NUMERICAL_BINS_STEP_1!$A$2:$A$5,,-1)</f>
        <v>3</v>
      </c>
      <c r="U113" s="1">
        <f>_xlfn.XLOOKUP(Table14[[#This Row],[COUNTRY]],CATEGORICAL_BINS_STEP_1!$L$2:$L$11,CATEGORICAL_BINS_STEP_1!$K$2:$K$11,,-1)</f>
        <v>1</v>
      </c>
      <c r="V113" s="1">
        <f>_xlfn.XLOOKUP(Table14[[#This Row],[TEAM]],CATEGORICAL_BINS_STEP_1!$L$14:$L$29,CATEGORICAL_BINS_STEP_1!$K$14:$K$29,,-1)</f>
        <v>1</v>
      </c>
      <c r="W113" s="1">
        <f>_xlfn.XLOOKUP(Table14[[#This Row],[PLAYING ROLE]],CATEGORICAL_BINS_STEP_1!$L$34:$L$37,CATEGORICAL_BINS_STEP_1!$K$34:$K$37,,-1)</f>
        <v>2</v>
      </c>
      <c r="X113" s="1">
        <f>IF(Table119[[#This Row],[SOLD PRICE]]&gt;=1000000,1,0)</f>
        <v>1</v>
      </c>
      <c r="Y113" s="1">
        <f>$A$134+SUMPRODUCT($B$134:$W$134,Table1924[[#This Row],[AGE]:[PLAYING ROLE_BINS]])</f>
        <v>306.85256631424073</v>
      </c>
      <c r="Z113" s="1">
        <f t="shared" si="6"/>
        <v>1.8381303594408863E+133</v>
      </c>
      <c r="AA113" s="1">
        <f t="shared" si="7"/>
        <v>1</v>
      </c>
      <c r="AB113" s="1">
        <f t="shared" si="8"/>
        <v>1</v>
      </c>
      <c r="AC113" s="1">
        <f t="shared" si="9"/>
        <v>0</v>
      </c>
      <c r="AD113" s="1">
        <f t="shared" si="10"/>
        <v>1</v>
      </c>
    </row>
    <row r="114" spans="1:30" x14ac:dyDescent="0.35">
      <c r="A114" s="4">
        <v>113</v>
      </c>
      <c r="B114" s="4">
        <v>2</v>
      </c>
      <c r="C114" s="1">
        <f>_xlfn.XLOOKUP(Table119[[#This Row],[T-RUNS]],NUMERICAL_BINS_STEP_1!$C$2:$C$5,NUMERICAL_BINS_STEP_1!$A$2:$A$5,,-1)</f>
        <v>3</v>
      </c>
      <c r="D114" s="1">
        <f>_xlfn.XLOOKUP(Table119[[#This Row],[T-WKTS]],NUMERICAL_BINS_STEP_1!$D$2:$D$5,NUMERICAL_BINS_STEP_1!$A$2:$A$5,,-1)</f>
        <v>3</v>
      </c>
      <c r="E114" s="1">
        <f>_xlfn.XLOOKUP(Table119[[#This Row],[ODI-RUNS-S]],NUMERICAL_BINS_STEP_1!$E$2:$E$5,NUMERICAL_BINS_STEP_1!$A$2:$A$5,,-1)</f>
        <v>2</v>
      </c>
      <c r="F114" s="1">
        <f>_xlfn.XLOOKUP(Table119[[#This Row],[ODI-SR-B]],NUMERICAL_BINS_STEP_1!$F$2:$F$5,NUMERICAL_BINS_STEP_1!$A$2:$A$5,,-1)</f>
        <v>2</v>
      </c>
      <c r="G114" s="1">
        <f>_xlfn.XLOOKUP(Table119[[#This Row],[ODI-WKTS]],NUMERICAL_BINS_STEP_1!$G$2:$G$5,NUMERICAL_BINS_STEP_1!$A$2:$A$5,,-1)</f>
        <v>3</v>
      </c>
      <c r="H114" s="1">
        <f>_xlfn.XLOOKUP(Table119[[#This Row],[ODI-SR-BL]],NUMERICAL_BINS_STEP_1!$H$2:$H$5,NUMERICAL_BINS_STEP_1!$A$2:$A$5,,-1)</f>
        <v>3</v>
      </c>
      <c r="I114" s="1">
        <f>_xlfn.XLOOKUP(Table119[[#This Row],[RUNS-S]],NUMERICAL_BINS_STEP_1!$I$2:$I$5,NUMERICAL_BINS_STEP_1!$A$2:$A$5,,-1)</f>
        <v>1</v>
      </c>
      <c r="J114" s="1">
        <f>_xlfn.XLOOKUP(Table119[[#This Row],[HS ]],NUMERICAL_BINS_STEP_1!$J$2:$J$5,NUMERICAL_BINS_STEP_1!$A$2:$A$5,,-1)</f>
        <v>1</v>
      </c>
      <c r="K114" s="1">
        <f>_xlfn.XLOOKUP(Table119[[#This Row],[AVE]],NUMERICAL_BINS_STEP_1!$K$2:$K$5,NUMERICAL_BINS_STEP_1!$A$2:$A$5,,-1)</f>
        <v>1</v>
      </c>
      <c r="L114" s="1">
        <f>_xlfn.XLOOKUP(Table119[[#This Row],[SR -B]],NUMERICAL_BINS_STEP_1!$L$2:$L$5,NUMERICAL_BINS_STEP_1!$A$2:$A$5,,-1)</f>
        <v>1</v>
      </c>
      <c r="M114" s="1">
        <f>_xlfn.XLOOKUP(Table119[[#This Row],[SIXERS]],NUMERICAL_BINS_STEP_1!$M$2:$M$5,NUMERICAL_BINS_STEP_1!$A$2:$A$5,,-1)</f>
        <v>1</v>
      </c>
      <c r="N114" s="1">
        <f>_xlfn.XLOOKUP(Table119[[#This Row],[RUNS-C]],NUMERICAL_BINS_STEP_1!$N$2:$N$5,NUMERICAL_BINS_STEP_1!$A$2:$A$5,,-1)</f>
        <v>3</v>
      </c>
      <c r="O114" s="1">
        <f>_xlfn.XLOOKUP(Table119[[#This Row],[WKTS]],NUMERICAL_BINS_STEP_1!$O$2:$O$5,NUMERICAL_BINS_STEP_1!$A$2:$A$5,,-1)</f>
        <v>3</v>
      </c>
      <c r="P114" s="1">
        <f>_xlfn.XLOOKUP(Table119[[#This Row],[AVE-BL]],NUMERICAL_BINS_STEP_1!$P$2:$P$5,NUMERICAL_BINS_STEP_1!$A$2:$A$5,,-1)</f>
        <v>2</v>
      </c>
      <c r="Q114" s="1">
        <f>_xlfn.XLOOKUP(Table119[[#This Row],[ECON]],NUMERICAL_BINS_STEP_1!$Q$2:$Q$5,NUMERICAL_BINS_STEP_1!$A$2:$A$5,,-1)</f>
        <v>0</v>
      </c>
      <c r="R114" s="1">
        <f>_xlfn.XLOOKUP(Table119[[#This Row],[SR-BL]],NUMERICAL_BINS_STEP_1!$R$2:$R$5,NUMERICAL_BINS_STEP_1!$A$2:$A$5,,-1)</f>
        <v>3</v>
      </c>
      <c r="S114" s="1">
        <f>_xlfn.XLOOKUP(Table119[[#This Row],[AUCTION YEAR]],NUMERICAL_BINS_STEP_1!$S$2:$S$5,NUMERICAL_BINS_STEP_1!$A$2:$A$5,,-1)</f>
        <v>0</v>
      </c>
      <c r="T114" s="1">
        <f>_xlfn.XLOOKUP(Table119[[#This Row],[BASE PRICE]],NUMERICAL_BINS_STEP_1!$T$2:$T$5,NUMERICAL_BINS_STEP_1!$A$2:$A$5,,-1)</f>
        <v>3</v>
      </c>
      <c r="U114" s="1">
        <f>_xlfn.XLOOKUP(Table14[[#This Row],[COUNTRY]],CATEGORICAL_BINS_STEP_1!$L$2:$L$11,CATEGORICAL_BINS_STEP_1!$K$2:$K$11,,-1)</f>
        <v>1</v>
      </c>
      <c r="V114" s="1">
        <f>_xlfn.XLOOKUP(Table14[[#This Row],[TEAM]],CATEGORICAL_BINS_STEP_1!$L$14:$L$29,CATEGORICAL_BINS_STEP_1!$K$14:$K$29,,-1)</f>
        <v>4</v>
      </c>
      <c r="W114" s="1">
        <f>_xlfn.XLOOKUP(Table14[[#This Row],[PLAYING ROLE]],CATEGORICAL_BINS_STEP_1!$L$34:$L$37,CATEGORICAL_BINS_STEP_1!$K$34:$K$37,,-1)</f>
        <v>2</v>
      </c>
      <c r="X114" s="1">
        <f>IF(Table119[[#This Row],[SOLD PRICE]]&gt;=1000000,1,0)</f>
        <v>0</v>
      </c>
      <c r="Y114" s="1">
        <f>$A$134+SUMPRODUCT($B$134:$W$134,Table1924[[#This Row],[AGE]:[PLAYING ROLE_BINS]])</f>
        <v>-519.96689059040852</v>
      </c>
      <c r="Z114" s="1">
        <f t="shared" si="6"/>
        <v>1.5179191645118188E-226</v>
      </c>
      <c r="AA114" s="1">
        <f t="shared" si="7"/>
        <v>1.5179191645118188E-226</v>
      </c>
      <c r="AB114" s="1">
        <f t="shared" si="8"/>
        <v>1</v>
      </c>
      <c r="AC114" s="1">
        <f t="shared" si="9"/>
        <v>0</v>
      </c>
      <c r="AD114" s="1">
        <f t="shared" si="10"/>
        <v>1</v>
      </c>
    </row>
    <row r="115" spans="1:30" x14ac:dyDescent="0.35">
      <c r="A115" s="4">
        <v>114</v>
      </c>
      <c r="B115" s="4">
        <v>1</v>
      </c>
      <c r="C115" s="1">
        <f>_xlfn.XLOOKUP(Table119[[#This Row],[T-RUNS]],NUMERICAL_BINS_STEP_1!$C$2:$C$5,NUMERICAL_BINS_STEP_1!$A$2:$A$5,,-1)</f>
        <v>2</v>
      </c>
      <c r="D115" s="1">
        <f>_xlfn.XLOOKUP(Table119[[#This Row],[T-WKTS]],NUMERICAL_BINS_STEP_1!$D$2:$D$5,NUMERICAL_BINS_STEP_1!$A$2:$A$5,,-1)</f>
        <v>2</v>
      </c>
      <c r="E115" s="1">
        <f>_xlfn.XLOOKUP(Table119[[#This Row],[ODI-RUNS-S]],NUMERICAL_BINS_STEP_1!$E$2:$E$5,NUMERICAL_BINS_STEP_1!$A$2:$A$5,,-1)</f>
        <v>2</v>
      </c>
      <c r="F115" s="1">
        <f>_xlfn.XLOOKUP(Table119[[#This Row],[ODI-SR-B]],NUMERICAL_BINS_STEP_1!$F$2:$F$5,NUMERICAL_BINS_STEP_1!$A$2:$A$5,,-1)</f>
        <v>2</v>
      </c>
      <c r="G115" s="1">
        <f>_xlfn.XLOOKUP(Table119[[#This Row],[ODI-WKTS]],NUMERICAL_BINS_STEP_1!$G$2:$G$5,NUMERICAL_BINS_STEP_1!$A$2:$A$5,,-1)</f>
        <v>2</v>
      </c>
      <c r="H115" s="1">
        <f>_xlfn.XLOOKUP(Table119[[#This Row],[ODI-SR-BL]],NUMERICAL_BINS_STEP_1!$H$2:$H$5,NUMERICAL_BINS_STEP_1!$A$2:$A$5,,-1)</f>
        <v>3</v>
      </c>
      <c r="I115" s="1">
        <f>_xlfn.XLOOKUP(Table119[[#This Row],[RUNS-S]],NUMERICAL_BINS_STEP_1!$I$2:$I$5,NUMERICAL_BINS_STEP_1!$A$2:$A$5,,-1)</f>
        <v>3</v>
      </c>
      <c r="J115" s="1">
        <f>_xlfn.XLOOKUP(Table119[[#This Row],[HS ]],NUMERICAL_BINS_STEP_1!$J$2:$J$5,NUMERICAL_BINS_STEP_1!$A$2:$A$5,,-1)</f>
        <v>3</v>
      </c>
      <c r="K115" s="1">
        <f>_xlfn.XLOOKUP(Table119[[#This Row],[AVE]],NUMERICAL_BINS_STEP_1!$K$2:$K$5,NUMERICAL_BINS_STEP_1!$A$2:$A$5,,-1)</f>
        <v>3</v>
      </c>
      <c r="L115" s="1">
        <f>_xlfn.XLOOKUP(Table119[[#This Row],[SR -B]],NUMERICAL_BINS_STEP_1!$L$2:$L$5,NUMERICAL_BINS_STEP_1!$A$2:$A$5,,-1)</f>
        <v>2</v>
      </c>
      <c r="M115" s="1">
        <f>_xlfn.XLOOKUP(Table119[[#This Row],[SIXERS]],NUMERICAL_BINS_STEP_1!$M$2:$M$5,NUMERICAL_BINS_STEP_1!$A$2:$A$5,,-1)</f>
        <v>3</v>
      </c>
      <c r="N115" s="1">
        <f>_xlfn.XLOOKUP(Table119[[#This Row],[RUNS-C]],NUMERICAL_BINS_STEP_1!$N$2:$N$5,NUMERICAL_BINS_STEP_1!$A$2:$A$5,,-1)</f>
        <v>2</v>
      </c>
      <c r="O115" s="1">
        <f>_xlfn.XLOOKUP(Table119[[#This Row],[WKTS]],NUMERICAL_BINS_STEP_1!$O$2:$O$5,NUMERICAL_BINS_STEP_1!$A$2:$A$5,,-1)</f>
        <v>2</v>
      </c>
      <c r="P115" s="1">
        <f>_xlfn.XLOOKUP(Table119[[#This Row],[AVE-BL]],NUMERICAL_BINS_STEP_1!$P$2:$P$5,NUMERICAL_BINS_STEP_1!$A$2:$A$5,,-1)</f>
        <v>3</v>
      </c>
      <c r="Q115" s="1">
        <f>_xlfn.XLOOKUP(Table119[[#This Row],[ECON]],NUMERICAL_BINS_STEP_1!$Q$2:$Q$5,NUMERICAL_BINS_STEP_1!$A$2:$A$5,,-1)</f>
        <v>0</v>
      </c>
      <c r="R115" s="1">
        <f>_xlfn.XLOOKUP(Table119[[#This Row],[SR-BL]],NUMERICAL_BINS_STEP_1!$R$2:$R$5,NUMERICAL_BINS_STEP_1!$A$2:$A$5,,-1)</f>
        <v>3</v>
      </c>
      <c r="S115" s="1">
        <f>_xlfn.XLOOKUP(Table119[[#This Row],[AUCTION YEAR]],NUMERICAL_BINS_STEP_1!$S$2:$S$5,NUMERICAL_BINS_STEP_1!$A$2:$A$5,,-1)</f>
        <v>1</v>
      </c>
      <c r="T115" s="1">
        <f>_xlfn.XLOOKUP(Table119[[#This Row],[BASE PRICE]],NUMERICAL_BINS_STEP_1!$T$2:$T$5,NUMERICAL_BINS_STEP_1!$A$2:$A$5,,-1)</f>
        <v>3</v>
      </c>
      <c r="U115" s="1">
        <f>_xlfn.XLOOKUP(Table14[[#This Row],[COUNTRY]],CATEGORICAL_BINS_STEP_1!$L$2:$L$11,CATEGORICAL_BINS_STEP_1!$K$2:$K$11,,-1)</f>
        <v>1</v>
      </c>
      <c r="V115" s="1">
        <f>_xlfn.XLOOKUP(Table14[[#This Row],[TEAM]],CATEGORICAL_BINS_STEP_1!$L$14:$L$29,CATEGORICAL_BINS_STEP_1!$K$14:$K$29,,-1)</f>
        <v>2</v>
      </c>
      <c r="W115" s="1">
        <f>_xlfn.XLOOKUP(Table14[[#This Row],[PLAYING ROLE]],CATEGORICAL_BINS_STEP_1!$L$34:$L$37,CATEGORICAL_BINS_STEP_1!$K$34:$K$37,,-1)</f>
        <v>2</v>
      </c>
      <c r="X115" s="1">
        <f>IF(Table119[[#This Row],[SOLD PRICE]]&gt;=1000000,1,0)</f>
        <v>0</v>
      </c>
      <c r="Y115" s="1">
        <f>$A$134+SUMPRODUCT($B$134:$W$134,Table1924[[#This Row],[AGE]:[PLAYING ROLE_BINS]])</f>
        <v>152.13888381479831</v>
      </c>
      <c r="Z115" s="1">
        <f t="shared" si="6"/>
        <v>1.1832532981803468E+66</v>
      </c>
      <c r="AA115" s="1">
        <f t="shared" si="7"/>
        <v>1</v>
      </c>
      <c r="AB115" s="1">
        <f t="shared" si="8"/>
        <v>0</v>
      </c>
      <c r="AC115" s="1" t="e">
        <f t="shared" si="9"/>
        <v>#NUM!</v>
      </c>
      <c r="AD115" s="1">
        <f t="shared" si="10"/>
        <v>1</v>
      </c>
    </row>
    <row r="116" spans="1:30" x14ac:dyDescent="0.35">
      <c r="A116" s="4">
        <v>115</v>
      </c>
      <c r="B116" s="4">
        <v>1</v>
      </c>
      <c r="C116" s="1">
        <f>_xlfn.XLOOKUP(Table119[[#This Row],[T-RUNS]],NUMERICAL_BINS_STEP_1!$C$2:$C$5,NUMERICAL_BINS_STEP_1!$A$2:$A$5,,-1)</f>
        <v>3</v>
      </c>
      <c r="D116" s="1">
        <f>_xlfn.XLOOKUP(Table119[[#This Row],[T-WKTS]],NUMERICAL_BINS_STEP_1!$D$2:$D$5,NUMERICAL_BINS_STEP_1!$A$2:$A$5,,-1)</f>
        <v>0</v>
      </c>
      <c r="E116" s="1">
        <f>_xlfn.XLOOKUP(Table119[[#This Row],[ODI-RUNS-S]],NUMERICAL_BINS_STEP_1!$E$2:$E$5,NUMERICAL_BINS_STEP_1!$A$2:$A$5,,-1)</f>
        <v>3</v>
      </c>
      <c r="F116" s="1">
        <f>_xlfn.XLOOKUP(Table119[[#This Row],[ODI-SR-B]],NUMERICAL_BINS_STEP_1!$F$2:$F$5,NUMERICAL_BINS_STEP_1!$A$2:$A$5,,-1)</f>
        <v>3</v>
      </c>
      <c r="G116" s="1">
        <f>_xlfn.XLOOKUP(Table119[[#This Row],[ODI-WKTS]],NUMERICAL_BINS_STEP_1!$G$2:$G$5,NUMERICAL_BINS_STEP_1!$A$2:$A$5,,-1)</f>
        <v>0</v>
      </c>
      <c r="H116" s="1">
        <f>_xlfn.XLOOKUP(Table119[[#This Row],[ODI-SR-BL]],NUMERICAL_BINS_STEP_1!$H$2:$H$5,NUMERICAL_BINS_STEP_1!$A$2:$A$5,,-1)</f>
        <v>0</v>
      </c>
      <c r="I116" s="1">
        <f>_xlfn.XLOOKUP(Table119[[#This Row],[RUNS-S]],NUMERICAL_BINS_STEP_1!$I$2:$I$5,NUMERICAL_BINS_STEP_1!$A$2:$A$5,,-1)</f>
        <v>3</v>
      </c>
      <c r="J116" s="1">
        <f>_xlfn.XLOOKUP(Table119[[#This Row],[HS ]],NUMERICAL_BINS_STEP_1!$J$2:$J$5,NUMERICAL_BINS_STEP_1!$A$2:$A$5,,-1)</f>
        <v>3</v>
      </c>
      <c r="K116" s="1">
        <f>_xlfn.XLOOKUP(Table119[[#This Row],[AVE]],NUMERICAL_BINS_STEP_1!$K$2:$K$5,NUMERICAL_BINS_STEP_1!$A$2:$A$5,,-1)</f>
        <v>2</v>
      </c>
      <c r="L116" s="1">
        <f>_xlfn.XLOOKUP(Table119[[#This Row],[SR -B]],NUMERICAL_BINS_STEP_1!$L$2:$L$5,NUMERICAL_BINS_STEP_1!$A$2:$A$5,,-1)</f>
        <v>3</v>
      </c>
      <c r="M116" s="1">
        <f>_xlfn.XLOOKUP(Table119[[#This Row],[SIXERS]],NUMERICAL_BINS_STEP_1!$M$2:$M$5,NUMERICAL_BINS_STEP_1!$A$2:$A$5,,-1)</f>
        <v>3</v>
      </c>
      <c r="N116" s="1">
        <f>_xlfn.XLOOKUP(Table119[[#This Row],[RUNS-C]],NUMERICAL_BINS_STEP_1!$N$2:$N$5,NUMERICAL_BINS_STEP_1!$A$2:$A$5,,-1)</f>
        <v>0</v>
      </c>
      <c r="O116" s="1">
        <f>_xlfn.XLOOKUP(Table119[[#This Row],[WKTS]],NUMERICAL_BINS_STEP_1!$O$2:$O$5,NUMERICAL_BINS_STEP_1!$A$2:$A$5,,-1)</f>
        <v>0</v>
      </c>
      <c r="P116" s="1">
        <f>_xlfn.XLOOKUP(Table119[[#This Row],[AVE-BL]],NUMERICAL_BINS_STEP_1!$P$2:$P$5,NUMERICAL_BINS_STEP_1!$A$2:$A$5,,-1)</f>
        <v>0</v>
      </c>
      <c r="Q116" s="1">
        <f>_xlfn.XLOOKUP(Table119[[#This Row],[ECON]],NUMERICAL_BINS_STEP_1!$Q$2:$Q$5,NUMERICAL_BINS_STEP_1!$A$2:$A$5,,-1)</f>
        <v>0</v>
      </c>
      <c r="R116" s="1">
        <f>_xlfn.XLOOKUP(Table119[[#This Row],[SR-BL]],NUMERICAL_BINS_STEP_1!$R$2:$R$5,NUMERICAL_BINS_STEP_1!$A$2:$A$5,,-1)</f>
        <v>0</v>
      </c>
      <c r="S116" s="1">
        <f>_xlfn.XLOOKUP(Table119[[#This Row],[AUCTION YEAR]],NUMERICAL_BINS_STEP_1!$S$2:$S$5,NUMERICAL_BINS_STEP_1!$A$2:$A$5,,-1)</f>
        <v>0</v>
      </c>
      <c r="T116" s="1">
        <f>_xlfn.XLOOKUP(Table119[[#This Row],[BASE PRICE]],NUMERICAL_BINS_STEP_1!$T$2:$T$5,NUMERICAL_BINS_STEP_1!$A$2:$A$5,,-1)</f>
        <v>3</v>
      </c>
      <c r="U116" s="1">
        <f>_xlfn.XLOOKUP(Table14[[#This Row],[COUNTRY]],CATEGORICAL_BINS_STEP_1!$L$2:$L$11,CATEGORICAL_BINS_STEP_1!$K$2:$K$11,,-1)</f>
        <v>1</v>
      </c>
      <c r="V116" s="1">
        <f>_xlfn.XLOOKUP(Table14[[#This Row],[TEAM]],CATEGORICAL_BINS_STEP_1!$L$14:$L$29,CATEGORICAL_BINS_STEP_1!$K$14:$K$29,,-1)</f>
        <v>1</v>
      </c>
      <c r="W116" s="1">
        <f>_xlfn.XLOOKUP(Table14[[#This Row],[PLAYING ROLE]],CATEGORICAL_BINS_STEP_1!$L$34:$L$37,CATEGORICAL_BINS_STEP_1!$K$34:$K$37,,-1)</f>
        <v>3</v>
      </c>
      <c r="X116" s="1">
        <f>IF(Table119[[#This Row],[SOLD PRICE]]&gt;=1000000,1,0)</f>
        <v>0</v>
      </c>
      <c r="Y116" s="1">
        <f>$A$134+SUMPRODUCT($B$134:$W$134,Table1924[[#This Row],[AGE]:[PLAYING ROLE_BINS]])</f>
        <v>118.52719164161823</v>
      </c>
      <c r="Z116" s="1">
        <f t="shared" si="6"/>
        <v>2.990234758658233E+51</v>
      </c>
      <c r="AA116" s="1">
        <f t="shared" si="7"/>
        <v>1</v>
      </c>
      <c r="AB116" s="1">
        <f t="shared" si="8"/>
        <v>0</v>
      </c>
      <c r="AC116" s="1" t="e">
        <f t="shared" si="9"/>
        <v>#NUM!</v>
      </c>
      <c r="AD116" s="1">
        <f t="shared" si="10"/>
        <v>1</v>
      </c>
    </row>
    <row r="117" spans="1:30" x14ac:dyDescent="0.35">
      <c r="A117" s="4">
        <v>116</v>
      </c>
      <c r="B117" s="4">
        <v>2</v>
      </c>
      <c r="C117" s="1">
        <f>_xlfn.XLOOKUP(Table119[[#This Row],[T-RUNS]],NUMERICAL_BINS_STEP_1!$C$2:$C$5,NUMERICAL_BINS_STEP_1!$A$2:$A$5,,-1)</f>
        <v>2</v>
      </c>
      <c r="D117" s="1">
        <f>_xlfn.XLOOKUP(Table119[[#This Row],[T-WKTS]],NUMERICAL_BINS_STEP_1!$D$2:$D$5,NUMERICAL_BINS_STEP_1!$A$2:$A$5,,-1)</f>
        <v>3</v>
      </c>
      <c r="E117" s="1">
        <f>_xlfn.XLOOKUP(Table119[[#This Row],[ODI-RUNS-S]],NUMERICAL_BINS_STEP_1!$E$2:$E$5,NUMERICAL_BINS_STEP_1!$A$2:$A$5,,-1)</f>
        <v>2</v>
      </c>
      <c r="F117" s="1">
        <f>_xlfn.XLOOKUP(Table119[[#This Row],[ODI-SR-B]],NUMERICAL_BINS_STEP_1!$F$2:$F$5,NUMERICAL_BINS_STEP_1!$A$2:$A$5,,-1)</f>
        <v>2</v>
      </c>
      <c r="G117" s="1">
        <f>_xlfn.XLOOKUP(Table119[[#This Row],[ODI-WKTS]],NUMERICAL_BINS_STEP_1!$G$2:$G$5,NUMERICAL_BINS_STEP_1!$A$2:$A$5,,-1)</f>
        <v>3</v>
      </c>
      <c r="H117" s="1">
        <f>_xlfn.XLOOKUP(Table119[[#This Row],[ODI-SR-BL]],NUMERICAL_BINS_STEP_1!$H$2:$H$5,NUMERICAL_BINS_STEP_1!$A$2:$A$5,,-1)</f>
        <v>0</v>
      </c>
      <c r="I117" s="1">
        <f>_xlfn.XLOOKUP(Table119[[#This Row],[RUNS-S]],NUMERICAL_BINS_STEP_1!$I$2:$I$5,NUMERICAL_BINS_STEP_1!$A$2:$A$5,,-1)</f>
        <v>1</v>
      </c>
      <c r="J117" s="1">
        <f>_xlfn.XLOOKUP(Table119[[#This Row],[HS ]],NUMERICAL_BINS_STEP_1!$J$2:$J$5,NUMERICAL_BINS_STEP_1!$A$2:$A$5,,-1)</f>
        <v>1</v>
      </c>
      <c r="K117" s="1">
        <f>_xlfn.XLOOKUP(Table119[[#This Row],[AVE]],NUMERICAL_BINS_STEP_1!$K$2:$K$5,NUMERICAL_BINS_STEP_1!$A$2:$A$5,,-1)</f>
        <v>1</v>
      </c>
      <c r="L117" s="1">
        <f>_xlfn.XLOOKUP(Table119[[#This Row],[SR -B]],NUMERICAL_BINS_STEP_1!$L$2:$L$5,NUMERICAL_BINS_STEP_1!$A$2:$A$5,,-1)</f>
        <v>2</v>
      </c>
      <c r="M117" s="1">
        <f>_xlfn.XLOOKUP(Table119[[#This Row],[SIXERS]],NUMERICAL_BINS_STEP_1!$M$2:$M$5,NUMERICAL_BINS_STEP_1!$A$2:$A$5,,-1)</f>
        <v>2</v>
      </c>
      <c r="N117" s="1">
        <f>_xlfn.XLOOKUP(Table119[[#This Row],[RUNS-C]],NUMERICAL_BINS_STEP_1!$N$2:$N$5,NUMERICAL_BINS_STEP_1!$A$2:$A$5,,-1)</f>
        <v>3</v>
      </c>
      <c r="O117" s="1">
        <f>_xlfn.XLOOKUP(Table119[[#This Row],[WKTS]],NUMERICAL_BINS_STEP_1!$O$2:$O$5,NUMERICAL_BINS_STEP_1!$A$2:$A$5,,-1)</f>
        <v>2</v>
      </c>
      <c r="P117" s="1">
        <f>_xlfn.XLOOKUP(Table119[[#This Row],[AVE-BL]],NUMERICAL_BINS_STEP_1!$P$2:$P$5,NUMERICAL_BINS_STEP_1!$A$2:$A$5,,-1)</f>
        <v>3</v>
      </c>
      <c r="Q117" s="1">
        <f>_xlfn.XLOOKUP(Table119[[#This Row],[ECON]],NUMERICAL_BINS_STEP_1!$Q$2:$Q$5,NUMERICAL_BINS_STEP_1!$A$2:$A$5,,-1)</f>
        <v>2</v>
      </c>
      <c r="R117" s="1">
        <f>_xlfn.XLOOKUP(Table119[[#This Row],[SR-BL]],NUMERICAL_BINS_STEP_1!$R$2:$R$5,NUMERICAL_BINS_STEP_1!$A$2:$A$5,,-1)</f>
        <v>3</v>
      </c>
      <c r="S117" s="1">
        <f>_xlfn.XLOOKUP(Table119[[#This Row],[AUCTION YEAR]],NUMERICAL_BINS_STEP_1!$S$2:$S$5,NUMERICAL_BINS_STEP_1!$A$2:$A$5,,-1)</f>
        <v>0</v>
      </c>
      <c r="T117" s="1">
        <f>_xlfn.XLOOKUP(Table119[[#This Row],[BASE PRICE]],NUMERICAL_BINS_STEP_1!$T$2:$T$5,NUMERICAL_BINS_STEP_1!$A$2:$A$5,,-1)</f>
        <v>3</v>
      </c>
      <c r="U117" s="1">
        <f>_xlfn.XLOOKUP(Table14[[#This Row],[COUNTRY]],CATEGORICAL_BINS_STEP_1!$L$2:$L$11,CATEGORICAL_BINS_STEP_1!$K$2:$K$11,,-1)</f>
        <v>1</v>
      </c>
      <c r="V117" s="1">
        <f>_xlfn.XLOOKUP(Table14[[#This Row],[TEAM]],CATEGORICAL_BINS_STEP_1!$L$14:$L$29,CATEGORICAL_BINS_STEP_1!$K$14:$K$29,,-1)</f>
        <v>1</v>
      </c>
      <c r="W117" s="1">
        <f>_xlfn.XLOOKUP(Table14[[#This Row],[PLAYING ROLE]],CATEGORICAL_BINS_STEP_1!$L$34:$L$37,CATEGORICAL_BINS_STEP_1!$K$34:$K$37,,-1)</f>
        <v>3</v>
      </c>
      <c r="X117" s="1">
        <f>IF(Table119[[#This Row],[SOLD PRICE]]&gt;=1000000,1,0)</f>
        <v>0</v>
      </c>
      <c r="Y117" s="1">
        <f>$A$134+SUMPRODUCT($B$134:$W$134,Table1924[[#This Row],[AGE]:[PLAYING ROLE_BINS]])</f>
        <v>-264.71807453858457</v>
      </c>
      <c r="Z117" s="1">
        <f t="shared" si="6"/>
        <v>1.0824328598423672E-115</v>
      </c>
      <c r="AA117" s="1">
        <f t="shared" si="7"/>
        <v>1.0824328598423672E-115</v>
      </c>
      <c r="AB117" s="1">
        <f t="shared" si="8"/>
        <v>1</v>
      </c>
      <c r="AC117" s="1">
        <f t="shared" si="9"/>
        <v>0</v>
      </c>
      <c r="AD117" s="1">
        <f t="shared" si="10"/>
        <v>1</v>
      </c>
    </row>
    <row r="118" spans="1:30" x14ac:dyDescent="0.35">
      <c r="A118" s="4">
        <v>117</v>
      </c>
      <c r="B118" s="4">
        <v>2</v>
      </c>
      <c r="C118" s="1">
        <f>_xlfn.XLOOKUP(Table119[[#This Row],[T-RUNS]],NUMERICAL_BINS_STEP_1!$C$2:$C$5,NUMERICAL_BINS_STEP_1!$A$2:$A$5,,-1)</f>
        <v>2</v>
      </c>
      <c r="D118" s="1">
        <f>_xlfn.XLOOKUP(Table119[[#This Row],[T-WKTS]],NUMERICAL_BINS_STEP_1!$D$2:$D$5,NUMERICAL_BINS_STEP_1!$A$2:$A$5,,-1)</f>
        <v>2</v>
      </c>
      <c r="E118" s="1">
        <f>_xlfn.XLOOKUP(Table119[[#This Row],[ODI-RUNS-S]],NUMERICAL_BINS_STEP_1!$E$2:$E$5,NUMERICAL_BINS_STEP_1!$A$2:$A$5,,-1)</f>
        <v>2</v>
      </c>
      <c r="F118" s="1">
        <f>_xlfn.XLOOKUP(Table119[[#This Row],[ODI-SR-B]],NUMERICAL_BINS_STEP_1!$F$2:$F$5,NUMERICAL_BINS_STEP_1!$A$2:$A$5,,-1)</f>
        <v>2</v>
      </c>
      <c r="G118" s="1">
        <f>_xlfn.XLOOKUP(Table119[[#This Row],[ODI-WKTS]],NUMERICAL_BINS_STEP_1!$G$2:$G$5,NUMERICAL_BINS_STEP_1!$A$2:$A$5,,-1)</f>
        <v>2</v>
      </c>
      <c r="H118" s="1">
        <f>_xlfn.XLOOKUP(Table119[[#This Row],[ODI-SR-BL]],NUMERICAL_BINS_STEP_1!$H$2:$H$5,NUMERICAL_BINS_STEP_1!$A$2:$A$5,,-1)</f>
        <v>2</v>
      </c>
      <c r="I118" s="1">
        <f>_xlfn.XLOOKUP(Table119[[#This Row],[RUNS-S]],NUMERICAL_BINS_STEP_1!$I$2:$I$5,NUMERICAL_BINS_STEP_1!$A$2:$A$5,,-1)</f>
        <v>2</v>
      </c>
      <c r="J118" s="1">
        <f>_xlfn.XLOOKUP(Table119[[#This Row],[HS ]],NUMERICAL_BINS_STEP_1!$J$2:$J$5,NUMERICAL_BINS_STEP_1!$A$2:$A$5,,-1)</f>
        <v>2</v>
      </c>
      <c r="K118" s="1">
        <f>_xlfn.XLOOKUP(Table119[[#This Row],[AVE]],NUMERICAL_BINS_STEP_1!$K$2:$K$5,NUMERICAL_BINS_STEP_1!$A$2:$A$5,,-1)</f>
        <v>2</v>
      </c>
      <c r="L118" s="1">
        <f>_xlfn.XLOOKUP(Table119[[#This Row],[SR -B]],NUMERICAL_BINS_STEP_1!$L$2:$L$5,NUMERICAL_BINS_STEP_1!$A$2:$A$5,,-1)</f>
        <v>2</v>
      </c>
      <c r="M118" s="1">
        <f>_xlfn.XLOOKUP(Table119[[#This Row],[SIXERS]],NUMERICAL_BINS_STEP_1!$M$2:$M$5,NUMERICAL_BINS_STEP_1!$A$2:$A$5,,-1)</f>
        <v>2</v>
      </c>
      <c r="N118" s="1">
        <f>_xlfn.XLOOKUP(Table119[[#This Row],[RUNS-C]],NUMERICAL_BINS_STEP_1!$N$2:$N$5,NUMERICAL_BINS_STEP_1!$A$2:$A$5,,-1)</f>
        <v>2</v>
      </c>
      <c r="O118" s="1">
        <f>_xlfn.XLOOKUP(Table119[[#This Row],[WKTS]],NUMERICAL_BINS_STEP_1!$O$2:$O$5,NUMERICAL_BINS_STEP_1!$A$2:$A$5,,-1)</f>
        <v>2</v>
      </c>
      <c r="P118" s="1">
        <f>_xlfn.XLOOKUP(Table119[[#This Row],[AVE-BL]],NUMERICAL_BINS_STEP_1!$P$2:$P$5,NUMERICAL_BINS_STEP_1!$A$2:$A$5,,-1)</f>
        <v>3</v>
      </c>
      <c r="Q118" s="1">
        <f>_xlfn.XLOOKUP(Table119[[#This Row],[ECON]],NUMERICAL_BINS_STEP_1!$Q$2:$Q$5,NUMERICAL_BINS_STEP_1!$A$2:$A$5,,-1)</f>
        <v>2</v>
      </c>
      <c r="R118" s="1">
        <f>_xlfn.XLOOKUP(Table119[[#This Row],[SR-BL]],NUMERICAL_BINS_STEP_1!$R$2:$R$5,NUMERICAL_BINS_STEP_1!$A$2:$A$5,,-1)</f>
        <v>3</v>
      </c>
      <c r="S118" s="1">
        <f>_xlfn.XLOOKUP(Table119[[#This Row],[AUCTION YEAR]],NUMERICAL_BINS_STEP_1!$S$2:$S$5,NUMERICAL_BINS_STEP_1!$A$2:$A$5,,-1)</f>
        <v>3</v>
      </c>
      <c r="T118" s="1">
        <f>_xlfn.XLOOKUP(Table119[[#This Row],[BASE PRICE]],NUMERICAL_BINS_STEP_1!$T$2:$T$5,NUMERICAL_BINS_STEP_1!$A$2:$A$5,,-1)</f>
        <v>3</v>
      </c>
      <c r="U118" s="1">
        <f>_xlfn.XLOOKUP(Table14[[#This Row],[COUNTRY]],CATEGORICAL_BINS_STEP_1!$L$2:$L$11,CATEGORICAL_BINS_STEP_1!$K$2:$K$11,,-1)</f>
        <v>1</v>
      </c>
      <c r="V118" s="1">
        <f>_xlfn.XLOOKUP(Table14[[#This Row],[TEAM]],CATEGORICAL_BINS_STEP_1!$L$14:$L$29,CATEGORICAL_BINS_STEP_1!$K$14:$K$29,,-1)</f>
        <v>2</v>
      </c>
      <c r="W118" s="1">
        <f>_xlfn.XLOOKUP(Table14[[#This Row],[PLAYING ROLE]],CATEGORICAL_BINS_STEP_1!$L$34:$L$37,CATEGORICAL_BINS_STEP_1!$K$34:$K$37,,-1)</f>
        <v>2</v>
      </c>
      <c r="X118" s="1">
        <f>IF(Table119[[#This Row],[SOLD PRICE]]&gt;=1000000,1,0)</f>
        <v>0</v>
      </c>
      <c r="Y118" s="1">
        <f>$A$134+SUMPRODUCT($B$134:$W$134,Table1924[[#This Row],[AGE]:[PLAYING ROLE_BINS]])</f>
        <v>-57.064395893815686</v>
      </c>
      <c r="Z118" s="1">
        <f t="shared" si="6"/>
        <v>1.6491028801274146E-25</v>
      </c>
      <c r="AA118" s="1">
        <f t="shared" si="7"/>
        <v>1.6491028801274146E-25</v>
      </c>
      <c r="AB118" s="1">
        <f t="shared" si="8"/>
        <v>1</v>
      </c>
      <c r="AC118" s="1">
        <f t="shared" si="9"/>
        <v>0</v>
      </c>
      <c r="AD118" s="1">
        <f t="shared" si="10"/>
        <v>1</v>
      </c>
    </row>
    <row r="119" spans="1:30" x14ac:dyDescent="0.35">
      <c r="A119" s="4">
        <v>118</v>
      </c>
      <c r="B119" s="4">
        <v>3</v>
      </c>
      <c r="C119" s="1">
        <f>_xlfn.XLOOKUP(Table119[[#This Row],[T-RUNS]],NUMERICAL_BINS_STEP_1!$C$2:$C$5,NUMERICAL_BINS_STEP_1!$A$2:$A$5,,-1)</f>
        <v>2</v>
      </c>
      <c r="D119" s="1">
        <f>_xlfn.XLOOKUP(Table119[[#This Row],[T-WKTS]],NUMERICAL_BINS_STEP_1!$D$2:$D$5,NUMERICAL_BINS_STEP_1!$A$2:$A$5,,-1)</f>
        <v>2</v>
      </c>
      <c r="E119" s="1">
        <f>_xlfn.XLOOKUP(Table119[[#This Row],[ODI-RUNS-S]],NUMERICAL_BINS_STEP_1!$E$2:$E$5,NUMERICAL_BINS_STEP_1!$A$2:$A$5,,-1)</f>
        <v>3</v>
      </c>
      <c r="F119" s="1">
        <f>_xlfn.XLOOKUP(Table119[[#This Row],[ODI-SR-B]],NUMERICAL_BINS_STEP_1!$F$2:$F$5,NUMERICAL_BINS_STEP_1!$A$2:$A$5,,-1)</f>
        <v>2</v>
      </c>
      <c r="G119" s="1">
        <f>_xlfn.XLOOKUP(Table119[[#This Row],[ODI-WKTS]],NUMERICAL_BINS_STEP_1!$G$2:$G$5,NUMERICAL_BINS_STEP_1!$A$2:$A$5,,-1)</f>
        <v>3</v>
      </c>
      <c r="H119" s="1">
        <f>_xlfn.XLOOKUP(Table119[[#This Row],[ODI-SR-BL]],NUMERICAL_BINS_STEP_1!$H$2:$H$5,NUMERICAL_BINS_STEP_1!$A$2:$A$5,,-1)</f>
        <v>3</v>
      </c>
      <c r="I119" s="1">
        <f>_xlfn.XLOOKUP(Table119[[#This Row],[RUNS-S]],NUMERICAL_BINS_STEP_1!$I$2:$I$5,NUMERICAL_BINS_STEP_1!$A$2:$A$5,,-1)</f>
        <v>1</v>
      </c>
      <c r="J119" s="1">
        <f>_xlfn.XLOOKUP(Table119[[#This Row],[HS ]],NUMERICAL_BINS_STEP_1!$J$2:$J$5,NUMERICAL_BINS_STEP_1!$A$2:$A$5,,-1)</f>
        <v>1</v>
      </c>
      <c r="K119" s="1">
        <f>_xlfn.XLOOKUP(Table119[[#This Row],[AVE]],NUMERICAL_BINS_STEP_1!$K$2:$K$5,NUMERICAL_BINS_STEP_1!$A$2:$A$5,,-1)</f>
        <v>1</v>
      </c>
      <c r="L119" s="1">
        <f>_xlfn.XLOOKUP(Table119[[#This Row],[SR -B]],NUMERICAL_BINS_STEP_1!$L$2:$L$5,NUMERICAL_BINS_STEP_1!$A$2:$A$5,,-1)</f>
        <v>1</v>
      </c>
      <c r="M119" s="1">
        <f>_xlfn.XLOOKUP(Table119[[#This Row],[SIXERS]],NUMERICAL_BINS_STEP_1!$M$2:$M$5,NUMERICAL_BINS_STEP_1!$A$2:$A$5,,-1)</f>
        <v>0</v>
      </c>
      <c r="N119" s="1">
        <f>_xlfn.XLOOKUP(Table119[[#This Row],[RUNS-C]],NUMERICAL_BINS_STEP_1!$N$2:$N$5,NUMERICAL_BINS_STEP_1!$A$2:$A$5,,-1)</f>
        <v>0</v>
      </c>
      <c r="O119" s="1">
        <f>_xlfn.XLOOKUP(Table119[[#This Row],[WKTS]],NUMERICAL_BINS_STEP_1!$O$2:$O$5,NUMERICAL_BINS_STEP_1!$A$2:$A$5,,-1)</f>
        <v>0</v>
      </c>
      <c r="P119" s="1">
        <f>_xlfn.XLOOKUP(Table119[[#This Row],[AVE-BL]],NUMERICAL_BINS_STEP_1!$P$2:$P$5,NUMERICAL_BINS_STEP_1!$A$2:$A$5,,-1)</f>
        <v>3</v>
      </c>
      <c r="Q119" s="1">
        <f>_xlfn.XLOOKUP(Table119[[#This Row],[ECON]],NUMERICAL_BINS_STEP_1!$Q$2:$Q$5,NUMERICAL_BINS_STEP_1!$A$2:$A$5,,-1)</f>
        <v>3</v>
      </c>
      <c r="R119" s="1">
        <f>_xlfn.XLOOKUP(Table119[[#This Row],[SR-BL]],NUMERICAL_BINS_STEP_1!$R$2:$R$5,NUMERICAL_BINS_STEP_1!$A$2:$A$5,,-1)</f>
        <v>2</v>
      </c>
      <c r="S119" s="1">
        <f>_xlfn.XLOOKUP(Table119[[#This Row],[AUCTION YEAR]],NUMERICAL_BINS_STEP_1!$S$2:$S$5,NUMERICAL_BINS_STEP_1!$A$2:$A$5,,-1)</f>
        <v>0</v>
      </c>
      <c r="T119" s="1">
        <f>_xlfn.XLOOKUP(Table119[[#This Row],[BASE PRICE]],NUMERICAL_BINS_STEP_1!$T$2:$T$5,NUMERICAL_BINS_STEP_1!$A$2:$A$5,,-1)</f>
        <v>3</v>
      </c>
      <c r="U119" s="1">
        <f>_xlfn.XLOOKUP(Table14[[#This Row],[COUNTRY]],CATEGORICAL_BINS_STEP_1!$L$2:$L$11,CATEGORICAL_BINS_STEP_1!$K$2:$K$11,,-1)</f>
        <v>3</v>
      </c>
      <c r="V119" s="1">
        <f>_xlfn.XLOOKUP(Table14[[#This Row],[TEAM]],CATEGORICAL_BINS_STEP_1!$L$14:$L$29,CATEGORICAL_BINS_STEP_1!$K$14:$K$29,,-1)</f>
        <v>3</v>
      </c>
      <c r="W119" s="1">
        <f>_xlfn.XLOOKUP(Table14[[#This Row],[PLAYING ROLE]],CATEGORICAL_BINS_STEP_1!$L$34:$L$37,CATEGORICAL_BINS_STEP_1!$K$34:$K$37,,-1)</f>
        <v>3</v>
      </c>
      <c r="X119" s="1">
        <f>IF(Table119[[#This Row],[SOLD PRICE]]&gt;=1000000,1,0)</f>
        <v>0</v>
      </c>
      <c r="Y119" s="1">
        <f>$A$134+SUMPRODUCT($B$134:$W$134,Table1924[[#This Row],[AGE]:[PLAYING ROLE_BINS]])</f>
        <v>-1022.2729278168089</v>
      </c>
      <c r="Z119" s="1">
        <f t="shared" si="6"/>
        <v>0</v>
      </c>
      <c r="AA119" s="1">
        <f t="shared" si="7"/>
        <v>0</v>
      </c>
      <c r="AB119" s="1">
        <f t="shared" si="8"/>
        <v>1</v>
      </c>
      <c r="AC119" s="1">
        <f t="shared" si="9"/>
        <v>0</v>
      </c>
      <c r="AD119" s="1">
        <f t="shared" si="10"/>
        <v>0</v>
      </c>
    </row>
    <row r="120" spans="1:30" x14ac:dyDescent="0.35">
      <c r="A120" s="4">
        <v>119</v>
      </c>
      <c r="B120" s="4">
        <v>2</v>
      </c>
      <c r="C120" s="1">
        <f>_xlfn.XLOOKUP(Table119[[#This Row],[T-RUNS]],NUMERICAL_BINS_STEP_1!$C$2:$C$5,NUMERICAL_BINS_STEP_1!$A$2:$A$5,,-1)</f>
        <v>3</v>
      </c>
      <c r="D120" s="1">
        <f>_xlfn.XLOOKUP(Table119[[#This Row],[T-WKTS]],NUMERICAL_BINS_STEP_1!$D$2:$D$5,NUMERICAL_BINS_STEP_1!$A$2:$A$5,,-1)</f>
        <v>0</v>
      </c>
      <c r="E120" s="1">
        <f>_xlfn.XLOOKUP(Table119[[#This Row],[ODI-RUNS-S]],NUMERICAL_BINS_STEP_1!$E$2:$E$5,NUMERICAL_BINS_STEP_1!$A$2:$A$5,,-1)</f>
        <v>3</v>
      </c>
      <c r="F120" s="1">
        <f>_xlfn.XLOOKUP(Table119[[#This Row],[ODI-SR-B]],NUMERICAL_BINS_STEP_1!$F$2:$F$5,NUMERICAL_BINS_STEP_1!$A$2:$A$5,,-1)</f>
        <v>2</v>
      </c>
      <c r="G120" s="1">
        <f>_xlfn.XLOOKUP(Table119[[#This Row],[ODI-WKTS]],NUMERICAL_BINS_STEP_1!$G$2:$G$5,NUMERICAL_BINS_STEP_1!$A$2:$A$5,,-1)</f>
        <v>0</v>
      </c>
      <c r="H120" s="1">
        <f>_xlfn.XLOOKUP(Table119[[#This Row],[ODI-SR-BL]],NUMERICAL_BINS_STEP_1!$H$2:$H$5,NUMERICAL_BINS_STEP_1!$A$2:$A$5,,-1)</f>
        <v>3</v>
      </c>
      <c r="I120" s="1">
        <f>_xlfn.XLOOKUP(Table119[[#This Row],[RUNS-S]],NUMERICAL_BINS_STEP_1!$I$2:$I$5,NUMERICAL_BINS_STEP_1!$A$2:$A$5,,-1)</f>
        <v>1</v>
      </c>
      <c r="J120" s="1">
        <f>_xlfn.XLOOKUP(Table119[[#This Row],[HS ]],NUMERICAL_BINS_STEP_1!$J$2:$J$5,NUMERICAL_BINS_STEP_1!$A$2:$A$5,,-1)</f>
        <v>1</v>
      </c>
      <c r="K120" s="1">
        <f>_xlfn.XLOOKUP(Table119[[#This Row],[AVE]],NUMERICAL_BINS_STEP_1!$K$2:$K$5,NUMERICAL_BINS_STEP_1!$A$2:$A$5,,-1)</f>
        <v>0</v>
      </c>
      <c r="L120" s="1">
        <f>_xlfn.XLOOKUP(Table119[[#This Row],[SR -B]],NUMERICAL_BINS_STEP_1!$L$2:$L$5,NUMERICAL_BINS_STEP_1!$A$2:$A$5,,-1)</f>
        <v>0</v>
      </c>
      <c r="M120" s="1">
        <f>_xlfn.XLOOKUP(Table119[[#This Row],[SIXERS]],NUMERICAL_BINS_STEP_1!$M$2:$M$5,NUMERICAL_BINS_STEP_1!$A$2:$A$5,,-1)</f>
        <v>1</v>
      </c>
      <c r="N120" s="1">
        <f>_xlfn.XLOOKUP(Table119[[#This Row],[RUNS-C]],NUMERICAL_BINS_STEP_1!$N$2:$N$5,NUMERICAL_BINS_STEP_1!$A$2:$A$5,,-1)</f>
        <v>0</v>
      </c>
      <c r="O120" s="1">
        <f>_xlfn.XLOOKUP(Table119[[#This Row],[WKTS]],NUMERICAL_BINS_STEP_1!$O$2:$O$5,NUMERICAL_BINS_STEP_1!$A$2:$A$5,,-1)</f>
        <v>0</v>
      </c>
      <c r="P120" s="1">
        <f>_xlfn.XLOOKUP(Table119[[#This Row],[AVE-BL]],NUMERICAL_BINS_STEP_1!$P$2:$P$5,NUMERICAL_BINS_STEP_1!$A$2:$A$5,,-1)</f>
        <v>0</v>
      </c>
      <c r="Q120" s="1">
        <f>_xlfn.XLOOKUP(Table119[[#This Row],[ECON]],NUMERICAL_BINS_STEP_1!$Q$2:$Q$5,NUMERICAL_BINS_STEP_1!$A$2:$A$5,,-1)</f>
        <v>0</v>
      </c>
      <c r="R120" s="1">
        <f>_xlfn.XLOOKUP(Table119[[#This Row],[SR-BL]],NUMERICAL_BINS_STEP_1!$R$2:$R$5,NUMERICAL_BINS_STEP_1!$A$2:$A$5,,-1)</f>
        <v>0</v>
      </c>
      <c r="S120" s="1">
        <f>_xlfn.XLOOKUP(Table119[[#This Row],[AUCTION YEAR]],NUMERICAL_BINS_STEP_1!$S$2:$S$5,NUMERICAL_BINS_STEP_1!$A$2:$A$5,,-1)</f>
        <v>0</v>
      </c>
      <c r="T120" s="1">
        <f>_xlfn.XLOOKUP(Table119[[#This Row],[BASE PRICE]],NUMERICAL_BINS_STEP_1!$T$2:$T$5,NUMERICAL_BINS_STEP_1!$A$2:$A$5,,-1)</f>
        <v>3</v>
      </c>
      <c r="U120" s="1">
        <f>_xlfn.XLOOKUP(Table14[[#This Row],[COUNTRY]],CATEGORICAL_BINS_STEP_1!$L$2:$L$11,CATEGORICAL_BINS_STEP_1!$K$2:$K$11,,-1)</f>
        <v>2</v>
      </c>
      <c r="V120" s="1">
        <f>_xlfn.XLOOKUP(Table14[[#This Row],[TEAM]],CATEGORICAL_BINS_STEP_1!$L$14:$L$29,CATEGORICAL_BINS_STEP_1!$K$14:$K$29,,-1)</f>
        <v>2</v>
      </c>
      <c r="W120" s="1">
        <f>_xlfn.XLOOKUP(Table14[[#This Row],[PLAYING ROLE]],CATEGORICAL_BINS_STEP_1!$L$34:$L$37,CATEGORICAL_BINS_STEP_1!$K$34:$K$37,,-1)</f>
        <v>1</v>
      </c>
      <c r="X120" s="1">
        <f>IF(Table119[[#This Row],[SOLD PRICE]]&gt;=1000000,1,0)</f>
        <v>0</v>
      </c>
      <c r="Y120" s="1">
        <f>$A$134+SUMPRODUCT($B$134:$W$134,Table1924[[#This Row],[AGE]:[PLAYING ROLE_BINS]])</f>
        <v>-717.38109776418128</v>
      </c>
      <c r="Z120" s="1">
        <f t="shared" si="6"/>
        <v>0</v>
      </c>
      <c r="AA120" s="1">
        <f t="shared" si="7"/>
        <v>0</v>
      </c>
      <c r="AB120" s="1">
        <f t="shared" si="8"/>
        <v>1</v>
      </c>
      <c r="AC120" s="1">
        <f t="shared" si="9"/>
        <v>0</v>
      </c>
      <c r="AD120" s="1">
        <f t="shared" si="10"/>
        <v>0</v>
      </c>
    </row>
    <row r="121" spans="1:30" x14ac:dyDescent="0.35">
      <c r="A121" s="4">
        <v>120</v>
      </c>
      <c r="B121" s="4">
        <v>2</v>
      </c>
      <c r="C121" s="1">
        <f>_xlfn.XLOOKUP(Table119[[#This Row],[T-RUNS]],NUMERICAL_BINS_STEP_1!$C$2:$C$5,NUMERICAL_BINS_STEP_1!$A$2:$A$5,,-1)</f>
        <v>3</v>
      </c>
      <c r="D121" s="1">
        <f>_xlfn.XLOOKUP(Table119[[#This Row],[T-WKTS]],NUMERICAL_BINS_STEP_1!$D$2:$D$5,NUMERICAL_BINS_STEP_1!$A$2:$A$5,,-1)</f>
        <v>0</v>
      </c>
      <c r="E121" s="1">
        <f>_xlfn.XLOOKUP(Table119[[#This Row],[ODI-RUNS-S]],NUMERICAL_BINS_STEP_1!$E$2:$E$5,NUMERICAL_BINS_STEP_1!$A$2:$A$5,,-1)</f>
        <v>3</v>
      </c>
      <c r="F121" s="1">
        <f>_xlfn.XLOOKUP(Table119[[#This Row],[ODI-SR-B]],NUMERICAL_BINS_STEP_1!$F$2:$F$5,NUMERICAL_BINS_STEP_1!$A$2:$A$5,,-1)</f>
        <v>1</v>
      </c>
      <c r="G121" s="1">
        <f>_xlfn.XLOOKUP(Table119[[#This Row],[ODI-WKTS]],NUMERICAL_BINS_STEP_1!$G$2:$G$5,NUMERICAL_BINS_STEP_1!$A$2:$A$5,,-1)</f>
        <v>0</v>
      </c>
      <c r="H121" s="1">
        <f>_xlfn.XLOOKUP(Table119[[#This Row],[ODI-SR-BL]],NUMERICAL_BINS_STEP_1!$H$2:$H$5,NUMERICAL_BINS_STEP_1!$A$2:$A$5,,-1)</f>
        <v>0</v>
      </c>
      <c r="I121" s="1">
        <f>_xlfn.XLOOKUP(Table119[[#This Row],[RUNS-S]],NUMERICAL_BINS_STEP_1!$I$2:$I$5,NUMERICAL_BINS_STEP_1!$A$2:$A$5,,-1)</f>
        <v>2</v>
      </c>
      <c r="J121" s="1">
        <f>_xlfn.XLOOKUP(Table119[[#This Row],[HS ]],NUMERICAL_BINS_STEP_1!$J$2:$J$5,NUMERICAL_BINS_STEP_1!$A$2:$A$5,,-1)</f>
        <v>2</v>
      </c>
      <c r="K121" s="1">
        <f>_xlfn.XLOOKUP(Table119[[#This Row],[AVE]],NUMERICAL_BINS_STEP_1!$K$2:$K$5,NUMERICAL_BINS_STEP_1!$A$2:$A$5,,-1)</f>
        <v>2</v>
      </c>
      <c r="L121" s="1">
        <f>_xlfn.XLOOKUP(Table119[[#This Row],[SR -B]],NUMERICAL_BINS_STEP_1!$L$2:$L$5,NUMERICAL_BINS_STEP_1!$A$2:$A$5,,-1)</f>
        <v>2</v>
      </c>
      <c r="M121" s="1">
        <f>_xlfn.XLOOKUP(Table119[[#This Row],[SIXERS]],NUMERICAL_BINS_STEP_1!$M$2:$M$5,NUMERICAL_BINS_STEP_1!$A$2:$A$5,,-1)</f>
        <v>1</v>
      </c>
      <c r="N121" s="1">
        <f>_xlfn.XLOOKUP(Table119[[#This Row],[RUNS-C]],NUMERICAL_BINS_STEP_1!$N$2:$N$5,NUMERICAL_BINS_STEP_1!$A$2:$A$5,,-1)</f>
        <v>0</v>
      </c>
      <c r="O121" s="1">
        <f>_xlfn.XLOOKUP(Table119[[#This Row],[WKTS]],NUMERICAL_BINS_STEP_1!$O$2:$O$5,NUMERICAL_BINS_STEP_1!$A$2:$A$5,,-1)</f>
        <v>0</v>
      </c>
      <c r="P121" s="1">
        <f>_xlfn.XLOOKUP(Table119[[#This Row],[AVE-BL]],NUMERICAL_BINS_STEP_1!$P$2:$P$5,NUMERICAL_BINS_STEP_1!$A$2:$A$5,,-1)</f>
        <v>0</v>
      </c>
      <c r="Q121" s="1">
        <f>_xlfn.XLOOKUP(Table119[[#This Row],[ECON]],NUMERICAL_BINS_STEP_1!$Q$2:$Q$5,NUMERICAL_BINS_STEP_1!$A$2:$A$5,,-1)</f>
        <v>0</v>
      </c>
      <c r="R121" s="1">
        <f>_xlfn.XLOOKUP(Table119[[#This Row],[SR-BL]],NUMERICAL_BINS_STEP_1!$R$2:$R$5,NUMERICAL_BINS_STEP_1!$A$2:$A$5,,-1)</f>
        <v>0</v>
      </c>
      <c r="S121" s="1">
        <f>_xlfn.XLOOKUP(Table119[[#This Row],[AUCTION YEAR]],NUMERICAL_BINS_STEP_1!$S$2:$S$5,NUMERICAL_BINS_STEP_1!$A$2:$A$5,,-1)</f>
        <v>0</v>
      </c>
      <c r="T121" s="1">
        <f>_xlfn.XLOOKUP(Table119[[#This Row],[BASE PRICE]],NUMERICAL_BINS_STEP_1!$T$2:$T$5,NUMERICAL_BINS_STEP_1!$A$2:$A$5,,-1)</f>
        <v>3</v>
      </c>
      <c r="U121" s="1">
        <f>_xlfn.XLOOKUP(Table14[[#This Row],[COUNTRY]],CATEGORICAL_BINS_STEP_1!$L$2:$L$11,CATEGORICAL_BINS_STEP_1!$K$2:$K$11,,-1)</f>
        <v>1</v>
      </c>
      <c r="V121" s="1">
        <f>_xlfn.XLOOKUP(Table14[[#This Row],[TEAM]],CATEGORICAL_BINS_STEP_1!$L$14:$L$29,CATEGORICAL_BINS_STEP_1!$K$14:$K$29,,-1)</f>
        <v>4</v>
      </c>
      <c r="W121" s="1">
        <f>_xlfn.XLOOKUP(Table14[[#This Row],[PLAYING ROLE]],CATEGORICAL_BINS_STEP_1!$L$34:$L$37,CATEGORICAL_BINS_STEP_1!$K$34:$K$37,,-1)</f>
        <v>2</v>
      </c>
      <c r="X121" s="1">
        <f>IF(Table119[[#This Row],[SOLD PRICE]]&gt;=1000000,1,0)</f>
        <v>0</v>
      </c>
      <c r="Y121" s="1">
        <f>$A$134+SUMPRODUCT($B$134:$W$134,Table1924[[#This Row],[AGE]:[PLAYING ROLE_BINS]])</f>
        <v>-317.81610153105123</v>
      </c>
      <c r="Z121" s="1">
        <f t="shared" si="6"/>
        <v>9.4236868288324807E-139</v>
      </c>
      <c r="AA121" s="1">
        <f t="shared" si="7"/>
        <v>9.4236868288324807E-139</v>
      </c>
      <c r="AB121" s="1">
        <f t="shared" si="8"/>
        <v>1</v>
      </c>
      <c r="AC121" s="1">
        <f t="shared" si="9"/>
        <v>0</v>
      </c>
      <c r="AD121" s="1">
        <f t="shared" si="10"/>
        <v>1</v>
      </c>
    </row>
    <row r="122" spans="1:30" x14ac:dyDescent="0.35">
      <c r="A122" s="4">
        <v>121</v>
      </c>
      <c r="B122" s="4">
        <v>2</v>
      </c>
      <c r="C122" s="1">
        <f>_xlfn.XLOOKUP(Table119[[#This Row],[T-RUNS]],NUMERICAL_BINS_STEP_1!$C$2:$C$5,NUMERICAL_BINS_STEP_1!$A$2:$A$5,,-1)</f>
        <v>2</v>
      </c>
      <c r="D122" s="1">
        <f>_xlfn.XLOOKUP(Table119[[#This Row],[T-WKTS]],NUMERICAL_BINS_STEP_1!$D$2:$D$5,NUMERICAL_BINS_STEP_1!$A$2:$A$5,,-1)</f>
        <v>3</v>
      </c>
      <c r="E122" s="1">
        <f>_xlfn.XLOOKUP(Table119[[#This Row],[ODI-RUNS-S]],NUMERICAL_BINS_STEP_1!$E$2:$E$5,NUMERICAL_BINS_STEP_1!$A$2:$A$5,,-1)</f>
        <v>1</v>
      </c>
      <c r="F122" s="1">
        <f>_xlfn.XLOOKUP(Table119[[#This Row],[ODI-SR-B]],NUMERICAL_BINS_STEP_1!$F$2:$F$5,NUMERICAL_BINS_STEP_1!$A$2:$A$5,,-1)</f>
        <v>0</v>
      </c>
      <c r="G122" s="1">
        <f>_xlfn.XLOOKUP(Table119[[#This Row],[ODI-WKTS]],NUMERICAL_BINS_STEP_1!$G$2:$G$5,NUMERICAL_BINS_STEP_1!$A$2:$A$5,,-1)</f>
        <v>3</v>
      </c>
      <c r="H122" s="1">
        <f>_xlfn.XLOOKUP(Table119[[#This Row],[ODI-SR-BL]],NUMERICAL_BINS_STEP_1!$H$2:$H$5,NUMERICAL_BINS_STEP_1!$A$2:$A$5,,-1)</f>
        <v>0</v>
      </c>
      <c r="I122" s="1">
        <f>_xlfn.XLOOKUP(Table119[[#This Row],[RUNS-S]],NUMERICAL_BINS_STEP_1!$I$2:$I$5,NUMERICAL_BINS_STEP_1!$A$2:$A$5,,-1)</f>
        <v>0</v>
      </c>
      <c r="J122" s="1">
        <f>_xlfn.XLOOKUP(Table119[[#This Row],[HS ]],NUMERICAL_BINS_STEP_1!$J$2:$J$5,NUMERICAL_BINS_STEP_1!$A$2:$A$5,,-1)</f>
        <v>0</v>
      </c>
      <c r="K122" s="1">
        <f>_xlfn.XLOOKUP(Table119[[#This Row],[AVE]],NUMERICAL_BINS_STEP_1!$K$2:$K$5,NUMERICAL_BINS_STEP_1!$A$2:$A$5,,-1)</f>
        <v>0</v>
      </c>
      <c r="L122" s="1">
        <f>_xlfn.XLOOKUP(Table119[[#This Row],[SR -B]],NUMERICAL_BINS_STEP_1!$L$2:$L$5,NUMERICAL_BINS_STEP_1!$A$2:$A$5,,-1)</f>
        <v>0</v>
      </c>
      <c r="M122" s="1">
        <f>_xlfn.XLOOKUP(Table119[[#This Row],[SIXERS]],NUMERICAL_BINS_STEP_1!$M$2:$M$5,NUMERICAL_BINS_STEP_1!$A$2:$A$5,,-1)</f>
        <v>0</v>
      </c>
      <c r="N122" s="1">
        <f>_xlfn.XLOOKUP(Table119[[#This Row],[RUNS-C]],NUMERICAL_BINS_STEP_1!$N$2:$N$5,NUMERICAL_BINS_STEP_1!$A$2:$A$5,,-1)</f>
        <v>2</v>
      </c>
      <c r="O122" s="1">
        <f>_xlfn.XLOOKUP(Table119[[#This Row],[WKTS]],NUMERICAL_BINS_STEP_1!$O$2:$O$5,NUMERICAL_BINS_STEP_1!$A$2:$A$5,,-1)</f>
        <v>2</v>
      </c>
      <c r="P122" s="1">
        <f>_xlfn.XLOOKUP(Table119[[#This Row],[AVE-BL]],NUMERICAL_BINS_STEP_1!$P$2:$P$5,NUMERICAL_BINS_STEP_1!$A$2:$A$5,,-1)</f>
        <v>2</v>
      </c>
      <c r="Q122" s="1">
        <f>_xlfn.XLOOKUP(Table119[[#This Row],[ECON]],NUMERICAL_BINS_STEP_1!$Q$2:$Q$5,NUMERICAL_BINS_STEP_1!$A$2:$A$5,,-1)</f>
        <v>0</v>
      </c>
      <c r="R122" s="1">
        <f>_xlfn.XLOOKUP(Table119[[#This Row],[SR-BL]],NUMERICAL_BINS_STEP_1!$R$2:$R$5,NUMERICAL_BINS_STEP_1!$A$2:$A$5,,-1)</f>
        <v>3</v>
      </c>
      <c r="S122" s="1">
        <f>_xlfn.XLOOKUP(Table119[[#This Row],[AUCTION YEAR]],NUMERICAL_BINS_STEP_1!$S$2:$S$5,NUMERICAL_BINS_STEP_1!$A$2:$A$5,,-1)</f>
        <v>0</v>
      </c>
      <c r="T122" s="1">
        <f>_xlfn.XLOOKUP(Table119[[#This Row],[BASE PRICE]],NUMERICAL_BINS_STEP_1!$T$2:$T$5,NUMERICAL_BINS_STEP_1!$A$2:$A$5,,-1)</f>
        <v>3</v>
      </c>
      <c r="U122" s="1">
        <f>_xlfn.XLOOKUP(Table14[[#This Row],[COUNTRY]],CATEGORICAL_BINS_STEP_1!$L$2:$L$11,CATEGORICAL_BINS_STEP_1!$K$2:$K$11,,-1)</f>
        <v>2</v>
      </c>
      <c r="V122" s="1">
        <f>_xlfn.XLOOKUP(Table14[[#This Row],[TEAM]],CATEGORICAL_BINS_STEP_1!$L$14:$L$29,CATEGORICAL_BINS_STEP_1!$K$14:$K$29,,-1)</f>
        <v>4</v>
      </c>
      <c r="W122" s="1">
        <f>_xlfn.XLOOKUP(Table14[[#This Row],[PLAYING ROLE]],CATEGORICAL_BINS_STEP_1!$L$34:$L$37,CATEGORICAL_BINS_STEP_1!$K$34:$K$37,,-1)</f>
        <v>1</v>
      </c>
      <c r="X122" s="1">
        <f>IF(Table119[[#This Row],[SOLD PRICE]]&gt;=1000000,1,0)</f>
        <v>0</v>
      </c>
      <c r="Y122" s="1">
        <f>$A$134+SUMPRODUCT($B$134:$W$134,Table1924[[#This Row],[AGE]:[PLAYING ROLE_BINS]])</f>
        <v>-691.77460968357911</v>
      </c>
      <c r="Z122" s="1">
        <f t="shared" si="6"/>
        <v>3.6821738858847873E-301</v>
      </c>
      <c r="AA122" s="1">
        <f t="shared" si="7"/>
        <v>3.6821738858847873E-301</v>
      </c>
      <c r="AB122" s="1">
        <f t="shared" si="8"/>
        <v>1</v>
      </c>
      <c r="AC122" s="1">
        <f t="shared" si="9"/>
        <v>0</v>
      </c>
      <c r="AD122" s="1">
        <f t="shared" si="10"/>
        <v>1</v>
      </c>
    </row>
    <row r="123" spans="1:30" x14ac:dyDescent="0.35">
      <c r="A123" s="4">
        <v>122</v>
      </c>
      <c r="B123" s="4">
        <v>2</v>
      </c>
      <c r="C123" s="1">
        <f>_xlfn.XLOOKUP(Table119[[#This Row],[T-RUNS]],NUMERICAL_BINS_STEP_1!$C$2:$C$5,NUMERICAL_BINS_STEP_1!$A$2:$A$5,,-1)</f>
        <v>3</v>
      </c>
      <c r="D123" s="1">
        <f>_xlfn.XLOOKUP(Table119[[#This Row],[T-WKTS]],NUMERICAL_BINS_STEP_1!$D$2:$D$5,NUMERICAL_BINS_STEP_1!$A$2:$A$5,,-1)</f>
        <v>0</v>
      </c>
      <c r="E123" s="1">
        <f>_xlfn.XLOOKUP(Table119[[#This Row],[ODI-RUNS-S]],NUMERICAL_BINS_STEP_1!$E$2:$E$5,NUMERICAL_BINS_STEP_1!$A$2:$A$5,,-1)</f>
        <v>3</v>
      </c>
      <c r="F123" s="1">
        <f>_xlfn.XLOOKUP(Table119[[#This Row],[ODI-SR-B]],NUMERICAL_BINS_STEP_1!$F$2:$F$5,NUMERICAL_BINS_STEP_1!$A$2:$A$5,,-1)</f>
        <v>3</v>
      </c>
      <c r="G123" s="1">
        <f>_xlfn.XLOOKUP(Table119[[#This Row],[ODI-WKTS]],NUMERICAL_BINS_STEP_1!$G$2:$G$5,NUMERICAL_BINS_STEP_1!$A$2:$A$5,,-1)</f>
        <v>0</v>
      </c>
      <c r="H123" s="1">
        <f>_xlfn.XLOOKUP(Table119[[#This Row],[ODI-SR-BL]],NUMERICAL_BINS_STEP_1!$H$2:$H$5,NUMERICAL_BINS_STEP_1!$A$2:$A$5,,-1)</f>
        <v>0</v>
      </c>
      <c r="I123" s="1">
        <f>_xlfn.XLOOKUP(Table119[[#This Row],[RUNS-S]],NUMERICAL_BINS_STEP_1!$I$2:$I$5,NUMERICAL_BINS_STEP_1!$A$2:$A$5,,-1)</f>
        <v>3</v>
      </c>
      <c r="J123" s="1">
        <f>_xlfn.XLOOKUP(Table119[[#This Row],[HS ]],NUMERICAL_BINS_STEP_1!$J$2:$J$5,NUMERICAL_BINS_STEP_1!$A$2:$A$5,,-1)</f>
        <v>2</v>
      </c>
      <c r="K123" s="1">
        <f>_xlfn.XLOOKUP(Table119[[#This Row],[AVE]],NUMERICAL_BINS_STEP_1!$K$2:$K$5,NUMERICAL_BINS_STEP_1!$A$2:$A$5,,-1)</f>
        <v>3</v>
      </c>
      <c r="L123" s="1">
        <f>_xlfn.XLOOKUP(Table119[[#This Row],[SR -B]],NUMERICAL_BINS_STEP_1!$L$2:$L$5,NUMERICAL_BINS_STEP_1!$A$2:$A$5,,-1)</f>
        <v>3</v>
      </c>
      <c r="M123" s="1">
        <f>_xlfn.XLOOKUP(Table119[[#This Row],[SIXERS]],NUMERICAL_BINS_STEP_1!$M$2:$M$5,NUMERICAL_BINS_STEP_1!$A$2:$A$5,,-1)</f>
        <v>3</v>
      </c>
      <c r="N123" s="1">
        <f>_xlfn.XLOOKUP(Table119[[#This Row],[RUNS-C]],NUMERICAL_BINS_STEP_1!$N$2:$N$5,NUMERICAL_BINS_STEP_1!$A$2:$A$5,,-1)</f>
        <v>0</v>
      </c>
      <c r="O123" s="1">
        <f>_xlfn.XLOOKUP(Table119[[#This Row],[WKTS]],NUMERICAL_BINS_STEP_1!$O$2:$O$5,NUMERICAL_BINS_STEP_1!$A$2:$A$5,,-1)</f>
        <v>0</v>
      </c>
      <c r="P123" s="1">
        <f>_xlfn.XLOOKUP(Table119[[#This Row],[AVE-BL]],NUMERICAL_BINS_STEP_1!$P$2:$P$5,NUMERICAL_BINS_STEP_1!$A$2:$A$5,,-1)</f>
        <v>0</v>
      </c>
      <c r="Q123" s="1">
        <f>_xlfn.XLOOKUP(Table119[[#This Row],[ECON]],NUMERICAL_BINS_STEP_1!$Q$2:$Q$5,NUMERICAL_BINS_STEP_1!$A$2:$A$5,,-1)</f>
        <v>0</v>
      </c>
      <c r="R123" s="1">
        <f>_xlfn.XLOOKUP(Table119[[#This Row],[SR-BL]],NUMERICAL_BINS_STEP_1!$R$2:$R$5,NUMERICAL_BINS_STEP_1!$A$2:$A$5,,-1)</f>
        <v>0</v>
      </c>
      <c r="S123" s="1">
        <f>_xlfn.XLOOKUP(Table119[[#This Row],[AUCTION YEAR]],NUMERICAL_BINS_STEP_1!$S$2:$S$5,NUMERICAL_BINS_STEP_1!$A$2:$A$5,,-1)</f>
        <v>0</v>
      </c>
      <c r="T123" s="1">
        <f>_xlfn.XLOOKUP(Table119[[#This Row],[BASE PRICE]],NUMERICAL_BINS_STEP_1!$T$2:$T$5,NUMERICAL_BINS_STEP_1!$A$2:$A$5,,-1)</f>
        <v>3</v>
      </c>
      <c r="U123" s="1">
        <f>_xlfn.XLOOKUP(Table14[[#This Row],[COUNTRY]],CATEGORICAL_BINS_STEP_1!$L$2:$L$11,CATEGORICAL_BINS_STEP_1!$K$2:$K$11,,-1)</f>
        <v>1</v>
      </c>
      <c r="V123" s="1">
        <f>_xlfn.XLOOKUP(Table14[[#This Row],[TEAM]],CATEGORICAL_BINS_STEP_1!$L$14:$L$29,CATEGORICAL_BINS_STEP_1!$K$14:$K$29,,-1)</f>
        <v>2</v>
      </c>
      <c r="W123" s="1">
        <f>_xlfn.XLOOKUP(Table14[[#This Row],[PLAYING ROLE]],CATEGORICAL_BINS_STEP_1!$L$34:$L$37,CATEGORICAL_BINS_STEP_1!$K$34:$K$37,,-1)</f>
        <v>3</v>
      </c>
      <c r="X123" s="1">
        <f>IF(Table119[[#This Row],[SOLD PRICE]]&gt;=1000000,1,0)</f>
        <v>1</v>
      </c>
      <c r="Y123" s="1">
        <f>$A$134+SUMPRODUCT($B$134:$W$134,Table1924[[#This Row],[AGE]:[PLAYING ROLE_BINS]])</f>
        <v>95.01926786951617</v>
      </c>
      <c r="Z123" s="1">
        <f t="shared" si="6"/>
        <v>1.846476182980689E+41</v>
      </c>
      <c r="AA123" s="1">
        <f t="shared" si="7"/>
        <v>1</v>
      </c>
      <c r="AB123" s="1">
        <f t="shared" si="8"/>
        <v>1</v>
      </c>
      <c r="AC123" s="1">
        <f t="shared" si="9"/>
        <v>0</v>
      </c>
      <c r="AD123" s="1">
        <f t="shared" si="10"/>
        <v>1</v>
      </c>
    </row>
    <row r="124" spans="1:30" x14ac:dyDescent="0.35">
      <c r="A124" s="4">
        <v>123</v>
      </c>
      <c r="B124" s="4">
        <v>3</v>
      </c>
      <c r="C124" s="1">
        <f>_xlfn.XLOOKUP(Table119[[#This Row],[T-RUNS]],NUMERICAL_BINS_STEP_1!$C$2:$C$5,NUMERICAL_BINS_STEP_1!$A$2:$A$5,,-1)</f>
        <v>3</v>
      </c>
      <c r="D124" s="1">
        <f>_xlfn.XLOOKUP(Table119[[#This Row],[T-WKTS]],NUMERICAL_BINS_STEP_1!$D$2:$D$5,NUMERICAL_BINS_STEP_1!$A$2:$A$5,,-1)</f>
        <v>0</v>
      </c>
      <c r="E124" s="1">
        <f>_xlfn.XLOOKUP(Table119[[#This Row],[ODI-RUNS-S]],NUMERICAL_BINS_STEP_1!$E$2:$E$5,NUMERICAL_BINS_STEP_1!$A$2:$A$5,,-1)</f>
        <v>3</v>
      </c>
      <c r="F124" s="1">
        <f>_xlfn.XLOOKUP(Table119[[#This Row],[ODI-SR-B]],NUMERICAL_BINS_STEP_1!$F$2:$F$5,NUMERICAL_BINS_STEP_1!$A$2:$A$5,,-1)</f>
        <v>1</v>
      </c>
      <c r="G124" s="1">
        <f>_xlfn.XLOOKUP(Table119[[#This Row],[ODI-WKTS]],NUMERICAL_BINS_STEP_1!$G$2:$G$5,NUMERICAL_BINS_STEP_1!$A$2:$A$5,,-1)</f>
        <v>0</v>
      </c>
      <c r="H124" s="1">
        <f>_xlfn.XLOOKUP(Table119[[#This Row],[ODI-SR-BL]],NUMERICAL_BINS_STEP_1!$H$2:$H$5,NUMERICAL_BINS_STEP_1!$A$2:$A$5,,-1)</f>
        <v>3</v>
      </c>
      <c r="I124" s="1">
        <f>_xlfn.XLOOKUP(Table119[[#This Row],[RUNS-S]],NUMERICAL_BINS_STEP_1!$I$2:$I$5,NUMERICAL_BINS_STEP_1!$A$2:$A$5,,-1)</f>
        <v>3</v>
      </c>
      <c r="J124" s="1">
        <f>_xlfn.XLOOKUP(Table119[[#This Row],[HS ]],NUMERICAL_BINS_STEP_1!$J$2:$J$5,NUMERICAL_BINS_STEP_1!$A$2:$A$5,,-1)</f>
        <v>3</v>
      </c>
      <c r="K124" s="1">
        <f>_xlfn.XLOOKUP(Table119[[#This Row],[AVE]],NUMERICAL_BINS_STEP_1!$K$2:$K$5,NUMERICAL_BINS_STEP_1!$A$2:$A$5,,-1)</f>
        <v>3</v>
      </c>
      <c r="L124" s="1">
        <f>_xlfn.XLOOKUP(Table119[[#This Row],[SR -B]],NUMERICAL_BINS_STEP_1!$L$2:$L$5,NUMERICAL_BINS_STEP_1!$A$2:$A$5,,-1)</f>
        <v>1</v>
      </c>
      <c r="M124" s="1">
        <f>_xlfn.XLOOKUP(Table119[[#This Row],[SIXERS]],NUMERICAL_BINS_STEP_1!$M$2:$M$5,NUMERICAL_BINS_STEP_1!$A$2:$A$5,,-1)</f>
        <v>2</v>
      </c>
      <c r="N124" s="1">
        <f>_xlfn.XLOOKUP(Table119[[#This Row],[RUNS-C]],NUMERICAL_BINS_STEP_1!$N$2:$N$5,NUMERICAL_BINS_STEP_1!$A$2:$A$5,,-1)</f>
        <v>0</v>
      </c>
      <c r="O124" s="1">
        <f>_xlfn.XLOOKUP(Table119[[#This Row],[WKTS]],NUMERICAL_BINS_STEP_1!$O$2:$O$5,NUMERICAL_BINS_STEP_1!$A$2:$A$5,,-1)</f>
        <v>0</v>
      </c>
      <c r="P124" s="1">
        <f>_xlfn.XLOOKUP(Table119[[#This Row],[AVE-BL]],NUMERICAL_BINS_STEP_1!$P$2:$P$5,NUMERICAL_BINS_STEP_1!$A$2:$A$5,,-1)</f>
        <v>0</v>
      </c>
      <c r="Q124" s="1">
        <f>_xlfn.XLOOKUP(Table119[[#This Row],[ECON]],NUMERICAL_BINS_STEP_1!$Q$2:$Q$5,NUMERICAL_BINS_STEP_1!$A$2:$A$5,,-1)</f>
        <v>0</v>
      </c>
      <c r="R124" s="1">
        <f>_xlfn.XLOOKUP(Table119[[#This Row],[SR-BL]],NUMERICAL_BINS_STEP_1!$R$2:$R$5,NUMERICAL_BINS_STEP_1!$A$2:$A$5,,-1)</f>
        <v>0</v>
      </c>
      <c r="S124" s="1">
        <f>_xlfn.XLOOKUP(Table119[[#This Row],[AUCTION YEAR]],NUMERICAL_BINS_STEP_1!$S$2:$S$5,NUMERICAL_BINS_STEP_1!$A$2:$A$5,,-1)</f>
        <v>3</v>
      </c>
      <c r="T124" s="1">
        <f>_xlfn.XLOOKUP(Table119[[#This Row],[BASE PRICE]],NUMERICAL_BINS_STEP_1!$T$2:$T$5,NUMERICAL_BINS_STEP_1!$A$2:$A$5,,-1)</f>
        <v>3</v>
      </c>
      <c r="U124" s="1">
        <f>_xlfn.XLOOKUP(Table14[[#This Row],[COUNTRY]],CATEGORICAL_BINS_STEP_1!$L$2:$L$11,CATEGORICAL_BINS_STEP_1!$K$2:$K$11,,-1)</f>
        <v>2</v>
      </c>
      <c r="V124" s="1">
        <f>_xlfn.XLOOKUP(Table14[[#This Row],[TEAM]],CATEGORICAL_BINS_STEP_1!$L$14:$L$29,CATEGORICAL_BINS_STEP_1!$K$14:$K$29,,-1)</f>
        <v>3</v>
      </c>
      <c r="W124" s="1">
        <f>_xlfn.XLOOKUP(Table14[[#This Row],[PLAYING ROLE]],CATEGORICAL_BINS_STEP_1!$L$34:$L$37,CATEGORICAL_BINS_STEP_1!$K$34:$K$37,,-1)</f>
        <v>3</v>
      </c>
      <c r="X124" s="1">
        <f>IF(Table119[[#This Row],[SOLD PRICE]]&gt;=1000000,1,0)</f>
        <v>0</v>
      </c>
      <c r="Y124" s="1">
        <f>$A$134+SUMPRODUCT($B$134:$W$134,Table1924[[#This Row],[AGE]:[PLAYING ROLE_BINS]])</f>
        <v>-648.54536848441637</v>
      </c>
      <c r="Z124" s="1">
        <f t="shared" si="6"/>
        <v>2.1894004514897758E-282</v>
      </c>
      <c r="AA124" s="1">
        <f t="shared" si="7"/>
        <v>2.1894004514897758E-282</v>
      </c>
      <c r="AB124" s="1">
        <f t="shared" si="8"/>
        <v>1</v>
      </c>
      <c r="AC124" s="1">
        <f t="shared" si="9"/>
        <v>0</v>
      </c>
      <c r="AD124" s="1">
        <f t="shared" si="10"/>
        <v>1</v>
      </c>
    </row>
    <row r="125" spans="1:30" x14ac:dyDescent="0.35">
      <c r="A125" s="4">
        <v>124</v>
      </c>
      <c r="B125" s="4">
        <v>1</v>
      </c>
      <c r="C125" s="1">
        <f>_xlfn.XLOOKUP(Table119[[#This Row],[T-RUNS]],NUMERICAL_BINS_STEP_1!$C$2:$C$5,NUMERICAL_BINS_STEP_1!$A$2:$A$5,,-1)</f>
        <v>3</v>
      </c>
      <c r="D125" s="1">
        <f>_xlfn.XLOOKUP(Table119[[#This Row],[T-WKTS]],NUMERICAL_BINS_STEP_1!$D$2:$D$5,NUMERICAL_BINS_STEP_1!$A$2:$A$5,,-1)</f>
        <v>2</v>
      </c>
      <c r="E125" s="1">
        <f>_xlfn.XLOOKUP(Table119[[#This Row],[ODI-RUNS-S]],NUMERICAL_BINS_STEP_1!$E$2:$E$5,NUMERICAL_BINS_STEP_1!$A$2:$A$5,,-1)</f>
        <v>3</v>
      </c>
      <c r="F125" s="1">
        <f>_xlfn.XLOOKUP(Table119[[#This Row],[ODI-SR-B]],NUMERICAL_BINS_STEP_1!$F$2:$F$5,NUMERICAL_BINS_STEP_1!$A$2:$A$5,,-1)</f>
        <v>3</v>
      </c>
      <c r="G125" s="1">
        <f>_xlfn.XLOOKUP(Table119[[#This Row],[ODI-WKTS]],NUMERICAL_BINS_STEP_1!$G$2:$G$5,NUMERICAL_BINS_STEP_1!$A$2:$A$5,,-1)</f>
        <v>2</v>
      </c>
      <c r="H125" s="1">
        <f>_xlfn.XLOOKUP(Table119[[#This Row],[ODI-SR-BL]],NUMERICAL_BINS_STEP_1!$H$2:$H$5,NUMERICAL_BINS_STEP_1!$A$2:$A$5,,-1)</f>
        <v>3</v>
      </c>
      <c r="I125" s="1">
        <f>_xlfn.XLOOKUP(Table119[[#This Row],[RUNS-S]],NUMERICAL_BINS_STEP_1!$I$2:$I$5,NUMERICAL_BINS_STEP_1!$A$2:$A$5,,-1)</f>
        <v>3</v>
      </c>
      <c r="J125" s="1">
        <f>_xlfn.XLOOKUP(Table119[[#This Row],[HS ]],NUMERICAL_BINS_STEP_1!$J$2:$J$5,NUMERICAL_BINS_STEP_1!$A$2:$A$5,,-1)</f>
        <v>3</v>
      </c>
      <c r="K125" s="1">
        <f>_xlfn.XLOOKUP(Table119[[#This Row],[AVE]],NUMERICAL_BINS_STEP_1!$K$2:$K$5,NUMERICAL_BINS_STEP_1!$A$2:$A$5,,-1)</f>
        <v>3</v>
      </c>
      <c r="L125" s="1">
        <f>_xlfn.XLOOKUP(Table119[[#This Row],[SR -B]],NUMERICAL_BINS_STEP_1!$L$2:$L$5,NUMERICAL_BINS_STEP_1!$A$2:$A$5,,-1)</f>
        <v>3</v>
      </c>
      <c r="M125" s="1">
        <f>_xlfn.XLOOKUP(Table119[[#This Row],[SIXERS]],NUMERICAL_BINS_STEP_1!$M$2:$M$5,NUMERICAL_BINS_STEP_1!$A$2:$A$5,,-1)</f>
        <v>3</v>
      </c>
      <c r="N125" s="1">
        <f>_xlfn.XLOOKUP(Table119[[#This Row],[RUNS-C]],NUMERICAL_BINS_STEP_1!$N$2:$N$5,NUMERICAL_BINS_STEP_1!$A$2:$A$5,,-1)</f>
        <v>0</v>
      </c>
      <c r="O125" s="1">
        <f>_xlfn.XLOOKUP(Table119[[#This Row],[WKTS]],NUMERICAL_BINS_STEP_1!$O$2:$O$5,NUMERICAL_BINS_STEP_1!$A$2:$A$5,,-1)</f>
        <v>0</v>
      </c>
      <c r="P125" s="1">
        <f>_xlfn.XLOOKUP(Table119[[#This Row],[AVE-BL]],NUMERICAL_BINS_STEP_1!$P$2:$P$5,NUMERICAL_BINS_STEP_1!$A$2:$A$5,,-1)</f>
        <v>3</v>
      </c>
      <c r="Q125" s="1">
        <f>_xlfn.XLOOKUP(Table119[[#This Row],[ECON]],NUMERICAL_BINS_STEP_1!$Q$2:$Q$5,NUMERICAL_BINS_STEP_1!$A$2:$A$5,,-1)</f>
        <v>3</v>
      </c>
      <c r="R125" s="1">
        <f>_xlfn.XLOOKUP(Table119[[#This Row],[SR-BL]],NUMERICAL_BINS_STEP_1!$R$2:$R$5,NUMERICAL_BINS_STEP_1!$A$2:$A$5,,-1)</f>
        <v>2</v>
      </c>
      <c r="S125" s="1">
        <f>_xlfn.XLOOKUP(Table119[[#This Row],[AUCTION YEAR]],NUMERICAL_BINS_STEP_1!$S$2:$S$5,NUMERICAL_BINS_STEP_1!$A$2:$A$5,,-1)</f>
        <v>3</v>
      </c>
      <c r="T125" s="1">
        <f>_xlfn.XLOOKUP(Table119[[#This Row],[BASE PRICE]],NUMERICAL_BINS_STEP_1!$T$2:$T$5,NUMERICAL_BINS_STEP_1!$A$2:$A$5,,-1)</f>
        <v>3</v>
      </c>
      <c r="U125" s="1">
        <f>_xlfn.XLOOKUP(Table14[[#This Row],[COUNTRY]],CATEGORICAL_BINS_STEP_1!$L$2:$L$11,CATEGORICAL_BINS_STEP_1!$K$2:$K$11,,-1)</f>
        <v>2</v>
      </c>
      <c r="V125" s="1">
        <f>_xlfn.XLOOKUP(Table14[[#This Row],[TEAM]],CATEGORICAL_BINS_STEP_1!$L$14:$L$29,CATEGORICAL_BINS_STEP_1!$K$14:$K$29,,-1)</f>
        <v>3</v>
      </c>
      <c r="W125" s="1">
        <f>_xlfn.XLOOKUP(Table14[[#This Row],[PLAYING ROLE]],CATEGORICAL_BINS_STEP_1!$L$34:$L$37,CATEGORICAL_BINS_STEP_1!$K$34:$K$37,,-1)</f>
        <v>2</v>
      </c>
      <c r="X125" s="1">
        <f>IF(Table119[[#This Row],[SOLD PRICE]]&gt;=1000000,1,0)</f>
        <v>1</v>
      </c>
      <c r="Y125" s="1">
        <f>$A$134+SUMPRODUCT($B$134:$W$134,Table1924[[#This Row],[AGE]:[PLAYING ROLE_BINS]])</f>
        <v>186.5561195177288</v>
      </c>
      <c r="Z125" s="1">
        <f t="shared" si="6"/>
        <v>1.0478358953290275E+81</v>
      </c>
      <c r="AA125" s="1">
        <f t="shared" si="7"/>
        <v>1</v>
      </c>
      <c r="AB125" s="1">
        <f t="shared" si="8"/>
        <v>1</v>
      </c>
      <c r="AC125" s="1">
        <f t="shared" si="9"/>
        <v>0</v>
      </c>
      <c r="AD125" s="1">
        <f t="shared" si="10"/>
        <v>1</v>
      </c>
    </row>
    <row r="126" spans="1:30" x14ac:dyDescent="0.35">
      <c r="A126" s="4">
        <v>125</v>
      </c>
      <c r="B126" s="4">
        <v>2</v>
      </c>
      <c r="C126" s="1">
        <f>_xlfn.XLOOKUP(Table119[[#This Row],[T-RUNS]],NUMERICAL_BINS_STEP_1!$C$2:$C$5,NUMERICAL_BINS_STEP_1!$A$2:$A$5,,-1)</f>
        <v>2</v>
      </c>
      <c r="D126" s="1">
        <f>_xlfn.XLOOKUP(Table119[[#This Row],[T-WKTS]],NUMERICAL_BINS_STEP_1!$D$2:$D$5,NUMERICAL_BINS_STEP_1!$A$2:$A$5,,-1)</f>
        <v>0</v>
      </c>
      <c r="E126" s="1">
        <f>_xlfn.XLOOKUP(Table119[[#This Row],[ODI-RUNS-S]],NUMERICAL_BINS_STEP_1!$E$2:$E$5,NUMERICAL_BINS_STEP_1!$A$2:$A$5,,-1)</f>
        <v>2</v>
      </c>
      <c r="F126" s="1">
        <f>_xlfn.XLOOKUP(Table119[[#This Row],[ODI-SR-B]],NUMERICAL_BINS_STEP_1!$F$2:$F$5,NUMERICAL_BINS_STEP_1!$A$2:$A$5,,-1)</f>
        <v>2</v>
      </c>
      <c r="G126" s="1">
        <f>_xlfn.XLOOKUP(Table119[[#This Row],[ODI-WKTS]],NUMERICAL_BINS_STEP_1!$G$2:$G$5,NUMERICAL_BINS_STEP_1!$A$2:$A$5,,-1)</f>
        <v>0</v>
      </c>
      <c r="H126" s="1">
        <f>_xlfn.XLOOKUP(Table119[[#This Row],[ODI-SR-BL]],NUMERICAL_BINS_STEP_1!$H$2:$H$5,NUMERICAL_BINS_STEP_1!$A$2:$A$5,,-1)</f>
        <v>0</v>
      </c>
      <c r="I126" s="1">
        <f>_xlfn.XLOOKUP(Table119[[#This Row],[RUNS-S]],NUMERICAL_BINS_STEP_1!$I$2:$I$5,NUMERICAL_BINS_STEP_1!$A$2:$A$5,,-1)</f>
        <v>2</v>
      </c>
      <c r="J126" s="1">
        <f>_xlfn.XLOOKUP(Table119[[#This Row],[HS ]],NUMERICAL_BINS_STEP_1!$J$2:$J$5,NUMERICAL_BINS_STEP_1!$A$2:$A$5,,-1)</f>
        <v>3</v>
      </c>
      <c r="K126" s="1">
        <f>_xlfn.XLOOKUP(Table119[[#This Row],[AVE]],NUMERICAL_BINS_STEP_1!$K$2:$K$5,NUMERICAL_BINS_STEP_1!$A$2:$A$5,,-1)</f>
        <v>3</v>
      </c>
      <c r="L126" s="1">
        <f>_xlfn.XLOOKUP(Table119[[#This Row],[SR -B]],NUMERICAL_BINS_STEP_1!$L$2:$L$5,NUMERICAL_BINS_STEP_1!$A$2:$A$5,,-1)</f>
        <v>3</v>
      </c>
      <c r="M126" s="1">
        <f>_xlfn.XLOOKUP(Table119[[#This Row],[SIXERS]],NUMERICAL_BINS_STEP_1!$M$2:$M$5,NUMERICAL_BINS_STEP_1!$A$2:$A$5,,-1)</f>
        <v>3</v>
      </c>
      <c r="N126" s="1">
        <f>_xlfn.XLOOKUP(Table119[[#This Row],[RUNS-C]],NUMERICAL_BINS_STEP_1!$N$2:$N$5,NUMERICAL_BINS_STEP_1!$A$2:$A$5,,-1)</f>
        <v>0</v>
      </c>
      <c r="O126" s="1">
        <f>_xlfn.XLOOKUP(Table119[[#This Row],[WKTS]],NUMERICAL_BINS_STEP_1!$O$2:$O$5,NUMERICAL_BINS_STEP_1!$A$2:$A$5,,-1)</f>
        <v>0</v>
      </c>
      <c r="P126" s="1">
        <f>_xlfn.XLOOKUP(Table119[[#This Row],[AVE-BL]],NUMERICAL_BINS_STEP_1!$P$2:$P$5,NUMERICAL_BINS_STEP_1!$A$2:$A$5,,-1)</f>
        <v>0</v>
      </c>
      <c r="Q126" s="1">
        <f>_xlfn.XLOOKUP(Table119[[#This Row],[ECON]],NUMERICAL_BINS_STEP_1!$Q$2:$Q$5,NUMERICAL_BINS_STEP_1!$A$2:$A$5,,-1)</f>
        <v>3</v>
      </c>
      <c r="R126" s="1">
        <f>_xlfn.XLOOKUP(Table119[[#This Row],[SR-BL]],NUMERICAL_BINS_STEP_1!$R$2:$R$5,NUMERICAL_BINS_STEP_1!$A$2:$A$5,,-1)</f>
        <v>0</v>
      </c>
      <c r="S126" s="1">
        <f>_xlfn.XLOOKUP(Table119[[#This Row],[AUCTION YEAR]],NUMERICAL_BINS_STEP_1!$S$2:$S$5,NUMERICAL_BINS_STEP_1!$A$2:$A$5,,-1)</f>
        <v>0</v>
      </c>
      <c r="T126" s="1">
        <f>_xlfn.XLOOKUP(Table119[[#This Row],[BASE PRICE]],NUMERICAL_BINS_STEP_1!$T$2:$T$5,NUMERICAL_BINS_STEP_1!$A$2:$A$5,,-1)</f>
        <v>3</v>
      </c>
      <c r="U126" s="1">
        <f>_xlfn.XLOOKUP(Table14[[#This Row],[COUNTRY]],CATEGORICAL_BINS_STEP_1!$L$2:$L$11,CATEGORICAL_BINS_STEP_1!$K$2:$K$11,,-1)</f>
        <v>2</v>
      </c>
      <c r="V126" s="1">
        <f>_xlfn.XLOOKUP(Table14[[#This Row],[TEAM]],CATEGORICAL_BINS_STEP_1!$L$14:$L$29,CATEGORICAL_BINS_STEP_1!$K$14:$K$29,,-1)</f>
        <v>2</v>
      </c>
      <c r="W126" s="1">
        <f>_xlfn.XLOOKUP(Table14[[#This Row],[PLAYING ROLE]],CATEGORICAL_BINS_STEP_1!$L$34:$L$37,CATEGORICAL_BINS_STEP_1!$K$34:$K$37,,-1)</f>
        <v>2</v>
      </c>
      <c r="X126" s="1">
        <f>IF(Table119[[#This Row],[SOLD PRICE]]&gt;=1000000,1,0)</f>
        <v>1</v>
      </c>
      <c r="Y126" s="1">
        <f>$A$134+SUMPRODUCT($B$134:$W$134,Table1924[[#This Row],[AGE]:[PLAYING ROLE_BINS]])</f>
        <v>28.549081281183078</v>
      </c>
      <c r="Z126" s="1">
        <f t="shared" si="6"/>
        <v>2504427499378.3628</v>
      </c>
      <c r="AA126" s="1">
        <f t="shared" si="7"/>
        <v>0.99999999999960065</v>
      </c>
      <c r="AB126" s="1">
        <f t="shared" si="8"/>
        <v>0.99999999999960065</v>
      </c>
      <c r="AC126" s="1">
        <f t="shared" si="9"/>
        <v>-1.7343429485964331E-13</v>
      </c>
      <c r="AD126" s="1">
        <f t="shared" si="10"/>
        <v>1</v>
      </c>
    </row>
    <row r="127" spans="1:30" x14ac:dyDescent="0.35">
      <c r="A127" s="4">
        <v>126</v>
      </c>
      <c r="B127" s="4">
        <v>2</v>
      </c>
      <c r="C127" s="1">
        <f>_xlfn.XLOOKUP(Table119[[#This Row],[T-RUNS]],NUMERICAL_BINS_STEP_1!$C$2:$C$5,NUMERICAL_BINS_STEP_1!$A$2:$A$5,,-1)</f>
        <v>3</v>
      </c>
      <c r="D127" s="1">
        <f>_xlfn.XLOOKUP(Table119[[#This Row],[T-WKTS]],NUMERICAL_BINS_STEP_1!$D$2:$D$5,NUMERICAL_BINS_STEP_1!$A$2:$A$5,,-1)</f>
        <v>2</v>
      </c>
      <c r="E127" s="1">
        <f>_xlfn.XLOOKUP(Table119[[#This Row],[ODI-RUNS-S]],NUMERICAL_BINS_STEP_1!$E$2:$E$5,NUMERICAL_BINS_STEP_1!$A$2:$A$5,,-1)</f>
        <v>3</v>
      </c>
      <c r="F127" s="1">
        <f>_xlfn.XLOOKUP(Table119[[#This Row],[ODI-SR-B]],NUMERICAL_BINS_STEP_1!$F$2:$F$5,NUMERICAL_BINS_STEP_1!$A$2:$A$5,,-1)</f>
        <v>2</v>
      </c>
      <c r="G127" s="1">
        <f>_xlfn.XLOOKUP(Table119[[#This Row],[ODI-WKTS]],NUMERICAL_BINS_STEP_1!$G$2:$G$5,NUMERICAL_BINS_STEP_1!$A$2:$A$5,,-1)</f>
        <v>3</v>
      </c>
      <c r="H127" s="1">
        <f>_xlfn.XLOOKUP(Table119[[#This Row],[ODI-SR-BL]],NUMERICAL_BINS_STEP_1!$H$2:$H$5,NUMERICAL_BINS_STEP_1!$A$2:$A$5,,-1)</f>
        <v>3</v>
      </c>
      <c r="I127" s="1">
        <f>_xlfn.XLOOKUP(Table119[[#This Row],[RUNS-S]],NUMERICAL_BINS_STEP_1!$I$2:$I$5,NUMERICAL_BINS_STEP_1!$A$2:$A$5,,-1)</f>
        <v>3</v>
      </c>
      <c r="J127" s="1">
        <f>_xlfn.XLOOKUP(Table119[[#This Row],[HS ]],NUMERICAL_BINS_STEP_1!$J$2:$J$5,NUMERICAL_BINS_STEP_1!$A$2:$A$5,,-1)</f>
        <v>3</v>
      </c>
      <c r="K127" s="1">
        <f>_xlfn.XLOOKUP(Table119[[#This Row],[AVE]],NUMERICAL_BINS_STEP_1!$K$2:$K$5,NUMERICAL_BINS_STEP_1!$A$2:$A$5,,-1)</f>
        <v>3</v>
      </c>
      <c r="L127" s="1">
        <f>_xlfn.XLOOKUP(Table119[[#This Row],[SR -B]],NUMERICAL_BINS_STEP_1!$L$2:$L$5,NUMERICAL_BINS_STEP_1!$A$2:$A$5,,-1)</f>
        <v>2</v>
      </c>
      <c r="M127" s="1">
        <f>_xlfn.XLOOKUP(Table119[[#This Row],[SIXERS]],NUMERICAL_BINS_STEP_1!$M$2:$M$5,NUMERICAL_BINS_STEP_1!$A$2:$A$5,,-1)</f>
        <v>2</v>
      </c>
      <c r="N127" s="1">
        <f>_xlfn.XLOOKUP(Table119[[#This Row],[RUNS-C]],NUMERICAL_BINS_STEP_1!$N$2:$N$5,NUMERICAL_BINS_STEP_1!$A$2:$A$5,,-1)</f>
        <v>0</v>
      </c>
      <c r="O127" s="1">
        <f>_xlfn.XLOOKUP(Table119[[#This Row],[WKTS]],NUMERICAL_BINS_STEP_1!$O$2:$O$5,NUMERICAL_BINS_STEP_1!$A$2:$A$5,,-1)</f>
        <v>0</v>
      </c>
      <c r="P127" s="1">
        <f>_xlfn.XLOOKUP(Table119[[#This Row],[AVE-BL]],NUMERICAL_BINS_STEP_1!$P$2:$P$5,NUMERICAL_BINS_STEP_1!$A$2:$A$5,,-1)</f>
        <v>0</v>
      </c>
      <c r="Q127" s="1">
        <f>_xlfn.XLOOKUP(Table119[[#This Row],[ECON]],NUMERICAL_BINS_STEP_1!$Q$2:$Q$5,NUMERICAL_BINS_STEP_1!$A$2:$A$5,,-1)</f>
        <v>3</v>
      </c>
      <c r="R127" s="1">
        <f>_xlfn.XLOOKUP(Table119[[#This Row],[SR-BL]],NUMERICAL_BINS_STEP_1!$R$2:$R$5,NUMERICAL_BINS_STEP_1!$A$2:$A$5,,-1)</f>
        <v>0</v>
      </c>
      <c r="S127" s="1">
        <f>_xlfn.XLOOKUP(Table119[[#This Row],[AUCTION YEAR]],NUMERICAL_BINS_STEP_1!$S$2:$S$5,NUMERICAL_BINS_STEP_1!$A$2:$A$5,,-1)</f>
        <v>3</v>
      </c>
      <c r="T127" s="1">
        <f>_xlfn.XLOOKUP(Table119[[#This Row],[BASE PRICE]],NUMERICAL_BINS_STEP_1!$T$2:$T$5,NUMERICAL_BINS_STEP_1!$A$2:$A$5,,-1)</f>
        <v>3</v>
      </c>
      <c r="U127" s="1">
        <f>_xlfn.XLOOKUP(Table14[[#This Row],[COUNTRY]],CATEGORICAL_BINS_STEP_1!$L$2:$L$11,CATEGORICAL_BINS_STEP_1!$K$2:$K$11,,-1)</f>
        <v>1</v>
      </c>
      <c r="V127" s="1">
        <f>_xlfn.XLOOKUP(Table14[[#This Row],[TEAM]],CATEGORICAL_BINS_STEP_1!$L$14:$L$29,CATEGORICAL_BINS_STEP_1!$K$14:$K$29,,-1)</f>
        <v>3</v>
      </c>
      <c r="W127" s="1">
        <f>_xlfn.XLOOKUP(Table14[[#This Row],[PLAYING ROLE]],CATEGORICAL_BINS_STEP_1!$L$34:$L$37,CATEGORICAL_BINS_STEP_1!$K$34:$K$37,,-1)</f>
        <v>2</v>
      </c>
      <c r="X127" s="1">
        <f>IF(Table119[[#This Row],[SOLD PRICE]]&gt;=1000000,1,0)</f>
        <v>1</v>
      </c>
      <c r="Y127" s="1">
        <f>$A$134+SUMPRODUCT($B$134:$W$134,Table1924[[#This Row],[AGE]:[PLAYING ROLE_BINS]])</f>
        <v>292.80236307394449</v>
      </c>
      <c r="Z127" s="1">
        <f t="shared" si="6"/>
        <v>1.4536189341367312E+127</v>
      </c>
      <c r="AA127" s="1">
        <f t="shared" si="7"/>
        <v>1</v>
      </c>
      <c r="AB127" s="1">
        <f t="shared" si="8"/>
        <v>1</v>
      </c>
      <c r="AC127" s="1">
        <f t="shared" si="9"/>
        <v>0</v>
      </c>
      <c r="AD127" s="1">
        <f t="shared" si="10"/>
        <v>1</v>
      </c>
    </row>
    <row r="128" spans="1:30" x14ac:dyDescent="0.35">
      <c r="A128" s="4">
        <v>127</v>
      </c>
      <c r="B128" s="4">
        <v>2</v>
      </c>
      <c r="C128" s="1">
        <f>_xlfn.XLOOKUP(Table119[[#This Row],[T-RUNS]],NUMERICAL_BINS_STEP_1!$C$2:$C$5,NUMERICAL_BINS_STEP_1!$A$2:$A$5,,-1)</f>
        <v>2</v>
      </c>
      <c r="D128" s="1">
        <f>_xlfn.XLOOKUP(Table119[[#This Row],[T-WKTS]],NUMERICAL_BINS_STEP_1!$D$2:$D$5,NUMERICAL_BINS_STEP_1!$A$2:$A$5,,-1)</f>
        <v>2</v>
      </c>
      <c r="E128" s="1">
        <f>_xlfn.XLOOKUP(Table119[[#This Row],[ODI-RUNS-S]],NUMERICAL_BINS_STEP_1!$E$2:$E$5,NUMERICAL_BINS_STEP_1!$A$2:$A$5,,-1)</f>
        <v>3</v>
      </c>
      <c r="F128" s="1">
        <f>_xlfn.XLOOKUP(Table119[[#This Row],[ODI-SR-B]],NUMERICAL_BINS_STEP_1!$F$2:$F$5,NUMERICAL_BINS_STEP_1!$A$2:$A$5,,-1)</f>
        <v>3</v>
      </c>
      <c r="G128" s="1">
        <f>_xlfn.XLOOKUP(Table119[[#This Row],[ODI-WKTS]],NUMERICAL_BINS_STEP_1!$G$2:$G$5,NUMERICAL_BINS_STEP_1!$A$2:$A$5,,-1)</f>
        <v>3</v>
      </c>
      <c r="H128" s="1">
        <f>_xlfn.XLOOKUP(Table119[[#This Row],[ODI-SR-BL]],NUMERICAL_BINS_STEP_1!$H$2:$H$5,NUMERICAL_BINS_STEP_1!$A$2:$A$5,,-1)</f>
        <v>2</v>
      </c>
      <c r="I128" s="1">
        <f>_xlfn.XLOOKUP(Table119[[#This Row],[RUNS-S]],NUMERICAL_BINS_STEP_1!$I$2:$I$5,NUMERICAL_BINS_STEP_1!$A$2:$A$5,,-1)</f>
        <v>3</v>
      </c>
      <c r="J128" s="1">
        <f>_xlfn.XLOOKUP(Table119[[#This Row],[HS ]],NUMERICAL_BINS_STEP_1!$J$2:$J$5,NUMERICAL_BINS_STEP_1!$A$2:$A$5,,-1)</f>
        <v>2</v>
      </c>
      <c r="K128" s="1">
        <f>_xlfn.XLOOKUP(Table119[[#This Row],[AVE]],NUMERICAL_BINS_STEP_1!$K$2:$K$5,NUMERICAL_BINS_STEP_1!$A$2:$A$5,,-1)</f>
        <v>2</v>
      </c>
      <c r="L128" s="1">
        <f>_xlfn.XLOOKUP(Table119[[#This Row],[SR -B]],NUMERICAL_BINS_STEP_1!$L$2:$L$5,NUMERICAL_BINS_STEP_1!$A$2:$A$5,,-1)</f>
        <v>3</v>
      </c>
      <c r="M128" s="1">
        <f>_xlfn.XLOOKUP(Table119[[#This Row],[SIXERS]],NUMERICAL_BINS_STEP_1!$M$2:$M$5,NUMERICAL_BINS_STEP_1!$A$2:$A$5,,-1)</f>
        <v>3</v>
      </c>
      <c r="N128" s="1">
        <f>_xlfn.XLOOKUP(Table119[[#This Row],[RUNS-C]],NUMERICAL_BINS_STEP_1!$N$2:$N$5,NUMERICAL_BINS_STEP_1!$A$2:$A$5,,-1)</f>
        <v>2</v>
      </c>
      <c r="O128" s="1">
        <f>_xlfn.XLOOKUP(Table119[[#This Row],[WKTS]],NUMERICAL_BINS_STEP_1!$O$2:$O$5,NUMERICAL_BINS_STEP_1!$A$2:$A$5,,-1)</f>
        <v>2</v>
      </c>
      <c r="P128" s="1">
        <f>_xlfn.XLOOKUP(Table119[[#This Row],[AVE-BL]],NUMERICAL_BINS_STEP_1!$P$2:$P$5,NUMERICAL_BINS_STEP_1!$A$2:$A$5,,-1)</f>
        <v>0</v>
      </c>
      <c r="Q128" s="1">
        <f>_xlfn.XLOOKUP(Table119[[#This Row],[ECON]],NUMERICAL_BINS_STEP_1!$Q$2:$Q$5,NUMERICAL_BINS_STEP_1!$A$2:$A$5,,-1)</f>
        <v>0</v>
      </c>
      <c r="R128" s="1">
        <f>_xlfn.XLOOKUP(Table119[[#This Row],[SR-BL]],NUMERICAL_BINS_STEP_1!$R$2:$R$5,NUMERICAL_BINS_STEP_1!$A$2:$A$5,,-1)</f>
        <v>2</v>
      </c>
      <c r="S128" s="1">
        <f>_xlfn.XLOOKUP(Table119[[#This Row],[AUCTION YEAR]],NUMERICAL_BINS_STEP_1!$S$2:$S$5,NUMERICAL_BINS_STEP_1!$A$2:$A$5,,-1)</f>
        <v>3</v>
      </c>
      <c r="T128" s="1">
        <f>_xlfn.XLOOKUP(Table119[[#This Row],[BASE PRICE]],NUMERICAL_BINS_STEP_1!$T$2:$T$5,NUMERICAL_BINS_STEP_1!$A$2:$A$5,,-1)</f>
        <v>3</v>
      </c>
      <c r="U128" s="1">
        <f>_xlfn.XLOOKUP(Table14[[#This Row],[COUNTRY]],CATEGORICAL_BINS_STEP_1!$L$2:$L$11,CATEGORICAL_BINS_STEP_1!$K$2:$K$11,,-1)</f>
        <v>1</v>
      </c>
      <c r="V128" s="1">
        <f>_xlfn.XLOOKUP(Table14[[#This Row],[TEAM]],CATEGORICAL_BINS_STEP_1!$L$14:$L$29,CATEGORICAL_BINS_STEP_1!$K$14:$K$29,,-1)</f>
        <v>3</v>
      </c>
      <c r="W128" s="1">
        <f>_xlfn.XLOOKUP(Table14[[#This Row],[PLAYING ROLE]],CATEGORICAL_BINS_STEP_1!$L$34:$L$37,CATEGORICAL_BINS_STEP_1!$K$34:$K$37,,-1)</f>
        <v>2</v>
      </c>
      <c r="X128" s="1">
        <f>IF(Table119[[#This Row],[SOLD PRICE]]&gt;=1000000,1,0)</f>
        <v>1</v>
      </c>
      <c r="Y128" s="1">
        <f>$A$134+SUMPRODUCT($B$134:$W$134,Table1924[[#This Row],[AGE]:[PLAYING ROLE_BINS]])</f>
        <v>299.24820560380118</v>
      </c>
      <c r="Z128" s="1">
        <f t="shared" si="6"/>
        <v>9.1589231118772788E+129</v>
      </c>
      <c r="AA128" s="1">
        <f t="shared" si="7"/>
        <v>1</v>
      </c>
      <c r="AB128" s="1">
        <f t="shared" si="8"/>
        <v>1</v>
      </c>
      <c r="AC128" s="1">
        <f t="shared" si="9"/>
        <v>0</v>
      </c>
      <c r="AD128" s="1">
        <f t="shared" si="10"/>
        <v>1</v>
      </c>
    </row>
    <row r="129" spans="1:30" x14ac:dyDescent="0.35">
      <c r="A129" s="4">
        <v>128</v>
      </c>
      <c r="B129" s="4">
        <v>2</v>
      </c>
      <c r="C129" s="1">
        <f>_xlfn.XLOOKUP(Table119[[#This Row],[T-RUNS]],NUMERICAL_BINS_STEP_1!$C$2:$C$5,NUMERICAL_BINS_STEP_1!$A$2:$A$5,,-1)</f>
        <v>3</v>
      </c>
      <c r="D129" s="1">
        <f>_xlfn.XLOOKUP(Table119[[#This Row],[T-WKTS]],NUMERICAL_BINS_STEP_1!$D$2:$D$5,NUMERICAL_BINS_STEP_1!$A$2:$A$5,,-1)</f>
        <v>3</v>
      </c>
      <c r="E129" s="1">
        <f>_xlfn.XLOOKUP(Table119[[#This Row],[ODI-RUNS-S]],NUMERICAL_BINS_STEP_1!$E$2:$E$5,NUMERICAL_BINS_STEP_1!$A$2:$A$5,,-1)</f>
        <v>2</v>
      </c>
      <c r="F129" s="1">
        <f>_xlfn.XLOOKUP(Table119[[#This Row],[ODI-SR-B]],NUMERICAL_BINS_STEP_1!$F$2:$F$5,NUMERICAL_BINS_STEP_1!$A$2:$A$5,,-1)</f>
        <v>1</v>
      </c>
      <c r="G129" s="1">
        <f>_xlfn.XLOOKUP(Table119[[#This Row],[ODI-WKTS]],NUMERICAL_BINS_STEP_1!$G$2:$G$5,NUMERICAL_BINS_STEP_1!$A$2:$A$5,,-1)</f>
        <v>3</v>
      </c>
      <c r="H129" s="1">
        <f>_xlfn.XLOOKUP(Table119[[#This Row],[ODI-SR-BL]],NUMERICAL_BINS_STEP_1!$H$2:$H$5,NUMERICAL_BINS_STEP_1!$A$2:$A$5,,-1)</f>
        <v>0</v>
      </c>
      <c r="I129" s="1">
        <f>_xlfn.XLOOKUP(Table119[[#This Row],[RUNS-S]],NUMERICAL_BINS_STEP_1!$I$2:$I$5,NUMERICAL_BINS_STEP_1!$A$2:$A$5,,-1)</f>
        <v>2</v>
      </c>
      <c r="J129" s="1">
        <f>_xlfn.XLOOKUP(Table119[[#This Row],[HS ]],NUMERICAL_BINS_STEP_1!$J$2:$J$5,NUMERICAL_BINS_STEP_1!$A$2:$A$5,,-1)</f>
        <v>1</v>
      </c>
      <c r="K129" s="1">
        <f>_xlfn.XLOOKUP(Table119[[#This Row],[AVE]],NUMERICAL_BINS_STEP_1!$K$2:$K$5,NUMERICAL_BINS_STEP_1!$A$2:$A$5,,-1)</f>
        <v>1</v>
      </c>
      <c r="L129" s="1">
        <f>_xlfn.XLOOKUP(Table119[[#This Row],[SR -B]],NUMERICAL_BINS_STEP_1!$L$2:$L$5,NUMERICAL_BINS_STEP_1!$A$2:$A$5,,-1)</f>
        <v>0</v>
      </c>
      <c r="M129" s="1">
        <f>_xlfn.XLOOKUP(Table119[[#This Row],[SIXERS]],NUMERICAL_BINS_STEP_1!$M$2:$M$5,NUMERICAL_BINS_STEP_1!$A$2:$A$5,,-1)</f>
        <v>2</v>
      </c>
      <c r="N129" s="1">
        <f>_xlfn.XLOOKUP(Table119[[#This Row],[RUNS-C]],NUMERICAL_BINS_STEP_1!$N$2:$N$5,NUMERICAL_BINS_STEP_1!$A$2:$A$5,,-1)</f>
        <v>3</v>
      </c>
      <c r="O129" s="1">
        <f>_xlfn.XLOOKUP(Table119[[#This Row],[WKTS]],NUMERICAL_BINS_STEP_1!$O$2:$O$5,NUMERICAL_BINS_STEP_1!$A$2:$A$5,,-1)</f>
        <v>3</v>
      </c>
      <c r="P129" s="1">
        <f>_xlfn.XLOOKUP(Table119[[#This Row],[AVE-BL]],NUMERICAL_BINS_STEP_1!$P$2:$P$5,NUMERICAL_BINS_STEP_1!$A$2:$A$5,,-1)</f>
        <v>2</v>
      </c>
      <c r="Q129" s="1">
        <f>_xlfn.XLOOKUP(Table119[[#This Row],[ECON]],NUMERICAL_BINS_STEP_1!$Q$2:$Q$5,NUMERICAL_BINS_STEP_1!$A$2:$A$5,,-1)</f>
        <v>0</v>
      </c>
      <c r="R129" s="1">
        <f>_xlfn.XLOOKUP(Table119[[#This Row],[SR-BL]],NUMERICAL_BINS_STEP_1!$R$2:$R$5,NUMERICAL_BINS_STEP_1!$A$2:$A$5,,-1)</f>
        <v>2</v>
      </c>
      <c r="S129" s="1">
        <f>_xlfn.XLOOKUP(Table119[[#This Row],[AUCTION YEAR]],NUMERICAL_BINS_STEP_1!$S$2:$S$5,NUMERICAL_BINS_STEP_1!$A$2:$A$5,,-1)</f>
        <v>0</v>
      </c>
      <c r="T129" s="1">
        <f>_xlfn.XLOOKUP(Table119[[#This Row],[BASE PRICE]],NUMERICAL_BINS_STEP_1!$T$2:$T$5,NUMERICAL_BINS_STEP_1!$A$2:$A$5,,-1)</f>
        <v>3</v>
      </c>
      <c r="U129" s="1">
        <f>_xlfn.XLOOKUP(Table14[[#This Row],[COUNTRY]],CATEGORICAL_BINS_STEP_1!$L$2:$L$11,CATEGORICAL_BINS_STEP_1!$K$2:$K$11,,-1)</f>
        <v>1</v>
      </c>
      <c r="V129" s="1">
        <f>_xlfn.XLOOKUP(Table14[[#This Row],[TEAM]],CATEGORICAL_BINS_STEP_1!$L$14:$L$29,CATEGORICAL_BINS_STEP_1!$K$14:$K$29,,-1)</f>
        <v>4</v>
      </c>
      <c r="W129" s="1">
        <f>_xlfn.XLOOKUP(Table14[[#This Row],[PLAYING ROLE]],CATEGORICAL_BINS_STEP_1!$L$34:$L$37,CATEGORICAL_BINS_STEP_1!$K$34:$K$37,,-1)</f>
        <v>2</v>
      </c>
      <c r="X129" s="1">
        <f>IF(Table119[[#This Row],[SOLD PRICE]]&gt;=1000000,1,0)</f>
        <v>0</v>
      </c>
      <c r="Y129" s="1">
        <f>$A$134+SUMPRODUCT($B$134:$W$134,Table1924[[#This Row],[AGE]:[PLAYING ROLE_BINS]])</f>
        <v>-498.24215687124263</v>
      </c>
      <c r="Z129" s="1">
        <f t="shared" si="6"/>
        <v>4.1321932052998509E-217</v>
      </c>
      <c r="AA129" s="1">
        <f t="shared" si="7"/>
        <v>4.1321932052998509E-217</v>
      </c>
      <c r="AB129" s="1">
        <f t="shared" si="8"/>
        <v>1</v>
      </c>
      <c r="AC129" s="1">
        <f t="shared" si="9"/>
        <v>0</v>
      </c>
      <c r="AD129" s="1">
        <f t="shared" si="10"/>
        <v>1</v>
      </c>
    </row>
    <row r="130" spans="1:30" x14ac:dyDescent="0.35">
      <c r="A130" s="4">
        <v>129</v>
      </c>
      <c r="B130" s="4">
        <v>2</v>
      </c>
      <c r="C130" s="1">
        <f>_xlfn.XLOOKUP(Table119[[#This Row],[T-RUNS]],NUMERICAL_BINS_STEP_1!$C$2:$C$5,NUMERICAL_BINS_STEP_1!$A$2:$A$5,,-1)</f>
        <v>3</v>
      </c>
      <c r="D130" s="1">
        <f>_xlfn.XLOOKUP(Table119[[#This Row],[T-WKTS]],NUMERICAL_BINS_STEP_1!$D$2:$D$5,NUMERICAL_BINS_STEP_1!$A$2:$A$5,,-1)</f>
        <v>3</v>
      </c>
      <c r="E130" s="1">
        <f>_xlfn.XLOOKUP(Table119[[#This Row],[ODI-RUNS-S]],NUMERICAL_BINS_STEP_1!$E$2:$E$5,NUMERICAL_BINS_STEP_1!$A$2:$A$5,,-1)</f>
        <v>2</v>
      </c>
      <c r="F130" s="1">
        <f>_xlfn.XLOOKUP(Table119[[#This Row],[ODI-SR-B]],NUMERICAL_BINS_STEP_1!$F$2:$F$5,NUMERICAL_BINS_STEP_1!$A$2:$A$5,,-1)</f>
        <v>3</v>
      </c>
      <c r="G130" s="1">
        <f>_xlfn.XLOOKUP(Table119[[#This Row],[ODI-WKTS]],NUMERICAL_BINS_STEP_1!$G$2:$G$5,NUMERICAL_BINS_STEP_1!$A$2:$A$5,,-1)</f>
        <v>3</v>
      </c>
      <c r="H130" s="1">
        <f>_xlfn.XLOOKUP(Table119[[#This Row],[ODI-SR-BL]],NUMERICAL_BINS_STEP_1!$H$2:$H$5,NUMERICAL_BINS_STEP_1!$A$2:$A$5,,-1)</f>
        <v>0</v>
      </c>
      <c r="I130" s="1">
        <f>_xlfn.XLOOKUP(Table119[[#This Row],[RUNS-S]],NUMERICAL_BINS_STEP_1!$I$2:$I$5,NUMERICAL_BINS_STEP_1!$A$2:$A$5,,-1)</f>
        <v>1</v>
      </c>
      <c r="J130" s="1">
        <f>_xlfn.XLOOKUP(Table119[[#This Row],[HS ]],NUMERICAL_BINS_STEP_1!$J$2:$J$5,NUMERICAL_BINS_STEP_1!$A$2:$A$5,,-1)</f>
        <v>1</v>
      </c>
      <c r="K130" s="1">
        <f>_xlfn.XLOOKUP(Table119[[#This Row],[AVE]],NUMERICAL_BINS_STEP_1!$K$2:$K$5,NUMERICAL_BINS_STEP_1!$A$2:$A$5,,-1)</f>
        <v>3</v>
      </c>
      <c r="L130" s="1">
        <f>_xlfn.XLOOKUP(Table119[[#This Row],[SR -B]],NUMERICAL_BINS_STEP_1!$L$2:$L$5,NUMERICAL_BINS_STEP_1!$A$2:$A$5,,-1)</f>
        <v>1</v>
      </c>
      <c r="M130" s="1">
        <f>_xlfn.XLOOKUP(Table119[[#This Row],[SIXERS]],NUMERICAL_BINS_STEP_1!$M$2:$M$5,NUMERICAL_BINS_STEP_1!$A$2:$A$5,,-1)</f>
        <v>1</v>
      </c>
      <c r="N130" s="1">
        <f>_xlfn.XLOOKUP(Table119[[#This Row],[RUNS-C]],NUMERICAL_BINS_STEP_1!$N$2:$N$5,NUMERICAL_BINS_STEP_1!$A$2:$A$5,,-1)</f>
        <v>0</v>
      </c>
      <c r="O130" s="1">
        <f>_xlfn.XLOOKUP(Table119[[#This Row],[WKTS]],NUMERICAL_BINS_STEP_1!$O$2:$O$5,NUMERICAL_BINS_STEP_1!$A$2:$A$5,,-1)</f>
        <v>0</v>
      </c>
      <c r="P130" s="1">
        <f>_xlfn.XLOOKUP(Table119[[#This Row],[AVE-BL]],NUMERICAL_BINS_STEP_1!$P$2:$P$5,NUMERICAL_BINS_STEP_1!$A$2:$A$5,,-1)</f>
        <v>3</v>
      </c>
      <c r="Q130" s="1">
        <f>_xlfn.XLOOKUP(Table119[[#This Row],[ECON]],NUMERICAL_BINS_STEP_1!$Q$2:$Q$5,NUMERICAL_BINS_STEP_1!$A$2:$A$5,,-1)</f>
        <v>3</v>
      </c>
      <c r="R130" s="1">
        <f>_xlfn.XLOOKUP(Table119[[#This Row],[SR-BL]],NUMERICAL_BINS_STEP_1!$R$2:$R$5,NUMERICAL_BINS_STEP_1!$A$2:$A$5,,-1)</f>
        <v>3</v>
      </c>
      <c r="S130" s="1">
        <f>_xlfn.XLOOKUP(Table119[[#This Row],[AUCTION YEAR]],NUMERICAL_BINS_STEP_1!$S$2:$S$5,NUMERICAL_BINS_STEP_1!$A$2:$A$5,,-1)</f>
        <v>1</v>
      </c>
      <c r="T130" s="1">
        <f>_xlfn.XLOOKUP(Table119[[#This Row],[BASE PRICE]],NUMERICAL_BINS_STEP_1!$T$2:$T$5,NUMERICAL_BINS_STEP_1!$A$2:$A$5,,-1)</f>
        <v>3</v>
      </c>
      <c r="U130" s="1">
        <f>_xlfn.XLOOKUP(Table14[[#This Row],[COUNTRY]],CATEGORICAL_BINS_STEP_1!$L$2:$L$11,CATEGORICAL_BINS_STEP_1!$K$2:$K$11,,-1)</f>
        <v>1</v>
      </c>
      <c r="V130" s="1">
        <f>_xlfn.XLOOKUP(Table14[[#This Row],[TEAM]],CATEGORICAL_BINS_STEP_1!$L$14:$L$29,CATEGORICAL_BINS_STEP_1!$K$14:$K$29,,-1)</f>
        <v>2</v>
      </c>
      <c r="W130" s="1">
        <f>_xlfn.XLOOKUP(Table14[[#This Row],[PLAYING ROLE]],CATEGORICAL_BINS_STEP_1!$L$34:$L$37,CATEGORICAL_BINS_STEP_1!$K$34:$K$37,,-1)</f>
        <v>3</v>
      </c>
      <c r="X130" s="1">
        <f>IF(Table119[[#This Row],[SOLD PRICE]]&gt;=1000000,1,0)</f>
        <v>1</v>
      </c>
      <c r="Y130" s="1">
        <f>$A$134+SUMPRODUCT($B$134:$W$134,Table1924[[#This Row],[AGE]:[PLAYING ROLE_BINS]])</f>
        <v>463.79828690895056</v>
      </c>
      <c r="Z130" s="1">
        <f t="shared" si="6"/>
        <v>2.6609500405979948E+201</v>
      </c>
      <c r="AA130" s="1">
        <f t="shared" si="7"/>
        <v>1</v>
      </c>
      <c r="AB130" s="1">
        <f t="shared" si="8"/>
        <v>1</v>
      </c>
      <c r="AC130" s="1">
        <f t="shared" si="9"/>
        <v>0</v>
      </c>
      <c r="AD130" s="1">
        <f t="shared" si="10"/>
        <v>1</v>
      </c>
    </row>
    <row r="131" spans="1:30" x14ac:dyDescent="0.35">
      <c r="A131" s="4">
        <v>130</v>
      </c>
      <c r="B131" s="4">
        <v>2</v>
      </c>
      <c r="C131" s="1">
        <f>_xlfn.XLOOKUP(Table119[[#This Row],[T-RUNS]],NUMERICAL_BINS_STEP_1!$C$2:$C$5,NUMERICAL_BINS_STEP_1!$A$2:$A$5,,-1)</f>
        <v>3</v>
      </c>
      <c r="D131" s="1">
        <f>_xlfn.XLOOKUP(Table119[[#This Row],[T-WKTS]],NUMERICAL_BINS_STEP_1!$D$2:$D$5,NUMERICAL_BINS_STEP_1!$A$2:$A$5,,-1)</f>
        <v>0</v>
      </c>
      <c r="E131" s="1">
        <f>_xlfn.XLOOKUP(Table119[[#This Row],[ODI-RUNS-S]],NUMERICAL_BINS_STEP_1!$E$2:$E$5,NUMERICAL_BINS_STEP_1!$A$2:$A$5,,-1)</f>
        <v>3</v>
      </c>
      <c r="F131" s="1">
        <f>_xlfn.XLOOKUP(Table119[[#This Row],[ODI-SR-B]],NUMERICAL_BINS_STEP_1!$F$2:$F$5,NUMERICAL_BINS_STEP_1!$A$2:$A$5,,-1)</f>
        <v>2</v>
      </c>
      <c r="G131" s="1">
        <f>_xlfn.XLOOKUP(Table119[[#This Row],[ODI-WKTS]],NUMERICAL_BINS_STEP_1!$G$2:$G$5,NUMERICAL_BINS_STEP_1!$A$2:$A$5,,-1)</f>
        <v>0</v>
      </c>
      <c r="H131" s="1">
        <f>_xlfn.XLOOKUP(Table119[[#This Row],[ODI-SR-BL]],NUMERICAL_BINS_STEP_1!$H$2:$H$5,NUMERICAL_BINS_STEP_1!$A$2:$A$5,,-1)</f>
        <v>3</v>
      </c>
      <c r="I131" s="1">
        <f>_xlfn.XLOOKUP(Table119[[#This Row],[RUNS-S]],NUMERICAL_BINS_STEP_1!$I$2:$I$5,NUMERICAL_BINS_STEP_1!$A$2:$A$5,,-1)</f>
        <v>2</v>
      </c>
      <c r="J131" s="1">
        <f>_xlfn.XLOOKUP(Table119[[#This Row],[HS ]],NUMERICAL_BINS_STEP_1!$J$2:$J$5,NUMERICAL_BINS_STEP_1!$A$2:$A$5,,-1)</f>
        <v>3</v>
      </c>
      <c r="K131" s="1">
        <f>_xlfn.XLOOKUP(Table119[[#This Row],[AVE]],NUMERICAL_BINS_STEP_1!$K$2:$K$5,NUMERICAL_BINS_STEP_1!$A$2:$A$5,,-1)</f>
        <v>3</v>
      </c>
      <c r="L131" s="1">
        <f>_xlfn.XLOOKUP(Table119[[#This Row],[SR -B]],NUMERICAL_BINS_STEP_1!$L$2:$L$5,NUMERICAL_BINS_STEP_1!$A$2:$A$5,,-1)</f>
        <v>3</v>
      </c>
      <c r="M131" s="1">
        <f>_xlfn.XLOOKUP(Table119[[#This Row],[SIXERS]],NUMERICAL_BINS_STEP_1!$M$2:$M$5,NUMERICAL_BINS_STEP_1!$A$2:$A$5,,-1)</f>
        <v>3</v>
      </c>
      <c r="N131" s="1">
        <f>_xlfn.XLOOKUP(Table119[[#This Row],[RUNS-C]],NUMERICAL_BINS_STEP_1!$N$2:$N$5,NUMERICAL_BINS_STEP_1!$A$2:$A$5,,-1)</f>
        <v>0</v>
      </c>
      <c r="O131" s="1">
        <f>_xlfn.XLOOKUP(Table119[[#This Row],[WKTS]],NUMERICAL_BINS_STEP_1!$O$2:$O$5,NUMERICAL_BINS_STEP_1!$A$2:$A$5,,-1)</f>
        <v>0</v>
      </c>
      <c r="P131" s="1">
        <f>_xlfn.XLOOKUP(Table119[[#This Row],[AVE-BL]],NUMERICAL_BINS_STEP_1!$P$2:$P$5,NUMERICAL_BINS_STEP_1!$A$2:$A$5,,-1)</f>
        <v>2</v>
      </c>
      <c r="Q131" s="1">
        <f>_xlfn.XLOOKUP(Table119[[#This Row],[ECON]],NUMERICAL_BINS_STEP_1!$Q$2:$Q$5,NUMERICAL_BINS_STEP_1!$A$2:$A$5,,-1)</f>
        <v>2</v>
      </c>
      <c r="R131" s="1">
        <f>_xlfn.XLOOKUP(Table119[[#This Row],[SR-BL]],NUMERICAL_BINS_STEP_1!$R$2:$R$5,NUMERICAL_BINS_STEP_1!$A$2:$A$5,,-1)</f>
        <v>2</v>
      </c>
      <c r="S131" s="1">
        <f>_xlfn.XLOOKUP(Table119[[#This Row],[AUCTION YEAR]],NUMERICAL_BINS_STEP_1!$S$2:$S$5,NUMERICAL_BINS_STEP_1!$A$2:$A$5,,-1)</f>
        <v>1</v>
      </c>
      <c r="T131" s="1">
        <f>_xlfn.XLOOKUP(Table119[[#This Row],[BASE PRICE]],NUMERICAL_BINS_STEP_1!$T$2:$T$5,NUMERICAL_BINS_STEP_1!$A$2:$A$5,,-1)</f>
        <v>3</v>
      </c>
      <c r="U131" s="1">
        <f>_xlfn.XLOOKUP(Table14[[#This Row],[COUNTRY]],CATEGORICAL_BINS_STEP_1!$L$2:$L$11,CATEGORICAL_BINS_STEP_1!$K$2:$K$11,,-1)</f>
        <v>3</v>
      </c>
      <c r="V131" s="1">
        <f>_xlfn.XLOOKUP(Table14[[#This Row],[TEAM]],CATEGORICAL_BINS_STEP_1!$L$14:$L$29,CATEGORICAL_BINS_STEP_1!$K$14:$K$29,,-1)</f>
        <v>3</v>
      </c>
      <c r="W131" s="1">
        <f>_xlfn.XLOOKUP(Table14[[#This Row],[PLAYING ROLE]],CATEGORICAL_BINS_STEP_1!$L$34:$L$37,CATEGORICAL_BINS_STEP_1!$K$34:$K$37,,-1)</f>
        <v>3</v>
      </c>
      <c r="X131" s="1">
        <f>IF(Table119[[#This Row],[SOLD PRICE]]&gt;=1000000,1,0)</f>
        <v>1</v>
      </c>
      <c r="Y131" s="1">
        <f>$A$134+SUMPRODUCT($B$134:$W$134,Table1924[[#This Row],[AGE]:[PLAYING ROLE_BINS]])</f>
        <v>-453.10946581833872</v>
      </c>
      <c r="Z131" s="1">
        <f t="shared" ref="Z131" si="11">EXP(Y131)</f>
        <v>1.6483874408977302E-197</v>
      </c>
      <c r="AA131" s="1">
        <f t="shared" ref="AA131" si="12">Z131/(1+Z131)</f>
        <v>1.6483874408977302E-197</v>
      </c>
      <c r="AB131" s="1">
        <f t="shared" ref="AB131" si="13">IF(X131 = 1,AA131,1-AA131)</f>
        <v>1.6483874408977302E-197</v>
      </c>
      <c r="AC131" s="1">
        <f t="shared" ref="AC131" si="14">LOG(AB131)</f>
        <v>-196.7829407030346</v>
      </c>
      <c r="AD131" s="1">
        <f t="shared" ref="AD131" si="15">IF(AA131&gt;AC263,1,0)</f>
        <v>1</v>
      </c>
    </row>
    <row r="133" spans="1:30" x14ac:dyDescent="0.35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AC133" t="e">
        <f>SUM(AC2:AC131)</f>
        <v>#NUM!</v>
      </c>
    </row>
    <row r="134" spans="1:30" x14ac:dyDescent="0.35">
      <c r="A134">
        <v>-2</v>
      </c>
      <c r="B134">
        <v>-185.88598768087724</v>
      </c>
      <c r="C134">
        <v>3.9543510359713538</v>
      </c>
      <c r="D134">
        <v>-98.833974363222509</v>
      </c>
      <c r="E134">
        <v>30.846212805103161</v>
      </c>
      <c r="F134">
        <v>72.815313797213093</v>
      </c>
      <c r="G134">
        <v>143.92882497860722</v>
      </c>
      <c r="H134">
        <v>-63.631655667609706</v>
      </c>
      <c r="I134">
        <v>-21.361184135200393</v>
      </c>
      <c r="J134">
        <v>-18.369866600011083</v>
      </c>
      <c r="K134">
        <v>195.18820856424796</v>
      </c>
      <c r="L134">
        <v>-29.720750092098939</v>
      </c>
      <c r="M134">
        <v>74.072042926471823</v>
      </c>
      <c r="N134">
        <v>-65.254546381018997</v>
      </c>
      <c r="O134">
        <v>-44.923908951286727</v>
      </c>
      <c r="P134">
        <v>-134.29864313519965</v>
      </c>
      <c r="Q134">
        <v>43.598624281386762</v>
      </c>
      <c r="R134">
        <v>178.78652836982059</v>
      </c>
      <c r="S134">
        <v>27.691502248694221</v>
      </c>
      <c r="T134">
        <v>77.590825715135495</v>
      </c>
      <c r="U134">
        <v>-220.04714022411389</v>
      </c>
      <c r="V134">
        <v>-51.180011255483862</v>
      </c>
      <c r="W134">
        <v>-127.40564089471874</v>
      </c>
      <c r="AC134">
        <v>0.5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1CF0-46EC-4DC5-A6BE-4F2E6F4EF00E}">
  <dimension ref="A1:AN134"/>
  <sheetViews>
    <sheetView topLeftCell="AH25" workbookViewId="0">
      <selection activeCell="AK38" sqref="AK38"/>
    </sheetView>
  </sheetViews>
  <sheetFormatPr defaultRowHeight="14.5" x14ac:dyDescent="0.35"/>
  <cols>
    <col min="31" max="31" width="11.81640625" bestFit="1" customWidth="1"/>
    <col min="34" max="34" width="11.81640625" bestFit="1" customWidth="1"/>
  </cols>
  <sheetData>
    <row r="1" spans="1:40" ht="52.5" x14ac:dyDescent="0.35">
      <c r="A1" s="58" t="s">
        <v>0</v>
      </c>
      <c r="B1" s="59" t="s">
        <v>1</v>
      </c>
      <c r="C1" s="59" t="s">
        <v>251</v>
      </c>
      <c r="D1" s="59" t="s">
        <v>252</v>
      </c>
      <c r="E1" s="59" t="s">
        <v>253</v>
      </c>
      <c r="F1" s="59" t="s">
        <v>2</v>
      </c>
      <c r="G1" s="59" t="s">
        <v>4</v>
      </c>
      <c r="H1" s="59" t="s">
        <v>5</v>
      </c>
      <c r="I1" s="59" t="s">
        <v>207</v>
      </c>
      <c r="J1" s="59" t="s">
        <v>6</v>
      </c>
      <c r="K1" s="59" t="s">
        <v>7</v>
      </c>
      <c r="L1" s="59" t="s">
        <v>8</v>
      </c>
      <c r="M1" s="59" t="s">
        <v>171</v>
      </c>
      <c r="N1" s="59" t="s">
        <v>10</v>
      </c>
      <c r="O1" s="77" t="s">
        <v>170</v>
      </c>
      <c r="P1" s="77" t="s">
        <v>183</v>
      </c>
      <c r="Q1" s="59" t="s">
        <v>194</v>
      </c>
      <c r="R1" s="59" t="s">
        <v>172</v>
      </c>
      <c r="S1" s="59" t="s">
        <v>173</v>
      </c>
      <c r="T1" s="77" t="s">
        <v>174</v>
      </c>
      <c r="U1" s="77" t="s">
        <v>175</v>
      </c>
      <c r="V1" s="77" t="s">
        <v>184</v>
      </c>
      <c r="W1" s="59" t="s">
        <v>178</v>
      </c>
      <c r="X1" s="59" t="s">
        <v>179</v>
      </c>
      <c r="Y1" s="59" t="s">
        <v>180</v>
      </c>
      <c r="Z1" s="59" t="s">
        <v>9</v>
      </c>
      <c r="AA1" t="s">
        <v>271</v>
      </c>
      <c r="AB1" t="s">
        <v>272</v>
      </c>
      <c r="AC1" t="s">
        <v>273</v>
      </c>
      <c r="AD1" t="s">
        <v>274</v>
      </c>
      <c r="AE1" t="s">
        <v>282</v>
      </c>
      <c r="AF1" t="s">
        <v>283</v>
      </c>
      <c r="AG1" t="s">
        <v>286</v>
      </c>
      <c r="AL1" t="s">
        <v>283</v>
      </c>
      <c r="AM1" t="s">
        <v>283</v>
      </c>
    </row>
    <row r="2" spans="1:40" ht="26.5" x14ac:dyDescent="0.35">
      <c r="A2" s="13">
        <v>1</v>
      </c>
      <c r="B2" s="4" t="s">
        <v>11</v>
      </c>
      <c r="C2" s="1">
        <f>_xlfn.XLOOKUP(Table14[[#This Row],[COUNTRY]],CATEGORICAL_BINS_STEP_1!$L$2:$L$11,CATEGORICAL_BINS_STEP_1!$K$2:$K$11,,-1)</f>
        <v>2</v>
      </c>
      <c r="D2" s="1">
        <f>_xlfn.XLOOKUP(Table14[[#This Row],[TEAM]],CATEGORICAL_BINS_STEP_1!$L$14:$L$29,CATEGORICAL_BINS_STEP_1!$K$14:$K$29,,-1)</f>
        <v>3</v>
      </c>
      <c r="E2" s="1">
        <f>_xlfn.XLOOKUP(Table14[[#This Row],[PLAYING ROLE]],CATEGORICAL_BINS_STEP_1!$L$34:$L$37,CATEGORICAL_BINS_STEP_1!$K$34:$K$37,,-1)</f>
        <v>1</v>
      </c>
      <c r="F2" s="4">
        <v>2</v>
      </c>
      <c r="G2" s="1">
        <f>_xlfn.XLOOKUP(Table119[[#This Row],[T-RUNS]],NUMERICAL_BINS_STEP_1!$C$2:$C$5,NUMERICAL_BINS_STEP_1!$A$2:$A$5,,-1)</f>
        <v>0</v>
      </c>
      <c r="H2" s="1">
        <f>_xlfn.XLOOKUP(Table119[[#This Row],[T-WKTS]],NUMERICAL_BINS_STEP_1!$D$2:$D$5,NUMERICAL_BINS_STEP_1!$A$2:$A$5,,-1)</f>
        <v>0</v>
      </c>
      <c r="I2" s="1">
        <f>_xlfn.XLOOKUP(Table119[[#This Row],[ODI-RUNS-S]],NUMERICAL_BINS_STEP_1!$E$2:$E$5,NUMERICAL_BINS_STEP_1!$A$2:$A$5,,-1)</f>
        <v>0</v>
      </c>
      <c r="J2" s="1">
        <f>_xlfn.XLOOKUP(Table119[[#This Row],[ODI-SR-B]],NUMERICAL_BINS_STEP_1!$F$2:$F$5,NUMERICAL_BINS_STEP_1!$A$2:$A$5,,-1)</f>
        <v>0</v>
      </c>
      <c r="K2" s="1">
        <f>_xlfn.XLOOKUP(Table119[[#This Row],[ODI-WKTS]],NUMERICAL_BINS_STEP_1!$G$2:$G$5,NUMERICAL_BINS_STEP_1!$A$2:$A$5,,-1)</f>
        <v>0</v>
      </c>
      <c r="L2" s="1">
        <f>_xlfn.XLOOKUP(Table119[[#This Row],[ODI-SR-BL]],NUMERICAL_BINS_STEP_1!$H$2:$H$5,NUMERICAL_BINS_STEP_1!$A$2:$A$5,,-1)</f>
        <v>0</v>
      </c>
      <c r="M2" s="1">
        <f>_xlfn.XLOOKUP(Table119[[#This Row],[RUNS-S]],NUMERICAL_BINS_STEP_1!$I$2:$I$5,NUMERICAL_BINS_STEP_1!$A$2:$A$5,,-1)</f>
        <v>0</v>
      </c>
      <c r="N2" s="1">
        <f>_xlfn.XLOOKUP(Table119[[#This Row],[HS ]],NUMERICAL_BINS_STEP_1!$J$2:$J$5,NUMERICAL_BINS_STEP_1!$A$2:$A$5,,-1)</f>
        <v>0</v>
      </c>
      <c r="O2" s="1">
        <f>_xlfn.XLOOKUP(Table119[[#This Row],[AVE]],NUMERICAL_BINS_STEP_1!$K$2:$K$5,NUMERICAL_BINS_STEP_1!$A$2:$A$5,,-1)</f>
        <v>0</v>
      </c>
      <c r="P2" s="1">
        <f>_xlfn.XLOOKUP(Table119[[#This Row],[SR -B]],NUMERICAL_BINS_STEP_1!$L$2:$L$5,NUMERICAL_BINS_STEP_1!$A$2:$A$5,,-1)</f>
        <v>0</v>
      </c>
      <c r="Q2" s="1">
        <f>_xlfn.XLOOKUP(Table119[[#This Row],[SIXERS]],NUMERICAL_BINS_STEP_1!$M$2:$M$5,NUMERICAL_BINS_STEP_1!$A$2:$A$5,,-1)</f>
        <v>0</v>
      </c>
      <c r="R2" s="1">
        <f>_xlfn.XLOOKUP(Table119[[#This Row],[RUNS-C]],NUMERICAL_BINS_STEP_1!$N$2:$N$5,NUMERICAL_BINS_STEP_1!$A$2:$A$5,,-1)</f>
        <v>0</v>
      </c>
      <c r="S2" s="1">
        <f>_xlfn.XLOOKUP(Table119[[#This Row],[WKTS]],NUMERICAL_BINS_STEP_1!$O$2:$O$5,NUMERICAL_BINS_STEP_1!$A$2:$A$5,,-1)</f>
        <v>2</v>
      </c>
      <c r="T2" s="1">
        <f>_xlfn.XLOOKUP(Table119[[#This Row],[AVE-BL]],NUMERICAL_BINS_STEP_1!$P$2:$P$5,NUMERICAL_BINS_STEP_1!$A$2:$A$5,,-1)</f>
        <v>2</v>
      </c>
      <c r="U2" s="1">
        <f>_xlfn.XLOOKUP(Table119[[#This Row],[ECON]],NUMERICAL_BINS_STEP_1!$Q$2:$Q$5,NUMERICAL_BINS_STEP_1!$A$2:$A$5,,-1)</f>
        <v>3</v>
      </c>
      <c r="V2" s="1">
        <f>_xlfn.XLOOKUP(Table119[[#This Row],[SR-BL]],NUMERICAL_BINS_STEP_1!$R$2:$R$5,NUMERICAL_BINS_STEP_1!$A$2:$A$5,,-1)</f>
        <v>0</v>
      </c>
      <c r="W2" s="1">
        <f>_xlfn.XLOOKUP(Table119[[#This Row],[AUCTION YEAR]],NUMERICAL_BINS_STEP_1!$S$2:$S$5,NUMERICAL_BINS_STEP_1!$A$2:$A$5,,-1)</f>
        <v>1</v>
      </c>
      <c r="X2" s="1">
        <f>_xlfn.XLOOKUP(Table119[[#This Row],[BASE PRICE]],NUMERICAL_BINS_STEP_1!$T$2:$T$5,NUMERICAL_BINS_STEP_1!$A$2:$A$5,,-1)</f>
        <v>0</v>
      </c>
      <c r="Y2" s="1">
        <f>_xlfn.XLOOKUP(Table119[[#This Row],[SOLD PRICE]],NUMERICAL_BINS_STEP_1!$U$2:$U$5,NUMERICAL_BINS_STEP_1!$A$2:$A$5,,-1)</f>
        <v>0</v>
      </c>
      <c r="Z2" s="4">
        <v>0</v>
      </c>
      <c r="AA2">
        <f>$B$134 +SUMPRODUCT($C$134:$Y$134,Table1523[[#This Row],[COUNTRY_BINS]:[SOLD PRICE]])</f>
        <v>-79.825102698875526</v>
      </c>
      <c r="AB2">
        <f>EXP(AA2)</f>
        <v>2.1498015937747005E-35</v>
      </c>
      <c r="AC2">
        <f>AB2/(1+AB2)</f>
        <v>2.1498015937747005E-35</v>
      </c>
      <c r="AD2">
        <f>IF(Table1523[[#This Row],[AGE]]=1,AC2,1-AC2)</f>
        <v>1</v>
      </c>
      <c r="AE2">
        <f>LOG(AD2)</f>
        <v>0</v>
      </c>
      <c r="AF2">
        <f>IF(AC2&gt;$AE$134,1,0)</f>
        <v>0</v>
      </c>
      <c r="AG2" s="65">
        <f>IF(Table119[[#This Row],[SOLD PRICE]]&gt;=1000000,1,0)</f>
        <v>0</v>
      </c>
      <c r="AL2">
        <v>0</v>
      </c>
      <c r="AM2">
        <v>1</v>
      </c>
    </row>
    <row r="3" spans="1:40" ht="26.5" x14ac:dyDescent="0.35">
      <c r="A3" s="13">
        <v>2</v>
      </c>
      <c r="B3" s="4" t="s">
        <v>15</v>
      </c>
      <c r="C3" s="1">
        <f>_xlfn.XLOOKUP(Table14[[#This Row],[COUNTRY]],CATEGORICAL_BINS_STEP_1!$L$2:$L$11,CATEGORICAL_BINS_STEP_1!$K$2:$K$11,,-1)</f>
        <v>3</v>
      </c>
      <c r="D3" s="1">
        <f>_xlfn.XLOOKUP(Table14[[#This Row],[TEAM]],CATEGORICAL_BINS_STEP_1!$L$14:$L$29,CATEGORICAL_BINS_STEP_1!$K$14:$K$29,,-1)</f>
        <v>1</v>
      </c>
      <c r="E3" s="1">
        <f>_xlfn.XLOOKUP(Table14[[#This Row],[PLAYING ROLE]],CATEGORICAL_BINS_STEP_1!$L$34:$L$37,CATEGORICAL_BINS_STEP_1!$K$34:$K$37,,-1)</f>
        <v>3</v>
      </c>
      <c r="F3" s="4">
        <v>2</v>
      </c>
      <c r="G3" s="1">
        <f>_xlfn.XLOOKUP(Table119[[#This Row],[T-RUNS]],NUMERICAL_BINS_STEP_1!$C$2:$C$5,NUMERICAL_BINS_STEP_1!$A$2:$A$5,,-1)</f>
        <v>0</v>
      </c>
      <c r="H3" s="1">
        <f>_xlfn.XLOOKUP(Table119[[#This Row],[T-WKTS]],NUMERICAL_BINS_STEP_1!$D$2:$D$5,NUMERICAL_BINS_STEP_1!$A$2:$A$5,,-1)</f>
        <v>0</v>
      </c>
      <c r="I3" s="1">
        <f>_xlfn.XLOOKUP(Table119[[#This Row],[ODI-RUNS-S]],NUMERICAL_BINS_STEP_1!$E$2:$E$5,NUMERICAL_BINS_STEP_1!$A$2:$A$5,,-1)</f>
        <v>0</v>
      </c>
      <c r="J3" s="1">
        <f>_xlfn.XLOOKUP(Table119[[#This Row],[ODI-SR-B]],NUMERICAL_BINS_STEP_1!$F$2:$F$5,NUMERICAL_BINS_STEP_1!$A$2:$A$5,,-1)</f>
        <v>0</v>
      </c>
      <c r="K3" s="1">
        <f>_xlfn.XLOOKUP(Table119[[#This Row],[ODI-WKTS]],NUMERICAL_BINS_STEP_1!$G$2:$G$5,NUMERICAL_BINS_STEP_1!$A$2:$A$5,,-1)</f>
        <v>0</v>
      </c>
      <c r="L3" s="1">
        <f>_xlfn.XLOOKUP(Table119[[#This Row],[ODI-SR-BL]],NUMERICAL_BINS_STEP_1!$H$2:$H$5,NUMERICAL_BINS_STEP_1!$A$2:$A$5,,-1)</f>
        <v>3</v>
      </c>
      <c r="M3" s="1">
        <f>_xlfn.XLOOKUP(Table119[[#This Row],[RUNS-S]],NUMERICAL_BINS_STEP_1!$I$2:$I$5,NUMERICAL_BINS_STEP_1!$A$2:$A$5,,-1)</f>
        <v>0</v>
      </c>
      <c r="N3" s="1">
        <f>_xlfn.XLOOKUP(Table119[[#This Row],[HS ]],NUMERICAL_BINS_STEP_1!$J$2:$J$5,NUMERICAL_BINS_STEP_1!$A$2:$A$5,,-1)</f>
        <v>0</v>
      </c>
      <c r="O3" s="1">
        <f>_xlfn.XLOOKUP(Table119[[#This Row],[AVE]],NUMERICAL_BINS_STEP_1!$K$2:$K$5,NUMERICAL_BINS_STEP_1!$A$2:$A$5,,-1)</f>
        <v>0</v>
      </c>
      <c r="P3" s="1">
        <f>_xlfn.XLOOKUP(Table119[[#This Row],[SR -B]],NUMERICAL_BINS_STEP_1!$L$2:$L$5,NUMERICAL_BINS_STEP_1!$A$2:$A$5,,-1)</f>
        <v>0</v>
      </c>
      <c r="Q3" s="1">
        <f>_xlfn.XLOOKUP(Table119[[#This Row],[SIXERS]],NUMERICAL_BINS_STEP_1!$M$2:$M$5,NUMERICAL_BINS_STEP_1!$A$2:$A$5,,-1)</f>
        <v>0</v>
      </c>
      <c r="R3" s="1">
        <f>_xlfn.XLOOKUP(Table119[[#This Row],[RUNS-C]],NUMERICAL_BINS_STEP_1!$N$2:$N$5,NUMERICAL_BINS_STEP_1!$A$2:$A$5,,-1)</f>
        <v>0</v>
      </c>
      <c r="S3" s="1">
        <f>_xlfn.XLOOKUP(Table119[[#This Row],[WKTS]],NUMERICAL_BINS_STEP_1!$O$2:$O$5,NUMERICAL_BINS_STEP_1!$A$2:$A$5,,-1)</f>
        <v>0</v>
      </c>
      <c r="T3" s="1">
        <f>_xlfn.XLOOKUP(Table119[[#This Row],[AVE-BL]],NUMERICAL_BINS_STEP_1!$P$2:$P$5,NUMERICAL_BINS_STEP_1!$A$2:$A$5,,-1)</f>
        <v>3</v>
      </c>
      <c r="U3" s="1">
        <f>_xlfn.XLOOKUP(Table119[[#This Row],[ECON]],NUMERICAL_BINS_STEP_1!$Q$2:$Q$5,NUMERICAL_BINS_STEP_1!$A$2:$A$5,,-1)</f>
        <v>3</v>
      </c>
      <c r="V3" s="1">
        <f>_xlfn.XLOOKUP(Table119[[#This Row],[SR-BL]],NUMERICAL_BINS_STEP_1!$R$2:$R$5,NUMERICAL_BINS_STEP_1!$A$2:$A$5,,-1)</f>
        <v>2</v>
      </c>
      <c r="W3" s="1">
        <f>_xlfn.XLOOKUP(Table119[[#This Row],[AUCTION YEAR]],NUMERICAL_BINS_STEP_1!$S$2:$S$5,NUMERICAL_BINS_STEP_1!$A$2:$A$5,,-1)</f>
        <v>2</v>
      </c>
      <c r="X3" s="1">
        <f>_xlfn.XLOOKUP(Table119[[#This Row],[BASE PRICE]],NUMERICAL_BINS_STEP_1!$T$2:$T$5,NUMERICAL_BINS_STEP_1!$A$2:$A$5,,-1)</f>
        <v>0</v>
      </c>
      <c r="Y3" s="1">
        <f>_xlfn.XLOOKUP(Table119[[#This Row],[SOLD PRICE]],NUMERICAL_BINS_STEP_1!$U$2:$U$5,NUMERICAL_BINS_STEP_1!$A$2:$A$5,,-1)</f>
        <v>0</v>
      </c>
      <c r="Z3" s="4">
        <v>0</v>
      </c>
      <c r="AA3" s="1">
        <f>$B$134 +SUMPRODUCT($C$134:$Y$134,Table1523[[#This Row],[COUNTRY_BINS]:[SOLD PRICE]])</f>
        <v>-65.976575708811097</v>
      </c>
      <c r="AB3" s="1">
        <f t="shared" ref="AB3:AB66" si="0">EXP(AA3)</f>
        <v>2.2219651077608703E-29</v>
      </c>
      <c r="AC3" s="1">
        <f t="shared" ref="AC3:AC66" si="1">AB3/(1+AB3)</f>
        <v>2.2219651077608703E-29</v>
      </c>
      <c r="AD3" s="1">
        <f>IF(Table1523[[#This Row],[AGE]]=1,AC3,1-AC3)</f>
        <v>1</v>
      </c>
      <c r="AE3" s="1">
        <f t="shared" ref="AE3:AE66" si="2">LOG(AD3)</f>
        <v>0</v>
      </c>
      <c r="AF3" s="1">
        <f t="shared" ref="AF3:AF66" si="3">IF(AC3&gt;$AE$134,1,0)</f>
        <v>0</v>
      </c>
      <c r="AG3" s="65">
        <f>IF(Table119[[#This Row],[SOLD PRICE]]&gt;=1000000,1,0)</f>
        <v>0</v>
      </c>
      <c r="AJ3" t="s">
        <v>286</v>
      </c>
      <c r="AK3">
        <v>0</v>
      </c>
      <c r="AL3">
        <f>COUNTIFS(AG2:AG131,$AK$3,AF2:AF131,$AL$2)</f>
        <v>112</v>
      </c>
      <c r="AM3" s="1">
        <f>COUNTIFS(AG2:AG131,$AK$3,AF2:AF131,$AM$2)</f>
        <v>8</v>
      </c>
      <c r="AN3">
        <f>SUM(AL3+AM3)</f>
        <v>120</v>
      </c>
    </row>
    <row r="4" spans="1:40" ht="26.5" x14ac:dyDescent="0.35">
      <c r="A4" s="13">
        <v>3</v>
      </c>
      <c r="B4" s="4" t="s">
        <v>19</v>
      </c>
      <c r="C4" s="1">
        <f>_xlfn.XLOOKUP(Table14[[#This Row],[COUNTRY]],CATEGORICAL_BINS_STEP_1!$L$2:$L$11,CATEGORICAL_BINS_STEP_1!$K$2:$K$11,,-1)</f>
        <v>1</v>
      </c>
      <c r="D4" s="1">
        <f>_xlfn.XLOOKUP(Table14[[#This Row],[TEAM]],CATEGORICAL_BINS_STEP_1!$L$14:$L$29,CATEGORICAL_BINS_STEP_1!$K$14:$K$29,,-1)</f>
        <v>1</v>
      </c>
      <c r="E4" s="1">
        <f>_xlfn.XLOOKUP(Table14[[#This Row],[PLAYING ROLE]],CATEGORICAL_BINS_STEP_1!$L$34:$L$37,CATEGORICAL_BINS_STEP_1!$K$34:$K$37,,-1)</f>
        <v>3</v>
      </c>
      <c r="F4" s="4">
        <v>2</v>
      </c>
      <c r="G4" s="1">
        <f>_xlfn.XLOOKUP(Table119[[#This Row],[T-RUNS]],NUMERICAL_BINS_STEP_1!$C$2:$C$5,NUMERICAL_BINS_STEP_1!$A$2:$A$5,,-1)</f>
        <v>0</v>
      </c>
      <c r="H4" s="1">
        <f>_xlfn.XLOOKUP(Table119[[#This Row],[T-WKTS]],NUMERICAL_BINS_STEP_1!$D$2:$D$5,NUMERICAL_BINS_STEP_1!$A$2:$A$5,,-1)</f>
        <v>0</v>
      </c>
      <c r="I4" s="1">
        <f>_xlfn.XLOOKUP(Table119[[#This Row],[ODI-RUNS-S]],NUMERICAL_BINS_STEP_1!$E$2:$E$5,NUMERICAL_BINS_STEP_1!$A$2:$A$5,,-1)</f>
        <v>0</v>
      </c>
      <c r="J4" s="1">
        <f>_xlfn.XLOOKUP(Table119[[#This Row],[ODI-SR-B]],NUMERICAL_BINS_STEP_1!$F$2:$F$5,NUMERICAL_BINS_STEP_1!$A$2:$A$5,,-1)</f>
        <v>0</v>
      </c>
      <c r="K4" s="1">
        <f>_xlfn.XLOOKUP(Table119[[#This Row],[ODI-WKTS]],NUMERICAL_BINS_STEP_1!$G$2:$G$5,NUMERICAL_BINS_STEP_1!$A$2:$A$5,,-1)</f>
        <v>0</v>
      </c>
      <c r="L4" s="1">
        <f>_xlfn.XLOOKUP(Table119[[#This Row],[ODI-SR-BL]],NUMERICAL_BINS_STEP_1!$H$2:$H$5,NUMERICAL_BINS_STEP_1!$A$2:$A$5,,-1)</f>
        <v>0</v>
      </c>
      <c r="M4" s="1">
        <f>_xlfn.XLOOKUP(Table119[[#This Row],[RUNS-S]],NUMERICAL_BINS_STEP_1!$I$2:$I$5,NUMERICAL_BINS_STEP_1!$A$2:$A$5,,-1)</f>
        <v>2</v>
      </c>
      <c r="N4" s="1">
        <f>_xlfn.XLOOKUP(Table119[[#This Row],[HS ]],NUMERICAL_BINS_STEP_1!$J$2:$J$5,NUMERICAL_BINS_STEP_1!$A$2:$A$5,,-1)</f>
        <v>3</v>
      </c>
      <c r="O4" s="1">
        <f>_xlfn.XLOOKUP(Table119[[#This Row],[AVE]],NUMERICAL_BINS_STEP_1!$K$2:$K$5,NUMERICAL_BINS_STEP_1!$A$2:$A$5,,-1)</f>
        <v>2</v>
      </c>
      <c r="P4" s="1">
        <f>_xlfn.XLOOKUP(Table119[[#This Row],[SR -B]],NUMERICAL_BINS_STEP_1!$L$2:$L$5,NUMERICAL_BINS_STEP_1!$A$2:$A$5,,-1)</f>
        <v>3</v>
      </c>
      <c r="Q4" s="1">
        <f>_xlfn.XLOOKUP(Table119[[#This Row],[SIXERS]],NUMERICAL_BINS_STEP_1!$M$2:$M$5,NUMERICAL_BINS_STEP_1!$A$2:$A$5,,-1)</f>
        <v>2</v>
      </c>
      <c r="R4" s="1">
        <f>_xlfn.XLOOKUP(Table119[[#This Row],[RUNS-C]],NUMERICAL_BINS_STEP_1!$N$2:$N$5,NUMERICAL_BINS_STEP_1!$A$2:$A$5,,-1)</f>
        <v>0</v>
      </c>
      <c r="S4" s="1">
        <f>_xlfn.XLOOKUP(Table119[[#This Row],[WKTS]],NUMERICAL_BINS_STEP_1!$O$2:$O$5,NUMERICAL_BINS_STEP_1!$A$2:$A$5,,-1)</f>
        <v>0</v>
      </c>
      <c r="T4" s="1">
        <f>_xlfn.XLOOKUP(Table119[[#This Row],[AVE-BL]],NUMERICAL_BINS_STEP_1!$P$2:$P$5,NUMERICAL_BINS_STEP_1!$A$2:$A$5,,-1)</f>
        <v>0</v>
      </c>
      <c r="U4" s="1">
        <f>_xlfn.XLOOKUP(Table119[[#This Row],[ECON]],NUMERICAL_BINS_STEP_1!$Q$2:$Q$5,NUMERICAL_BINS_STEP_1!$A$2:$A$5,,-1)</f>
        <v>0</v>
      </c>
      <c r="V4" s="1">
        <f>_xlfn.XLOOKUP(Table119[[#This Row],[SR-BL]],NUMERICAL_BINS_STEP_1!$R$2:$R$5,NUMERICAL_BINS_STEP_1!$A$2:$A$5,,-1)</f>
        <v>0</v>
      </c>
      <c r="W4" s="1">
        <f>_xlfn.XLOOKUP(Table119[[#This Row],[AUCTION YEAR]],NUMERICAL_BINS_STEP_1!$S$2:$S$5,NUMERICAL_BINS_STEP_1!$A$2:$A$5,,-1)</f>
        <v>3</v>
      </c>
      <c r="X4" s="1">
        <f>_xlfn.XLOOKUP(Table119[[#This Row],[BASE PRICE]],NUMERICAL_BINS_STEP_1!$T$2:$T$5,NUMERICAL_BINS_STEP_1!$A$2:$A$5,,-1)</f>
        <v>0</v>
      </c>
      <c r="Y4" s="1">
        <f>_xlfn.XLOOKUP(Table119[[#This Row],[SOLD PRICE]],NUMERICAL_BINS_STEP_1!$U$2:$U$5,NUMERICAL_BINS_STEP_1!$A$2:$A$5,,-1)</f>
        <v>0</v>
      </c>
      <c r="Z4" s="4">
        <v>0</v>
      </c>
      <c r="AA4" s="1">
        <f>$B$134 +SUMPRODUCT($C$134:$Y$134,Table1523[[#This Row],[COUNTRY_BINS]:[SOLD PRICE]])</f>
        <v>-124.09599323675232</v>
      </c>
      <c r="AB4" s="1">
        <f t="shared" si="0"/>
        <v>1.2758361721225017E-54</v>
      </c>
      <c r="AC4" s="1">
        <f t="shared" si="1"/>
        <v>1.2758361721225017E-54</v>
      </c>
      <c r="AD4" s="1">
        <f>IF(Table1523[[#This Row],[AGE]]=1,AC4,1-AC4)</f>
        <v>1</v>
      </c>
      <c r="AE4" s="1">
        <f t="shared" si="2"/>
        <v>0</v>
      </c>
      <c r="AF4" s="1">
        <f t="shared" si="3"/>
        <v>0</v>
      </c>
      <c r="AG4" s="65">
        <f>IF(Table119[[#This Row],[SOLD PRICE]]&gt;=1000000,1,0)</f>
        <v>0</v>
      </c>
      <c r="AJ4" t="s">
        <v>286</v>
      </c>
      <c r="AK4">
        <v>1</v>
      </c>
      <c r="AL4" s="1">
        <f>COUNTIFS(AG2:AG131,$AK$4,AF2:AF131,$AL$2)</f>
        <v>9</v>
      </c>
      <c r="AM4">
        <f>COUNTIFS(AG2:AG131,$AK$4,AF2:AF131,$AM$2)</f>
        <v>1</v>
      </c>
      <c r="AN4" s="1">
        <f t="shared" ref="AN4:AN5" si="4">SUM(AL4+AM4)</f>
        <v>10</v>
      </c>
    </row>
    <row r="5" spans="1:40" x14ac:dyDescent="0.35">
      <c r="A5" s="13">
        <v>4</v>
      </c>
      <c r="B5" s="4" t="s">
        <v>22</v>
      </c>
      <c r="C5" s="1">
        <f>_xlfn.XLOOKUP(Table14[[#This Row],[COUNTRY]],CATEGORICAL_BINS_STEP_1!$L$2:$L$11,CATEGORICAL_BINS_STEP_1!$K$2:$K$11,,-1)</f>
        <v>1</v>
      </c>
      <c r="D5" s="1">
        <f>_xlfn.XLOOKUP(Table14[[#This Row],[TEAM]],CATEGORICAL_BINS_STEP_1!$L$14:$L$29,CATEGORICAL_BINS_STEP_1!$K$14:$K$29,,-1)</f>
        <v>1</v>
      </c>
      <c r="E5" s="1">
        <f>_xlfn.XLOOKUP(Table14[[#This Row],[PLAYING ROLE]],CATEGORICAL_BINS_STEP_1!$L$34:$L$37,CATEGORICAL_BINS_STEP_1!$K$34:$K$37,,-1)</f>
        <v>3</v>
      </c>
      <c r="F5" s="4">
        <v>1</v>
      </c>
      <c r="G5" s="1">
        <f>_xlfn.XLOOKUP(Table119[[#This Row],[T-RUNS]],NUMERICAL_BINS_STEP_1!$C$2:$C$5,NUMERICAL_BINS_STEP_1!$A$2:$A$5,,-1)</f>
        <v>0</v>
      </c>
      <c r="H5" s="1">
        <f>_xlfn.XLOOKUP(Table119[[#This Row],[T-WKTS]],NUMERICAL_BINS_STEP_1!$D$2:$D$5,NUMERICAL_BINS_STEP_1!$A$2:$A$5,,-1)</f>
        <v>0</v>
      </c>
      <c r="I5" s="1">
        <f>_xlfn.XLOOKUP(Table119[[#This Row],[ODI-RUNS-S]],NUMERICAL_BINS_STEP_1!$E$2:$E$5,NUMERICAL_BINS_STEP_1!$A$2:$A$5,,-1)</f>
        <v>0</v>
      </c>
      <c r="J5" s="1">
        <f>_xlfn.XLOOKUP(Table119[[#This Row],[ODI-SR-B]],NUMERICAL_BINS_STEP_1!$F$2:$F$5,NUMERICAL_BINS_STEP_1!$A$2:$A$5,,-1)</f>
        <v>0</v>
      </c>
      <c r="K5" s="1">
        <f>_xlfn.XLOOKUP(Table119[[#This Row],[ODI-WKTS]],NUMERICAL_BINS_STEP_1!$G$2:$G$5,NUMERICAL_BINS_STEP_1!$A$2:$A$5,,-1)</f>
        <v>0</v>
      </c>
      <c r="L5" s="1">
        <f>_xlfn.XLOOKUP(Table119[[#This Row],[ODI-SR-BL]],NUMERICAL_BINS_STEP_1!$H$2:$H$5,NUMERICAL_BINS_STEP_1!$A$2:$A$5,,-1)</f>
        <v>0</v>
      </c>
      <c r="M5" s="1">
        <f>_xlfn.XLOOKUP(Table119[[#This Row],[RUNS-S]],NUMERICAL_BINS_STEP_1!$I$2:$I$5,NUMERICAL_BINS_STEP_1!$A$2:$A$5,,-1)</f>
        <v>0</v>
      </c>
      <c r="N5" s="1">
        <f>_xlfn.XLOOKUP(Table119[[#This Row],[HS ]],NUMERICAL_BINS_STEP_1!$J$2:$J$5,NUMERICAL_BINS_STEP_1!$A$2:$A$5,,-1)</f>
        <v>0</v>
      </c>
      <c r="O5" s="1">
        <f>_xlfn.XLOOKUP(Table119[[#This Row],[AVE]],NUMERICAL_BINS_STEP_1!$K$2:$K$5,NUMERICAL_BINS_STEP_1!$A$2:$A$5,,-1)</f>
        <v>0</v>
      </c>
      <c r="P5" s="1">
        <f>_xlfn.XLOOKUP(Table119[[#This Row],[SR -B]],NUMERICAL_BINS_STEP_1!$L$2:$L$5,NUMERICAL_BINS_STEP_1!$A$2:$A$5,,-1)</f>
        <v>0</v>
      </c>
      <c r="Q5" s="1">
        <f>_xlfn.XLOOKUP(Table119[[#This Row],[SIXERS]],NUMERICAL_BINS_STEP_1!$M$2:$M$5,NUMERICAL_BINS_STEP_1!$A$2:$A$5,,-1)</f>
        <v>0</v>
      </c>
      <c r="R5" s="1">
        <f>_xlfn.XLOOKUP(Table119[[#This Row],[RUNS-C]],NUMERICAL_BINS_STEP_1!$N$2:$N$5,NUMERICAL_BINS_STEP_1!$A$2:$A$5,,-1)</f>
        <v>2</v>
      </c>
      <c r="S5" s="1">
        <f>_xlfn.XLOOKUP(Table119[[#This Row],[WKTS]],NUMERICAL_BINS_STEP_1!$O$2:$O$5,NUMERICAL_BINS_STEP_1!$A$2:$A$5,,-1)</f>
        <v>2</v>
      </c>
      <c r="T5" s="1">
        <f>_xlfn.XLOOKUP(Table119[[#This Row],[AVE-BL]],NUMERICAL_BINS_STEP_1!$P$2:$P$5,NUMERICAL_BINS_STEP_1!$A$2:$A$5,,-1)</f>
        <v>0</v>
      </c>
      <c r="U5" s="1">
        <f>_xlfn.XLOOKUP(Table119[[#This Row],[ECON]],NUMERICAL_BINS_STEP_1!$Q$2:$Q$5,NUMERICAL_BINS_STEP_1!$A$2:$A$5,,-1)</f>
        <v>3</v>
      </c>
      <c r="V5" s="1">
        <f>_xlfn.XLOOKUP(Table119[[#This Row],[SR-BL]],NUMERICAL_BINS_STEP_1!$R$2:$R$5,NUMERICAL_BINS_STEP_1!$A$2:$A$5,,-1)</f>
        <v>0</v>
      </c>
      <c r="W5" s="1">
        <f>_xlfn.XLOOKUP(Table119[[#This Row],[AUCTION YEAR]],NUMERICAL_BINS_STEP_1!$S$2:$S$5,NUMERICAL_BINS_STEP_1!$A$2:$A$5,,-1)</f>
        <v>1</v>
      </c>
      <c r="X5" s="1">
        <f>_xlfn.XLOOKUP(Table119[[#This Row],[BASE PRICE]],NUMERICAL_BINS_STEP_1!$T$2:$T$5,NUMERICAL_BINS_STEP_1!$A$2:$A$5,,-1)</f>
        <v>0</v>
      </c>
      <c r="Y5" s="1">
        <f>_xlfn.XLOOKUP(Table119[[#This Row],[SOLD PRICE]],NUMERICAL_BINS_STEP_1!$U$2:$U$5,NUMERICAL_BINS_STEP_1!$A$2:$A$5,,-1)</f>
        <v>0</v>
      </c>
      <c r="Z5" s="4">
        <v>0</v>
      </c>
      <c r="AA5" s="1">
        <f>$B$134 +SUMPRODUCT($C$134:$Y$134,Table1523[[#This Row],[COUNTRY_BINS]:[SOLD PRICE]])</f>
        <v>-28.010382524433361</v>
      </c>
      <c r="AB5" s="1">
        <f t="shared" si="0"/>
        <v>6.8429825676088493E-13</v>
      </c>
      <c r="AC5" s="1">
        <f t="shared" si="1"/>
        <v>6.8429825676041661E-13</v>
      </c>
      <c r="AD5" s="1">
        <f>IF(Table1523[[#This Row],[AGE]]=1,AC5,1-AC5)</f>
        <v>6.8429825676041661E-13</v>
      </c>
      <c r="AE5" s="1">
        <f t="shared" si="2"/>
        <v>-12.164754566360983</v>
      </c>
      <c r="AF5" s="1">
        <f t="shared" si="3"/>
        <v>0</v>
      </c>
      <c r="AG5" s="65">
        <f>IF(Table119[[#This Row],[SOLD PRICE]]&gt;=1000000,1,0)</f>
        <v>0</v>
      </c>
      <c r="AK5" t="s">
        <v>229</v>
      </c>
      <c r="AL5">
        <f>SUM(AL3:AL4)</f>
        <v>121</v>
      </c>
      <c r="AM5" s="1">
        <f>SUM(AM3:AM4)</f>
        <v>9</v>
      </c>
      <c r="AN5" s="1">
        <f t="shared" si="4"/>
        <v>130</v>
      </c>
    </row>
    <row r="6" spans="1:40" ht="26.5" x14ac:dyDescent="0.35">
      <c r="A6" s="13">
        <v>5</v>
      </c>
      <c r="B6" s="4" t="s">
        <v>24</v>
      </c>
      <c r="C6" s="1">
        <f>_xlfn.XLOOKUP(Table14[[#This Row],[COUNTRY]],CATEGORICAL_BINS_STEP_1!$L$2:$L$11,CATEGORICAL_BINS_STEP_1!$K$2:$K$11,,-1)</f>
        <v>1</v>
      </c>
      <c r="D6" s="1">
        <f>_xlfn.XLOOKUP(Table14[[#This Row],[TEAM]],CATEGORICAL_BINS_STEP_1!$L$14:$L$29,CATEGORICAL_BINS_STEP_1!$K$14:$K$29,,-1)</f>
        <v>1</v>
      </c>
      <c r="E6" s="1">
        <f>_xlfn.XLOOKUP(Table14[[#This Row],[PLAYING ROLE]],CATEGORICAL_BINS_STEP_1!$L$34:$L$37,CATEGORICAL_BINS_STEP_1!$K$34:$K$37,,-1)</f>
        <v>2</v>
      </c>
      <c r="F6" s="4">
        <v>2</v>
      </c>
      <c r="G6" s="1">
        <f>_xlfn.XLOOKUP(Table119[[#This Row],[T-RUNS]],NUMERICAL_BINS_STEP_1!$C$2:$C$5,NUMERICAL_BINS_STEP_1!$A$2:$A$5,,-1)</f>
        <v>1</v>
      </c>
      <c r="H6" s="1">
        <f>_xlfn.XLOOKUP(Table119[[#This Row],[T-WKTS]],NUMERICAL_BINS_STEP_1!$D$2:$D$5,NUMERICAL_BINS_STEP_1!$A$2:$A$5,,-1)</f>
        <v>2</v>
      </c>
      <c r="I6" s="1">
        <f>_xlfn.XLOOKUP(Table119[[#This Row],[ODI-RUNS-S]],NUMERICAL_BINS_STEP_1!$E$2:$E$5,NUMERICAL_BINS_STEP_1!$A$2:$A$5,,-1)</f>
        <v>1</v>
      </c>
      <c r="J6" s="1">
        <f>_xlfn.XLOOKUP(Table119[[#This Row],[ODI-SR-B]],NUMERICAL_BINS_STEP_1!$F$2:$F$5,NUMERICAL_BINS_STEP_1!$A$2:$A$5,,-1)</f>
        <v>1</v>
      </c>
      <c r="K6" s="1">
        <f>_xlfn.XLOOKUP(Table119[[#This Row],[ODI-WKTS]],NUMERICAL_BINS_STEP_1!$G$2:$G$5,NUMERICAL_BINS_STEP_1!$A$2:$A$5,,-1)</f>
        <v>3</v>
      </c>
      <c r="L6" s="1">
        <f>_xlfn.XLOOKUP(Table119[[#This Row],[ODI-SR-BL]],NUMERICAL_BINS_STEP_1!$H$2:$H$5,NUMERICAL_BINS_STEP_1!$A$2:$A$5,,-1)</f>
        <v>2</v>
      </c>
      <c r="M6" s="1">
        <f>_xlfn.XLOOKUP(Table119[[#This Row],[RUNS-S]],NUMERICAL_BINS_STEP_1!$I$2:$I$5,NUMERICAL_BINS_STEP_1!$A$2:$A$5,,-1)</f>
        <v>0</v>
      </c>
      <c r="N6" s="1">
        <f>_xlfn.XLOOKUP(Table119[[#This Row],[HS ]],NUMERICAL_BINS_STEP_1!$J$2:$J$5,NUMERICAL_BINS_STEP_1!$A$2:$A$5,,-1)</f>
        <v>0</v>
      </c>
      <c r="O6" s="1">
        <f>_xlfn.XLOOKUP(Table119[[#This Row],[AVE]],NUMERICAL_BINS_STEP_1!$K$2:$K$5,NUMERICAL_BINS_STEP_1!$A$2:$A$5,,-1)</f>
        <v>0</v>
      </c>
      <c r="P6" s="1">
        <f>_xlfn.XLOOKUP(Table119[[#This Row],[SR -B]],NUMERICAL_BINS_STEP_1!$L$2:$L$5,NUMERICAL_BINS_STEP_1!$A$2:$A$5,,-1)</f>
        <v>0</v>
      </c>
      <c r="Q6" s="1">
        <f>_xlfn.XLOOKUP(Table119[[#This Row],[SIXERS]],NUMERICAL_BINS_STEP_1!$M$2:$M$5,NUMERICAL_BINS_STEP_1!$A$2:$A$5,,-1)</f>
        <v>0</v>
      </c>
      <c r="R6" s="1">
        <f>_xlfn.XLOOKUP(Table119[[#This Row],[RUNS-C]],NUMERICAL_BINS_STEP_1!$N$2:$N$5,NUMERICAL_BINS_STEP_1!$A$2:$A$5,,-1)</f>
        <v>0</v>
      </c>
      <c r="S6" s="1">
        <f>_xlfn.XLOOKUP(Table119[[#This Row],[WKTS]],NUMERICAL_BINS_STEP_1!$O$2:$O$5,NUMERICAL_BINS_STEP_1!$A$2:$A$5,,-1)</f>
        <v>0</v>
      </c>
      <c r="T6" s="1">
        <f>_xlfn.XLOOKUP(Table119[[#This Row],[AVE-BL]],NUMERICAL_BINS_STEP_1!$P$2:$P$5,NUMERICAL_BINS_STEP_1!$A$2:$A$5,,-1)</f>
        <v>0</v>
      </c>
      <c r="U6" s="1">
        <f>_xlfn.XLOOKUP(Table119[[#This Row],[ECON]],NUMERICAL_BINS_STEP_1!$Q$2:$Q$5,NUMERICAL_BINS_STEP_1!$A$2:$A$5,,-1)</f>
        <v>3</v>
      </c>
      <c r="V6" s="1">
        <f>_xlfn.XLOOKUP(Table119[[#This Row],[SR-BL]],NUMERICAL_BINS_STEP_1!$R$2:$R$5,NUMERICAL_BINS_STEP_1!$A$2:$A$5,,-1)</f>
        <v>0</v>
      </c>
      <c r="W6" s="1">
        <f>_xlfn.XLOOKUP(Table119[[#This Row],[AUCTION YEAR]],NUMERICAL_BINS_STEP_1!$S$2:$S$5,NUMERICAL_BINS_STEP_1!$A$2:$A$5,,-1)</f>
        <v>0</v>
      </c>
      <c r="X6" s="1">
        <f>_xlfn.XLOOKUP(Table119[[#This Row],[BASE PRICE]],NUMERICAL_BINS_STEP_1!$T$2:$T$5,NUMERICAL_BINS_STEP_1!$A$2:$A$5,,-1)</f>
        <v>0</v>
      </c>
      <c r="Y6" s="1">
        <f>_xlfn.XLOOKUP(Table119[[#This Row],[SOLD PRICE]],NUMERICAL_BINS_STEP_1!$U$2:$U$5,NUMERICAL_BINS_STEP_1!$A$2:$A$5,,-1)</f>
        <v>0</v>
      </c>
      <c r="Z6" s="4">
        <v>0</v>
      </c>
      <c r="AA6" s="1">
        <f>$B$134 +SUMPRODUCT($C$134:$Y$134,Table1523[[#This Row],[COUNTRY_BINS]:[SOLD PRICE]])</f>
        <v>-136.06923465689513</v>
      </c>
      <c r="AB6" s="1">
        <f t="shared" si="0"/>
        <v>8.0516007512374044E-60</v>
      </c>
      <c r="AC6" s="1">
        <f t="shared" si="1"/>
        <v>8.0516007512374044E-60</v>
      </c>
      <c r="AD6" s="1">
        <f>IF(Table1523[[#This Row],[AGE]]=1,AC6,1-AC6)</f>
        <v>1</v>
      </c>
      <c r="AE6" s="1">
        <f t="shared" si="2"/>
        <v>0</v>
      </c>
      <c r="AF6" s="1">
        <f t="shared" si="3"/>
        <v>0</v>
      </c>
      <c r="AG6" s="65">
        <f>IF(Table119[[#This Row],[SOLD PRICE]]&gt;=1000000,1,0)</f>
        <v>0</v>
      </c>
    </row>
    <row r="7" spans="1:40" x14ac:dyDescent="0.35">
      <c r="A7" s="13">
        <v>6</v>
      </c>
      <c r="B7" s="4" t="s">
        <v>26</v>
      </c>
      <c r="C7" s="1">
        <f>_xlfn.XLOOKUP(Table14[[#This Row],[COUNTRY]],CATEGORICAL_BINS_STEP_1!$L$2:$L$11,CATEGORICAL_BINS_STEP_1!$K$2:$K$11,,-1)</f>
        <v>2</v>
      </c>
      <c r="D7" s="1">
        <f>_xlfn.XLOOKUP(Table14[[#This Row],[TEAM]],CATEGORICAL_BINS_STEP_1!$L$14:$L$29,CATEGORICAL_BINS_STEP_1!$K$14:$K$29,,-1)</f>
        <v>1</v>
      </c>
      <c r="E7" s="1">
        <f>_xlfn.XLOOKUP(Table14[[#This Row],[PLAYING ROLE]],CATEGORICAL_BINS_STEP_1!$L$34:$L$37,CATEGORICAL_BINS_STEP_1!$K$34:$K$37,,-1)</f>
        <v>2</v>
      </c>
      <c r="F7" s="4">
        <v>2</v>
      </c>
      <c r="G7" s="1">
        <f>_xlfn.XLOOKUP(Table119[[#This Row],[T-RUNS]],NUMERICAL_BINS_STEP_1!$C$2:$C$5,NUMERICAL_BINS_STEP_1!$A$2:$A$5,,-1)</f>
        <v>0</v>
      </c>
      <c r="H7" s="1">
        <f>_xlfn.XLOOKUP(Table119[[#This Row],[T-WKTS]],NUMERICAL_BINS_STEP_1!$D$2:$D$5,NUMERICAL_BINS_STEP_1!$A$2:$A$5,,-1)</f>
        <v>0</v>
      </c>
      <c r="I7" s="1">
        <f>_xlfn.XLOOKUP(Table119[[#This Row],[ODI-RUNS-S]],NUMERICAL_BINS_STEP_1!$E$2:$E$5,NUMERICAL_BINS_STEP_1!$A$2:$A$5,,-1)</f>
        <v>1</v>
      </c>
      <c r="J7" s="1">
        <f>_xlfn.XLOOKUP(Table119[[#This Row],[ODI-SR-B]],NUMERICAL_BINS_STEP_1!$F$2:$F$5,NUMERICAL_BINS_STEP_1!$A$2:$A$5,,-1)</f>
        <v>1</v>
      </c>
      <c r="K7" s="1">
        <f>_xlfn.XLOOKUP(Table119[[#This Row],[ODI-WKTS]],NUMERICAL_BINS_STEP_1!$G$2:$G$5,NUMERICAL_BINS_STEP_1!$A$2:$A$5,,-1)</f>
        <v>0</v>
      </c>
      <c r="L7" s="1">
        <f>_xlfn.XLOOKUP(Table119[[#This Row],[ODI-SR-BL]],NUMERICAL_BINS_STEP_1!$H$2:$H$5,NUMERICAL_BINS_STEP_1!$A$2:$A$5,,-1)</f>
        <v>0</v>
      </c>
      <c r="M7" s="1">
        <f>_xlfn.XLOOKUP(Table119[[#This Row],[RUNS-S]],NUMERICAL_BINS_STEP_1!$I$2:$I$5,NUMERICAL_BINS_STEP_1!$A$2:$A$5,,-1)</f>
        <v>1</v>
      </c>
      <c r="N7" s="1">
        <f>_xlfn.XLOOKUP(Table119[[#This Row],[HS ]],NUMERICAL_BINS_STEP_1!$J$2:$J$5,NUMERICAL_BINS_STEP_1!$A$2:$A$5,,-1)</f>
        <v>2</v>
      </c>
      <c r="O7" s="1">
        <f>_xlfn.XLOOKUP(Table119[[#This Row],[AVE]],NUMERICAL_BINS_STEP_1!$K$2:$K$5,NUMERICAL_BINS_STEP_1!$A$2:$A$5,,-1)</f>
        <v>2</v>
      </c>
      <c r="P7" s="1">
        <f>_xlfn.XLOOKUP(Table119[[#This Row],[SR -B]],NUMERICAL_BINS_STEP_1!$L$2:$L$5,NUMERICAL_BINS_STEP_1!$A$2:$A$5,,-1)</f>
        <v>0</v>
      </c>
      <c r="Q7" s="1">
        <f>_xlfn.XLOOKUP(Table119[[#This Row],[SIXERS]],NUMERICAL_BINS_STEP_1!$M$2:$M$5,NUMERICAL_BINS_STEP_1!$A$2:$A$5,,-1)</f>
        <v>0</v>
      </c>
      <c r="R7" s="1">
        <f>_xlfn.XLOOKUP(Table119[[#This Row],[RUNS-C]],NUMERICAL_BINS_STEP_1!$N$2:$N$5,NUMERICAL_BINS_STEP_1!$A$2:$A$5,,-1)</f>
        <v>0</v>
      </c>
      <c r="S7" s="1">
        <f>_xlfn.XLOOKUP(Table119[[#This Row],[WKTS]],NUMERICAL_BINS_STEP_1!$O$2:$O$5,NUMERICAL_BINS_STEP_1!$A$2:$A$5,,-1)</f>
        <v>0</v>
      </c>
      <c r="T7" s="1">
        <f>_xlfn.XLOOKUP(Table119[[#This Row],[AVE-BL]],NUMERICAL_BINS_STEP_1!$P$2:$P$5,NUMERICAL_BINS_STEP_1!$A$2:$A$5,,-1)</f>
        <v>0</v>
      </c>
      <c r="U7" s="1">
        <f>_xlfn.XLOOKUP(Table119[[#This Row],[ECON]],NUMERICAL_BINS_STEP_1!$Q$2:$Q$5,NUMERICAL_BINS_STEP_1!$A$2:$A$5,,-1)</f>
        <v>0</v>
      </c>
      <c r="V7" s="1">
        <f>_xlfn.XLOOKUP(Table119[[#This Row],[SR-BL]],NUMERICAL_BINS_STEP_1!$R$2:$R$5,NUMERICAL_BINS_STEP_1!$A$2:$A$5,,-1)</f>
        <v>0</v>
      </c>
      <c r="W7" s="1">
        <f>_xlfn.XLOOKUP(Table119[[#This Row],[AUCTION YEAR]],NUMERICAL_BINS_STEP_1!$S$2:$S$5,NUMERICAL_BINS_STEP_1!$A$2:$A$5,,-1)</f>
        <v>1</v>
      </c>
      <c r="X7" s="1">
        <f>_xlfn.XLOOKUP(Table119[[#This Row],[BASE PRICE]],NUMERICAL_BINS_STEP_1!$T$2:$T$5,NUMERICAL_BINS_STEP_1!$A$2:$A$5,,-1)</f>
        <v>0</v>
      </c>
      <c r="Y7" s="1">
        <f>_xlfn.XLOOKUP(Table119[[#This Row],[SOLD PRICE]],NUMERICAL_BINS_STEP_1!$U$2:$U$5,NUMERICAL_BINS_STEP_1!$A$2:$A$5,,-1)</f>
        <v>0</v>
      </c>
      <c r="Z7" s="4">
        <v>1</v>
      </c>
      <c r="AA7" s="1">
        <f>$B$134 +SUMPRODUCT($C$134:$Y$134,Table1523[[#This Row],[COUNTRY_BINS]:[SOLD PRICE]])</f>
        <v>-177.24292270786333</v>
      </c>
      <c r="AB7" s="1">
        <f t="shared" si="0"/>
        <v>1.0577346014512084E-77</v>
      </c>
      <c r="AC7" s="1">
        <f t="shared" si="1"/>
        <v>1.0577346014512084E-77</v>
      </c>
      <c r="AD7" s="1">
        <f>IF(Table1523[[#This Row],[AGE]]=1,AC7,1-AC7)</f>
        <v>1</v>
      </c>
      <c r="AE7" s="1">
        <f t="shared" si="2"/>
        <v>0</v>
      </c>
      <c r="AF7" s="1">
        <f t="shared" si="3"/>
        <v>0</v>
      </c>
      <c r="AG7" s="65">
        <f>IF(Table119[[#This Row],[SOLD PRICE]]&gt;=1000000,1,0)</f>
        <v>0</v>
      </c>
    </row>
    <row r="8" spans="1:40" x14ac:dyDescent="0.35">
      <c r="A8" s="13">
        <v>7</v>
      </c>
      <c r="B8" s="4" t="s">
        <v>28</v>
      </c>
      <c r="C8" s="1">
        <f>_xlfn.XLOOKUP(Table14[[#This Row],[COUNTRY]],CATEGORICAL_BINS_STEP_1!$L$2:$L$11,CATEGORICAL_BINS_STEP_1!$K$2:$K$11,,-1)</f>
        <v>1</v>
      </c>
      <c r="D8" s="1">
        <f>_xlfn.XLOOKUP(Table14[[#This Row],[TEAM]],CATEGORICAL_BINS_STEP_1!$L$14:$L$29,CATEGORICAL_BINS_STEP_1!$K$14:$K$29,,-1)</f>
        <v>2</v>
      </c>
      <c r="E8" s="1">
        <f>_xlfn.XLOOKUP(Table14[[#This Row],[PLAYING ROLE]],CATEGORICAL_BINS_STEP_1!$L$34:$L$37,CATEGORICAL_BINS_STEP_1!$K$34:$K$37,,-1)</f>
        <v>3</v>
      </c>
      <c r="F8" s="4">
        <v>2</v>
      </c>
      <c r="G8" s="1">
        <f>_xlfn.XLOOKUP(Table119[[#This Row],[T-RUNS]],NUMERICAL_BINS_STEP_1!$C$2:$C$5,NUMERICAL_BINS_STEP_1!$A$2:$A$5,,-1)</f>
        <v>0</v>
      </c>
      <c r="H8" s="1">
        <f>_xlfn.XLOOKUP(Table119[[#This Row],[T-WKTS]],NUMERICAL_BINS_STEP_1!$D$2:$D$5,NUMERICAL_BINS_STEP_1!$A$2:$A$5,,-1)</f>
        <v>0</v>
      </c>
      <c r="I8" s="1">
        <f>_xlfn.XLOOKUP(Table119[[#This Row],[ODI-RUNS-S]],NUMERICAL_BINS_STEP_1!$E$2:$E$5,NUMERICAL_BINS_STEP_1!$A$2:$A$5,,-1)</f>
        <v>0</v>
      </c>
      <c r="J8" s="1">
        <f>_xlfn.XLOOKUP(Table119[[#This Row],[ODI-SR-B]],NUMERICAL_BINS_STEP_1!$F$2:$F$5,NUMERICAL_BINS_STEP_1!$A$2:$A$5,,-1)</f>
        <v>0</v>
      </c>
      <c r="K8" s="1">
        <f>_xlfn.XLOOKUP(Table119[[#This Row],[ODI-WKTS]],NUMERICAL_BINS_STEP_1!$G$2:$G$5,NUMERICAL_BINS_STEP_1!$A$2:$A$5,,-1)</f>
        <v>0</v>
      </c>
      <c r="L8" s="1">
        <f>_xlfn.XLOOKUP(Table119[[#This Row],[ODI-SR-BL]],NUMERICAL_BINS_STEP_1!$H$2:$H$5,NUMERICAL_BINS_STEP_1!$A$2:$A$5,,-1)</f>
        <v>2</v>
      </c>
      <c r="M8" s="1">
        <f>_xlfn.XLOOKUP(Table119[[#This Row],[RUNS-S]],NUMERICAL_BINS_STEP_1!$I$2:$I$5,NUMERICAL_BINS_STEP_1!$A$2:$A$5,,-1)</f>
        <v>1</v>
      </c>
      <c r="N8" s="1">
        <f>_xlfn.XLOOKUP(Table119[[#This Row],[HS ]],NUMERICAL_BINS_STEP_1!$J$2:$J$5,NUMERICAL_BINS_STEP_1!$A$2:$A$5,,-1)</f>
        <v>0</v>
      </c>
      <c r="O8" s="1">
        <f>_xlfn.XLOOKUP(Table119[[#This Row],[AVE]],NUMERICAL_BINS_STEP_1!$K$2:$K$5,NUMERICAL_BINS_STEP_1!$A$2:$A$5,,-1)</f>
        <v>0</v>
      </c>
      <c r="P8" s="1">
        <f>_xlfn.XLOOKUP(Table119[[#This Row],[SR -B]],NUMERICAL_BINS_STEP_1!$L$2:$L$5,NUMERICAL_BINS_STEP_1!$A$2:$A$5,,-1)</f>
        <v>1</v>
      </c>
      <c r="Q8" s="1">
        <f>_xlfn.XLOOKUP(Table119[[#This Row],[SIXERS]],NUMERICAL_BINS_STEP_1!$M$2:$M$5,NUMERICAL_BINS_STEP_1!$A$2:$A$5,,-1)</f>
        <v>1</v>
      </c>
      <c r="R8" s="1">
        <f>_xlfn.XLOOKUP(Table119[[#This Row],[RUNS-C]],NUMERICAL_BINS_STEP_1!$N$2:$N$5,NUMERICAL_BINS_STEP_1!$A$2:$A$5,,-1)</f>
        <v>3</v>
      </c>
      <c r="S8" s="1">
        <f>_xlfn.XLOOKUP(Table119[[#This Row],[WKTS]],NUMERICAL_BINS_STEP_1!$O$2:$O$5,NUMERICAL_BINS_STEP_1!$A$2:$A$5,,-1)</f>
        <v>3</v>
      </c>
      <c r="T8" s="1">
        <f>_xlfn.XLOOKUP(Table119[[#This Row],[AVE-BL]],NUMERICAL_BINS_STEP_1!$P$2:$P$5,NUMERICAL_BINS_STEP_1!$A$2:$A$5,,-1)</f>
        <v>2</v>
      </c>
      <c r="U8" s="1">
        <f>_xlfn.XLOOKUP(Table119[[#This Row],[ECON]],NUMERICAL_BINS_STEP_1!$Q$2:$Q$5,NUMERICAL_BINS_STEP_1!$A$2:$A$5,,-1)</f>
        <v>3</v>
      </c>
      <c r="V8" s="1">
        <f>_xlfn.XLOOKUP(Table119[[#This Row],[SR-BL]],NUMERICAL_BINS_STEP_1!$R$2:$R$5,NUMERICAL_BINS_STEP_1!$A$2:$A$5,,-1)</f>
        <v>2</v>
      </c>
      <c r="W8" s="1">
        <f>_xlfn.XLOOKUP(Table119[[#This Row],[AUCTION YEAR]],NUMERICAL_BINS_STEP_1!$S$2:$S$5,NUMERICAL_BINS_STEP_1!$A$2:$A$5,,-1)</f>
        <v>3</v>
      </c>
      <c r="X8" s="1">
        <f>_xlfn.XLOOKUP(Table119[[#This Row],[BASE PRICE]],NUMERICAL_BINS_STEP_1!$T$2:$T$5,NUMERICAL_BINS_STEP_1!$A$2:$A$5,,-1)</f>
        <v>0</v>
      </c>
      <c r="Y8" s="1">
        <f>_xlfn.XLOOKUP(Table119[[#This Row],[SOLD PRICE]],NUMERICAL_BINS_STEP_1!$U$2:$U$5,NUMERICAL_BINS_STEP_1!$A$2:$A$5,,-1)</f>
        <v>1</v>
      </c>
      <c r="Z8" s="4">
        <v>0</v>
      </c>
      <c r="AA8" s="1">
        <f>$B$134 +SUMPRODUCT($C$134:$Y$134,Table1523[[#This Row],[COUNTRY_BINS]:[SOLD PRICE]])</f>
        <v>-35.13638821791929</v>
      </c>
      <c r="AB8" s="1">
        <f t="shared" si="0"/>
        <v>5.5012386170578524E-16</v>
      </c>
      <c r="AC8" s="1">
        <f t="shared" si="1"/>
        <v>5.5012386170578504E-16</v>
      </c>
      <c r="AD8" s="1">
        <f>IF(Table1523[[#This Row],[AGE]]=1,AC8,1-AC8)</f>
        <v>0.99999999999999944</v>
      </c>
      <c r="AE8" s="1">
        <f t="shared" si="2"/>
        <v>-2.4108186663832183E-16</v>
      </c>
      <c r="AF8" s="1">
        <f t="shared" si="3"/>
        <v>0</v>
      </c>
      <c r="AG8" s="65">
        <f>IF(Table119[[#This Row],[SOLD PRICE]]&gt;=1000000,1,0)</f>
        <v>0</v>
      </c>
      <c r="AK8" t="s">
        <v>287</v>
      </c>
      <c r="AL8" s="78">
        <f>(AL3+AM4)/AN5</f>
        <v>0.86923076923076925</v>
      </c>
    </row>
    <row r="9" spans="1:40" ht="26.5" x14ac:dyDescent="0.35">
      <c r="A9" s="13">
        <v>8</v>
      </c>
      <c r="B9" s="4" t="s">
        <v>30</v>
      </c>
      <c r="C9" s="1">
        <f>_xlfn.XLOOKUP(Table14[[#This Row],[COUNTRY]],CATEGORICAL_BINS_STEP_1!$L$2:$L$11,CATEGORICAL_BINS_STEP_1!$K$2:$K$11,,-1)</f>
        <v>2</v>
      </c>
      <c r="D9" s="1">
        <f>_xlfn.XLOOKUP(Table14[[#This Row],[TEAM]],CATEGORICAL_BINS_STEP_1!$L$14:$L$29,CATEGORICAL_BINS_STEP_1!$K$14:$K$29,,-1)</f>
        <v>1</v>
      </c>
      <c r="E9" s="1">
        <f>_xlfn.XLOOKUP(Table14[[#This Row],[PLAYING ROLE]],CATEGORICAL_BINS_STEP_1!$L$34:$L$37,CATEGORICAL_BINS_STEP_1!$K$34:$K$37,,-1)</f>
        <v>3</v>
      </c>
      <c r="F9" s="4">
        <v>2</v>
      </c>
      <c r="G9" s="1">
        <f>_xlfn.XLOOKUP(Table119[[#This Row],[T-RUNS]],NUMERICAL_BINS_STEP_1!$C$2:$C$5,NUMERICAL_BINS_STEP_1!$A$2:$A$5,,-1)</f>
        <v>0</v>
      </c>
      <c r="H9" s="1">
        <f>_xlfn.XLOOKUP(Table119[[#This Row],[T-WKTS]],NUMERICAL_BINS_STEP_1!$D$2:$D$5,NUMERICAL_BINS_STEP_1!$A$2:$A$5,,-1)</f>
        <v>0</v>
      </c>
      <c r="I9" s="1">
        <f>_xlfn.XLOOKUP(Table119[[#This Row],[ODI-RUNS-S]],NUMERICAL_BINS_STEP_1!$E$2:$E$5,NUMERICAL_BINS_STEP_1!$A$2:$A$5,,-1)</f>
        <v>0</v>
      </c>
      <c r="J9" s="1">
        <f>_xlfn.XLOOKUP(Table119[[#This Row],[ODI-SR-B]],NUMERICAL_BINS_STEP_1!$F$2:$F$5,NUMERICAL_BINS_STEP_1!$A$2:$A$5,,-1)</f>
        <v>0</v>
      </c>
      <c r="K9" s="1">
        <f>_xlfn.XLOOKUP(Table119[[#This Row],[ODI-WKTS]],NUMERICAL_BINS_STEP_1!$G$2:$G$5,NUMERICAL_BINS_STEP_1!$A$2:$A$5,,-1)</f>
        <v>0</v>
      </c>
      <c r="L9" s="1">
        <f>_xlfn.XLOOKUP(Table119[[#This Row],[ODI-SR-BL]],NUMERICAL_BINS_STEP_1!$H$2:$H$5,NUMERICAL_BINS_STEP_1!$A$2:$A$5,,-1)</f>
        <v>3</v>
      </c>
      <c r="M9" s="1">
        <f>_xlfn.XLOOKUP(Table119[[#This Row],[RUNS-S]],NUMERICAL_BINS_STEP_1!$I$2:$I$5,NUMERICAL_BINS_STEP_1!$A$2:$A$5,,-1)</f>
        <v>1</v>
      </c>
      <c r="N9" s="1">
        <f>_xlfn.XLOOKUP(Table119[[#This Row],[HS ]],NUMERICAL_BINS_STEP_1!$J$2:$J$5,NUMERICAL_BINS_STEP_1!$A$2:$A$5,,-1)</f>
        <v>1</v>
      </c>
      <c r="O9" s="1">
        <f>_xlfn.XLOOKUP(Table119[[#This Row],[AVE]],NUMERICAL_BINS_STEP_1!$K$2:$K$5,NUMERICAL_BINS_STEP_1!$A$2:$A$5,,-1)</f>
        <v>1</v>
      </c>
      <c r="P9" s="1">
        <f>_xlfn.XLOOKUP(Table119[[#This Row],[SR -B]],NUMERICAL_BINS_STEP_1!$L$2:$L$5,NUMERICAL_BINS_STEP_1!$A$2:$A$5,,-1)</f>
        <v>1</v>
      </c>
      <c r="Q9" s="1">
        <f>_xlfn.XLOOKUP(Table119[[#This Row],[SIXERS]],NUMERICAL_BINS_STEP_1!$M$2:$M$5,NUMERICAL_BINS_STEP_1!$A$2:$A$5,,-1)</f>
        <v>1</v>
      </c>
      <c r="R9" s="1">
        <f>_xlfn.XLOOKUP(Table119[[#This Row],[RUNS-C]],NUMERICAL_BINS_STEP_1!$N$2:$N$5,NUMERICAL_BINS_STEP_1!$A$2:$A$5,,-1)</f>
        <v>0</v>
      </c>
      <c r="S9" s="1">
        <f>_xlfn.XLOOKUP(Table119[[#This Row],[WKTS]],NUMERICAL_BINS_STEP_1!$O$2:$O$5,NUMERICAL_BINS_STEP_1!$A$2:$A$5,,-1)</f>
        <v>0</v>
      </c>
      <c r="T9" s="1">
        <f>_xlfn.XLOOKUP(Table119[[#This Row],[AVE-BL]],NUMERICAL_BINS_STEP_1!$P$2:$P$5,NUMERICAL_BINS_STEP_1!$A$2:$A$5,,-1)</f>
        <v>3</v>
      </c>
      <c r="U9" s="1">
        <f>_xlfn.XLOOKUP(Table119[[#This Row],[ECON]],NUMERICAL_BINS_STEP_1!$Q$2:$Q$5,NUMERICAL_BINS_STEP_1!$A$2:$A$5,,-1)</f>
        <v>3</v>
      </c>
      <c r="V9" s="1">
        <f>_xlfn.XLOOKUP(Table119[[#This Row],[SR-BL]],NUMERICAL_BINS_STEP_1!$R$2:$R$5,NUMERICAL_BINS_STEP_1!$A$2:$A$5,,-1)</f>
        <v>3</v>
      </c>
      <c r="W9" s="1">
        <f>_xlfn.XLOOKUP(Table119[[#This Row],[AUCTION YEAR]],NUMERICAL_BINS_STEP_1!$S$2:$S$5,NUMERICAL_BINS_STEP_1!$A$2:$A$5,,-1)</f>
        <v>3</v>
      </c>
      <c r="X9" s="1">
        <f>_xlfn.XLOOKUP(Table119[[#This Row],[BASE PRICE]],NUMERICAL_BINS_STEP_1!$T$2:$T$5,NUMERICAL_BINS_STEP_1!$A$2:$A$5,,-1)</f>
        <v>0</v>
      </c>
      <c r="Y9" s="1">
        <f>_xlfn.XLOOKUP(Table119[[#This Row],[SOLD PRICE]],NUMERICAL_BINS_STEP_1!$U$2:$U$5,NUMERICAL_BINS_STEP_1!$A$2:$A$5,,-1)</f>
        <v>0</v>
      </c>
      <c r="Z9" s="4">
        <v>0</v>
      </c>
      <c r="AA9" s="1">
        <f>$B$134 +SUMPRODUCT($C$134:$Y$134,Table1523[[#This Row],[COUNTRY_BINS]:[SOLD PRICE]])</f>
        <v>-53.95589668237173</v>
      </c>
      <c r="AB9" s="1">
        <f t="shared" si="0"/>
        <v>3.6919159446197114E-24</v>
      </c>
      <c r="AC9" s="1">
        <f t="shared" si="1"/>
        <v>3.6919159446197114E-24</v>
      </c>
      <c r="AD9" s="1">
        <f>IF(Table1523[[#This Row],[AGE]]=1,AC9,1-AC9)</f>
        <v>1</v>
      </c>
      <c r="AE9" s="1">
        <f t="shared" si="2"/>
        <v>0</v>
      </c>
      <c r="AF9" s="1">
        <f t="shared" si="3"/>
        <v>0</v>
      </c>
      <c r="AG9" s="65">
        <f>IF(Table119[[#This Row],[SOLD PRICE]]&gt;=1000000,1,0)</f>
        <v>0</v>
      </c>
      <c r="AK9" t="s">
        <v>288</v>
      </c>
      <c r="AL9" s="78">
        <f>(AM4/AM5)</f>
        <v>0.1111111111111111</v>
      </c>
    </row>
    <row r="10" spans="1:40" x14ac:dyDescent="0.35">
      <c r="A10" s="13">
        <v>9</v>
      </c>
      <c r="B10" s="4" t="s">
        <v>31</v>
      </c>
      <c r="C10" s="1">
        <f>_xlfn.XLOOKUP(Table14[[#This Row],[COUNTRY]],CATEGORICAL_BINS_STEP_1!$L$2:$L$11,CATEGORICAL_BINS_STEP_1!$K$2:$K$11,,-1)</f>
        <v>2</v>
      </c>
      <c r="D10" s="1">
        <f>_xlfn.XLOOKUP(Table14[[#This Row],[TEAM]],CATEGORICAL_BINS_STEP_1!$L$14:$L$29,CATEGORICAL_BINS_STEP_1!$K$14:$K$29,,-1)</f>
        <v>3</v>
      </c>
      <c r="E10" s="1">
        <f>_xlfn.XLOOKUP(Table14[[#This Row],[PLAYING ROLE]],CATEGORICAL_BINS_STEP_1!$L$34:$L$37,CATEGORICAL_BINS_STEP_1!$K$34:$K$37,,-1)</f>
        <v>1</v>
      </c>
      <c r="F10" s="4">
        <v>2</v>
      </c>
      <c r="G10" s="1">
        <f>_xlfn.XLOOKUP(Table119[[#This Row],[T-RUNS]],NUMERICAL_BINS_STEP_1!$C$2:$C$5,NUMERICAL_BINS_STEP_1!$A$2:$A$5,,-1)</f>
        <v>1</v>
      </c>
      <c r="H10" s="1">
        <f>_xlfn.XLOOKUP(Table119[[#This Row],[T-WKTS]],NUMERICAL_BINS_STEP_1!$D$2:$D$5,NUMERICAL_BINS_STEP_1!$A$2:$A$5,,-1)</f>
        <v>2</v>
      </c>
      <c r="I10" s="1">
        <f>_xlfn.XLOOKUP(Table119[[#This Row],[ODI-RUNS-S]],NUMERICAL_BINS_STEP_1!$E$2:$E$5,NUMERICAL_BINS_STEP_1!$A$2:$A$5,,-1)</f>
        <v>0</v>
      </c>
      <c r="J10" s="1">
        <f>_xlfn.XLOOKUP(Table119[[#This Row],[ODI-SR-B]],NUMERICAL_BINS_STEP_1!$F$2:$F$5,NUMERICAL_BINS_STEP_1!$A$2:$A$5,,-1)</f>
        <v>0</v>
      </c>
      <c r="K10" s="1">
        <f>_xlfn.XLOOKUP(Table119[[#This Row],[ODI-WKTS]],NUMERICAL_BINS_STEP_1!$G$2:$G$5,NUMERICAL_BINS_STEP_1!$A$2:$A$5,,-1)</f>
        <v>0</v>
      </c>
      <c r="L10" s="1">
        <f>_xlfn.XLOOKUP(Table119[[#This Row],[ODI-SR-BL]],NUMERICAL_BINS_STEP_1!$H$2:$H$5,NUMERICAL_BINS_STEP_1!$A$2:$A$5,,-1)</f>
        <v>0</v>
      </c>
      <c r="M10" s="1">
        <f>_xlfn.XLOOKUP(Table119[[#This Row],[RUNS-S]],NUMERICAL_BINS_STEP_1!$I$2:$I$5,NUMERICAL_BINS_STEP_1!$A$2:$A$5,,-1)</f>
        <v>1</v>
      </c>
      <c r="N10" s="1">
        <f>_xlfn.XLOOKUP(Table119[[#This Row],[HS ]],NUMERICAL_BINS_STEP_1!$J$2:$J$5,NUMERICAL_BINS_STEP_1!$A$2:$A$5,,-1)</f>
        <v>1</v>
      </c>
      <c r="O10" s="1">
        <f>_xlfn.XLOOKUP(Table119[[#This Row],[AVE]],NUMERICAL_BINS_STEP_1!$K$2:$K$5,NUMERICAL_BINS_STEP_1!$A$2:$A$5,,-1)</f>
        <v>3</v>
      </c>
      <c r="P10" s="1">
        <f>_xlfn.XLOOKUP(Table119[[#This Row],[SR -B]],NUMERICAL_BINS_STEP_1!$L$2:$L$5,NUMERICAL_BINS_STEP_1!$A$2:$A$5,,-1)</f>
        <v>2</v>
      </c>
      <c r="Q10" s="1">
        <f>_xlfn.XLOOKUP(Table119[[#This Row],[SIXERS]],NUMERICAL_BINS_STEP_1!$M$2:$M$5,NUMERICAL_BINS_STEP_1!$A$2:$A$5,,-1)</f>
        <v>1</v>
      </c>
      <c r="R10" s="1">
        <f>_xlfn.XLOOKUP(Table119[[#This Row],[RUNS-C]],NUMERICAL_BINS_STEP_1!$N$2:$N$5,NUMERICAL_BINS_STEP_1!$A$2:$A$5,,-1)</f>
        <v>0</v>
      </c>
      <c r="S10" s="1">
        <f>_xlfn.XLOOKUP(Table119[[#This Row],[WKTS]],NUMERICAL_BINS_STEP_1!$O$2:$O$5,NUMERICAL_BINS_STEP_1!$A$2:$A$5,,-1)</f>
        <v>2</v>
      </c>
      <c r="T10" s="1">
        <f>_xlfn.XLOOKUP(Table119[[#This Row],[AVE-BL]],NUMERICAL_BINS_STEP_1!$P$2:$P$5,NUMERICAL_BINS_STEP_1!$A$2:$A$5,,-1)</f>
        <v>0</v>
      </c>
      <c r="U10" s="1">
        <f>_xlfn.XLOOKUP(Table119[[#This Row],[ECON]],NUMERICAL_BINS_STEP_1!$Q$2:$Q$5,NUMERICAL_BINS_STEP_1!$A$2:$A$5,,-1)</f>
        <v>3</v>
      </c>
      <c r="V10" s="1">
        <f>_xlfn.XLOOKUP(Table119[[#This Row],[SR-BL]],NUMERICAL_BINS_STEP_1!$R$2:$R$5,NUMERICAL_BINS_STEP_1!$A$2:$A$5,,-1)</f>
        <v>0</v>
      </c>
      <c r="W10" s="1">
        <f>_xlfn.XLOOKUP(Table119[[#This Row],[AUCTION YEAR]],NUMERICAL_BINS_STEP_1!$S$2:$S$5,NUMERICAL_BINS_STEP_1!$A$2:$A$5,,-1)</f>
        <v>3</v>
      </c>
      <c r="X10" s="1">
        <f>_xlfn.XLOOKUP(Table119[[#This Row],[BASE PRICE]],NUMERICAL_BINS_STEP_1!$T$2:$T$5,NUMERICAL_BINS_STEP_1!$A$2:$A$5,,-1)</f>
        <v>0</v>
      </c>
      <c r="Y10" s="1">
        <f>_xlfn.XLOOKUP(Table119[[#This Row],[SOLD PRICE]],NUMERICAL_BINS_STEP_1!$U$2:$U$5,NUMERICAL_BINS_STEP_1!$A$2:$A$5,,-1)</f>
        <v>0</v>
      </c>
      <c r="Z10" s="4">
        <v>1</v>
      </c>
      <c r="AA10" s="1">
        <f>$B$134 +SUMPRODUCT($C$134:$Y$134,Table1523[[#This Row],[COUNTRY_BINS]:[SOLD PRICE]])</f>
        <v>-82.105264524393675</v>
      </c>
      <c r="AB10" s="1">
        <f t="shared" si="0"/>
        <v>2.1985516955942782E-36</v>
      </c>
      <c r="AC10" s="1">
        <f t="shared" si="1"/>
        <v>2.1985516955942782E-36</v>
      </c>
      <c r="AD10" s="1">
        <f>IF(Table1523[[#This Row],[AGE]]=1,AC10,1-AC10)</f>
        <v>1</v>
      </c>
      <c r="AE10" s="1">
        <f t="shared" si="2"/>
        <v>0</v>
      </c>
      <c r="AF10" s="1">
        <f t="shared" si="3"/>
        <v>0</v>
      </c>
      <c r="AG10" s="65">
        <f>IF(Table119[[#This Row],[SOLD PRICE]]&gt;=1000000,1,0)</f>
        <v>0</v>
      </c>
      <c r="AK10" t="s">
        <v>289</v>
      </c>
      <c r="AL10" s="78">
        <f>AM4/AN4</f>
        <v>0.1</v>
      </c>
    </row>
    <row r="11" spans="1:40" ht="26.5" x14ac:dyDescent="0.35">
      <c r="A11" s="13">
        <v>10</v>
      </c>
      <c r="B11" s="4" t="s">
        <v>33</v>
      </c>
      <c r="C11" s="1">
        <f>_xlfn.XLOOKUP(Table14[[#This Row],[COUNTRY]],CATEGORICAL_BINS_STEP_1!$L$2:$L$11,CATEGORICAL_BINS_STEP_1!$K$2:$K$11,,-1)</f>
        <v>2</v>
      </c>
      <c r="D11" s="1">
        <f>_xlfn.XLOOKUP(Table14[[#This Row],[TEAM]],CATEGORICAL_BINS_STEP_1!$L$14:$L$29,CATEGORICAL_BINS_STEP_1!$K$14:$K$29,,-1)</f>
        <v>2</v>
      </c>
      <c r="E11" s="1">
        <f>_xlfn.XLOOKUP(Table14[[#This Row],[PLAYING ROLE]],CATEGORICAL_BINS_STEP_1!$L$34:$L$37,CATEGORICAL_BINS_STEP_1!$K$34:$K$37,,-1)</f>
        <v>4</v>
      </c>
      <c r="F11" s="4">
        <v>2</v>
      </c>
      <c r="G11" s="1">
        <f>_xlfn.XLOOKUP(Table119[[#This Row],[T-RUNS]],NUMERICAL_BINS_STEP_1!$C$2:$C$5,NUMERICAL_BINS_STEP_1!$A$2:$A$5,,-1)</f>
        <v>0</v>
      </c>
      <c r="H11" s="1">
        <f>_xlfn.XLOOKUP(Table119[[#This Row],[T-WKTS]],NUMERICAL_BINS_STEP_1!$D$2:$D$5,NUMERICAL_BINS_STEP_1!$A$2:$A$5,,-1)</f>
        <v>0</v>
      </c>
      <c r="I11" s="1">
        <f>_xlfn.XLOOKUP(Table119[[#This Row],[ODI-RUNS-S]],NUMERICAL_BINS_STEP_1!$E$2:$E$5,NUMERICAL_BINS_STEP_1!$A$2:$A$5,,-1)</f>
        <v>0</v>
      </c>
      <c r="J11" s="1">
        <f>_xlfn.XLOOKUP(Table119[[#This Row],[ODI-SR-B]],NUMERICAL_BINS_STEP_1!$F$2:$F$5,NUMERICAL_BINS_STEP_1!$A$2:$A$5,,-1)</f>
        <v>0</v>
      </c>
      <c r="K11" s="1">
        <f>_xlfn.XLOOKUP(Table119[[#This Row],[ODI-WKTS]],NUMERICAL_BINS_STEP_1!$G$2:$G$5,NUMERICAL_BINS_STEP_1!$A$2:$A$5,,-1)</f>
        <v>0</v>
      </c>
      <c r="L11" s="1">
        <f>_xlfn.XLOOKUP(Table119[[#This Row],[ODI-SR-BL]],NUMERICAL_BINS_STEP_1!$H$2:$H$5,NUMERICAL_BINS_STEP_1!$A$2:$A$5,,-1)</f>
        <v>0</v>
      </c>
      <c r="M11" s="1">
        <f>_xlfn.XLOOKUP(Table119[[#This Row],[RUNS-S]],NUMERICAL_BINS_STEP_1!$I$2:$I$5,NUMERICAL_BINS_STEP_1!$A$2:$A$5,,-1)</f>
        <v>2</v>
      </c>
      <c r="N11" s="1">
        <f>_xlfn.XLOOKUP(Table119[[#This Row],[HS ]],NUMERICAL_BINS_STEP_1!$J$2:$J$5,NUMERICAL_BINS_STEP_1!$A$2:$A$5,,-1)</f>
        <v>1</v>
      </c>
      <c r="O11" s="1">
        <f>_xlfn.XLOOKUP(Table119[[#This Row],[AVE]],NUMERICAL_BINS_STEP_1!$K$2:$K$5,NUMERICAL_BINS_STEP_1!$A$2:$A$5,,-1)</f>
        <v>2</v>
      </c>
      <c r="P11" s="1">
        <f>_xlfn.XLOOKUP(Table119[[#This Row],[SR -B]],NUMERICAL_BINS_STEP_1!$L$2:$L$5,NUMERICAL_BINS_STEP_1!$A$2:$A$5,,-1)</f>
        <v>2</v>
      </c>
      <c r="Q11" s="1">
        <f>_xlfn.XLOOKUP(Table119[[#This Row],[SIXERS]],NUMERICAL_BINS_STEP_1!$M$2:$M$5,NUMERICAL_BINS_STEP_1!$A$2:$A$5,,-1)</f>
        <v>2</v>
      </c>
      <c r="R11" s="1">
        <f>_xlfn.XLOOKUP(Table119[[#This Row],[RUNS-C]],NUMERICAL_BINS_STEP_1!$N$2:$N$5,NUMERICAL_BINS_STEP_1!$A$2:$A$5,,-1)</f>
        <v>0</v>
      </c>
      <c r="S11" s="1">
        <f>_xlfn.XLOOKUP(Table119[[#This Row],[WKTS]],NUMERICAL_BINS_STEP_1!$O$2:$O$5,NUMERICAL_BINS_STEP_1!$A$2:$A$5,,-1)</f>
        <v>0</v>
      </c>
      <c r="T11" s="1">
        <f>_xlfn.XLOOKUP(Table119[[#This Row],[AVE-BL]],NUMERICAL_BINS_STEP_1!$P$2:$P$5,NUMERICAL_BINS_STEP_1!$A$2:$A$5,,-1)</f>
        <v>3</v>
      </c>
      <c r="U11" s="1">
        <f>_xlfn.XLOOKUP(Table119[[#This Row],[ECON]],NUMERICAL_BINS_STEP_1!$Q$2:$Q$5,NUMERICAL_BINS_STEP_1!$A$2:$A$5,,-1)</f>
        <v>3</v>
      </c>
      <c r="V11" s="1">
        <f>_xlfn.XLOOKUP(Table119[[#This Row],[SR-BL]],NUMERICAL_BINS_STEP_1!$R$2:$R$5,NUMERICAL_BINS_STEP_1!$A$2:$A$5,,-1)</f>
        <v>2</v>
      </c>
      <c r="W11" s="1">
        <f>_xlfn.XLOOKUP(Table119[[#This Row],[AUCTION YEAR]],NUMERICAL_BINS_STEP_1!$S$2:$S$5,NUMERICAL_BINS_STEP_1!$A$2:$A$5,,-1)</f>
        <v>3</v>
      </c>
      <c r="X11" s="1">
        <f>_xlfn.XLOOKUP(Table119[[#This Row],[BASE PRICE]],NUMERICAL_BINS_STEP_1!$T$2:$T$5,NUMERICAL_BINS_STEP_1!$A$2:$A$5,,-1)</f>
        <v>0</v>
      </c>
      <c r="Y11" s="1">
        <f>_xlfn.XLOOKUP(Table119[[#This Row],[SOLD PRICE]],NUMERICAL_BINS_STEP_1!$U$2:$U$5,NUMERICAL_BINS_STEP_1!$A$2:$A$5,,-1)</f>
        <v>3</v>
      </c>
      <c r="Z11" s="4">
        <v>1</v>
      </c>
      <c r="AA11" s="1">
        <f>$B$134 +SUMPRODUCT($C$134:$Y$134,Table1523[[#This Row],[COUNTRY_BINS]:[SOLD PRICE]])</f>
        <v>10.403133610826389</v>
      </c>
      <c r="AB11" s="1">
        <f t="shared" si="0"/>
        <v>32962.756454681396</v>
      </c>
      <c r="AC11" s="1">
        <f t="shared" si="1"/>
        <v>0.99996966365161155</v>
      </c>
      <c r="AD11" s="1">
        <f>IF(Table1523[[#This Row],[AGE]]=1,AC11,1-AC11)</f>
        <v>3.0336348388448897E-5</v>
      </c>
      <c r="AE11" s="1">
        <f t="shared" si="2"/>
        <v>-4.5180366967921826</v>
      </c>
      <c r="AF11" s="1">
        <f t="shared" si="3"/>
        <v>1</v>
      </c>
      <c r="AG11" s="65">
        <f>IF(Table119[[#This Row],[SOLD PRICE]]&gt;=1000000,1,0)</f>
        <v>0</v>
      </c>
      <c r="AK11" t="s">
        <v>291</v>
      </c>
      <c r="AL11">
        <f>AM4/AN4</f>
        <v>0.1</v>
      </c>
    </row>
    <row r="12" spans="1:40" x14ac:dyDescent="0.35">
      <c r="A12" s="13">
        <v>11</v>
      </c>
      <c r="B12" s="4" t="s">
        <v>35</v>
      </c>
      <c r="C12" s="1">
        <f>_xlfn.XLOOKUP(Table14[[#This Row],[COUNTRY]],CATEGORICAL_BINS_STEP_1!$L$2:$L$11,CATEGORICAL_BINS_STEP_1!$K$2:$K$11,,-1)</f>
        <v>3</v>
      </c>
      <c r="D12" s="1">
        <f>_xlfn.XLOOKUP(Table14[[#This Row],[TEAM]],CATEGORICAL_BINS_STEP_1!$L$14:$L$29,CATEGORICAL_BINS_STEP_1!$K$14:$K$29,,-1)</f>
        <v>2</v>
      </c>
      <c r="E12" s="1">
        <f>_xlfn.XLOOKUP(Table14[[#This Row],[PLAYING ROLE]],CATEGORICAL_BINS_STEP_1!$L$34:$L$37,CATEGORICAL_BINS_STEP_1!$K$34:$K$37,,-1)</f>
        <v>1</v>
      </c>
      <c r="F12" s="4">
        <v>2</v>
      </c>
      <c r="G12" s="1">
        <f>_xlfn.XLOOKUP(Table119[[#This Row],[T-RUNS]],NUMERICAL_BINS_STEP_1!$C$2:$C$5,NUMERICAL_BINS_STEP_1!$A$2:$A$5,,-1)</f>
        <v>0</v>
      </c>
      <c r="H12" s="1">
        <f>_xlfn.XLOOKUP(Table119[[#This Row],[T-WKTS]],NUMERICAL_BINS_STEP_1!$D$2:$D$5,NUMERICAL_BINS_STEP_1!$A$2:$A$5,,-1)</f>
        <v>0</v>
      </c>
      <c r="I12" s="1">
        <f>_xlfn.XLOOKUP(Table119[[#This Row],[ODI-RUNS-S]],NUMERICAL_BINS_STEP_1!$E$2:$E$5,NUMERICAL_BINS_STEP_1!$A$2:$A$5,,-1)</f>
        <v>0</v>
      </c>
      <c r="J12" s="1">
        <f>_xlfn.XLOOKUP(Table119[[#This Row],[ODI-SR-B]],NUMERICAL_BINS_STEP_1!$F$2:$F$5,NUMERICAL_BINS_STEP_1!$A$2:$A$5,,-1)</f>
        <v>3</v>
      </c>
      <c r="K12" s="1">
        <f>_xlfn.XLOOKUP(Table119[[#This Row],[ODI-WKTS]],NUMERICAL_BINS_STEP_1!$G$2:$G$5,NUMERICAL_BINS_STEP_1!$A$2:$A$5,,-1)</f>
        <v>0</v>
      </c>
      <c r="L12" s="1">
        <f>_xlfn.XLOOKUP(Table119[[#This Row],[ODI-SR-BL]],NUMERICAL_BINS_STEP_1!$H$2:$H$5,NUMERICAL_BINS_STEP_1!$A$2:$A$5,,-1)</f>
        <v>0</v>
      </c>
      <c r="M12" s="1">
        <f>_xlfn.XLOOKUP(Table119[[#This Row],[RUNS-S]],NUMERICAL_BINS_STEP_1!$I$2:$I$5,NUMERICAL_BINS_STEP_1!$A$2:$A$5,,-1)</f>
        <v>0</v>
      </c>
      <c r="N12" s="1">
        <f>_xlfn.XLOOKUP(Table119[[#This Row],[HS ]],NUMERICAL_BINS_STEP_1!$J$2:$J$5,NUMERICAL_BINS_STEP_1!$A$2:$A$5,,-1)</f>
        <v>0</v>
      </c>
      <c r="O12" s="1">
        <f>_xlfn.XLOOKUP(Table119[[#This Row],[AVE]],NUMERICAL_BINS_STEP_1!$K$2:$K$5,NUMERICAL_BINS_STEP_1!$A$2:$A$5,,-1)</f>
        <v>0</v>
      </c>
      <c r="P12" s="1">
        <f>_xlfn.XLOOKUP(Table119[[#This Row],[SR -B]],NUMERICAL_BINS_STEP_1!$L$2:$L$5,NUMERICAL_BINS_STEP_1!$A$2:$A$5,,-1)</f>
        <v>0</v>
      </c>
      <c r="Q12" s="1">
        <f>_xlfn.XLOOKUP(Table119[[#This Row],[SIXERS]],NUMERICAL_BINS_STEP_1!$M$2:$M$5,NUMERICAL_BINS_STEP_1!$A$2:$A$5,,-1)</f>
        <v>0</v>
      </c>
      <c r="R12" s="1">
        <f>_xlfn.XLOOKUP(Table119[[#This Row],[RUNS-C]],NUMERICAL_BINS_STEP_1!$N$2:$N$5,NUMERICAL_BINS_STEP_1!$A$2:$A$5,,-1)</f>
        <v>2</v>
      </c>
      <c r="S12" s="1">
        <f>_xlfn.XLOOKUP(Table119[[#This Row],[WKTS]],NUMERICAL_BINS_STEP_1!$O$2:$O$5,NUMERICAL_BINS_STEP_1!$A$2:$A$5,,-1)</f>
        <v>2</v>
      </c>
      <c r="T12" s="1">
        <f>_xlfn.XLOOKUP(Table119[[#This Row],[AVE-BL]],NUMERICAL_BINS_STEP_1!$P$2:$P$5,NUMERICAL_BINS_STEP_1!$A$2:$A$5,,-1)</f>
        <v>3</v>
      </c>
      <c r="U12" s="1">
        <f>_xlfn.XLOOKUP(Table119[[#This Row],[ECON]],NUMERICAL_BINS_STEP_1!$Q$2:$Q$5,NUMERICAL_BINS_STEP_1!$A$2:$A$5,,-1)</f>
        <v>3</v>
      </c>
      <c r="V12" s="1">
        <f>_xlfn.XLOOKUP(Table119[[#This Row],[SR-BL]],NUMERICAL_BINS_STEP_1!$R$2:$R$5,NUMERICAL_BINS_STEP_1!$A$2:$A$5,,-1)</f>
        <v>3</v>
      </c>
      <c r="W12" s="1">
        <f>_xlfn.XLOOKUP(Table119[[#This Row],[AUCTION YEAR]],NUMERICAL_BINS_STEP_1!$S$2:$S$5,NUMERICAL_BINS_STEP_1!$A$2:$A$5,,-1)</f>
        <v>3</v>
      </c>
      <c r="X12" s="1">
        <f>_xlfn.XLOOKUP(Table119[[#This Row],[BASE PRICE]],NUMERICAL_BINS_STEP_1!$T$2:$T$5,NUMERICAL_BINS_STEP_1!$A$2:$A$5,,-1)</f>
        <v>0</v>
      </c>
      <c r="Y12" s="1">
        <f>_xlfn.XLOOKUP(Table119[[#This Row],[SOLD PRICE]],NUMERICAL_BINS_STEP_1!$U$2:$U$5,NUMERICAL_BINS_STEP_1!$A$2:$A$5,,-1)</f>
        <v>0</v>
      </c>
      <c r="Z12" s="4">
        <v>0</v>
      </c>
      <c r="AA12" s="1">
        <f>$B$134 +SUMPRODUCT($C$134:$Y$134,Table1523[[#This Row],[COUNTRY_BINS]:[SOLD PRICE]])</f>
        <v>-108.46781724223548</v>
      </c>
      <c r="AB12" s="1">
        <f t="shared" si="0"/>
        <v>7.8167371362238985E-48</v>
      </c>
      <c r="AC12" s="1">
        <f t="shared" si="1"/>
        <v>7.8167371362238985E-48</v>
      </c>
      <c r="AD12" s="1">
        <f>IF(Table1523[[#This Row],[AGE]]=1,AC12,1-AC12)</f>
        <v>1</v>
      </c>
      <c r="AE12" s="1">
        <f t="shared" si="2"/>
        <v>0</v>
      </c>
      <c r="AF12" s="1">
        <f t="shared" si="3"/>
        <v>0</v>
      </c>
      <c r="AG12" s="65">
        <f>IF(Table119[[#This Row],[SOLD PRICE]]&gt;=1000000,1,0)</f>
        <v>0</v>
      </c>
      <c r="AK12" t="s">
        <v>295</v>
      </c>
      <c r="AL12">
        <f>AM3/AN3</f>
        <v>6.6666666666666666E-2</v>
      </c>
    </row>
    <row r="13" spans="1:40" ht="26.5" x14ac:dyDescent="0.35">
      <c r="A13" s="13">
        <v>12</v>
      </c>
      <c r="B13" s="4" t="s">
        <v>38</v>
      </c>
      <c r="C13" s="1">
        <f>_xlfn.XLOOKUP(Table14[[#This Row],[COUNTRY]],CATEGORICAL_BINS_STEP_1!$L$2:$L$11,CATEGORICAL_BINS_STEP_1!$K$2:$K$11,,-1)</f>
        <v>3</v>
      </c>
      <c r="D13" s="1">
        <f>_xlfn.XLOOKUP(Table14[[#This Row],[TEAM]],CATEGORICAL_BINS_STEP_1!$L$14:$L$29,CATEGORICAL_BINS_STEP_1!$K$14:$K$29,,-1)</f>
        <v>1</v>
      </c>
      <c r="E13" s="1">
        <f>_xlfn.XLOOKUP(Table14[[#This Row],[PLAYING ROLE]],CATEGORICAL_BINS_STEP_1!$L$34:$L$37,CATEGORICAL_BINS_STEP_1!$K$34:$K$37,,-1)</f>
        <v>2</v>
      </c>
      <c r="F13" s="4">
        <v>3</v>
      </c>
      <c r="G13" s="1">
        <f>_xlfn.XLOOKUP(Table119[[#This Row],[T-RUNS]],NUMERICAL_BINS_STEP_1!$C$2:$C$5,NUMERICAL_BINS_STEP_1!$A$2:$A$5,,-1)</f>
        <v>0</v>
      </c>
      <c r="H13" s="1">
        <f>_xlfn.XLOOKUP(Table119[[#This Row],[T-WKTS]],NUMERICAL_BINS_STEP_1!$D$2:$D$5,NUMERICAL_BINS_STEP_1!$A$2:$A$5,,-1)</f>
        <v>0</v>
      </c>
      <c r="I13" s="1">
        <f>_xlfn.XLOOKUP(Table119[[#This Row],[ODI-RUNS-S]],NUMERICAL_BINS_STEP_1!$E$2:$E$5,NUMERICAL_BINS_STEP_1!$A$2:$A$5,,-1)</f>
        <v>0</v>
      </c>
      <c r="J13" s="1">
        <f>_xlfn.XLOOKUP(Table119[[#This Row],[ODI-SR-B]],NUMERICAL_BINS_STEP_1!$F$2:$F$5,NUMERICAL_BINS_STEP_1!$A$2:$A$5,,-1)</f>
        <v>0</v>
      </c>
      <c r="K13" s="1">
        <f>_xlfn.XLOOKUP(Table119[[#This Row],[ODI-WKTS]],NUMERICAL_BINS_STEP_1!$G$2:$G$5,NUMERICAL_BINS_STEP_1!$A$2:$A$5,,-1)</f>
        <v>0</v>
      </c>
      <c r="L13" s="1">
        <f>_xlfn.XLOOKUP(Table119[[#This Row],[ODI-SR-BL]],NUMERICAL_BINS_STEP_1!$H$2:$H$5,NUMERICAL_BINS_STEP_1!$A$2:$A$5,,-1)</f>
        <v>3</v>
      </c>
      <c r="M13" s="1">
        <f>_xlfn.XLOOKUP(Table119[[#This Row],[RUNS-S]],NUMERICAL_BINS_STEP_1!$I$2:$I$5,NUMERICAL_BINS_STEP_1!$A$2:$A$5,,-1)</f>
        <v>0</v>
      </c>
      <c r="N13" s="1">
        <f>_xlfn.XLOOKUP(Table119[[#This Row],[HS ]],NUMERICAL_BINS_STEP_1!$J$2:$J$5,NUMERICAL_BINS_STEP_1!$A$2:$A$5,,-1)</f>
        <v>0</v>
      </c>
      <c r="O13" s="1">
        <f>_xlfn.XLOOKUP(Table119[[#This Row],[AVE]],NUMERICAL_BINS_STEP_1!$K$2:$K$5,NUMERICAL_BINS_STEP_1!$A$2:$A$5,,-1)</f>
        <v>0</v>
      </c>
      <c r="P13" s="1">
        <f>_xlfn.XLOOKUP(Table119[[#This Row],[SR -B]],NUMERICAL_BINS_STEP_1!$L$2:$L$5,NUMERICAL_BINS_STEP_1!$A$2:$A$5,,-1)</f>
        <v>0</v>
      </c>
      <c r="Q13" s="1">
        <f>_xlfn.XLOOKUP(Table119[[#This Row],[SIXERS]],NUMERICAL_BINS_STEP_1!$M$2:$M$5,NUMERICAL_BINS_STEP_1!$A$2:$A$5,,-1)</f>
        <v>0</v>
      </c>
      <c r="R13" s="1">
        <f>_xlfn.XLOOKUP(Table119[[#This Row],[RUNS-C]],NUMERICAL_BINS_STEP_1!$N$2:$N$5,NUMERICAL_BINS_STEP_1!$A$2:$A$5,,-1)</f>
        <v>0</v>
      </c>
      <c r="S13" s="1">
        <f>_xlfn.XLOOKUP(Table119[[#This Row],[WKTS]],NUMERICAL_BINS_STEP_1!$O$2:$O$5,NUMERICAL_BINS_STEP_1!$A$2:$A$5,,-1)</f>
        <v>0</v>
      </c>
      <c r="T13" s="1">
        <f>_xlfn.XLOOKUP(Table119[[#This Row],[AVE-BL]],NUMERICAL_BINS_STEP_1!$P$2:$P$5,NUMERICAL_BINS_STEP_1!$A$2:$A$5,,-1)</f>
        <v>3</v>
      </c>
      <c r="U13" s="1">
        <f>_xlfn.XLOOKUP(Table119[[#This Row],[ECON]],NUMERICAL_BINS_STEP_1!$Q$2:$Q$5,NUMERICAL_BINS_STEP_1!$A$2:$A$5,,-1)</f>
        <v>3</v>
      </c>
      <c r="V13" s="1">
        <f>_xlfn.XLOOKUP(Table119[[#This Row],[SR-BL]],NUMERICAL_BINS_STEP_1!$R$2:$R$5,NUMERICAL_BINS_STEP_1!$A$2:$A$5,,-1)</f>
        <v>3</v>
      </c>
      <c r="W13" s="1">
        <f>_xlfn.XLOOKUP(Table119[[#This Row],[AUCTION YEAR]],NUMERICAL_BINS_STEP_1!$S$2:$S$5,NUMERICAL_BINS_STEP_1!$A$2:$A$5,,-1)</f>
        <v>3</v>
      </c>
      <c r="X13" s="1">
        <f>_xlfn.XLOOKUP(Table119[[#This Row],[BASE PRICE]],NUMERICAL_BINS_STEP_1!$T$2:$T$5,NUMERICAL_BINS_STEP_1!$A$2:$A$5,,-1)</f>
        <v>0</v>
      </c>
      <c r="Y13" s="1">
        <f>_xlfn.XLOOKUP(Table119[[#This Row],[SOLD PRICE]],NUMERICAL_BINS_STEP_1!$U$2:$U$5,NUMERICAL_BINS_STEP_1!$A$2:$A$5,,-1)</f>
        <v>1</v>
      </c>
      <c r="Z13" s="4">
        <v>1</v>
      </c>
      <c r="AA13" s="1">
        <f>$B$134 +SUMPRODUCT($C$134:$Y$134,Table1523[[#This Row],[COUNTRY_BINS]:[SOLD PRICE]])</f>
        <v>-151.07567857833209</v>
      </c>
      <c r="AB13" s="1">
        <f t="shared" si="0"/>
        <v>2.4471829808119114E-66</v>
      </c>
      <c r="AC13" s="1">
        <f t="shared" si="1"/>
        <v>2.4471829808119114E-66</v>
      </c>
      <c r="AD13" s="1">
        <f>IF(Table1523[[#This Row],[AGE]]=1,AC13,1-AC13)</f>
        <v>1</v>
      </c>
      <c r="AE13" s="1">
        <f t="shared" si="2"/>
        <v>0</v>
      </c>
      <c r="AF13" s="1">
        <f t="shared" si="3"/>
        <v>0</v>
      </c>
      <c r="AG13" s="65">
        <f>IF(Table119[[#This Row],[SOLD PRICE]]&gt;=1000000,1,0)</f>
        <v>0</v>
      </c>
      <c r="AJ13" t="s">
        <v>290</v>
      </c>
      <c r="AK13" t="s">
        <v>287</v>
      </c>
      <c r="AL13" t="s">
        <v>288</v>
      </c>
      <c r="AM13" t="s">
        <v>289</v>
      </c>
    </row>
    <row r="14" spans="1:40" ht="26.5" x14ac:dyDescent="0.35">
      <c r="A14" s="13">
        <v>13</v>
      </c>
      <c r="B14" s="4" t="s">
        <v>39</v>
      </c>
      <c r="C14" s="1">
        <f>_xlfn.XLOOKUP(Table14[[#This Row],[COUNTRY]],CATEGORICAL_BINS_STEP_1!$L$2:$L$11,CATEGORICAL_BINS_STEP_1!$K$2:$K$11,,-1)</f>
        <v>1</v>
      </c>
      <c r="D14" s="1">
        <f>_xlfn.XLOOKUP(Table14[[#This Row],[TEAM]],CATEGORICAL_BINS_STEP_1!$L$14:$L$29,CATEGORICAL_BINS_STEP_1!$K$14:$K$29,,-1)</f>
        <v>3</v>
      </c>
      <c r="E14" s="1">
        <f>_xlfn.XLOOKUP(Table14[[#This Row],[PLAYING ROLE]],CATEGORICAL_BINS_STEP_1!$L$34:$L$37,CATEGORICAL_BINS_STEP_1!$K$34:$K$37,,-1)</f>
        <v>1</v>
      </c>
      <c r="F14" s="4">
        <v>1</v>
      </c>
      <c r="G14" s="1">
        <f>_xlfn.XLOOKUP(Table119[[#This Row],[T-RUNS]],NUMERICAL_BINS_STEP_1!$C$2:$C$5,NUMERICAL_BINS_STEP_1!$A$2:$A$5,,-1)</f>
        <v>0</v>
      </c>
      <c r="H14" s="1">
        <f>_xlfn.XLOOKUP(Table119[[#This Row],[T-WKTS]],NUMERICAL_BINS_STEP_1!$D$2:$D$5,NUMERICAL_BINS_STEP_1!$A$2:$A$5,,-1)</f>
        <v>0</v>
      </c>
      <c r="I14" s="1">
        <f>_xlfn.XLOOKUP(Table119[[#This Row],[ODI-RUNS-S]],NUMERICAL_BINS_STEP_1!$E$2:$E$5,NUMERICAL_BINS_STEP_1!$A$2:$A$5,,-1)</f>
        <v>0</v>
      </c>
      <c r="J14" s="1">
        <f>_xlfn.XLOOKUP(Table119[[#This Row],[ODI-SR-B]],NUMERICAL_BINS_STEP_1!$F$2:$F$5,NUMERICAL_BINS_STEP_1!$A$2:$A$5,,-1)</f>
        <v>3</v>
      </c>
      <c r="K14" s="1">
        <f>_xlfn.XLOOKUP(Table119[[#This Row],[ODI-WKTS]],NUMERICAL_BINS_STEP_1!$G$2:$G$5,NUMERICAL_BINS_STEP_1!$A$2:$A$5,,-1)</f>
        <v>0</v>
      </c>
      <c r="L14" s="1">
        <f>_xlfn.XLOOKUP(Table119[[#This Row],[ODI-SR-BL]],NUMERICAL_BINS_STEP_1!$H$2:$H$5,NUMERICAL_BINS_STEP_1!$A$2:$A$5,,-1)</f>
        <v>2</v>
      </c>
      <c r="M14" s="1">
        <f>_xlfn.XLOOKUP(Table119[[#This Row],[RUNS-S]],NUMERICAL_BINS_STEP_1!$I$2:$I$5,NUMERICAL_BINS_STEP_1!$A$2:$A$5,,-1)</f>
        <v>1</v>
      </c>
      <c r="N14" s="1">
        <f>_xlfn.XLOOKUP(Table119[[#This Row],[HS ]],NUMERICAL_BINS_STEP_1!$J$2:$J$5,NUMERICAL_BINS_STEP_1!$A$2:$A$5,,-1)</f>
        <v>1</v>
      </c>
      <c r="O14" s="1">
        <f>_xlfn.XLOOKUP(Table119[[#This Row],[AVE]],NUMERICAL_BINS_STEP_1!$K$2:$K$5,NUMERICAL_BINS_STEP_1!$A$2:$A$5,,-1)</f>
        <v>1</v>
      </c>
      <c r="P14" s="1">
        <f>_xlfn.XLOOKUP(Table119[[#This Row],[SR -B]],NUMERICAL_BINS_STEP_1!$L$2:$L$5,NUMERICAL_BINS_STEP_1!$A$2:$A$5,,-1)</f>
        <v>1</v>
      </c>
      <c r="Q14" s="1">
        <f>_xlfn.XLOOKUP(Table119[[#This Row],[SIXERS]],NUMERICAL_BINS_STEP_1!$M$2:$M$5,NUMERICAL_BINS_STEP_1!$A$2:$A$5,,-1)</f>
        <v>2</v>
      </c>
      <c r="R14" s="1">
        <f>_xlfn.XLOOKUP(Table119[[#This Row],[RUNS-C]],NUMERICAL_BINS_STEP_1!$N$2:$N$5,NUMERICAL_BINS_STEP_1!$A$2:$A$5,,-1)</f>
        <v>2</v>
      </c>
      <c r="S14" s="1">
        <f>_xlfn.XLOOKUP(Table119[[#This Row],[WKTS]],NUMERICAL_BINS_STEP_1!$O$2:$O$5,NUMERICAL_BINS_STEP_1!$A$2:$A$5,,-1)</f>
        <v>2</v>
      </c>
      <c r="T14" s="1">
        <f>_xlfn.XLOOKUP(Table119[[#This Row],[AVE-BL]],NUMERICAL_BINS_STEP_1!$P$2:$P$5,NUMERICAL_BINS_STEP_1!$A$2:$A$5,,-1)</f>
        <v>0</v>
      </c>
      <c r="U14" s="1">
        <f>_xlfn.XLOOKUP(Table119[[#This Row],[ECON]],NUMERICAL_BINS_STEP_1!$Q$2:$Q$5,NUMERICAL_BINS_STEP_1!$A$2:$A$5,,-1)</f>
        <v>0</v>
      </c>
      <c r="V14" s="1">
        <f>_xlfn.XLOOKUP(Table119[[#This Row],[SR-BL]],NUMERICAL_BINS_STEP_1!$R$2:$R$5,NUMERICAL_BINS_STEP_1!$A$2:$A$5,,-1)</f>
        <v>2</v>
      </c>
      <c r="W14" s="1">
        <f>_xlfn.XLOOKUP(Table119[[#This Row],[AUCTION YEAR]],NUMERICAL_BINS_STEP_1!$S$2:$S$5,NUMERICAL_BINS_STEP_1!$A$2:$A$5,,-1)</f>
        <v>3</v>
      </c>
      <c r="X14" s="1">
        <f>_xlfn.XLOOKUP(Table119[[#This Row],[BASE PRICE]],NUMERICAL_BINS_STEP_1!$T$2:$T$5,NUMERICAL_BINS_STEP_1!$A$2:$A$5,,-1)</f>
        <v>0</v>
      </c>
      <c r="Y14" s="1">
        <f>_xlfn.XLOOKUP(Table119[[#This Row],[SOLD PRICE]],NUMERICAL_BINS_STEP_1!$U$2:$U$5,NUMERICAL_BINS_STEP_1!$A$2:$A$5,,-1)</f>
        <v>0</v>
      </c>
      <c r="Z14" s="4">
        <v>0</v>
      </c>
      <c r="AA14" s="1">
        <f>$B$134 +SUMPRODUCT($C$134:$Y$134,Table1523[[#This Row],[COUNTRY_BINS]:[SOLD PRICE]])</f>
        <v>13.271653802369668</v>
      </c>
      <c r="AB14" s="1">
        <f t="shared" si="0"/>
        <v>580505.0632879656</v>
      </c>
      <c r="AC14" s="1">
        <f t="shared" si="1"/>
        <v>0.99999827736510738</v>
      </c>
      <c r="AD14" s="1">
        <f>IF(Table1523[[#This Row],[AGE]]=1,AC14,1-AC14)</f>
        <v>0.99999827736510738</v>
      </c>
      <c r="AE14" s="1">
        <f t="shared" si="2"/>
        <v>-7.4813147257785245E-7</v>
      </c>
      <c r="AF14" s="1">
        <f t="shared" si="3"/>
        <v>1</v>
      </c>
      <c r="AG14" s="65">
        <f>IF(Table119[[#This Row],[SOLD PRICE]]&gt;=1000000,1,0)</f>
        <v>0</v>
      </c>
      <c r="AK14" s="79">
        <f>AL8</f>
        <v>0.86923076923076925</v>
      </c>
      <c r="AL14" s="79">
        <f>AL9</f>
        <v>0.1111111111111111</v>
      </c>
      <c r="AM14" s="79">
        <f>AL10</f>
        <v>0.1</v>
      </c>
    </row>
    <row r="15" spans="1:40" ht="39.5" x14ac:dyDescent="0.35">
      <c r="A15" s="13">
        <v>14</v>
      </c>
      <c r="B15" s="4" t="s">
        <v>40</v>
      </c>
      <c r="C15" s="1">
        <f>_xlfn.XLOOKUP(Table14[[#This Row],[COUNTRY]],CATEGORICAL_BINS_STEP_1!$L$2:$L$11,CATEGORICAL_BINS_STEP_1!$K$2:$K$11,,-1)</f>
        <v>2</v>
      </c>
      <c r="D15" s="1">
        <f>_xlfn.XLOOKUP(Table14[[#This Row],[TEAM]],CATEGORICAL_BINS_STEP_1!$L$14:$L$29,CATEGORICAL_BINS_STEP_1!$K$14:$K$29,,-1)</f>
        <v>4</v>
      </c>
      <c r="E15" s="1">
        <f>_xlfn.XLOOKUP(Table14[[#This Row],[PLAYING ROLE]],CATEGORICAL_BINS_STEP_1!$L$34:$L$37,CATEGORICAL_BINS_STEP_1!$K$34:$K$37,,-1)</f>
        <v>4</v>
      </c>
      <c r="F15" s="4">
        <v>2</v>
      </c>
      <c r="G15" s="1">
        <f>_xlfn.XLOOKUP(Table119[[#This Row],[T-RUNS]],NUMERICAL_BINS_STEP_1!$C$2:$C$5,NUMERICAL_BINS_STEP_1!$A$2:$A$5,,-1)</f>
        <v>0</v>
      </c>
      <c r="H15" s="1">
        <f>_xlfn.XLOOKUP(Table119[[#This Row],[T-WKTS]],NUMERICAL_BINS_STEP_1!$D$2:$D$5,NUMERICAL_BINS_STEP_1!$A$2:$A$5,,-1)</f>
        <v>0</v>
      </c>
      <c r="I15" s="1">
        <f>_xlfn.XLOOKUP(Table119[[#This Row],[ODI-RUNS-S]],NUMERICAL_BINS_STEP_1!$E$2:$E$5,NUMERICAL_BINS_STEP_1!$A$2:$A$5,,-1)</f>
        <v>0</v>
      </c>
      <c r="J15" s="1">
        <f>_xlfn.XLOOKUP(Table119[[#This Row],[ODI-SR-B]],NUMERICAL_BINS_STEP_1!$F$2:$F$5,NUMERICAL_BINS_STEP_1!$A$2:$A$5,,-1)</f>
        <v>0</v>
      </c>
      <c r="K15" s="1">
        <f>_xlfn.XLOOKUP(Table119[[#This Row],[ODI-WKTS]],NUMERICAL_BINS_STEP_1!$G$2:$G$5,NUMERICAL_BINS_STEP_1!$A$2:$A$5,,-1)</f>
        <v>0</v>
      </c>
      <c r="L15" s="1">
        <f>_xlfn.XLOOKUP(Table119[[#This Row],[ODI-SR-BL]],NUMERICAL_BINS_STEP_1!$H$2:$H$5,NUMERICAL_BINS_STEP_1!$A$2:$A$5,,-1)</f>
        <v>0</v>
      </c>
      <c r="M15" s="1">
        <f>_xlfn.XLOOKUP(Table119[[#This Row],[RUNS-S]],NUMERICAL_BINS_STEP_1!$I$2:$I$5,NUMERICAL_BINS_STEP_1!$A$2:$A$5,,-1)</f>
        <v>1</v>
      </c>
      <c r="N15" s="1">
        <f>_xlfn.XLOOKUP(Table119[[#This Row],[HS ]],NUMERICAL_BINS_STEP_1!$J$2:$J$5,NUMERICAL_BINS_STEP_1!$A$2:$A$5,,-1)</f>
        <v>1</v>
      </c>
      <c r="O15" s="1">
        <f>_xlfn.XLOOKUP(Table119[[#This Row],[AVE]],NUMERICAL_BINS_STEP_1!$K$2:$K$5,NUMERICAL_BINS_STEP_1!$A$2:$A$5,,-1)</f>
        <v>0</v>
      </c>
      <c r="P15" s="1">
        <f>_xlfn.XLOOKUP(Table119[[#This Row],[SR -B]],NUMERICAL_BINS_STEP_1!$L$2:$L$5,NUMERICAL_BINS_STEP_1!$A$2:$A$5,,-1)</f>
        <v>2</v>
      </c>
      <c r="Q15" s="1">
        <f>_xlfn.XLOOKUP(Table119[[#This Row],[SIXERS]],NUMERICAL_BINS_STEP_1!$M$2:$M$5,NUMERICAL_BINS_STEP_1!$A$2:$A$5,,-1)</f>
        <v>1</v>
      </c>
      <c r="R15" s="1">
        <f>_xlfn.XLOOKUP(Table119[[#This Row],[RUNS-C]],NUMERICAL_BINS_STEP_1!$N$2:$N$5,NUMERICAL_BINS_STEP_1!$A$2:$A$5,,-1)</f>
        <v>0</v>
      </c>
      <c r="S15" s="1">
        <f>_xlfn.XLOOKUP(Table119[[#This Row],[WKTS]],NUMERICAL_BINS_STEP_1!$O$2:$O$5,NUMERICAL_BINS_STEP_1!$A$2:$A$5,,-1)</f>
        <v>0</v>
      </c>
      <c r="T15" s="1">
        <f>_xlfn.XLOOKUP(Table119[[#This Row],[AVE-BL]],NUMERICAL_BINS_STEP_1!$P$2:$P$5,NUMERICAL_BINS_STEP_1!$A$2:$A$5,,-1)</f>
        <v>0</v>
      </c>
      <c r="U15" s="1">
        <f>_xlfn.XLOOKUP(Table119[[#This Row],[ECON]],NUMERICAL_BINS_STEP_1!$Q$2:$Q$5,NUMERICAL_BINS_STEP_1!$A$2:$A$5,,-1)</f>
        <v>0</v>
      </c>
      <c r="V15" s="1">
        <f>_xlfn.XLOOKUP(Table119[[#This Row],[SR-BL]],NUMERICAL_BINS_STEP_1!$R$2:$R$5,NUMERICAL_BINS_STEP_1!$A$2:$A$5,,-1)</f>
        <v>0</v>
      </c>
      <c r="W15" s="1">
        <f>_xlfn.XLOOKUP(Table119[[#This Row],[AUCTION YEAR]],NUMERICAL_BINS_STEP_1!$S$2:$S$5,NUMERICAL_BINS_STEP_1!$A$2:$A$5,,-1)</f>
        <v>2</v>
      </c>
      <c r="X15" s="1">
        <f>_xlfn.XLOOKUP(Table119[[#This Row],[BASE PRICE]],NUMERICAL_BINS_STEP_1!$T$2:$T$5,NUMERICAL_BINS_STEP_1!$A$2:$A$5,,-1)</f>
        <v>0</v>
      </c>
      <c r="Y15" s="1">
        <f>_xlfn.XLOOKUP(Table119[[#This Row],[SOLD PRICE]],NUMERICAL_BINS_STEP_1!$U$2:$U$5,NUMERICAL_BINS_STEP_1!$A$2:$A$5,,-1)</f>
        <v>3</v>
      </c>
      <c r="Z15" s="4">
        <v>1</v>
      </c>
      <c r="AA15" s="1">
        <f>$B$134 +SUMPRODUCT($C$134:$Y$134,Table1523[[#This Row],[COUNTRY_BINS]:[SOLD PRICE]])</f>
        <v>8.5958608076276892</v>
      </c>
      <c r="AB15" s="1">
        <f t="shared" si="0"/>
        <v>5409.2233733577768</v>
      </c>
      <c r="AC15" s="1">
        <f t="shared" si="1"/>
        <v>0.99981516474810916</v>
      </c>
      <c r="AD15" s="1">
        <f>IF(Table1523[[#This Row],[AGE]]=1,AC15,1-AC15)</f>
        <v>1.8483525189083583E-4</v>
      </c>
      <c r="AE15" s="1">
        <f t="shared" si="2"/>
        <v>-3.733215196310522</v>
      </c>
      <c r="AF15" s="1">
        <f t="shared" si="3"/>
        <v>1</v>
      </c>
      <c r="AG15" s="65">
        <f>IF(Table119[[#This Row],[SOLD PRICE]]&gt;=1000000,1,0)</f>
        <v>0</v>
      </c>
      <c r="AJ15">
        <v>0</v>
      </c>
      <c r="AK15" s="80">
        <f t="dataTable" ref="AK15:AM25" dt2D="0" dtr="0" r1="AE134" ca="1"/>
        <v>7.6923076923076927E-2</v>
      </c>
      <c r="AL15">
        <v>7.6923076923076927E-2</v>
      </c>
      <c r="AM15">
        <v>1</v>
      </c>
    </row>
    <row r="16" spans="1:40" x14ac:dyDescent="0.35">
      <c r="A16" s="13">
        <v>15</v>
      </c>
      <c r="B16" s="4" t="s">
        <v>42</v>
      </c>
      <c r="C16" s="1">
        <f>_xlfn.XLOOKUP(Table14[[#This Row],[COUNTRY]],CATEGORICAL_BINS_STEP_1!$L$2:$L$11,CATEGORICAL_BINS_STEP_1!$K$2:$K$11,,-1)</f>
        <v>1</v>
      </c>
      <c r="D16" s="1">
        <f>_xlfn.XLOOKUP(Table14[[#This Row],[TEAM]],CATEGORICAL_BINS_STEP_1!$L$14:$L$29,CATEGORICAL_BINS_STEP_1!$K$14:$K$29,,-1)</f>
        <v>2</v>
      </c>
      <c r="E16" s="1">
        <f>_xlfn.XLOOKUP(Table14[[#This Row],[PLAYING ROLE]],CATEGORICAL_BINS_STEP_1!$L$34:$L$37,CATEGORICAL_BINS_STEP_1!$K$34:$K$37,,-1)</f>
        <v>2</v>
      </c>
      <c r="F16" s="4">
        <v>2</v>
      </c>
      <c r="G16" s="1">
        <f>_xlfn.XLOOKUP(Table119[[#This Row],[T-RUNS]],NUMERICAL_BINS_STEP_1!$C$2:$C$5,NUMERICAL_BINS_STEP_1!$A$2:$A$5,,-1)</f>
        <v>1</v>
      </c>
      <c r="H16" s="1">
        <f>_xlfn.XLOOKUP(Table119[[#This Row],[T-WKTS]],NUMERICAL_BINS_STEP_1!$D$2:$D$5,NUMERICAL_BINS_STEP_1!$A$2:$A$5,,-1)</f>
        <v>2</v>
      </c>
      <c r="I16" s="1">
        <f>_xlfn.XLOOKUP(Table119[[#This Row],[ODI-RUNS-S]],NUMERICAL_BINS_STEP_1!$E$2:$E$5,NUMERICAL_BINS_STEP_1!$A$2:$A$5,,-1)</f>
        <v>1</v>
      </c>
      <c r="J16" s="1">
        <f>_xlfn.XLOOKUP(Table119[[#This Row],[ODI-SR-B]],NUMERICAL_BINS_STEP_1!$F$2:$F$5,NUMERICAL_BINS_STEP_1!$A$2:$A$5,,-1)</f>
        <v>2</v>
      </c>
      <c r="K16" s="1">
        <f>_xlfn.XLOOKUP(Table119[[#This Row],[ODI-WKTS]],NUMERICAL_BINS_STEP_1!$G$2:$G$5,NUMERICAL_BINS_STEP_1!$A$2:$A$5,,-1)</f>
        <v>2</v>
      </c>
      <c r="L16" s="1">
        <f>_xlfn.XLOOKUP(Table119[[#This Row],[ODI-SR-BL]],NUMERICAL_BINS_STEP_1!$H$2:$H$5,NUMERICAL_BINS_STEP_1!$A$2:$A$5,,-1)</f>
        <v>2</v>
      </c>
      <c r="M16" s="1">
        <f>_xlfn.XLOOKUP(Table119[[#This Row],[RUNS-S]],NUMERICAL_BINS_STEP_1!$I$2:$I$5,NUMERICAL_BINS_STEP_1!$A$2:$A$5,,-1)</f>
        <v>1</v>
      </c>
      <c r="N16" s="1">
        <f>_xlfn.XLOOKUP(Table119[[#This Row],[HS ]],NUMERICAL_BINS_STEP_1!$J$2:$J$5,NUMERICAL_BINS_STEP_1!$A$2:$A$5,,-1)</f>
        <v>0</v>
      </c>
      <c r="O16" s="1">
        <f>_xlfn.XLOOKUP(Table119[[#This Row],[AVE]],NUMERICAL_BINS_STEP_1!$K$2:$K$5,NUMERICAL_BINS_STEP_1!$A$2:$A$5,,-1)</f>
        <v>0</v>
      </c>
      <c r="P16" s="1">
        <f>_xlfn.XLOOKUP(Table119[[#This Row],[SR -B]],NUMERICAL_BINS_STEP_1!$L$2:$L$5,NUMERICAL_BINS_STEP_1!$A$2:$A$5,,-1)</f>
        <v>0</v>
      </c>
      <c r="Q16" s="1">
        <f>_xlfn.XLOOKUP(Table119[[#This Row],[SIXERS]],NUMERICAL_BINS_STEP_1!$M$2:$M$5,NUMERICAL_BINS_STEP_1!$A$2:$A$5,,-1)</f>
        <v>0</v>
      </c>
      <c r="R16" s="1">
        <f>_xlfn.XLOOKUP(Table119[[#This Row],[RUNS-C]],NUMERICAL_BINS_STEP_1!$N$2:$N$5,NUMERICAL_BINS_STEP_1!$A$2:$A$5,,-1)</f>
        <v>3</v>
      </c>
      <c r="S16" s="1">
        <f>_xlfn.XLOOKUP(Table119[[#This Row],[WKTS]],NUMERICAL_BINS_STEP_1!$O$2:$O$5,NUMERICAL_BINS_STEP_1!$A$2:$A$5,,-1)</f>
        <v>3</v>
      </c>
      <c r="T16" s="1">
        <f>_xlfn.XLOOKUP(Table119[[#This Row],[AVE-BL]],NUMERICAL_BINS_STEP_1!$P$2:$P$5,NUMERICAL_BINS_STEP_1!$A$2:$A$5,,-1)</f>
        <v>0</v>
      </c>
      <c r="U16" s="1">
        <f>_xlfn.XLOOKUP(Table119[[#This Row],[ECON]],NUMERICAL_BINS_STEP_1!$Q$2:$Q$5,NUMERICAL_BINS_STEP_1!$A$2:$A$5,,-1)</f>
        <v>0</v>
      </c>
      <c r="V16" s="1">
        <f>_xlfn.XLOOKUP(Table119[[#This Row],[SR-BL]],NUMERICAL_BINS_STEP_1!$R$2:$R$5,NUMERICAL_BINS_STEP_1!$A$2:$A$5,,-1)</f>
        <v>2</v>
      </c>
      <c r="W16" s="1">
        <f>_xlfn.XLOOKUP(Table119[[#This Row],[AUCTION YEAR]],NUMERICAL_BINS_STEP_1!$S$2:$S$5,NUMERICAL_BINS_STEP_1!$A$2:$A$5,,-1)</f>
        <v>3</v>
      </c>
      <c r="X16" s="1">
        <f>_xlfn.XLOOKUP(Table119[[#This Row],[BASE PRICE]],NUMERICAL_BINS_STEP_1!$T$2:$T$5,NUMERICAL_BINS_STEP_1!$A$2:$A$5,,-1)</f>
        <v>1</v>
      </c>
      <c r="Y16" s="1">
        <f>_xlfn.XLOOKUP(Table119[[#This Row],[SOLD PRICE]],NUMERICAL_BINS_STEP_1!$U$2:$U$5,NUMERICAL_BINS_STEP_1!$A$2:$A$5,,-1)</f>
        <v>3</v>
      </c>
      <c r="Z16" s="4">
        <v>0</v>
      </c>
      <c r="AA16" s="1">
        <f>$B$134 +SUMPRODUCT($C$134:$Y$134,Table1523[[#This Row],[COUNTRY_BINS]:[SOLD PRICE]])</f>
        <v>-51.977843395897821</v>
      </c>
      <c r="AB16" s="1">
        <f t="shared" si="0"/>
        <v>2.6687594606566088E-23</v>
      </c>
      <c r="AC16" s="1">
        <f t="shared" si="1"/>
        <v>2.6687594606566088E-23</v>
      </c>
      <c r="AD16" s="1">
        <f>IF(Table1523[[#This Row],[AGE]]=1,AC16,1-AC16)</f>
        <v>1</v>
      </c>
      <c r="AE16" s="1">
        <f t="shared" si="2"/>
        <v>0</v>
      </c>
      <c r="AF16" s="1">
        <f t="shared" si="3"/>
        <v>0</v>
      </c>
      <c r="AG16" s="65">
        <f>IF(Table119[[#This Row],[SOLD PRICE]]&gt;=1000000,1,0)</f>
        <v>0</v>
      </c>
      <c r="AJ16">
        <v>0.1</v>
      </c>
      <c r="AK16">
        <v>0.86923076923076925</v>
      </c>
      <c r="AL16">
        <v>0.1111111111111111</v>
      </c>
      <c r="AM16">
        <v>0.1</v>
      </c>
    </row>
    <row r="17" spans="1:39" x14ac:dyDescent="0.35">
      <c r="A17" s="13">
        <v>16</v>
      </c>
      <c r="B17" s="4" t="s">
        <v>43</v>
      </c>
      <c r="C17" s="1">
        <f>_xlfn.XLOOKUP(Table14[[#This Row],[COUNTRY]],CATEGORICAL_BINS_STEP_1!$L$2:$L$11,CATEGORICAL_BINS_STEP_1!$K$2:$K$11,,-1)</f>
        <v>1</v>
      </c>
      <c r="D17" s="1">
        <f>_xlfn.XLOOKUP(Table14[[#This Row],[TEAM]],CATEGORICAL_BINS_STEP_1!$L$14:$L$29,CATEGORICAL_BINS_STEP_1!$K$14:$K$29,,-1)</f>
        <v>1</v>
      </c>
      <c r="E17" s="1">
        <f>_xlfn.XLOOKUP(Table14[[#This Row],[PLAYING ROLE]],CATEGORICAL_BINS_STEP_1!$L$34:$L$37,CATEGORICAL_BINS_STEP_1!$K$34:$K$37,,-1)</f>
        <v>4</v>
      </c>
      <c r="F17" s="4">
        <v>2</v>
      </c>
      <c r="G17" s="1">
        <f>_xlfn.XLOOKUP(Table119[[#This Row],[T-RUNS]],NUMERICAL_BINS_STEP_1!$C$2:$C$5,NUMERICAL_BINS_STEP_1!$A$2:$A$5,,-1)</f>
        <v>1</v>
      </c>
      <c r="H17" s="1">
        <f>_xlfn.XLOOKUP(Table119[[#This Row],[T-WKTS]],NUMERICAL_BINS_STEP_1!$D$2:$D$5,NUMERICAL_BINS_STEP_1!$A$2:$A$5,,-1)</f>
        <v>0</v>
      </c>
      <c r="I17" s="1">
        <f>_xlfn.XLOOKUP(Table119[[#This Row],[ODI-RUNS-S]],NUMERICAL_BINS_STEP_1!$E$2:$E$5,NUMERICAL_BINS_STEP_1!$A$2:$A$5,,-1)</f>
        <v>1</v>
      </c>
      <c r="J17" s="1">
        <f>_xlfn.XLOOKUP(Table119[[#This Row],[ODI-SR-B]],NUMERICAL_BINS_STEP_1!$F$2:$F$5,NUMERICAL_BINS_STEP_1!$A$2:$A$5,,-1)</f>
        <v>0</v>
      </c>
      <c r="K17" s="1">
        <f>_xlfn.XLOOKUP(Table119[[#This Row],[ODI-WKTS]],NUMERICAL_BINS_STEP_1!$G$2:$G$5,NUMERICAL_BINS_STEP_1!$A$2:$A$5,,-1)</f>
        <v>0</v>
      </c>
      <c r="L17" s="1">
        <f>_xlfn.XLOOKUP(Table119[[#This Row],[ODI-SR-BL]],NUMERICAL_BINS_STEP_1!$H$2:$H$5,NUMERICAL_BINS_STEP_1!$A$2:$A$5,,-1)</f>
        <v>0</v>
      </c>
      <c r="M17" s="1">
        <f>_xlfn.XLOOKUP(Table119[[#This Row],[RUNS-S]],NUMERICAL_BINS_STEP_1!$I$2:$I$5,NUMERICAL_BINS_STEP_1!$A$2:$A$5,,-1)</f>
        <v>3</v>
      </c>
      <c r="N17" s="1">
        <f>_xlfn.XLOOKUP(Table119[[#This Row],[HS ]],NUMERICAL_BINS_STEP_1!$J$2:$J$5,NUMERICAL_BINS_STEP_1!$A$2:$A$5,,-1)</f>
        <v>2</v>
      </c>
      <c r="O17" s="1">
        <f>_xlfn.XLOOKUP(Table119[[#This Row],[AVE]],NUMERICAL_BINS_STEP_1!$K$2:$K$5,NUMERICAL_BINS_STEP_1!$A$2:$A$5,,-1)</f>
        <v>3</v>
      </c>
      <c r="P17" s="1">
        <f>_xlfn.XLOOKUP(Table119[[#This Row],[SR -B]],NUMERICAL_BINS_STEP_1!$L$2:$L$5,NUMERICAL_BINS_STEP_1!$A$2:$A$5,,-1)</f>
        <v>2</v>
      </c>
      <c r="Q17" s="1">
        <f>_xlfn.XLOOKUP(Table119[[#This Row],[SIXERS]],NUMERICAL_BINS_STEP_1!$M$2:$M$5,NUMERICAL_BINS_STEP_1!$A$2:$A$5,,-1)</f>
        <v>2</v>
      </c>
      <c r="R17" s="1">
        <f>_xlfn.XLOOKUP(Table119[[#This Row],[RUNS-C]],NUMERICAL_BINS_STEP_1!$N$2:$N$5,NUMERICAL_BINS_STEP_1!$A$2:$A$5,,-1)</f>
        <v>0</v>
      </c>
      <c r="S17" s="1">
        <f>_xlfn.XLOOKUP(Table119[[#This Row],[WKTS]],NUMERICAL_BINS_STEP_1!$O$2:$O$5,NUMERICAL_BINS_STEP_1!$A$2:$A$5,,-1)</f>
        <v>0</v>
      </c>
      <c r="T17" s="1">
        <f>_xlfn.XLOOKUP(Table119[[#This Row],[AVE-BL]],NUMERICAL_BINS_STEP_1!$P$2:$P$5,NUMERICAL_BINS_STEP_1!$A$2:$A$5,,-1)</f>
        <v>0</v>
      </c>
      <c r="U17" s="1">
        <f>_xlfn.XLOOKUP(Table119[[#This Row],[ECON]],NUMERICAL_BINS_STEP_1!$Q$2:$Q$5,NUMERICAL_BINS_STEP_1!$A$2:$A$5,,-1)</f>
        <v>0</v>
      </c>
      <c r="V17" s="1">
        <f>_xlfn.XLOOKUP(Table119[[#This Row],[SR-BL]],NUMERICAL_BINS_STEP_1!$R$2:$R$5,NUMERICAL_BINS_STEP_1!$A$2:$A$5,,-1)</f>
        <v>0</v>
      </c>
      <c r="W17" s="1">
        <f>_xlfn.XLOOKUP(Table119[[#This Row],[AUCTION YEAR]],NUMERICAL_BINS_STEP_1!$S$2:$S$5,NUMERICAL_BINS_STEP_1!$A$2:$A$5,,-1)</f>
        <v>3</v>
      </c>
      <c r="X17" s="1">
        <f>_xlfn.XLOOKUP(Table119[[#This Row],[BASE PRICE]],NUMERICAL_BINS_STEP_1!$T$2:$T$5,NUMERICAL_BINS_STEP_1!$A$2:$A$5,,-1)</f>
        <v>1</v>
      </c>
      <c r="Y17" s="1">
        <f>_xlfn.XLOOKUP(Table119[[#This Row],[SOLD PRICE]],NUMERICAL_BINS_STEP_1!$U$2:$U$5,NUMERICAL_BINS_STEP_1!$A$2:$A$5,,-1)</f>
        <v>3</v>
      </c>
      <c r="Z17" s="4">
        <v>1</v>
      </c>
      <c r="AA17" s="1">
        <f>$B$134 +SUMPRODUCT($C$134:$Y$134,Table1523[[#This Row],[COUNTRY_BINS]:[SOLD PRICE]])</f>
        <v>-73.455707847968057</v>
      </c>
      <c r="AB17" s="1">
        <f t="shared" si="0"/>
        <v>1.2548488509510973E-32</v>
      </c>
      <c r="AC17" s="1">
        <f t="shared" si="1"/>
        <v>1.2548488509510973E-32</v>
      </c>
      <c r="AD17" s="1">
        <f>IF(Table1523[[#This Row],[AGE]]=1,AC17,1-AC17)</f>
        <v>1</v>
      </c>
      <c r="AE17" s="1">
        <f t="shared" si="2"/>
        <v>0</v>
      </c>
      <c r="AF17" s="1">
        <f t="shared" si="3"/>
        <v>0</v>
      </c>
      <c r="AG17" s="65">
        <f>IF(Table119[[#This Row],[SOLD PRICE]]&gt;=1000000,1,0)</f>
        <v>0</v>
      </c>
      <c r="AJ17">
        <v>0.2</v>
      </c>
      <c r="AK17">
        <v>0.86923076923076925</v>
      </c>
      <c r="AL17">
        <v>0.1111111111111111</v>
      </c>
      <c r="AM17">
        <v>0.1</v>
      </c>
    </row>
    <row r="18" spans="1:39" ht="26.5" x14ac:dyDescent="0.35">
      <c r="A18" s="13">
        <v>17</v>
      </c>
      <c r="B18" s="4" t="s">
        <v>44</v>
      </c>
      <c r="C18" s="1">
        <f>_xlfn.XLOOKUP(Table14[[#This Row],[COUNTRY]],CATEGORICAL_BINS_STEP_1!$L$2:$L$11,CATEGORICAL_BINS_STEP_1!$K$2:$K$11,,-1)</f>
        <v>3</v>
      </c>
      <c r="D18" s="1">
        <f>_xlfn.XLOOKUP(Table14[[#This Row],[TEAM]],CATEGORICAL_BINS_STEP_1!$L$14:$L$29,CATEGORICAL_BINS_STEP_1!$K$14:$K$29,,-1)</f>
        <v>4</v>
      </c>
      <c r="E18" s="1">
        <f>_xlfn.XLOOKUP(Table14[[#This Row],[PLAYING ROLE]],CATEGORICAL_BINS_STEP_1!$L$34:$L$37,CATEGORICAL_BINS_STEP_1!$K$34:$K$37,,-1)</f>
        <v>1</v>
      </c>
      <c r="F18" s="4">
        <v>2</v>
      </c>
      <c r="G18" s="1">
        <f>_xlfn.XLOOKUP(Table119[[#This Row],[T-RUNS]],NUMERICAL_BINS_STEP_1!$C$2:$C$5,NUMERICAL_BINS_STEP_1!$A$2:$A$5,,-1)</f>
        <v>1</v>
      </c>
      <c r="H18" s="1">
        <f>_xlfn.XLOOKUP(Table119[[#This Row],[T-WKTS]],NUMERICAL_BINS_STEP_1!$D$2:$D$5,NUMERICAL_BINS_STEP_1!$A$2:$A$5,,-1)</f>
        <v>2</v>
      </c>
      <c r="I18" s="1">
        <f>_xlfn.XLOOKUP(Table119[[#This Row],[ODI-RUNS-S]],NUMERICAL_BINS_STEP_1!$E$2:$E$5,NUMERICAL_BINS_STEP_1!$A$2:$A$5,,-1)</f>
        <v>1</v>
      </c>
      <c r="J18" s="1">
        <f>_xlfn.XLOOKUP(Table119[[#This Row],[ODI-SR-B]],NUMERICAL_BINS_STEP_1!$F$2:$F$5,NUMERICAL_BINS_STEP_1!$A$2:$A$5,,-1)</f>
        <v>2</v>
      </c>
      <c r="K18" s="1">
        <f>_xlfn.XLOOKUP(Table119[[#This Row],[ODI-WKTS]],NUMERICAL_BINS_STEP_1!$G$2:$G$5,NUMERICAL_BINS_STEP_1!$A$2:$A$5,,-1)</f>
        <v>2</v>
      </c>
      <c r="L18" s="1">
        <f>_xlfn.XLOOKUP(Table119[[#This Row],[ODI-SR-BL]],NUMERICAL_BINS_STEP_1!$H$2:$H$5,NUMERICAL_BINS_STEP_1!$A$2:$A$5,,-1)</f>
        <v>2</v>
      </c>
      <c r="M18" s="1">
        <f>_xlfn.XLOOKUP(Table119[[#This Row],[RUNS-S]],NUMERICAL_BINS_STEP_1!$I$2:$I$5,NUMERICAL_BINS_STEP_1!$A$2:$A$5,,-1)</f>
        <v>0</v>
      </c>
      <c r="N18" s="1">
        <f>_xlfn.XLOOKUP(Table119[[#This Row],[HS ]],NUMERICAL_BINS_STEP_1!$J$2:$J$5,NUMERICAL_BINS_STEP_1!$A$2:$A$5,,-1)</f>
        <v>0</v>
      </c>
      <c r="O18" s="1">
        <f>_xlfn.XLOOKUP(Table119[[#This Row],[AVE]],NUMERICAL_BINS_STEP_1!$K$2:$K$5,NUMERICAL_BINS_STEP_1!$A$2:$A$5,,-1)</f>
        <v>0</v>
      </c>
      <c r="P18" s="1">
        <f>_xlfn.XLOOKUP(Table119[[#This Row],[SR -B]],NUMERICAL_BINS_STEP_1!$L$2:$L$5,NUMERICAL_BINS_STEP_1!$A$2:$A$5,,-1)</f>
        <v>0</v>
      </c>
      <c r="Q18" s="1">
        <f>_xlfn.XLOOKUP(Table119[[#This Row],[SIXERS]],NUMERICAL_BINS_STEP_1!$M$2:$M$5,NUMERICAL_BINS_STEP_1!$A$2:$A$5,,-1)</f>
        <v>1</v>
      </c>
      <c r="R18" s="1">
        <f>_xlfn.XLOOKUP(Table119[[#This Row],[RUNS-C]],NUMERICAL_BINS_STEP_1!$N$2:$N$5,NUMERICAL_BINS_STEP_1!$A$2:$A$5,,-1)</f>
        <v>3</v>
      </c>
      <c r="S18" s="1">
        <f>_xlfn.XLOOKUP(Table119[[#This Row],[WKTS]],NUMERICAL_BINS_STEP_1!$O$2:$O$5,NUMERICAL_BINS_STEP_1!$A$2:$A$5,,-1)</f>
        <v>3</v>
      </c>
      <c r="T18" s="1">
        <f>_xlfn.XLOOKUP(Table119[[#This Row],[AVE-BL]],NUMERICAL_BINS_STEP_1!$P$2:$P$5,NUMERICAL_BINS_STEP_1!$A$2:$A$5,,-1)</f>
        <v>2</v>
      </c>
      <c r="U18" s="1">
        <f>_xlfn.XLOOKUP(Table119[[#This Row],[ECON]],NUMERICAL_BINS_STEP_1!$Q$2:$Q$5,NUMERICAL_BINS_STEP_1!$A$2:$A$5,,-1)</f>
        <v>2</v>
      </c>
      <c r="V18" s="1">
        <f>_xlfn.XLOOKUP(Table119[[#This Row],[SR-BL]],NUMERICAL_BINS_STEP_1!$R$2:$R$5,NUMERICAL_BINS_STEP_1!$A$2:$A$5,,-1)</f>
        <v>0</v>
      </c>
      <c r="W18" s="1">
        <f>_xlfn.XLOOKUP(Table119[[#This Row],[AUCTION YEAR]],NUMERICAL_BINS_STEP_1!$S$2:$S$5,NUMERICAL_BINS_STEP_1!$A$2:$A$5,,-1)</f>
        <v>3</v>
      </c>
      <c r="X18" s="1">
        <f>_xlfn.XLOOKUP(Table119[[#This Row],[BASE PRICE]],NUMERICAL_BINS_STEP_1!$T$2:$T$5,NUMERICAL_BINS_STEP_1!$A$2:$A$5,,-1)</f>
        <v>1</v>
      </c>
      <c r="Y18" s="1">
        <f>_xlfn.XLOOKUP(Table119[[#This Row],[SOLD PRICE]],NUMERICAL_BINS_STEP_1!$U$2:$U$5,NUMERICAL_BINS_STEP_1!$A$2:$A$5,,-1)</f>
        <v>2</v>
      </c>
      <c r="Z18" s="4">
        <v>1</v>
      </c>
      <c r="AA18" s="1">
        <f>$B$134 +SUMPRODUCT($C$134:$Y$134,Table1523[[#This Row],[COUNTRY_BINS]:[SOLD PRICE]])</f>
        <v>-53.337221006017671</v>
      </c>
      <c r="AB18" s="1">
        <f t="shared" si="0"/>
        <v>6.8539232519902514E-24</v>
      </c>
      <c r="AC18" s="1">
        <f t="shared" si="1"/>
        <v>6.8539232519902514E-24</v>
      </c>
      <c r="AD18" s="1">
        <f>IF(Table1523[[#This Row],[AGE]]=1,AC18,1-AC18)</f>
        <v>1</v>
      </c>
      <c r="AE18" s="1">
        <f t="shared" si="2"/>
        <v>0</v>
      </c>
      <c r="AF18" s="1">
        <f t="shared" si="3"/>
        <v>0</v>
      </c>
      <c r="AG18" s="65">
        <f>IF(Table119[[#This Row],[SOLD PRICE]]&gt;=1000000,1,0)</f>
        <v>0</v>
      </c>
      <c r="AJ18">
        <v>0.3</v>
      </c>
      <c r="AK18">
        <v>0.86923076923076925</v>
      </c>
      <c r="AL18">
        <v>0.1111111111111111</v>
      </c>
      <c r="AM18">
        <v>0.1</v>
      </c>
    </row>
    <row r="19" spans="1:39" x14ac:dyDescent="0.35">
      <c r="A19" s="13">
        <v>18</v>
      </c>
      <c r="B19" s="4" t="s">
        <v>46</v>
      </c>
      <c r="C19" s="1">
        <f>_xlfn.XLOOKUP(Table14[[#This Row],[COUNTRY]],CATEGORICAL_BINS_STEP_1!$L$2:$L$11,CATEGORICAL_BINS_STEP_1!$K$2:$K$11,,-1)</f>
        <v>1</v>
      </c>
      <c r="D19" s="1">
        <f>_xlfn.XLOOKUP(Table14[[#This Row],[TEAM]],CATEGORICAL_BINS_STEP_1!$L$14:$L$29,CATEGORICAL_BINS_STEP_1!$K$14:$K$29,,-1)</f>
        <v>2</v>
      </c>
      <c r="E19" s="1">
        <f>_xlfn.XLOOKUP(Table14[[#This Row],[PLAYING ROLE]],CATEGORICAL_BINS_STEP_1!$L$34:$L$37,CATEGORICAL_BINS_STEP_1!$K$34:$K$37,,-1)</f>
        <v>3</v>
      </c>
      <c r="F19" s="4">
        <v>2</v>
      </c>
      <c r="G19" s="1">
        <f>_xlfn.XLOOKUP(Table119[[#This Row],[T-RUNS]],NUMERICAL_BINS_STEP_1!$C$2:$C$5,NUMERICAL_BINS_STEP_1!$A$2:$A$5,,-1)</f>
        <v>0</v>
      </c>
      <c r="H19" s="1">
        <f>_xlfn.XLOOKUP(Table119[[#This Row],[T-WKTS]],NUMERICAL_BINS_STEP_1!$D$2:$D$5,NUMERICAL_BINS_STEP_1!$A$2:$A$5,,-1)</f>
        <v>0</v>
      </c>
      <c r="I19" s="1">
        <f>_xlfn.XLOOKUP(Table119[[#This Row],[ODI-RUNS-S]],NUMERICAL_BINS_STEP_1!$E$2:$E$5,NUMERICAL_BINS_STEP_1!$A$2:$A$5,,-1)</f>
        <v>0</v>
      </c>
      <c r="J19" s="1">
        <f>_xlfn.XLOOKUP(Table119[[#This Row],[ODI-SR-B]],NUMERICAL_BINS_STEP_1!$F$2:$F$5,NUMERICAL_BINS_STEP_1!$A$2:$A$5,,-1)</f>
        <v>0</v>
      </c>
      <c r="K19" s="1">
        <f>_xlfn.XLOOKUP(Table119[[#This Row],[ODI-WKTS]],NUMERICAL_BINS_STEP_1!$G$2:$G$5,NUMERICAL_BINS_STEP_1!$A$2:$A$5,,-1)</f>
        <v>0</v>
      </c>
      <c r="L19" s="1">
        <f>_xlfn.XLOOKUP(Table119[[#This Row],[ODI-SR-BL]],NUMERICAL_BINS_STEP_1!$H$2:$H$5,NUMERICAL_BINS_STEP_1!$A$2:$A$5,,-1)</f>
        <v>0</v>
      </c>
      <c r="M19" s="1">
        <f>_xlfn.XLOOKUP(Table119[[#This Row],[RUNS-S]],NUMERICAL_BINS_STEP_1!$I$2:$I$5,NUMERICAL_BINS_STEP_1!$A$2:$A$5,,-1)</f>
        <v>3</v>
      </c>
      <c r="N19" s="1">
        <f>_xlfn.XLOOKUP(Table119[[#This Row],[HS ]],NUMERICAL_BINS_STEP_1!$J$2:$J$5,NUMERICAL_BINS_STEP_1!$A$2:$A$5,,-1)</f>
        <v>3</v>
      </c>
      <c r="O19" s="1">
        <f>_xlfn.XLOOKUP(Table119[[#This Row],[AVE]],NUMERICAL_BINS_STEP_1!$K$2:$K$5,NUMERICAL_BINS_STEP_1!$A$2:$A$5,,-1)</f>
        <v>3</v>
      </c>
      <c r="P19" s="1">
        <f>_xlfn.XLOOKUP(Table119[[#This Row],[SR -B]],NUMERICAL_BINS_STEP_1!$L$2:$L$5,NUMERICAL_BINS_STEP_1!$A$2:$A$5,,-1)</f>
        <v>2</v>
      </c>
      <c r="Q19" s="1">
        <f>_xlfn.XLOOKUP(Table119[[#This Row],[SIXERS]],NUMERICAL_BINS_STEP_1!$M$2:$M$5,NUMERICAL_BINS_STEP_1!$A$2:$A$5,,-1)</f>
        <v>3</v>
      </c>
      <c r="R19" s="1">
        <f>_xlfn.XLOOKUP(Table119[[#This Row],[RUNS-C]],NUMERICAL_BINS_STEP_1!$N$2:$N$5,NUMERICAL_BINS_STEP_1!$A$2:$A$5,,-1)</f>
        <v>0</v>
      </c>
      <c r="S19" s="1">
        <f>_xlfn.XLOOKUP(Table119[[#This Row],[WKTS]],NUMERICAL_BINS_STEP_1!$O$2:$O$5,NUMERICAL_BINS_STEP_1!$A$2:$A$5,,-1)</f>
        <v>0</v>
      </c>
      <c r="T19" s="1">
        <f>_xlfn.XLOOKUP(Table119[[#This Row],[AVE-BL]],NUMERICAL_BINS_STEP_1!$P$2:$P$5,NUMERICAL_BINS_STEP_1!$A$2:$A$5,,-1)</f>
        <v>0</v>
      </c>
      <c r="U19" s="1">
        <f>_xlfn.XLOOKUP(Table119[[#This Row],[ECON]],NUMERICAL_BINS_STEP_1!$Q$2:$Q$5,NUMERICAL_BINS_STEP_1!$A$2:$A$5,,-1)</f>
        <v>3</v>
      </c>
      <c r="V19" s="1">
        <f>_xlfn.XLOOKUP(Table119[[#This Row],[SR-BL]],NUMERICAL_BINS_STEP_1!$R$2:$R$5,NUMERICAL_BINS_STEP_1!$A$2:$A$5,,-1)</f>
        <v>0</v>
      </c>
      <c r="W19" s="1">
        <f>_xlfn.XLOOKUP(Table119[[#This Row],[AUCTION YEAR]],NUMERICAL_BINS_STEP_1!$S$2:$S$5,NUMERICAL_BINS_STEP_1!$A$2:$A$5,,-1)</f>
        <v>3</v>
      </c>
      <c r="X19" s="1">
        <f>_xlfn.XLOOKUP(Table119[[#This Row],[BASE PRICE]],NUMERICAL_BINS_STEP_1!$T$2:$T$5,NUMERICAL_BINS_STEP_1!$A$2:$A$5,,-1)</f>
        <v>1</v>
      </c>
      <c r="Y19" s="1">
        <f>_xlfn.XLOOKUP(Table119[[#This Row],[SOLD PRICE]],NUMERICAL_BINS_STEP_1!$U$2:$U$5,NUMERICAL_BINS_STEP_1!$A$2:$A$5,,-1)</f>
        <v>1</v>
      </c>
      <c r="Z19" s="4">
        <v>0</v>
      </c>
      <c r="AA19" s="1">
        <f>$B$134 +SUMPRODUCT($C$134:$Y$134,Table1523[[#This Row],[COUNTRY_BINS]:[SOLD PRICE]])</f>
        <v>-87.184315490713388</v>
      </c>
      <c r="AB19" s="1">
        <f t="shared" si="0"/>
        <v>1.3687775511310966E-38</v>
      </c>
      <c r="AC19" s="1">
        <f t="shared" si="1"/>
        <v>1.3687775511310966E-38</v>
      </c>
      <c r="AD19" s="1">
        <f>IF(Table1523[[#This Row],[AGE]]=1,AC19,1-AC19)</f>
        <v>1</v>
      </c>
      <c r="AE19" s="1">
        <f t="shared" si="2"/>
        <v>0</v>
      </c>
      <c r="AF19" s="1">
        <f t="shared" si="3"/>
        <v>0</v>
      </c>
      <c r="AG19" s="65">
        <f>IF(Table119[[#This Row],[SOLD PRICE]]&gt;=1000000,1,0)</f>
        <v>0</v>
      </c>
      <c r="AJ19">
        <v>0.4</v>
      </c>
      <c r="AK19">
        <v>0.86923076923076925</v>
      </c>
      <c r="AL19">
        <v>0.1111111111111111</v>
      </c>
      <c r="AM19">
        <v>0.1</v>
      </c>
    </row>
    <row r="20" spans="1:39" ht="26.5" x14ac:dyDescent="0.35">
      <c r="A20" s="13">
        <v>19</v>
      </c>
      <c r="B20" s="4" t="s">
        <v>48</v>
      </c>
      <c r="C20" s="1">
        <f>_xlfn.XLOOKUP(Table14[[#This Row],[COUNTRY]],CATEGORICAL_BINS_STEP_1!$L$2:$L$11,CATEGORICAL_BINS_STEP_1!$K$2:$K$11,,-1)</f>
        <v>1</v>
      </c>
      <c r="D20" s="1">
        <f>_xlfn.XLOOKUP(Table14[[#This Row],[TEAM]],CATEGORICAL_BINS_STEP_1!$L$14:$L$29,CATEGORICAL_BINS_STEP_1!$K$14:$K$29,,-1)</f>
        <v>2</v>
      </c>
      <c r="E20" s="1">
        <f>_xlfn.XLOOKUP(Table14[[#This Row],[PLAYING ROLE]],CATEGORICAL_BINS_STEP_1!$L$34:$L$37,CATEGORICAL_BINS_STEP_1!$K$34:$K$37,,-1)</f>
        <v>2</v>
      </c>
      <c r="F20" s="4">
        <v>3</v>
      </c>
      <c r="G20" s="1">
        <f>_xlfn.XLOOKUP(Table119[[#This Row],[T-RUNS]],NUMERICAL_BINS_STEP_1!$C$2:$C$5,NUMERICAL_BINS_STEP_1!$A$2:$A$5,,-1)</f>
        <v>0</v>
      </c>
      <c r="H20" s="1">
        <f>_xlfn.XLOOKUP(Table119[[#This Row],[T-WKTS]],NUMERICAL_BINS_STEP_1!$D$2:$D$5,NUMERICAL_BINS_STEP_1!$A$2:$A$5,,-1)</f>
        <v>0</v>
      </c>
      <c r="I20" s="1">
        <f>_xlfn.XLOOKUP(Table119[[#This Row],[ODI-RUNS-S]],NUMERICAL_BINS_STEP_1!$E$2:$E$5,NUMERICAL_BINS_STEP_1!$A$2:$A$5,,-1)</f>
        <v>0</v>
      </c>
      <c r="J20" s="1">
        <f>_xlfn.XLOOKUP(Table119[[#This Row],[ODI-SR-B]],NUMERICAL_BINS_STEP_1!$F$2:$F$5,NUMERICAL_BINS_STEP_1!$A$2:$A$5,,-1)</f>
        <v>0</v>
      </c>
      <c r="K20" s="1">
        <f>_xlfn.XLOOKUP(Table119[[#This Row],[ODI-WKTS]],NUMERICAL_BINS_STEP_1!$G$2:$G$5,NUMERICAL_BINS_STEP_1!$A$2:$A$5,,-1)</f>
        <v>0</v>
      </c>
      <c r="L20" s="1">
        <f>_xlfn.XLOOKUP(Table119[[#This Row],[ODI-SR-BL]],NUMERICAL_BINS_STEP_1!$H$2:$H$5,NUMERICAL_BINS_STEP_1!$A$2:$A$5,,-1)</f>
        <v>3</v>
      </c>
      <c r="M20" s="1">
        <f>_xlfn.XLOOKUP(Table119[[#This Row],[RUNS-S]],NUMERICAL_BINS_STEP_1!$I$2:$I$5,NUMERICAL_BINS_STEP_1!$A$2:$A$5,,-1)</f>
        <v>0</v>
      </c>
      <c r="N20" s="1">
        <f>_xlfn.XLOOKUP(Table119[[#This Row],[HS ]],NUMERICAL_BINS_STEP_1!$J$2:$J$5,NUMERICAL_BINS_STEP_1!$A$2:$A$5,,-1)</f>
        <v>0</v>
      </c>
      <c r="O20" s="1">
        <f>_xlfn.XLOOKUP(Table119[[#This Row],[AVE]],NUMERICAL_BINS_STEP_1!$K$2:$K$5,NUMERICAL_BINS_STEP_1!$A$2:$A$5,,-1)</f>
        <v>0</v>
      </c>
      <c r="P20" s="1">
        <f>_xlfn.XLOOKUP(Table119[[#This Row],[SR -B]],NUMERICAL_BINS_STEP_1!$L$2:$L$5,NUMERICAL_BINS_STEP_1!$A$2:$A$5,,-1)</f>
        <v>0</v>
      </c>
      <c r="Q20" s="1">
        <f>_xlfn.XLOOKUP(Table119[[#This Row],[SIXERS]],NUMERICAL_BINS_STEP_1!$M$2:$M$5,NUMERICAL_BINS_STEP_1!$A$2:$A$5,,-1)</f>
        <v>0</v>
      </c>
      <c r="R20" s="1">
        <f>_xlfn.XLOOKUP(Table119[[#This Row],[RUNS-C]],NUMERICAL_BINS_STEP_1!$N$2:$N$5,NUMERICAL_BINS_STEP_1!$A$2:$A$5,,-1)</f>
        <v>3</v>
      </c>
      <c r="S20" s="1">
        <f>_xlfn.XLOOKUP(Table119[[#This Row],[WKTS]],NUMERICAL_BINS_STEP_1!$O$2:$O$5,NUMERICAL_BINS_STEP_1!$A$2:$A$5,,-1)</f>
        <v>3</v>
      </c>
      <c r="T20" s="1">
        <f>_xlfn.XLOOKUP(Table119[[#This Row],[AVE-BL]],NUMERICAL_BINS_STEP_1!$P$2:$P$5,NUMERICAL_BINS_STEP_1!$A$2:$A$5,,-1)</f>
        <v>2</v>
      </c>
      <c r="U20" s="1">
        <f>_xlfn.XLOOKUP(Table119[[#This Row],[ECON]],NUMERICAL_BINS_STEP_1!$Q$2:$Q$5,NUMERICAL_BINS_STEP_1!$A$2:$A$5,,-1)</f>
        <v>0</v>
      </c>
      <c r="V20" s="1">
        <f>_xlfn.XLOOKUP(Table119[[#This Row],[SR-BL]],NUMERICAL_BINS_STEP_1!$R$2:$R$5,NUMERICAL_BINS_STEP_1!$A$2:$A$5,,-1)</f>
        <v>2</v>
      </c>
      <c r="W20" s="1">
        <f>_xlfn.XLOOKUP(Table119[[#This Row],[AUCTION YEAR]],NUMERICAL_BINS_STEP_1!$S$2:$S$5,NUMERICAL_BINS_STEP_1!$A$2:$A$5,,-1)</f>
        <v>3</v>
      </c>
      <c r="X20" s="1">
        <f>_xlfn.XLOOKUP(Table119[[#This Row],[BASE PRICE]],NUMERICAL_BINS_STEP_1!$T$2:$T$5,NUMERICAL_BINS_STEP_1!$A$2:$A$5,,-1)</f>
        <v>1</v>
      </c>
      <c r="Y20" s="1">
        <f>_xlfn.XLOOKUP(Table119[[#This Row],[SOLD PRICE]],NUMERICAL_BINS_STEP_1!$U$2:$U$5,NUMERICAL_BINS_STEP_1!$A$2:$A$5,,-1)</f>
        <v>1</v>
      </c>
      <c r="Z20" s="4">
        <v>1</v>
      </c>
      <c r="AA20" s="1">
        <f>$B$134 +SUMPRODUCT($C$134:$Y$134,Table1523[[#This Row],[COUNTRY_BINS]:[SOLD PRICE]])</f>
        <v>-182.75008774056664</v>
      </c>
      <c r="AB20" s="1">
        <f t="shared" si="0"/>
        <v>4.2918578263721257E-80</v>
      </c>
      <c r="AC20" s="1">
        <f t="shared" si="1"/>
        <v>4.2918578263721257E-80</v>
      </c>
      <c r="AD20" s="1">
        <f>IF(Table1523[[#This Row],[AGE]]=1,AC20,1-AC20)</f>
        <v>1</v>
      </c>
      <c r="AE20" s="1">
        <f t="shared" si="2"/>
        <v>0</v>
      </c>
      <c r="AF20" s="1">
        <f t="shared" si="3"/>
        <v>0</v>
      </c>
      <c r="AG20" s="65">
        <f>IF(Table119[[#This Row],[SOLD PRICE]]&gt;=1000000,1,0)</f>
        <v>0</v>
      </c>
      <c r="AJ20">
        <v>0.5</v>
      </c>
      <c r="AK20">
        <v>0.86923076923076925</v>
      </c>
      <c r="AL20">
        <v>0.1111111111111111</v>
      </c>
      <c r="AM20">
        <v>0.1</v>
      </c>
    </row>
    <row r="21" spans="1:39" ht="26.5" x14ac:dyDescent="0.35">
      <c r="A21" s="13">
        <v>20</v>
      </c>
      <c r="B21" s="4" t="s">
        <v>49</v>
      </c>
      <c r="C21" s="1">
        <f>_xlfn.XLOOKUP(Table14[[#This Row],[COUNTRY]],CATEGORICAL_BINS_STEP_1!$L$2:$L$11,CATEGORICAL_BINS_STEP_1!$K$2:$K$11,,-1)</f>
        <v>2</v>
      </c>
      <c r="D21" s="1">
        <f>_xlfn.XLOOKUP(Table14[[#This Row],[TEAM]],CATEGORICAL_BINS_STEP_1!$L$14:$L$29,CATEGORICAL_BINS_STEP_1!$K$14:$K$29,,-1)</f>
        <v>2</v>
      </c>
      <c r="E21" s="1">
        <f>_xlfn.XLOOKUP(Table14[[#This Row],[PLAYING ROLE]],CATEGORICAL_BINS_STEP_1!$L$34:$L$37,CATEGORICAL_BINS_STEP_1!$K$34:$K$37,,-1)</f>
        <v>2</v>
      </c>
      <c r="F21" s="4">
        <v>2</v>
      </c>
      <c r="G21" s="1">
        <f>_xlfn.XLOOKUP(Table119[[#This Row],[T-RUNS]],NUMERICAL_BINS_STEP_1!$C$2:$C$5,NUMERICAL_BINS_STEP_1!$A$2:$A$5,,-1)</f>
        <v>0</v>
      </c>
      <c r="H21" s="1">
        <f>_xlfn.XLOOKUP(Table119[[#This Row],[T-WKTS]],NUMERICAL_BINS_STEP_1!$D$2:$D$5,NUMERICAL_BINS_STEP_1!$A$2:$A$5,,-1)</f>
        <v>0</v>
      </c>
      <c r="I21" s="1">
        <f>_xlfn.XLOOKUP(Table119[[#This Row],[ODI-RUNS-S]],NUMERICAL_BINS_STEP_1!$E$2:$E$5,NUMERICAL_BINS_STEP_1!$A$2:$A$5,,-1)</f>
        <v>0</v>
      </c>
      <c r="J21" s="1">
        <f>_xlfn.XLOOKUP(Table119[[#This Row],[ODI-SR-B]],NUMERICAL_BINS_STEP_1!$F$2:$F$5,NUMERICAL_BINS_STEP_1!$A$2:$A$5,,-1)</f>
        <v>0</v>
      </c>
      <c r="K21" s="1">
        <f>_xlfn.XLOOKUP(Table119[[#This Row],[ODI-WKTS]],NUMERICAL_BINS_STEP_1!$G$2:$G$5,NUMERICAL_BINS_STEP_1!$A$2:$A$5,,-1)</f>
        <v>0</v>
      </c>
      <c r="L21" s="1">
        <f>_xlfn.XLOOKUP(Table119[[#This Row],[ODI-SR-BL]],NUMERICAL_BINS_STEP_1!$H$2:$H$5,NUMERICAL_BINS_STEP_1!$A$2:$A$5,,-1)</f>
        <v>0</v>
      </c>
      <c r="M21" s="1">
        <f>_xlfn.XLOOKUP(Table119[[#This Row],[RUNS-S]],NUMERICAL_BINS_STEP_1!$I$2:$I$5,NUMERICAL_BINS_STEP_1!$A$2:$A$5,,-1)</f>
        <v>0</v>
      </c>
      <c r="N21" s="1">
        <f>_xlfn.XLOOKUP(Table119[[#This Row],[HS ]],NUMERICAL_BINS_STEP_1!$J$2:$J$5,NUMERICAL_BINS_STEP_1!$A$2:$A$5,,-1)</f>
        <v>0</v>
      </c>
      <c r="O21" s="1">
        <f>_xlfn.XLOOKUP(Table119[[#This Row],[AVE]],NUMERICAL_BINS_STEP_1!$K$2:$K$5,NUMERICAL_BINS_STEP_1!$A$2:$A$5,,-1)</f>
        <v>0</v>
      </c>
      <c r="P21" s="1">
        <f>_xlfn.XLOOKUP(Table119[[#This Row],[SR -B]],NUMERICAL_BINS_STEP_1!$L$2:$L$5,NUMERICAL_BINS_STEP_1!$A$2:$A$5,,-1)</f>
        <v>0</v>
      </c>
      <c r="Q21" s="1">
        <f>_xlfn.XLOOKUP(Table119[[#This Row],[SIXERS]],NUMERICAL_BINS_STEP_1!$M$2:$M$5,NUMERICAL_BINS_STEP_1!$A$2:$A$5,,-1)</f>
        <v>1</v>
      </c>
      <c r="R21" s="1">
        <f>_xlfn.XLOOKUP(Table119[[#This Row],[RUNS-C]],NUMERICAL_BINS_STEP_1!$N$2:$N$5,NUMERICAL_BINS_STEP_1!$A$2:$A$5,,-1)</f>
        <v>0</v>
      </c>
      <c r="S21" s="1">
        <f>_xlfn.XLOOKUP(Table119[[#This Row],[WKTS]],NUMERICAL_BINS_STEP_1!$O$2:$O$5,NUMERICAL_BINS_STEP_1!$A$2:$A$5,,-1)</f>
        <v>0</v>
      </c>
      <c r="T21" s="1">
        <f>_xlfn.XLOOKUP(Table119[[#This Row],[AVE-BL]],NUMERICAL_BINS_STEP_1!$P$2:$P$5,NUMERICAL_BINS_STEP_1!$A$2:$A$5,,-1)</f>
        <v>3</v>
      </c>
      <c r="U21" s="1">
        <f>_xlfn.XLOOKUP(Table119[[#This Row],[ECON]],NUMERICAL_BINS_STEP_1!$Q$2:$Q$5,NUMERICAL_BINS_STEP_1!$A$2:$A$5,,-1)</f>
        <v>0</v>
      </c>
      <c r="V21" s="1">
        <f>_xlfn.XLOOKUP(Table119[[#This Row],[SR-BL]],NUMERICAL_BINS_STEP_1!$R$2:$R$5,NUMERICAL_BINS_STEP_1!$A$2:$A$5,,-1)</f>
        <v>3</v>
      </c>
      <c r="W21" s="1">
        <f>_xlfn.XLOOKUP(Table119[[#This Row],[AUCTION YEAR]],NUMERICAL_BINS_STEP_1!$S$2:$S$5,NUMERICAL_BINS_STEP_1!$A$2:$A$5,,-1)</f>
        <v>1</v>
      </c>
      <c r="X21" s="1">
        <f>_xlfn.XLOOKUP(Table119[[#This Row],[BASE PRICE]],NUMERICAL_BINS_STEP_1!$T$2:$T$5,NUMERICAL_BINS_STEP_1!$A$2:$A$5,,-1)</f>
        <v>1</v>
      </c>
      <c r="Y21" s="1">
        <f>_xlfn.XLOOKUP(Table119[[#This Row],[SOLD PRICE]],NUMERICAL_BINS_STEP_1!$U$2:$U$5,NUMERICAL_BINS_STEP_1!$A$2:$A$5,,-1)</f>
        <v>2</v>
      </c>
      <c r="Z21" s="4">
        <v>0</v>
      </c>
      <c r="AA21" s="1">
        <f>$B$134 +SUMPRODUCT($C$134:$Y$134,Table1523[[#This Row],[COUNTRY_BINS]:[SOLD PRICE]])</f>
        <v>-55.710756777545129</v>
      </c>
      <c r="AB21" s="1">
        <f t="shared" si="0"/>
        <v>6.3844832051058814E-25</v>
      </c>
      <c r="AC21" s="1">
        <f t="shared" si="1"/>
        <v>6.3844832051058814E-25</v>
      </c>
      <c r="AD21" s="1">
        <f>IF(Table1523[[#This Row],[AGE]]=1,AC21,1-AC21)</f>
        <v>1</v>
      </c>
      <c r="AE21" s="1">
        <f t="shared" si="2"/>
        <v>0</v>
      </c>
      <c r="AF21" s="1">
        <f t="shared" si="3"/>
        <v>0</v>
      </c>
      <c r="AG21" s="65">
        <f>IF(Table119[[#This Row],[SOLD PRICE]]&gt;=1000000,1,0)</f>
        <v>0</v>
      </c>
      <c r="AJ21">
        <v>0.6</v>
      </c>
      <c r="AK21">
        <v>0.86923076923076925</v>
      </c>
      <c r="AL21">
        <v>0.1111111111111111</v>
      </c>
      <c r="AM21">
        <v>0.1</v>
      </c>
    </row>
    <row r="22" spans="1:39" ht="26.5" x14ac:dyDescent="0.35">
      <c r="A22" s="13">
        <v>21</v>
      </c>
      <c r="B22" s="4" t="s">
        <v>50</v>
      </c>
      <c r="C22" s="1">
        <f>_xlfn.XLOOKUP(Table14[[#This Row],[COUNTRY]],CATEGORICAL_BINS_STEP_1!$L$2:$L$11,CATEGORICAL_BINS_STEP_1!$K$2:$K$11,,-1)</f>
        <v>3</v>
      </c>
      <c r="D22" s="1">
        <f>_xlfn.XLOOKUP(Table14[[#This Row],[TEAM]],CATEGORICAL_BINS_STEP_1!$L$14:$L$29,CATEGORICAL_BINS_STEP_1!$K$14:$K$29,,-1)</f>
        <v>3</v>
      </c>
      <c r="E22" s="1">
        <f>_xlfn.XLOOKUP(Table14[[#This Row],[PLAYING ROLE]],CATEGORICAL_BINS_STEP_1!$L$34:$L$37,CATEGORICAL_BINS_STEP_1!$K$34:$K$37,,-1)</f>
        <v>3</v>
      </c>
      <c r="F22" s="4">
        <v>2</v>
      </c>
      <c r="G22" s="1">
        <f>_xlfn.XLOOKUP(Table119[[#This Row],[T-RUNS]],NUMERICAL_BINS_STEP_1!$C$2:$C$5,NUMERICAL_BINS_STEP_1!$A$2:$A$5,,-1)</f>
        <v>0</v>
      </c>
      <c r="H22" s="1">
        <f>_xlfn.XLOOKUP(Table119[[#This Row],[T-WKTS]],NUMERICAL_BINS_STEP_1!$D$2:$D$5,NUMERICAL_BINS_STEP_1!$A$2:$A$5,,-1)</f>
        <v>0</v>
      </c>
      <c r="I22" s="1">
        <f>_xlfn.XLOOKUP(Table119[[#This Row],[ODI-RUNS-S]],NUMERICAL_BINS_STEP_1!$E$2:$E$5,NUMERICAL_BINS_STEP_1!$A$2:$A$5,,-1)</f>
        <v>2</v>
      </c>
      <c r="J22" s="1">
        <f>_xlfn.XLOOKUP(Table119[[#This Row],[ODI-SR-B]],NUMERICAL_BINS_STEP_1!$F$2:$F$5,NUMERICAL_BINS_STEP_1!$A$2:$A$5,,-1)</f>
        <v>3</v>
      </c>
      <c r="K22" s="1">
        <f>_xlfn.XLOOKUP(Table119[[#This Row],[ODI-WKTS]],NUMERICAL_BINS_STEP_1!$G$2:$G$5,NUMERICAL_BINS_STEP_1!$A$2:$A$5,,-1)</f>
        <v>0</v>
      </c>
      <c r="L22" s="1">
        <f>_xlfn.XLOOKUP(Table119[[#This Row],[ODI-SR-BL]],NUMERICAL_BINS_STEP_1!$H$2:$H$5,NUMERICAL_BINS_STEP_1!$A$2:$A$5,,-1)</f>
        <v>0</v>
      </c>
      <c r="M22" s="1">
        <f>_xlfn.XLOOKUP(Table119[[#This Row],[RUNS-S]],NUMERICAL_BINS_STEP_1!$I$2:$I$5,NUMERICAL_BINS_STEP_1!$A$2:$A$5,,-1)</f>
        <v>3</v>
      </c>
      <c r="N22" s="1">
        <f>_xlfn.XLOOKUP(Table119[[#This Row],[HS ]],NUMERICAL_BINS_STEP_1!$J$2:$J$5,NUMERICAL_BINS_STEP_1!$A$2:$A$5,,-1)</f>
        <v>2</v>
      </c>
      <c r="O22" s="1">
        <f>_xlfn.XLOOKUP(Table119[[#This Row],[AVE]],NUMERICAL_BINS_STEP_1!$K$2:$K$5,NUMERICAL_BINS_STEP_1!$A$2:$A$5,,-1)</f>
        <v>2</v>
      </c>
      <c r="P22" s="1">
        <f>_xlfn.XLOOKUP(Table119[[#This Row],[SR -B]],NUMERICAL_BINS_STEP_1!$L$2:$L$5,NUMERICAL_BINS_STEP_1!$A$2:$A$5,,-1)</f>
        <v>2</v>
      </c>
      <c r="Q22" s="1">
        <f>_xlfn.XLOOKUP(Table119[[#This Row],[SIXERS]],NUMERICAL_BINS_STEP_1!$M$2:$M$5,NUMERICAL_BINS_STEP_1!$A$2:$A$5,,-1)</f>
        <v>3</v>
      </c>
      <c r="R22" s="1">
        <f>_xlfn.XLOOKUP(Table119[[#This Row],[RUNS-C]],NUMERICAL_BINS_STEP_1!$N$2:$N$5,NUMERICAL_BINS_STEP_1!$A$2:$A$5,,-1)</f>
        <v>2</v>
      </c>
      <c r="S22" s="1">
        <f>_xlfn.XLOOKUP(Table119[[#This Row],[WKTS]],NUMERICAL_BINS_STEP_1!$O$2:$O$5,NUMERICAL_BINS_STEP_1!$A$2:$A$5,,-1)</f>
        <v>0</v>
      </c>
      <c r="T22" s="1">
        <f>_xlfn.XLOOKUP(Table119[[#This Row],[AVE-BL]],NUMERICAL_BINS_STEP_1!$P$2:$P$5,NUMERICAL_BINS_STEP_1!$A$2:$A$5,,-1)</f>
        <v>3</v>
      </c>
      <c r="U22" s="1">
        <f>_xlfn.XLOOKUP(Table119[[#This Row],[ECON]],NUMERICAL_BINS_STEP_1!$Q$2:$Q$5,NUMERICAL_BINS_STEP_1!$A$2:$A$5,,-1)</f>
        <v>3</v>
      </c>
      <c r="V22" s="1">
        <f>_xlfn.XLOOKUP(Table119[[#This Row],[SR-BL]],NUMERICAL_BINS_STEP_1!$R$2:$R$5,NUMERICAL_BINS_STEP_1!$A$2:$A$5,,-1)</f>
        <v>3</v>
      </c>
      <c r="W22" s="1">
        <f>_xlfn.XLOOKUP(Table119[[#This Row],[AUCTION YEAR]],NUMERICAL_BINS_STEP_1!$S$2:$S$5,NUMERICAL_BINS_STEP_1!$A$2:$A$5,,-1)</f>
        <v>0</v>
      </c>
      <c r="X22" s="1">
        <f>_xlfn.XLOOKUP(Table119[[#This Row],[BASE PRICE]],NUMERICAL_BINS_STEP_1!$T$2:$T$5,NUMERICAL_BINS_STEP_1!$A$2:$A$5,,-1)</f>
        <v>1</v>
      </c>
      <c r="Y22" s="1">
        <f>_xlfn.XLOOKUP(Table119[[#This Row],[SOLD PRICE]],NUMERICAL_BINS_STEP_1!$U$2:$U$5,NUMERICAL_BINS_STEP_1!$A$2:$A$5,,-1)</f>
        <v>2</v>
      </c>
      <c r="Z22" s="4">
        <v>0</v>
      </c>
      <c r="AA22" s="1">
        <f>$B$134 +SUMPRODUCT($C$134:$Y$134,Table1523[[#This Row],[COUNTRY_BINS]:[SOLD PRICE]])</f>
        <v>-57.957863117229437</v>
      </c>
      <c r="AB22" s="1">
        <f t="shared" si="0"/>
        <v>6.7486959971598754E-26</v>
      </c>
      <c r="AC22" s="1">
        <f t="shared" si="1"/>
        <v>6.7486959971598754E-26</v>
      </c>
      <c r="AD22" s="1">
        <f>IF(Table1523[[#This Row],[AGE]]=1,AC22,1-AC22)</f>
        <v>1</v>
      </c>
      <c r="AE22" s="1">
        <f t="shared" si="2"/>
        <v>0</v>
      </c>
      <c r="AF22" s="1">
        <f t="shared" si="3"/>
        <v>0</v>
      </c>
      <c r="AG22" s="65">
        <f>IF(Table119[[#This Row],[SOLD PRICE]]&gt;=1000000,1,0)</f>
        <v>0</v>
      </c>
      <c r="AJ22">
        <v>0.7</v>
      </c>
      <c r="AK22">
        <v>0.86923076923076925</v>
      </c>
      <c r="AL22">
        <v>0.1111111111111111</v>
      </c>
      <c r="AM22">
        <v>0.1</v>
      </c>
    </row>
    <row r="23" spans="1:39" ht="26.5" x14ac:dyDescent="0.35">
      <c r="A23" s="13">
        <v>22</v>
      </c>
      <c r="B23" s="4" t="s">
        <v>52</v>
      </c>
      <c r="C23" s="1">
        <f>_xlfn.XLOOKUP(Table14[[#This Row],[COUNTRY]],CATEGORICAL_BINS_STEP_1!$L$2:$L$11,CATEGORICAL_BINS_STEP_1!$K$2:$K$11,,-1)</f>
        <v>3</v>
      </c>
      <c r="D23" s="1">
        <f>_xlfn.XLOOKUP(Table14[[#This Row],[TEAM]],CATEGORICAL_BINS_STEP_1!$L$14:$L$29,CATEGORICAL_BINS_STEP_1!$K$14:$K$29,,-1)</f>
        <v>1</v>
      </c>
      <c r="E23" s="1">
        <f>_xlfn.XLOOKUP(Table14[[#This Row],[PLAYING ROLE]],CATEGORICAL_BINS_STEP_1!$L$34:$L$37,CATEGORICAL_BINS_STEP_1!$K$34:$K$37,,-1)</f>
        <v>3</v>
      </c>
      <c r="F23" s="4">
        <v>2</v>
      </c>
      <c r="G23" s="1">
        <f>_xlfn.XLOOKUP(Table119[[#This Row],[T-RUNS]],NUMERICAL_BINS_STEP_1!$C$2:$C$5,NUMERICAL_BINS_STEP_1!$A$2:$A$5,,-1)</f>
        <v>0</v>
      </c>
      <c r="H23" s="1">
        <f>_xlfn.XLOOKUP(Table119[[#This Row],[T-WKTS]],NUMERICAL_BINS_STEP_1!$D$2:$D$5,NUMERICAL_BINS_STEP_1!$A$2:$A$5,,-1)</f>
        <v>0</v>
      </c>
      <c r="I23" s="1">
        <f>_xlfn.XLOOKUP(Table119[[#This Row],[ODI-RUNS-S]],NUMERICAL_BINS_STEP_1!$E$2:$E$5,NUMERICAL_BINS_STEP_1!$A$2:$A$5,,-1)</f>
        <v>2</v>
      </c>
      <c r="J23" s="1">
        <f>_xlfn.XLOOKUP(Table119[[#This Row],[ODI-SR-B]],NUMERICAL_BINS_STEP_1!$F$2:$F$5,NUMERICAL_BINS_STEP_1!$A$2:$A$5,,-1)</f>
        <v>2</v>
      </c>
      <c r="K23" s="1">
        <f>_xlfn.XLOOKUP(Table119[[#This Row],[ODI-WKTS]],NUMERICAL_BINS_STEP_1!$G$2:$G$5,NUMERICAL_BINS_STEP_1!$A$2:$A$5,,-1)</f>
        <v>2</v>
      </c>
      <c r="L23" s="1">
        <f>_xlfn.XLOOKUP(Table119[[#This Row],[ODI-SR-BL]],NUMERICAL_BINS_STEP_1!$H$2:$H$5,NUMERICAL_BINS_STEP_1!$A$2:$A$5,,-1)</f>
        <v>3</v>
      </c>
      <c r="M23" s="1">
        <f>_xlfn.XLOOKUP(Table119[[#This Row],[RUNS-S]],NUMERICAL_BINS_STEP_1!$I$2:$I$5,NUMERICAL_BINS_STEP_1!$A$2:$A$5,,-1)</f>
        <v>2</v>
      </c>
      <c r="N23" s="1">
        <f>_xlfn.XLOOKUP(Table119[[#This Row],[HS ]],NUMERICAL_BINS_STEP_1!$J$2:$J$5,NUMERICAL_BINS_STEP_1!$A$2:$A$5,,-1)</f>
        <v>2</v>
      </c>
      <c r="O23" s="1">
        <f>_xlfn.XLOOKUP(Table119[[#This Row],[AVE]],NUMERICAL_BINS_STEP_1!$K$2:$K$5,NUMERICAL_BINS_STEP_1!$A$2:$A$5,,-1)</f>
        <v>2</v>
      </c>
      <c r="P23" s="1">
        <f>_xlfn.XLOOKUP(Table119[[#This Row],[SR -B]],NUMERICAL_BINS_STEP_1!$L$2:$L$5,NUMERICAL_BINS_STEP_1!$A$2:$A$5,,-1)</f>
        <v>2</v>
      </c>
      <c r="Q23" s="1">
        <f>_xlfn.XLOOKUP(Table119[[#This Row],[SIXERS]],NUMERICAL_BINS_STEP_1!$M$2:$M$5,NUMERICAL_BINS_STEP_1!$A$2:$A$5,,-1)</f>
        <v>3</v>
      </c>
      <c r="R23" s="1">
        <f>_xlfn.XLOOKUP(Table119[[#This Row],[RUNS-C]],NUMERICAL_BINS_STEP_1!$N$2:$N$5,NUMERICAL_BINS_STEP_1!$A$2:$A$5,,-1)</f>
        <v>3</v>
      </c>
      <c r="S23" s="1">
        <f>_xlfn.XLOOKUP(Table119[[#This Row],[WKTS]],NUMERICAL_BINS_STEP_1!$O$2:$O$5,NUMERICAL_BINS_STEP_1!$A$2:$A$5,,-1)</f>
        <v>3</v>
      </c>
      <c r="T23" s="1">
        <f>_xlfn.XLOOKUP(Table119[[#This Row],[AVE-BL]],NUMERICAL_BINS_STEP_1!$P$2:$P$5,NUMERICAL_BINS_STEP_1!$A$2:$A$5,,-1)</f>
        <v>2</v>
      </c>
      <c r="U23" s="1">
        <f>_xlfn.XLOOKUP(Table119[[#This Row],[ECON]],NUMERICAL_BINS_STEP_1!$Q$2:$Q$5,NUMERICAL_BINS_STEP_1!$A$2:$A$5,,-1)</f>
        <v>0</v>
      </c>
      <c r="V23" s="1">
        <f>_xlfn.XLOOKUP(Table119[[#This Row],[SR-BL]],NUMERICAL_BINS_STEP_1!$R$2:$R$5,NUMERICAL_BINS_STEP_1!$A$2:$A$5,,-1)</f>
        <v>2</v>
      </c>
      <c r="W23" s="1">
        <f>_xlfn.XLOOKUP(Table119[[#This Row],[AUCTION YEAR]],NUMERICAL_BINS_STEP_1!$S$2:$S$5,NUMERICAL_BINS_STEP_1!$A$2:$A$5,,-1)</f>
        <v>3</v>
      </c>
      <c r="X23" s="1">
        <f>_xlfn.XLOOKUP(Table119[[#This Row],[BASE PRICE]],NUMERICAL_BINS_STEP_1!$T$2:$T$5,NUMERICAL_BINS_STEP_1!$A$2:$A$5,,-1)</f>
        <v>1</v>
      </c>
      <c r="Y23" s="1">
        <f>_xlfn.XLOOKUP(Table119[[#This Row],[SOLD PRICE]],NUMERICAL_BINS_STEP_1!$U$2:$U$5,NUMERICAL_BINS_STEP_1!$A$2:$A$5,,-1)</f>
        <v>3</v>
      </c>
      <c r="Z23" s="4">
        <v>0</v>
      </c>
      <c r="AA23" s="1">
        <f>$B$134 +SUMPRODUCT($C$134:$Y$134,Table1523[[#This Row],[COUNTRY_BINS]:[SOLD PRICE]])</f>
        <v>-43.422180684260908</v>
      </c>
      <c r="AB23" s="1">
        <f t="shared" si="0"/>
        <v>1.3867128393043459E-19</v>
      </c>
      <c r="AC23" s="1">
        <f t="shared" si="1"/>
        <v>1.3867128393043459E-19</v>
      </c>
      <c r="AD23" s="1">
        <f>IF(Table1523[[#This Row],[AGE]]=1,AC23,1-AC23)</f>
        <v>1</v>
      </c>
      <c r="AE23" s="1">
        <f t="shared" si="2"/>
        <v>0</v>
      </c>
      <c r="AF23" s="1">
        <f t="shared" si="3"/>
        <v>0</v>
      </c>
      <c r="AG23" s="65">
        <f>IF(Table119[[#This Row],[SOLD PRICE]]&gt;=1000000,1,0)</f>
        <v>0</v>
      </c>
      <c r="AJ23">
        <v>0.8</v>
      </c>
      <c r="AK23">
        <v>0.86923076923076925</v>
      </c>
      <c r="AL23">
        <v>0.1111111111111111</v>
      </c>
      <c r="AM23">
        <v>0.1</v>
      </c>
    </row>
    <row r="24" spans="1:39" ht="26.5" x14ac:dyDescent="0.35">
      <c r="A24" s="13">
        <v>23</v>
      </c>
      <c r="B24" s="4" t="s">
        <v>54</v>
      </c>
      <c r="C24" s="1">
        <f>_xlfn.XLOOKUP(Table14[[#This Row],[COUNTRY]],CATEGORICAL_BINS_STEP_1!$L$2:$L$11,CATEGORICAL_BINS_STEP_1!$K$2:$K$11,,-1)</f>
        <v>2</v>
      </c>
      <c r="D24" s="1">
        <f>_xlfn.XLOOKUP(Table14[[#This Row],[TEAM]],CATEGORICAL_BINS_STEP_1!$L$14:$L$29,CATEGORICAL_BINS_STEP_1!$K$14:$K$29,,-1)</f>
        <v>1</v>
      </c>
      <c r="E24" s="1">
        <f>_xlfn.XLOOKUP(Table14[[#This Row],[PLAYING ROLE]],CATEGORICAL_BINS_STEP_1!$L$34:$L$37,CATEGORICAL_BINS_STEP_1!$K$34:$K$37,,-1)</f>
        <v>2</v>
      </c>
      <c r="F24" s="4">
        <v>3</v>
      </c>
      <c r="G24" s="1">
        <f>_xlfn.XLOOKUP(Table119[[#This Row],[T-RUNS]],NUMERICAL_BINS_STEP_1!$C$2:$C$5,NUMERICAL_BINS_STEP_1!$A$2:$A$5,,-1)</f>
        <v>0</v>
      </c>
      <c r="H24" s="1">
        <f>_xlfn.XLOOKUP(Table119[[#This Row],[T-WKTS]],NUMERICAL_BINS_STEP_1!$D$2:$D$5,NUMERICAL_BINS_STEP_1!$A$2:$A$5,,-1)</f>
        <v>2</v>
      </c>
      <c r="I24" s="1">
        <f>_xlfn.XLOOKUP(Table119[[#This Row],[ODI-RUNS-S]],NUMERICAL_BINS_STEP_1!$E$2:$E$5,NUMERICAL_BINS_STEP_1!$A$2:$A$5,,-1)</f>
        <v>0</v>
      </c>
      <c r="J24" s="1">
        <f>_xlfn.XLOOKUP(Table119[[#This Row],[ODI-SR-B]],NUMERICAL_BINS_STEP_1!$F$2:$F$5,NUMERICAL_BINS_STEP_1!$A$2:$A$5,,-1)</f>
        <v>0</v>
      </c>
      <c r="K24" s="1">
        <f>_xlfn.XLOOKUP(Table119[[#This Row],[ODI-WKTS]],NUMERICAL_BINS_STEP_1!$G$2:$G$5,NUMERICAL_BINS_STEP_1!$A$2:$A$5,,-1)</f>
        <v>2</v>
      </c>
      <c r="L24" s="1">
        <f>_xlfn.XLOOKUP(Table119[[#This Row],[ODI-SR-BL]],NUMERICAL_BINS_STEP_1!$H$2:$H$5,NUMERICAL_BINS_STEP_1!$A$2:$A$5,,-1)</f>
        <v>0</v>
      </c>
      <c r="M24" s="1">
        <f>_xlfn.XLOOKUP(Table119[[#This Row],[RUNS-S]],NUMERICAL_BINS_STEP_1!$I$2:$I$5,NUMERICAL_BINS_STEP_1!$A$2:$A$5,,-1)</f>
        <v>0</v>
      </c>
      <c r="N24" s="1">
        <f>_xlfn.XLOOKUP(Table119[[#This Row],[HS ]],NUMERICAL_BINS_STEP_1!$J$2:$J$5,NUMERICAL_BINS_STEP_1!$A$2:$A$5,,-1)</f>
        <v>0</v>
      </c>
      <c r="O24" s="1">
        <f>_xlfn.XLOOKUP(Table119[[#This Row],[AVE]],NUMERICAL_BINS_STEP_1!$K$2:$K$5,NUMERICAL_BINS_STEP_1!$A$2:$A$5,,-1)</f>
        <v>0</v>
      </c>
      <c r="P24" s="1">
        <f>_xlfn.XLOOKUP(Table119[[#This Row],[SR -B]],NUMERICAL_BINS_STEP_1!$L$2:$L$5,NUMERICAL_BINS_STEP_1!$A$2:$A$5,,-1)</f>
        <v>0</v>
      </c>
      <c r="Q24" s="1">
        <f>_xlfn.XLOOKUP(Table119[[#This Row],[SIXERS]],NUMERICAL_BINS_STEP_1!$M$2:$M$5,NUMERICAL_BINS_STEP_1!$A$2:$A$5,,-1)</f>
        <v>1</v>
      </c>
      <c r="R24" s="1">
        <f>_xlfn.XLOOKUP(Table119[[#This Row],[RUNS-C]],NUMERICAL_BINS_STEP_1!$N$2:$N$5,NUMERICAL_BINS_STEP_1!$A$2:$A$5,,-1)</f>
        <v>0</v>
      </c>
      <c r="S24" s="1">
        <f>_xlfn.XLOOKUP(Table119[[#This Row],[WKTS]],NUMERICAL_BINS_STEP_1!$O$2:$O$5,NUMERICAL_BINS_STEP_1!$A$2:$A$5,,-1)</f>
        <v>2</v>
      </c>
      <c r="T24" s="1">
        <f>_xlfn.XLOOKUP(Table119[[#This Row],[AVE-BL]],NUMERICAL_BINS_STEP_1!$P$2:$P$5,NUMERICAL_BINS_STEP_1!$A$2:$A$5,,-1)</f>
        <v>0</v>
      </c>
      <c r="U24" s="1">
        <f>_xlfn.XLOOKUP(Table119[[#This Row],[ECON]],NUMERICAL_BINS_STEP_1!$Q$2:$Q$5,NUMERICAL_BINS_STEP_1!$A$2:$A$5,,-1)</f>
        <v>0</v>
      </c>
      <c r="V24" s="1">
        <f>_xlfn.XLOOKUP(Table119[[#This Row],[SR-BL]],NUMERICAL_BINS_STEP_1!$R$2:$R$5,NUMERICAL_BINS_STEP_1!$A$2:$A$5,,-1)</f>
        <v>0</v>
      </c>
      <c r="W24" s="1">
        <f>_xlfn.XLOOKUP(Table119[[#This Row],[AUCTION YEAR]],NUMERICAL_BINS_STEP_1!$S$2:$S$5,NUMERICAL_BINS_STEP_1!$A$2:$A$5,,-1)</f>
        <v>3</v>
      </c>
      <c r="X24" s="1">
        <f>_xlfn.XLOOKUP(Table119[[#This Row],[BASE PRICE]],NUMERICAL_BINS_STEP_1!$T$2:$T$5,NUMERICAL_BINS_STEP_1!$A$2:$A$5,,-1)</f>
        <v>1</v>
      </c>
      <c r="Y24" s="1">
        <f>_xlfn.XLOOKUP(Table119[[#This Row],[SOLD PRICE]],NUMERICAL_BINS_STEP_1!$U$2:$U$5,NUMERICAL_BINS_STEP_1!$A$2:$A$5,,-1)</f>
        <v>0</v>
      </c>
      <c r="Z24" s="4">
        <v>1</v>
      </c>
      <c r="AA24" s="1">
        <f>$B$134 +SUMPRODUCT($C$134:$Y$134,Table1523[[#This Row],[COUNTRY_BINS]:[SOLD PRICE]])</f>
        <v>-204.52849908926689</v>
      </c>
      <c r="AB24" s="1">
        <f t="shared" si="0"/>
        <v>1.4941749583795305E-89</v>
      </c>
      <c r="AC24" s="1">
        <f t="shared" si="1"/>
        <v>1.4941749583795305E-89</v>
      </c>
      <c r="AD24" s="1">
        <f>IF(Table1523[[#This Row],[AGE]]=1,AC24,1-AC24)</f>
        <v>1</v>
      </c>
      <c r="AE24" s="1">
        <f t="shared" si="2"/>
        <v>0</v>
      </c>
      <c r="AF24" s="1">
        <f t="shared" si="3"/>
        <v>0</v>
      </c>
      <c r="AG24" s="65">
        <f>IF(Table119[[#This Row],[SOLD PRICE]]&gt;=1000000,1,0)</f>
        <v>0</v>
      </c>
      <c r="AJ24">
        <v>0.9</v>
      </c>
      <c r="AK24">
        <v>0.86923076923076925</v>
      </c>
      <c r="AL24">
        <v>0.1111111111111111</v>
      </c>
      <c r="AM24">
        <v>0.1</v>
      </c>
    </row>
    <row r="25" spans="1:39" x14ac:dyDescent="0.35">
      <c r="A25" s="13">
        <v>24</v>
      </c>
      <c r="B25" s="4" t="s">
        <v>56</v>
      </c>
      <c r="C25" s="1">
        <f>_xlfn.XLOOKUP(Table14[[#This Row],[COUNTRY]],CATEGORICAL_BINS_STEP_1!$L$2:$L$11,CATEGORICAL_BINS_STEP_1!$K$2:$K$11,,-1)</f>
        <v>1</v>
      </c>
      <c r="D25" s="1">
        <f>_xlfn.XLOOKUP(Table14[[#This Row],[TEAM]],CATEGORICAL_BINS_STEP_1!$L$14:$L$29,CATEGORICAL_BINS_STEP_1!$K$14:$K$29,,-1)</f>
        <v>1</v>
      </c>
      <c r="E25" s="1">
        <f>_xlfn.XLOOKUP(Table14[[#This Row],[PLAYING ROLE]],CATEGORICAL_BINS_STEP_1!$L$34:$L$37,CATEGORICAL_BINS_STEP_1!$K$34:$K$37,,-1)</f>
        <v>1</v>
      </c>
      <c r="F25" s="4">
        <v>2</v>
      </c>
      <c r="G25" s="1">
        <f>_xlfn.XLOOKUP(Table119[[#This Row],[T-RUNS]],NUMERICAL_BINS_STEP_1!$C$2:$C$5,NUMERICAL_BINS_STEP_1!$A$2:$A$5,,-1)</f>
        <v>0</v>
      </c>
      <c r="H25" s="1">
        <f>_xlfn.XLOOKUP(Table119[[#This Row],[T-WKTS]],NUMERICAL_BINS_STEP_1!$D$2:$D$5,NUMERICAL_BINS_STEP_1!$A$2:$A$5,,-1)</f>
        <v>0</v>
      </c>
      <c r="I25" s="1">
        <f>_xlfn.XLOOKUP(Table119[[#This Row],[ODI-RUNS-S]],NUMERICAL_BINS_STEP_1!$E$2:$E$5,NUMERICAL_BINS_STEP_1!$A$2:$A$5,,-1)</f>
        <v>1</v>
      </c>
      <c r="J25" s="1">
        <f>_xlfn.XLOOKUP(Table119[[#This Row],[ODI-SR-B]],NUMERICAL_BINS_STEP_1!$F$2:$F$5,NUMERICAL_BINS_STEP_1!$A$2:$A$5,,-1)</f>
        <v>3</v>
      </c>
      <c r="K25" s="1">
        <f>_xlfn.XLOOKUP(Table119[[#This Row],[ODI-WKTS]],NUMERICAL_BINS_STEP_1!$G$2:$G$5,NUMERICAL_BINS_STEP_1!$A$2:$A$5,,-1)</f>
        <v>0</v>
      </c>
      <c r="L25" s="1">
        <f>_xlfn.XLOOKUP(Table119[[#This Row],[ODI-SR-BL]],NUMERICAL_BINS_STEP_1!$H$2:$H$5,NUMERICAL_BINS_STEP_1!$A$2:$A$5,,-1)</f>
        <v>3</v>
      </c>
      <c r="M25" s="1">
        <f>_xlfn.XLOOKUP(Table119[[#This Row],[RUNS-S]],NUMERICAL_BINS_STEP_1!$I$2:$I$5,NUMERICAL_BINS_STEP_1!$A$2:$A$5,,-1)</f>
        <v>1</v>
      </c>
      <c r="N25" s="1">
        <f>_xlfn.XLOOKUP(Table119[[#This Row],[HS ]],NUMERICAL_BINS_STEP_1!$J$2:$J$5,NUMERICAL_BINS_STEP_1!$A$2:$A$5,,-1)</f>
        <v>1</v>
      </c>
      <c r="O25" s="1">
        <f>_xlfn.XLOOKUP(Table119[[#This Row],[AVE]],NUMERICAL_BINS_STEP_1!$K$2:$K$5,NUMERICAL_BINS_STEP_1!$A$2:$A$5,,-1)</f>
        <v>0</v>
      </c>
      <c r="P25" s="1">
        <f>_xlfn.XLOOKUP(Table119[[#This Row],[SR -B]],NUMERICAL_BINS_STEP_1!$L$2:$L$5,NUMERICAL_BINS_STEP_1!$A$2:$A$5,,-1)</f>
        <v>1</v>
      </c>
      <c r="Q25" s="1">
        <f>_xlfn.XLOOKUP(Table119[[#This Row],[SIXERS]],NUMERICAL_BINS_STEP_1!$M$2:$M$5,NUMERICAL_BINS_STEP_1!$A$2:$A$5,,-1)</f>
        <v>1</v>
      </c>
      <c r="R25" s="1">
        <f>_xlfn.XLOOKUP(Table119[[#This Row],[RUNS-C]],NUMERICAL_BINS_STEP_1!$N$2:$N$5,NUMERICAL_BINS_STEP_1!$A$2:$A$5,,-1)</f>
        <v>2</v>
      </c>
      <c r="S25" s="1">
        <f>_xlfn.XLOOKUP(Table119[[#This Row],[WKTS]],NUMERICAL_BINS_STEP_1!$O$2:$O$5,NUMERICAL_BINS_STEP_1!$A$2:$A$5,,-1)</f>
        <v>2</v>
      </c>
      <c r="T25" s="1">
        <f>_xlfn.XLOOKUP(Table119[[#This Row],[AVE-BL]],NUMERICAL_BINS_STEP_1!$P$2:$P$5,NUMERICAL_BINS_STEP_1!$A$2:$A$5,,-1)</f>
        <v>0</v>
      </c>
      <c r="U25" s="1">
        <f>_xlfn.XLOOKUP(Table119[[#This Row],[ECON]],NUMERICAL_BINS_STEP_1!$Q$2:$Q$5,NUMERICAL_BINS_STEP_1!$A$2:$A$5,,-1)</f>
        <v>0</v>
      </c>
      <c r="V25" s="1">
        <f>_xlfn.XLOOKUP(Table119[[#This Row],[SR-BL]],NUMERICAL_BINS_STEP_1!$R$2:$R$5,NUMERICAL_BINS_STEP_1!$A$2:$A$5,,-1)</f>
        <v>0</v>
      </c>
      <c r="W25" s="1">
        <f>_xlfn.XLOOKUP(Table119[[#This Row],[AUCTION YEAR]],NUMERICAL_BINS_STEP_1!$S$2:$S$5,NUMERICAL_BINS_STEP_1!$A$2:$A$5,,-1)</f>
        <v>3</v>
      </c>
      <c r="X25" s="1">
        <f>_xlfn.XLOOKUP(Table119[[#This Row],[BASE PRICE]],NUMERICAL_BINS_STEP_1!$T$2:$T$5,NUMERICAL_BINS_STEP_1!$A$2:$A$5,,-1)</f>
        <v>1</v>
      </c>
      <c r="Y25" s="1">
        <f>_xlfn.XLOOKUP(Table119[[#This Row],[SOLD PRICE]],NUMERICAL_BINS_STEP_1!$U$2:$U$5,NUMERICAL_BINS_STEP_1!$A$2:$A$5,,-1)</f>
        <v>0</v>
      </c>
      <c r="Z25" s="4">
        <v>1</v>
      </c>
      <c r="AA25" s="1">
        <f>$B$134 +SUMPRODUCT($C$134:$Y$134,Table1523[[#This Row],[COUNTRY_BINS]:[SOLD PRICE]])</f>
        <v>-134.05403860377956</v>
      </c>
      <c r="AB25" s="1">
        <f t="shared" si="0"/>
        <v>6.0404703586847621E-59</v>
      </c>
      <c r="AC25" s="1">
        <f t="shared" si="1"/>
        <v>6.0404703586847621E-59</v>
      </c>
      <c r="AD25" s="1">
        <f>IF(Table1523[[#This Row],[AGE]]=1,AC25,1-AC25)</f>
        <v>1</v>
      </c>
      <c r="AE25" s="1">
        <f t="shared" si="2"/>
        <v>0</v>
      </c>
      <c r="AF25" s="1">
        <f t="shared" si="3"/>
        <v>0</v>
      </c>
      <c r="AG25" s="65">
        <f>IF(Table119[[#This Row],[SOLD PRICE]]&gt;=1000000,1,0)</f>
        <v>0</v>
      </c>
      <c r="AJ25">
        <v>1</v>
      </c>
      <c r="AK25">
        <v>0.92307692307692313</v>
      </c>
      <c r="AL25" t="e">
        <v>#DIV/0!</v>
      </c>
      <c r="AM25">
        <v>0</v>
      </c>
    </row>
    <row r="26" spans="1:39" ht="26.5" x14ac:dyDescent="0.35">
      <c r="A26" s="13">
        <v>25</v>
      </c>
      <c r="B26" s="4" t="s">
        <v>58</v>
      </c>
      <c r="C26" s="1">
        <f>_xlfn.XLOOKUP(Table14[[#This Row],[COUNTRY]],CATEGORICAL_BINS_STEP_1!$L$2:$L$11,CATEGORICAL_BINS_STEP_1!$K$2:$K$11,,-1)</f>
        <v>1</v>
      </c>
      <c r="D26" s="1">
        <f>_xlfn.XLOOKUP(Table14[[#This Row],[TEAM]],CATEGORICAL_BINS_STEP_1!$L$14:$L$29,CATEGORICAL_BINS_STEP_1!$K$14:$K$29,,-1)</f>
        <v>4</v>
      </c>
      <c r="E26" s="1">
        <f>_xlfn.XLOOKUP(Table14[[#This Row],[PLAYING ROLE]],CATEGORICAL_BINS_STEP_1!$L$34:$L$37,CATEGORICAL_BINS_STEP_1!$K$34:$K$37,,-1)</f>
        <v>2</v>
      </c>
      <c r="F26" s="4">
        <v>2</v>
      </c>
      <c r="G26" s="1">
        <f>_xlfn.XLOOKUP(Table119[[#This Row],[T-RUNS]],NUMERICAL_BINS_STEP_1!$C$2:$C$5,NUMERICAL_BINS_STEP_1!$A$2:$A$5,,-1)</f>
        <v>2</v>
      </c>
      <c r="H26" s="1">
        <f>_xlfn.XLOOKUP(Table119[[#This Row],[T-WKTS]],NUMERICAL_BINS_STEP_1!$D$2:$D$5,NUMERICAL_BINS_STEP_1!$A$2:$A$5,,-1)</f>
        <v>0</v>
      </c>
      <c r="I26" s="1">
        <f>_xlfn.XLOOKUP(Table119[[#This Row],[ODI-RUNS-S]],NUMERICAL_BINS_STEP_1!$E$2:$E$5,NUMERICAL_BINS_STEP_1!$A$2:$A$5,,-1)</f>
        <v>2</v>
      </c>
      <c r="J26" s="1">
        <f>_xlfn.XLOOKUP(Table119[[#This Row],[ODI-SR-B]],NUMERICAL_BINS_STEP_1!$F$2:$F$5,NUMERICAL_BINS_STEP_1!$A$2:$A$5,,-1)</f>
        <v>1</v>
      </c>
      <c r="K26" s="1">
        <f>_xlfn.XLOOKUP(Table119[[#This Row],[ODI-WKTS]],NUMERICAL_BINS_STEP_1!$G$2:$G$5,NUMERICAL_BINS_STEP_1!$A$2:$A$5,,-1)</f>
        <v>0</v>
      </c>
      <c r="L26" s="1">
        <f>_xlfn.XLOOKUP(Table119[[#This Row],[ODI-SR-BL]],NUMERICAL_BINS_STEP_1!$H$2:$H$5,NUMERICAL_BINS_STEP_1!$A$2:$A$5,,-1)</f>
        <v>0</v>
      </c>
      <c r="M26" s="1">
        <f>_xlfn.XLOOKUP(Table119[[#This Row],[RUNS-S]],NUMERICAL_BINS_STEP_1!$I$2:$I$5,NUMERICAL_BINS_STEP_1!$A$2:$A$5,,-1)</f>
        <v>1</v>
      </c>
      <c r="N26" s="1">
        <f>_xlfn.XLOOKUP(Table119[[#This Row],[HS ]],NUMERICAL_BINS_STEP_1!$J$2:$J$5,NUMERICAL_BINS_STEP_1!$A$2:$A$5,,-1)</f>
        <v>2</v>
      </c>
      <c r="O26" s="1">
        <f>_xlfn.XLOOKUP(Table119[[#This Row],[AVE]],NUMERICAL_BINS_STEP_1!$K$2:$K$5,NUMERICAL_BINS_STEP_1!$A$2:$A$5,,-1)</f>
        <v>1</v>
      </c>
      <c r="P26" s="1">
        <f>_xlfn.XLOOKUP(Table119[[#This Row],[SR -B]],NUMERICAL_BINS_STEP_1!$L$2:$L$5,NUMERICAL_BINS_STEP_1!$A$2:$A$5,,-1)</f>
        <v>3</v>
      </c>
      <c r="Q26" s="1">
        <f>_xlfn.XLOOKUP(Table119[[#This Row],[SIXERS]],NUMERICAL_BINS_STEP_1!$M$2:$M$5,NUMERICAL_BINS_STEP_1!$A$2:$A$5,,-1)</f>
        <v>2</v>
      </c>
      <c r="R26" s="1">
        <f>_xlfn.XLOOKUP(Table119[[#This Row],[RUNS-C]],NUMERICAL_BINS_STEP_1!$N$2:$N$5,NUMERICAL_BINS_STEP_1!$A$2:$A$5,,-1)</f>
        <v>0</v>
      </c>
      <c r="S26" s="1">
        <f>_xlfn.XLOOKUP(Table119[[#This Row],[WKTS]],NUMERICAL_BINS_STEP_1!$O$2:$O$5,NUMERICAL_BINS_STEP_1!$A$2:$A$5,,-1)</f>
        <v>0</v>
      </c>
      <c r="T26" s="1">
        <f>_xlfn.XLOOKUP(Table119[[#This Row],[AVE-BL]],NUMERICAL_BINS_STEP_1!$P$2:$P$5,NUMERICAL_BINS_STEP_1!$A$2:$A$5,,-1)</f>
        <v>0</v>
      </c>
      <c r="U26" s="1">
        <f>_xlfn.XLOOKUP(Table119[[#This Row],[ECON]],NUMERICAL_BINS_STEP_1!$Q$2:$Q$5,NUMERICAL_BINS_STEP_1!$A$2:$A$5,,-1)</f>
        <v>0</v>
      </c>
      <c r="V26" s="1">
        <f>_xlfn.XLOOKUP(Table119[[#This Row],[SR-BL]],NUMERICAL_BINS_STEP_1!$R$2:$R$5,NUMERICAL_BINS_STEP_1!$A$2:$A$5,,-1)</f>
        <v>0</v>
      </c>
      <c r="W26" s="1">
        <f>_xlfn.XLOOKUP(Table119[[#This Row],[AUCTION YEAR]],NUMERICAL_BINS_STEP_1!$S$2:$S$5,NUMERICAL_BINS_STEP_1!$A$2:$A$5,,-1)</f>
        <v>2</v>
      </c>
      <c r="X26" s="1">
        <f>_xlfn.XLOOKUP(Table119[[#This Row],[BASE PRICE]],NUMERICAL_BINS_STEP_1!$T$2:$T$5,NUMERICAL_BINS_STEP_1!$A$2:$A$5,,-1)</f>
        <v>1</v>
      </c>
      <c r="Y26" s="1">
        <f>_xlfn.XLOOKUP(Table119[[#This Row],[SOLD PRICE]],NUMERICAL_BINS_STEP_1!$U$2:$U$5,NUMERICAL_BINS_STEP_1!$A$2:$A$5,,-1)</f>
        <v>0</v>
      </c>
      <c r="Z26" s="4">
        <v>1</v>
      </c>
      <c r="AA26" s="1">
        <f>$B$134 +SUMPRODUCT($C$134:$Y$134,Table1523[[#This Row],[COUNTRY_BINS]:[SOLD PRICE]])</f>
        <v>-122.95514522530584</v>
      </c>
      <c r="AB26" s="1">
        <f t="shared" si="0"/>
        <v>3.9926285416670937E-54</v>
      </c>
      <c r="AC26" s="1">
        <f t="shared" si="1"/>
        <v>3.9926285416670937E-54</v>
      </c>
      <c r="AD26" s="1">
        <f>IF(Table1523[[#This Row],[AGE]]=1,AC26,1-AC26)</f>
        <v>1</v>
      </c>
      <c r="AE26" s="1">
        <f t="shared" si="2"/>
        <v>0</v>
      </c>
      <c r="AF26" s="1">
        <f t="shared" si="3"/>
        <v>0</v>
      </c>
      <c r="AG26" s="65">
        <f>IF(Table119[[#This Row],[SOLD PRICE]]&gt;=1000000,1,0)</f>
        <v>0</v>
      </c>
    </row>
    <row r="27" spans="1:39" ht="26.5" x14ac:dyDescent="0.35">
      <c r="A27" s="13">
        <v>26</v>
      </c>
      <c r="B27" s="4" t="s">
        <v>59</v>
      </c>
      <c r="C27" s="1">
        <f>_xlfn.XLOOKUP(Table14[[#This Row],[COUNTRY]],CATEGORICAL_BINS_STEP_1!$L$2:$L$11,CATEGORICAL_BINS_STEP_1!$K$2:$K$11,,-1)</f>
        <v>1</v>
      </c>
      <c r="D27" s="1">
        <f>_xlfn.XLOOKUP(Table14[[#This Row],[TEAM]],CATEGORICAL_BINS_STEP_1!$L$14:$L$29,CATEGORICAL_BINS_STEP_1!$K$14:$K$29,,-1)</f>
        <v>2</v>
      </c>
      <c r="E27" s="1">
        <f>_xlfn.XLOOKUP(Table14[[#This Row],[PLAYING ROLE]],CATEGORICAL_BINS_STEP_1!$L$34:$L$37,CATEGORICAL_BINS_STEP_1!$K$34:$K$37,,-1)</f>
        <v>2</v>
      </c>
      <c r="F27" s="4">
        <v>3</v>
      </c>
      <c r="G27" s="1">
        <f>_xlfn.XLOOKUP(Table119[[#This Row],[T-RUNS]],NUMERICAL_BINS_STEP_1!$C$2:$C$5,NUMERICAL_BINS_STEP_1!$A$2:$A$5,,-1)</f>
        <v>1</v>
      </c>
      <c r="H27" s="1">
        <f>_xlfn.XLOOKUP(Table119[[#This Row],[T-WKTS]],NUMERICAL_BINS_STEP_1!$D$2:$D$5,NUMERICAL_BINS_STEP_1!$A$2:$A$5,,-1)</f>
        <v>2</v>
      </c>
      <c r="I27" s="1">
        <f>_xlfn.XLOOKUP(Table119[[#This Row],[ODI-RUNS-S]],NUMERICAL_BINS_STEP_1!$E$2:$E$5,NUMERICAL_BINS_STEP_1!$A$2:$A$5,,-1)</f>
        <v>0</v>
      </c>
      <c r="J27" s="1">
        <f>_xlfn.XLOOKUP(Table119[[#This Row],[ODI-SR-B]],NUMERICAL_BINS_STEP_1!$F$2:$F$5,NUMERICAL_BINS_STEP_1!$A$2:$A$5,,-1)</f>
        <v>0</v>
      </c>
      <c r="K27" s="1">
        <f>_xlfn.XLOOKUP(Table119[[#This Row],[ODI-WKTS]],NUMERICAL_BINS_STEP_1!$G$2:$G$5,NUMERICAL_BINS_STEP_1!$A$2:$A$5,,-1)</f>
        <v>2</v>
      </c>
      <c r="L27" s="1">
        <f>_xlfn.XLOOKUP(Table119[[#This Row],[ODI-SR-BL]],NUMERICAL_BINS_STEP_1!$H$2:$H$5,NUMERICAL_BINS_STEP_1!$A$2:$A$5,,-1)</f>
        <v>2</v>
      </c>
      <c r="M27" s="1">
        <f>_xlfn.XLOOKUP(Table119[[#This Row],[RUNS-S]],NUMERICAL_BINS_STEP_1!$I$2:$I$5,NUMERICAL_BINS_STEP_1!$A$2:$A$5,,-1)</f>
        <v>2</v>
      </c>
      <c r="N27" s="1">
        <f>_xlfn.XLOOKUP(Table119[[#This Row],[HS ]],NUMERICAL_BINS_STEP_1!$J$2:$J$5,NUMERICAL_BINS_STEP_1!$A$2:$A$5,,-1)</f>
        <v>1</v>
      </c>
      <c r="O27" s="1">
        <f>_xlfn.XLOOKUP(Table119[[#This Row],[AVE]],NUMERICAL_BINS_STEP_1!$K$2:$K$5,NUMERICAL_BINS_STEP_1!$A$2:$A$5,,-1)</f>
        <v>1</v>
      </c>
      <c r="P27" s="1">
        <f>_xlfn.XLOOKUP(Table119[[#This Row],[SR -B]],NUMERICAL_BINS_STEP_1!$L$2:$L$5,NUMERICAL_BINS_STEP_1!$A$2:$A$5,,-1)</f>
        <v>1</v>
      </c>
      <c r="Q27" s="1">
        <f>_xlfn.XLOOKUP(Table119[[#This Row],[SIXERS]],NUMERICAL_BINS_STEP_1!$M$2:$M$5,NUMERICAL_BINS_STEP_1!$A$2:$A$5,,-1)</f>
        <v>1</v>
      </c>
      <c r="R27" s="1">
        <f>_xlfn.XLOOKUP(Table119[[#This Row],[RUNS-C]],NUMERICAL_BINS_STEP_1!$N$2:$N$5,NUMERICAL_BINS_STEP_1!$A$2:$A$5,,-1)</f>
        <v>3</v>
      </c>
      <c r="S27" s="1">
        <f>_xlfn.XLOOKUP(Table119[[#This Row],[WKTS]],NUMERICAL_BINS_STEP_1!$O$2:$O$5,NUMERICAL_BINS_STEP_1!$A$2:$A$5,,-1)</f>
        <v>3</v>
      </c>
      <c r="T27" s="1">
        <f>_xlfn.XLOOKUP(Table119[[#This Row],[AVE-BL]],NUMERICAL_BINS_STEP_1!$P$2:$P$5,NUMERICAL_BINS_STEP_1!$A$2:$A$5,,-1)</f>
        <v>0</v>
      </c>
      <c r="U27" s="1">
        <f>_xlfn.XLOOKUP(Table119[[#This Row],[ECON]],NUMERICAL_BINS_STEP_1!$Q$2:$Q$5,NUMERICAL_BINS_STEP_1!$A$2:$A$5,,-1)</f>
        <v>0</v>
      </c>
      <c r="V27" s="1">
        <f>_xlfn.XLOOKUP(Table119[[#This Row],[SR-BL]],NUMERICAL_BINS_STEP_1!$R$2:$R$5,NUMERICAL_BINS_STEP_1!$A$2:$A$5,,-1)</f>
        <v>0</v>
      </c>
      <c r="W27" s="1">
        <f>_xlfn.XLOOKUP(Table119[[#This Row],[AUCTION YEAR]],NUMERICAL_BINS_STEP_1!$S$2:$S$5,NUMERICAL_BINS_STEP_1!$A$2:$A$5,,-1)</f>
        <v>3</v>
      </c>
      <c r="X27" s="1">
        <f>_xlfn.XLOOKUP(Table119[[#This Row],[BASE PRICE]],NUMERICAL_BINS_STEP_1!$T$2:$T$5,NUMERICAL_BINS_STEP_1!$A$2:$A$5,,-1)</f>
        <v>1</v>
      </c>
      <c r="Y27" s="1">
        <f>_xlfn.XLOOKUP(Table119[[#This Row],[SOLD PRICE]],NUMERICAL_BINS_STEP_1!$U$2:$U$5,NUMERICAL_BINS_STEP_1!$A$2:$A$5,,-1)</f>
        <v>1</v>
      </c>
      <c r="Z27" s="4">
        <v>1</v>
      </c>
      <c r="AA27" s="1">
        <f>$B$134 +SUMPRODUCT($C$134:$Y$134,Table1523[[#This Row],[COUNTRY_BINS]:[SOLD PRICE]])</f>
        <v>-209.13399796124062</v>
      </c>
      <c r="AB27" s="1">
        <f t="shared" si="0"/>
        <v>1.4936839247129722E-91</v>
      </c>
      <c r="AC27" s="1">
        <f t="shared" si="1"/>
        <v>1.4936839247129722E-91</v>
      </c>
      <c r="AD27" s="1">
        <f>IF(Table1523[[#This Row],[AGE]]=1,AC27,1-AC27)</f>
        <v>1</v>
      </c>
      <c r="AE27" s="1">
        <f t="shared" si="2"/>
        <v>0</v>
      </c>
      <c r="AF27" s="1">
        <f t="shared" si="3"/>
        <v>0</v>
      </c>
      <c r="AG27" s="65">
        <f>IF(Table119[[#This Row],[SOLD PRICE]]&gt;=1000000,1,0)</f>
        <v>0</v>
      </c>
    </row>
    <row r="28" spans="1:39" x14ac:dyDescent="0.35">
      <c r="A28" s="13">
        <v>27</v>
      </c>
      <c r="B28" s="4" t="s">
        <v>60</v>
      </c>
      <c r="C28" s="1">
        <f>_xlfn.XLOOKUP(Table14[[#This Row],[COUNTRY]],CATEGORICAL_BINS_STEP_1!$L$2:$L$11,CATEGORICAL_BINS_STEP_1!$K$2:$K$11,,-1)</f>
        <v>3</v>
      </c>
      <c r="D28" s="1">
        <f>_xlfn.XLOOKUP(Table14[[#This Row],[TEAM]],CATEGORICAL_BINS_STEP_1!$L$14:$L$29,CATEGORICAL_BINS_STEP_1!$K$14:$K$29,,-1)</f>
        <v>2</v>
      </c>
      <c r="E28" s="1">
        <f>_xlfn.XLOOKUP(Table14[[#This Row],[PLAYING ROLE]],CATEGORICAL_BINS_STEP_1!$L$34:$L$37,CATEGORICAL_BINS_STEP_1!$K$34:$K$37,,-1)</f>
        <v>1</v>
      </c>
      <c r="F28" s="4">
        <v>2</v>
      </c>
      <c r="G28" s="1">
        <f>_xlfn.XLOOKUP(Table119[[#This Row],[T-RUNS]],NUMERICAL_BINS_STEP_1!$C$2:$C$5,NUMERICAL_BINS_STEP_1!$A$2:$A$5,,-1)</f>
        <v>1</v>
      </c>
      <c r="H28" s="1">
        <f>_xlfn.XLOOKUP(Table119[[#This Row],[T-WKTS]],NUMERICAL_BINS_STEP_1!$D$2:$D$5,NUMERICAL_BINS_STEP_1!$A$2:$A$5,,-1)</f>
        <v>2</v>
      </c>
      <c r="I28" s="1">
        <f>_xlfn.XLOOKUP(Table119[[#This Row],[ODI-RUNS-S]],NUMERICAL_BINS_STEP_1!$E$2:$E$5,NUMERICAL_BINS_STEP_1!$A$2:$A$5,,-1)</f>
        <v>0</v>
      </c>
      <c r="J28" s="1">
        <f>_xlfn.XLOOKUP(Table119[[#This Row],[ODI-SR-B]],NUMERICAL_BINS_STEP_1!$F$2:$F$5,NUMERICAL_BINS_STEP_1!$A$2:$A$5,,-1)</f>
        <v>3</v>
      </c>
      <c r="K28" s="1">
        <f>_xlfn.XLOOKUP(Table119[[#This Row],[ODI-WKTS]],NUMERICAL_BINS_STEP_1!$G$2:$G$5,NUMERICAL_BINS_STEP_1!$A$2:$A$5,,-1)</f>
        <v>0</v>
      </c>
      <c r="L28" s="1">
        <f>_xlfn.XLOOKUP(Table119[[#This Row],[ODI-SR-BL]],NUMERICAL_BINS_STEP_1!$H$2:$H$5,NUMERICAL_BINS_STEP_1!$A$2:$A$5,,-1)</f>
        <v>3</v>
      </c>
      <c r="M28" s="1">
        <f>_xlfn.XLOOKUP(Table119[[#This Row],[RUNS-S]],NUMERICAL_BINS_STEP_1!$I$2:$I$5,NUMERICAL_BINS_STEP_1!$A$2:$A$5,,-1)</f>
        <v>0</v>
      </c>
      <c r="N28" s="1">
        <f>_xlfn.XLOOKUP(Table119[[#This Row],[HS ]],NUMERICAL_BINS_STEP_1!$J$2:$J$5,NUMERICAL_BINS_STEP_1!$A$2:$A$5,,-1)</f>
        <v>0</v>
      </c>
      <c r="O28" s="1">
        <f>_xlfn.XLOOKUP(Table119[[#This Row],[AVE]],NUMERICAL_BINS_STEP_1!$K$2:$K$5,NUMERICAL_BINS_STEP_1!$A$2:$A$5,,-1)</f>
        <v>0</v>
      </c>
      <c r="P28" s="1">
        <f>_xlfn.XLOOKUP(Table119[[#This Row],[SR -B]],NUMERICAL_BINS_STEP_1!$L$2:$L$5,NUMERICAL_BINS_STEP_1!$A$2:$A$5,,-1)</f>
        <v>3</v>
      </c>
      <c r="Q28" s="1">
        <f>_xlfn.XLOOKUP(Table119[[#This Row],[SIXERS]],NUMERICAL_BINS_STEP_1!$M$2:$M$5,NUMERICAL_BINS_STEP_1!$A$2:$A$5,,-1)</f>
        <v>1</v>
      </c>
      <c r="R28" s="1">
        <f>_xlfn.XLOOKUP(Table119[[#This Row],[RUNS-C]],NUMERICAL_BINS_STEP_1!$N$2:$N$5,NUMERICAL_BINS_STEP_1!$A$2:$A$5,,-1)</f>
        <v>2</v>
      </c>
      <c r="S28" s="1">
        <f>_xlfn.XLOOKUP(Table119[[#This Row],[WKTS]],NUMERICAL_BINS_STEP_1!$O$2:$O$5,NUMERICAL_BINS_STEP_1!$A$2:$A$5,,-1)</f>
        <v>0</v>
      </c>
      <c r="T28" s="1">
        <f>_xlfn.XLOOKUP(Table119[[#This Row],[AVE-BL]],NUMERICAL_BINS_STEP_1!$P$2:$P$5,NUMERICAL_BINS_STEP_1!$A$2:$A$5,,-1)</f>
        <v>3</v>
      </c>
      <c r="U28" s="1">
        <f>_xlfn.XLOOKUP(Table119[[#This Row],[ECON]],NUMERICAL_BINS_STEP_1!$Q$2:$Q$5,NUMERICAL_BINS_STEP_1!$A$2:$A$5,,-1)</f>
        <v>3</v>
      </c>
      <c r="V28" s="1">
        <f>_xlfn.XLOOKUP(Table119[[#This Row],[SR-BL]],NUMERICAL_BINS_STEP_1!$R$2:$R$5,NUMERICAL_BINS_STEP_1!$A$2:$A$5,,-1)</f>
        <v>3</v>
      </c>
      <c r="W28" s="1">
        <f>_xlfn.XLOOKUP(Table119[[#This Row],[AUCTION YEAR]],NUMERICAL_BINS_STEP_1!$S$2:$S$5,NUMERICAL_BINS_STEP_1!$A$2:$A$5,,-1)</f>
        <v>3</v>
      </c>
      <c r="X28" s="1">
        <f>_xlfn.XLOOKUP(Table119[[#This Row],[BASE PRICE]],NUMERICAL_BINS_STEP_1!$T$2:$T$5,NUMERICAL_BINS_STEP_1!$A$2:$A$5,,-1)</f>
        <v>1</v>
      </c>
      <c r="Y28" s="1">
        <f>_xlfn.XLOOKUP(Table119[[#This Row],[SOLD PRICE]],NUMERICAL_BINS_STEP_1!$U$2:$U$5,NUMERICAL_BINS_STEP_1!$A$2:$A$5,,-1)</f>
        <v>1</v>
      </c>
      <c r="Z28" s="4">
        <v>1</v>
      </c>
      <c r="AA28" s="1">
        <f>$B$134 +SUMPRODUCT($C$134:$Y$134,Table1523[[#This Row],[COUNTRY_BINS]:[SOLD PRICE]])</f>
        <v>-62.256078870354955</v>
      </c>
      <c r="AB28" s="1">
        <f t="shared" si="0"/>
        <v>9.1733609366805735E-28</v>
      </c>
      <c r="AC28" s="1">
        <f t="shared" si="1"/>
        <v>9.1733609366805735E-28</v>
      </c>
      <c r="AD28" s="1">
        <f>IF(Table1523[[#This Row],[AGE]]=1,AC28,1-AC28)</f>
        <v>1</v>
      </c>
      <c r="AE28" s="1">
        <f t="shared" si="2"/>
        <v>0</v>
      </c>
      <c r="AF28" s="1">
        <f t="shared" si="3"/>
        <v>0</v>
      </c>
      <c r="AG28" s="65">
        <f>IF(Table119[[#This Row],[SOLD PRICE]]&gt;=1000000,1,0)</f>
        <v>0</v>
      </c>
      <c r="AK28" t="s">
        <v>292</v>
      </c>
      <c r="AL28" t="s">
        <v>293</v>
      </c>
      <c r="AM28" t="s">
        <v>294</v>
      </c>
    </row>
    <row r="29" spans="1:39" x14ac:dyDescent="0.35">
      <c r="A29" s="13">
        <v>28</v>
      </c>
      <c r="B29" s="4" t="s">
        <v>61</v>
      </c>
      <c r="C29" s="1">
        <f>_xlfn.XLOOKUP(Table14[[#This Row],[COUNTRY]],CATEGORICAL_BINS_STEP_1!$L$2:$L$11,CATEGORICAL_BINS_STEP_1!$K$2:$K$11,,-1)</f>
        <v>2</v>
      </c>
      <c r="D29" s="1">
        <f>_xlfn.XLOOKUP(Table14[[#This Row],[TEAM]],CATEGORICAL_BINS_STEP_1!$L$14:$L$29,CATEGORICAL_BINS_STEP_1!$K$14:$K$29,,-1)</f>
        <v>3</v>
      </c>
      <c r="E29" s="1">
        <f>_xlfn.XLOOKUP(Table14[[#This Row],[PLAYING ROLE]],CATEGORICAL_BINS_STEP_1!$L$34:$L$37,CATEGORICAL_BINS_STEP_1!$K$34:$K$37,,-1)</f>
        <v>2</v>
      </c>
      <c r="F29" s="4">
        <v>3</v>
      </c>
      <c r="G29" s="1">
        <f>_xlfn.XLOOKUP(Table119[[#This Row],[T-RUNS]],NUMERICAL_BINS_STEP_1!$C$2:$C$5,NUMERICAL_BINS_STEP_1!$A$2:$A$5,,-1)</f>
        <v>2</v>
      </c>
      <c r="H29" s="1">
        <f>_xlfn.XLOOKUP(Table119[[#This Row],[T-WKTS]],NUMERICAL_BINS_STEP_1!$D$2:$D$5,NUMERICAL_BINS_STEP_1!$A$2:$A$5,,-1)</f>
        <v>3</v>
      </c>
      <c r="I29" s="1">
        <f>_xlfn.XLOOKUP(Table119[[#This Row],[ODI-RUNS-S]],NUMERICAL_BINS_STEP_1!$E$2:$E$5,NUMERICAL_BINS_STEP_1!$A$2:$A$5,,-1)</f>
        <v>1</v>
      </c>
      <c r="J29" s="1">
        <f>_xlfn.XLOOKUP(Table119[[#This Row],[ODI-SR-B]],NUMERICAL_BINS_STEP_1!$F$2:$F$5,NUMERICAL_BINS_STEP_1!$A$2:$A$5,,-1)</f>
        <v>1</v>
      </c>
      <c r="K29" s="1">
        <f>_xlfn.XLOOKUP(Table119[[#This Row],[ODI-WKTS]],NUMERICAL_BINS_STEP_1!$G$2:$G$5,NUMERICAL_BINS_STEP_1!$A$2:$A$5,,-1)</f>
        <v>2</v>
      </c>
      <c r="L29" s="1">
        <f>_xlfn.XLOOKUP(Table119[[#This Row],[ODI-SR-BL]],NUMERICAL_BINS_STEP_1!$H$2:$H$5,NUMERICAL_BINS_STEP_1!$A$2:$A$5,,-1)</f>
        <v>0</v>
      </c>
      <c r="M29" s="1">
        <f>_xlfn.XLOOKUP(Table119[[#This Row],[RUNS-S]],NUMERICAL_BINS_STEP_1!$I$2:$I$5,NUMERICAL_BINS_STEP_1!$A$2:$A$5,,-1)</f>
        <v>1</v>
      </c>
      <c r="N29" s="1">
        <f>_xlfn.XLOOKUP(Table119[[#This Row],[HS ]],NUMERICAL_BINS_STEP_1!$J$2:$J$5,NUMERICAL_BINS_STEP_1!$A$2:$A$5,,-1)</f>
        <v>1</v>
      </c>
      <c r="O29" s="1">
        <f>_xlfn.XLOOKUP(Table119[[#This Row],[AVE]],NUMERICAL_BINS_STEP_1!$K$2:$K$5,NUMERICAL_BINS_STEP_1!$A$2:$A$5,,-1)</f>
        <v>1</v>
      </c>
      <c r="P29" s="1">
        <f>_xlfn.XLOOKUP(Table119[[#This Row],[SR -B]],NUMERICAL_BINS_STEP_1!$L$2:$L$5,NUMERICAL_BINS_STEP_1!$A$2:$A$5,,-1)</f>
        <v>1</v>
      </c>
      <c r="Q29" s="1">
        <f>_xlfn.XLOOKUP(Table119[[#This Row],[SIXERS]],NUMERICAL_BINS_STEP_1!$M$2:$M$5,NUMERICAL_BINS_STEP_1!$A$2:$A$5,,-1)</f>
        <v>1</v>
      </c>
      <c r="R29" s="1">
        <f>_xlfn.XLOOKUP(Table119[[#This Row],[RUNS-C]],NUMERICAL_BINS_STEP_1!$N$2:$N$5,NUMERICAL_BINS_STEP_1!$A$2:$A$5,,-1)</f>
        <v>3</v>
      </c>
      <c r="S29" s="1">
        <f>_xlfn.XLOOKUP(Table119[[#This Row],[WKTS]],NUMERICAL_BINS_STEP_1!$O$2:$O$5,NUMERICAL_BINS_STEP_1!$A$2:$A$5,,-1)</f>
        <v>3</v>
      </c>
      <c r="T29" s="1">
        <f>_xlfn.XLOOKUP(Table119[[#This Row],[AVE-BL]],NUMERICAL_BINS_STEP_1!$P$2:$P$5,NUMERICAL_BINS_STEP_1!$A$2:$A$5,,-1)</f>
        <v>0</v>
      </c>
      <c r="U29" s="1">
        <f>_xlfn.XLOOKUP(Table119[[#This Row],[ECON]],NUMERICAL_BINS_STEP_1!$Q$2:$Q$5,NUMERICAL_BINS_STEP_1!$A$2:$A$5,,-1)</f>
        <v>2</v>
      </c>
      <c r="V29" s="1">
        <f>_xlfn.XLOOKUP(Table119[[#This Row],[SR-BL]],NUMERICAL_BINS_STEP_1!$R$2:$R$5,NUMERICAL_BINS_STEP_1!$A$2:$A$5,,-1)</f>
        <v>0</v>
      </c>
      <c r="W29" s="1">
        <f>_xlfn.XLOOKUP(Table119[[#This Row],[AUCTION YEAR]],NUMERICAL_BINS_STEP_1!$S$2:$S$5,NUMERICAL_BINS_STEP_1!$A$2:$A$5,,-1)</f>
        <v>3</v>
      </c>
      <c r="X29" s="1">
        <f>_xlfn.XLOOKUP(Table119[[#This Row],[BASE PRICE]],NUMERICAL_BINS_STEP_1!$T$2:$T$5,NUMERICAL_BINS_STEP_1!$A$2:$A$5,,-1)</f>
        <v>1</v>
      </c>
      <c r="Y29" s="1">
        <f>_xlfn.XLOOKUP(Table119[[#This Row],[SOLD PRICE]],NUMERICAL_BINS_STEP_1!$U$2:$U$5,NUMERICAL_BINS_STEP_1!$A$2:$A$5,,-1)</f>
        <v>2</v>
      </c>
      <c r="Z29" s="4">
        <v>1</v>
      </c>
      <c r="AA29" s="1">
        <f>$B$134 +SUMPRODUCT($C$134:$Y$134,Table1523[[#This Row],[COUNTRY_BINS]:[SOLD PRICE]])</f>
        <v>-184.98898711972015</v>
      </c>
      <c r="AB29" s="1">
        <f t="shared" si="0"/>
        <v>4.5740792095447407E-81</v>
      </c>
      <c r="AC29" s="1">
        <f t="shared" si="1"/>
        <v>4.5740792095447407E-81</v>
      </c>
      <c r="AD29" s="1">
        <f>IF(Table1523[[#This Row],[AGE]]=1,AC29,1-AC29)</f>
        <v>1</v>
      </c>
      <c r="AE29" s="1">
        <f t="shared" si="2"/>
        <v>0</v>
      </c>
      <c r="AF29" s="1">
        <f t="shared" si="3"/>
        <v>0</v>
      </c>
      <c r="AG29" s="65">
        <f>IF(Table119[[#This Row],[SOLD PRICE]]&gt;=1000000,1,0)</f>
        <v>0</v>
      </c>
      <c r="AL29" s="79">
        <f>AL11</f>
        <v>0.1</v>
      </c>
      <c r="AM29" s="79">
        <f>AL12</f>
        <v>6.6666666666666666E-2</v>
      </c>
    </row>
    <row r="30" spans="1:39" ht="26.5" x14ac:dyDescent="0.35">
      <c r="A30" s="13">
        <v>29</v>
      </c>
      <c r="B30" s="4" t="s">
        <v>62</v>
      </c>
      <c r="C30" s="1">
        <f>_xlfn.XLOOKUP(Table14[[#This Row],[COUNTRY]],CATEGORICAL_BINS_STEP_1!$L$2:$L$11,CATEGORICAL_BINS_STEP_1!$K$2:$K$11,,-1)</f>
        <v>2</v>
      </c>
      <c r="D30" s="1">
        <f>_xlfn.XLOOKUP(Table14[[#This Row],[TEAM]],CATEGORICAL_BINS_STEP_1!$L$14:$L$29,CATEGORICAL_BINS_STEP_1!$K$14:$K$29,,-1)</f>
        <v>4</v>
      </c>
      <c r="E30" s="1">
        <f>_xlfn.XLOOKUP(Table14[[#This Row],[PLAYING ROLE]],CATEGORICAL_BINS_STEP_1!$L$34:$L$37,CATEGORICAL_BINS_STEP_1!$K$34:$K$37,,-1)</f>
        <v>4</v>
      </c>
      <c r="F30" s="4">
        <v>3</v>
      </c>
      <c r="G30" s="1">
        <f>_xlfn.XLOOKUP(Table119[[#This Row],[T-RUNS]],NUMERICAL_BINS_STEP_1!$C$2:$C$5,NUMERICAL_BINS_STEP_1!$A$2:$A$5,,-1)</f>
        <v>0</v>
      </c>
      <c r="H30" s="1">
        <f>_xlfn.XLOOKUP(Table119[[#This Row],[T-WKTS]],NUMERICAL_BINS_STEP_1!$D$2:$D$5,NUMERICAL_BINS_STEP_1!$A$2:$A$5,,-1)</f>
        <v>0</v>
      </c>
      <c r="I30" s="1">
        <f>_xlfn.XLOOKUP(Table119[[#This Row],[ODI-RUNS-S]],NUMERICAL_BINS_STEP_1!$E$2:$E$5,NUMERICAL_BINS_STEP_1!$A$2:$A$5,,-1)</f>
        <v>0</v>
      </c>
      <c r="J30" s="1">
        <f>_xlfn.XLOOKUP(Table119[[#This Row],[ODI-SR-B]],NUMERICAL_BINS_STEP_1!$F$2:$F$5,NUMERICAL_BINS_STEP_1!$A$2:$A$5,,-1)</f>
        <v>0</v>
      </c>
      <c r="K30" s="1">
        <f>_xlfn.XLOOKUP(Table119[[#This Row],[ODI-WKTS]],NUMERICAL_BINS_STEP_1!$G$2:$G$5,NUMERICAL_BINS_STEP_1!$A$2:$A$5,,-1)</f>
        <v>0</v>
      </c>
      <c r="L30" s="1">
        <f>_xlfn.XLOOKUP(Table119[[#This Row],[ODI-SR-BL]],NUMERICAL_BINS_STEP_1!$H$2:$H$5,NUMERICAL_BINS_STEP_1!$A$2:$A$5,,-1)</f>
        <v>0</v>
      </c>
      <c r="M30" s="1">
        <f>_xlfn.XLOOKUP(Table119[[#This Row],[RUNS-S]],NUMERICAL_BINS_STEP_1!$I$2:$I$5,NUMERICAL_BINS_STEP_1!$A$2:$A$5,,-1)</f>
        <v>3</v>
      </c>
      <c r="N30" s="1">
        <f>_xlfn.XLOOKUP(Table119[[#This Row],[HS ]],NUMERICAL_BINS_STEP_1!$J$2:$J$5,NUMERICAL_BINS_STEP_1!$A$2:$A$5,,-1)</f>
        <v>3</v>
      </c>
      <c r="O30" s="1">
        <f>_xlfn.XLOOKUP(Table119[[#This Row],[AVE]],NUMERICAL_BINS_STEP_1!$K$2:$K$5,NUMERICAL_BINS_STEP_1!$A$2:$A$5,,-1)</f>
        <v>2</v>
      </c>
      <c r="P30" s="1">
        <f>_xlfn.XLOOKUP(Table119[[#This Row],[SR -B]],NUMERICAL_BINS_STEP_1!$L$2:$L$5,NUMERICAL_BINS_STEP_1!$A$2:$A$5,,-1)</f>
        <v>1</v>
      </c>
      <c r="Q30" s="1">
        <f>_xlfn.XLOOKUP(Table119[[#This Row],[SIXERS]],NUMERICAL_BINS_STEP_1!$M$2:$M$5,NUMERICAL_BINS_STEP_1!$A$2:$A$5,,-1)</f>
        <v>3</v>
      </c>
      <c r="R30" s="1">
        <f>_xlfn.XLOOKUP(Table119[[#This Row],[RUNS-C]],NUMERICAL_BINS_STEP_1!$N$2:$N$5,NUMERICAL_BINS_STEP_1!$A$2:$A$5,,-1)</f>
        <v>0</v>
      </c>
      <c r="S30" s="1">
        <f>_xlfn.XLOOKUP(Table119[[#This Row],[WKTS]],NUMERICAL_BINS_STEP_1!$O$2:$O$5,NUMERICAL_BINS_STEP_1!$A$2:$A$5,,-1)</f>
        <v>0</v>
      </c>
      <c r="T30" s="1">
        <f>_xlfn.XLOOKUP(Table119[[#This Row],[AVE-BL]],NUMERICAL_BINS_STEP_1!$P$2:$P$5,NUMERICAL_BINS_STEP_1!$A$2:$A$5,,-1)</f>
        <v>0</v>
      </c>
      <c r="U30" s="1">
        <f>_xlfn.XLOOKUP(Table119[[#This Row],[ECON]],NUMERICAL_BINS_STEP_1!$Q$2:$Q$5,NUMERICAL_BINS_STEP_1!$A$2:$A$5,,-1)</f>
        <v>0</v>
      </c>
      <c r="V30" s="1">
        <f>_xlfn.XLOOKUP(Table119[[#This Row],[SR-BL]],NUMERICAL_BINS_STEP_1!$R$2:$R$5,NUMERICAL_BINS_STEP_1!$A$2:$A$5,,-1)</f>
        <v>0</v>
      </c>
      <c r="W30" s="1">
        <f>_xlfn.XLOOKUP(Table119[[#This Row],[AUCTION YEAR]],NUMERICAL_BINS_STEP_1!$S$2:$S$5,NUMERICAL_BINS_STEP_1!$A$2:$A$5,,-1)</f>
        <v>3</v>
      </c>
      <c r="X30" s="1">
        <f>_xlfn.XLOOKUP(Table119[[#This Row],[BASE PRICE]],NUMERICAL_BINS_STEP_1!$T$2:$T$5,NUMERICAL_BINS_STEP_1!$A$2:$A$5,,-1)</f>
        <v>1</v>
      </c>
      <c r="Y30" s="1">
        <f>_xlfn.XLOOKUP(Table119[[#This Row],[SOLD PRICE]],NUMERICAL_BINS_STEP_1!$U$2:$U$5,NUMERICAL_BINS_STEP_1!$A$2:$A$5,,-1)</f>
        <v>1</v>
      </c>
      <c r="Z30" s="4">
        <v>1</v>
      </c>
      <c r="AA30" s="1">
        <f>$B$134 +SUMPRODUCT($C$134:$Y$134,Table1523[[#This Row],[COUNTRY_BINS]:[SOLD PRICE]])</f>
        <v>-150.44761317579585</v>
      </c>
      <c r="AB30" s="1">
        <f t="shared" si="0"/>
        <v>4.5859760491063623E-66</v>
      </c>
      <c r="AC30" s="1">
        <f t="shared" si="1"/>
        <v>4.5859760491063623E-66</v>
      </c>
      <c r="AD30" s="1">
        <f>IF(Table1523[[#This Row],[AGE]]=1,AC30,1-AC30)</f>
        <v>1</v>
      </c>
      <c r="AE30" s="1">
        <f t="shared" si="2"/>
        <v>0</v>
      </c>
      <c r="AF30" s="1">
        <f t="shared" si="3"/>
        <v>0</v>
      </c>
      <c r="AG30" s="65">
        <f>IF(Table119[[#This Row],[SOLD PRICE]]&gt;=1000000,1,0)</f>
        <v>0</v>
      </c>
      <c r="AK30" s="80">
        <v>0</v>
      </c>
      <c r="AL30">
        <f t="dataTable" ref="AL30:AM40" dt2D="0" dtr="0" r1="AE134" ca="1"/>
        <v>1</v>
      </c>
      <c r="AM30">
        <v>1</v>
      </c>
    </row>
    <row r="31" spans="1:39" x14ac:dyDescent="0.35">
      <c r="A31" s="13">
        <v>30</v>
      </c>
      <c r="B31" s="4" t="s">
        <v>64</v>
      </c>
      <c r="C31" s="1">
        <f>_xlfn.XLOOKUP(Table14[[#This Row],[COUNTRY]],CATEGORICAL_BINS_STEP_1!$L$2:$L$11,CATEGORICAL_BINS_STEP_1!$K$2:$K$11,,-1)</f>
        <v>1</v>
      </c>
      <c r="D31" s="1">
        <f>_xlfn.XLOOKUP(Table14[[#This Row],[TEAM]],CATEGORICAL_BINS_STEP_1!$L$14:$L$29,CATEGORICAL_BINS_STEP_1!$K$14:$K$29,,-1)</f>
        <v>2</v>
      </c>
      <c r="E31" s="1">
        <f>_xlfn.XLOOKUP(Table14[[#This Row],[PLAYING ROLE]],CATEGORICAL_BINS_STEP_1!$L$34:$L$37,CATEGORICAL_BINS_STEP_1!$K$34:$K$37,,-1)</f>
        <v>3</v>
      </c>
      <c r="F31" s="4">
        <v>2</v>
      </c>
      <c r="G31" s="1">
        <f>_xlfn.XLOOKUP(Table119[[#This Row],[T-RUNS]],NUMERICAL_BINS_STEP_1!$C$2:$C$5,NUMERICAL_BINS_STEP_1!$A$2:$A$5,,-1)</f>
        <v>1</v>
      </c>
      <c r="H31" s="1">
        <f>_xlfn.XLOOKUP(Table119[[#This Row],[T-WKTS]],NUMERICAL_BINS_STEP_1!$D$2:$D$5,NUMERICAL_BINS_STEP_1!$A$2:$A$5,,-1)</f>
        <v>2</v>
      </c>
      <c r="I31" s="1">
        <f>_xlfn.XLOOKUP(Table119[[#This Row],[ODI-RUNS-S]],NUMERICAL_BINS_STEP_1!$E$2:$E$5,NUMERICAL_BINS_STEP_1!$A$2:$A$5,,-1)</f>
        <v>1</v>
      </c>
      <c r="J31" s="1">
        <f>_xlfn.XLOOKUP(Table119[[#This Row],[ODI-SR-B]],NUMERICAL_BINS_STEP_1!$F$2:$F$5,NUMERICAL_BINS_STEP_1!$A$2:$A$5,,-1)</f>
        <v>1</v>
      </c>
      <c r="K31" s="1">
        <f>_xlfn.XLOOKUP(Table119[[#This Row],[ODI-WKTS]],NUMERICAL_BINS_STEP_1!$G$2:$G$5,NUMERICAL_BINS_STEP_1!$A$2:$A$5,,-1)</f>
        <v>2</v>
      </c>
      <c r="L31" s="1">
        <f>_xlfn.XLOOKUP(Table119[[#This Row],[ODI-SR-BL]],NUMERICAL_BINS_STEP_1!$H$2:$H$5,NUMERICAL_BINS_STEP_1!$A$2:$A$5,,-1)</f>
        <v>2</v>
      </c>
      <c r="M31" s="1">
        <f>_xlfn.XLOOKUP(Table119[[#This Row],[RUNS-S]],NUMERICAL_BINS_STEP_1!$I$2:$I$5,NUMERICAL_BINS_STEP_1!$A$2:$A$5,,-1)</f>
        <v>1</v>
      </c>
      <c r="N31" s="1">
        <f>_xlfn.XLOOKUP(Table119[[#This Row],[HS ]],NUMERICAL_BINS_STEP_1!$J$2:$J$5,NUMERICAL_BINS_STEP_1!$A$2:$A$5,,-1)</f>
        <v>1</v>
      </c>
      <c r="O31" s="1">
        <f>_xlfn.XLOOKUP(Table119[[#This Row],[AVE]],NUMERICAL_BINS_STEP_1!$K$2:$K$5,NUMERICAL_BINS_STEP_1!$A$2:$A$5,,-1)</f>
        <v>0</v>
      </c>
      <c r="P31" s="1">
        <f>_xlfn.XLOOKUP(Table119[[#This Row],[SR -B]],NUMERICAL_BINS_STEP_1!$L$2:$L$5,NUMERICAL_BINS_STEP_1!$A$2:$A$5,,-1)</f>
        <v>3</v>
      </c>
      <c r="Q31" s="1">
        <f>_xlfn.XLOOKUP(Table119[[#This Row],[SIXERS]],NUMERICAL_BINS_STEP_1!$M$2:$M$5,NUMERICAL_BINS_STEP_1!$A$2:$A$5,,-1)</f>
        <v>0</v>
      </c>
      <c r="R31" s="1">
        <f>_xlfn.XLOOKUP(Table119[[#This Row],[RUNS-C]],NUMERICAL_BINS_STEP_1!$N$2:$N$5,NUMERICAL_BINS_STEP_1!$A$2:$A$5,,-1)</f>
        <v>3</v>
      </c>
      <c r="S31" s="1">
        <f>_xlfn.XLOOKUP(Table119[[#This Row],[WKTS]],NUMERICAL_BINS_STEP_1!$O$2:$O$5,NUMERICAL_BINS_STEP_1!$A$2:$A$5,,-1)</f>
        <v>3</v>
      </c>
      <c r="T31" s="1">
        <f>_xlfn.XLOOKUP(Table119[[#This Row],[AVE-BL]],NUMERICAL_BINS_STEP_1!$P$2:$P$5,NUMERICAL_BINS_STEP_1!$A$2:$A$5,,-1)</f>
        <v>0</v>
      </c>
      <c r="U31" s="1">
        <f>_xlfn.XLOOKUP(Table119[[#This Row],[ECON]],NUMERICAL_BINS_STEP_1!$Q$2:$Q$5,NUMERICAL_BINS_STEP_1!$A$2:$A$5,,-1)</f>
        <v>2</v>
      </c>
      <c r="V31" s="1">
        <f>_xlfn.XLOOKUP(Table119[[#This Row],[SR-BL]],NUMERICAL_BINS_STEP_1!$R$2:$R$5,NUMERICAL_BINS_STEP_1!$A$2:$A$5,,-1)</f>
        <v>0</v>
      </c>
      <c r="W31" s="1">
        <f>_xlfn.XLOOKUP(Table119[[#This Row],[AUCTION YEAR]],NUMERICAL_BINS_STEP_1!$S$2:$S$5,NUMERICAL_BINS_STEP_1!$A$2:$A$5,,-1)</f>
        <v>0</v>
      </c>
      <c r="X31" s="1">
        <f>_xlfn.XLOOKUP(Table119[[#This Row],[BASE PRICE]],NUMERICAL_BINS_STEP_1!$T$2:$T$5,NUMERICAL_BINS_STEP_1!$A$2:$A$5,,-1)</f>
        <v>1</v>
      </c>
      <c r="Y31" s="1">
        <f>_xlfn.XLOOKUP(Table119[[#This Row],[SOLD PRICE]],NUMERICAL_BINS_STEP_1!$U$2:$U$5,NUMERICAL_BINS_STEP_1!$A$2:$A$5,,-1)</f>
        <v>1</v>
      </c>
      <c r="Z31" s="4">
        <v>0</v>
      </c>
      <c r="AA31" s="1">
        <f>$B$134 +SUMPRODUCT($C$134:$Y$134,Table1523[[#This Row],[COUNTRY_BINS]:[SOLD PRICE]])</f>
        <v>-89.947798172400255</v>
      </c>
      <c r="AB31" s="1">
        <f t="shared" si="0"/>
        <v>8.6331163572921153E-40</v>
      </c>
      <c r="AC31" s="1">
        <f t="shared" si="1"/>
        <v>8.6331163572921153E-40</v>
      </c>
      <c r="AD31" s="1">
        <f>IF(Table1523[[#This Row],[AGE]]=1,AC31,1-AC31)</f>
        <v>1</v>
      </c>
      <c r="AE31" s="1">
        <f t="shared" si="2"/>
        <v>0</v>
      </c>
      <c r="AF31" s="1">
        <f t="shared" si="3"/>
        <v>0</v>
      </c>
      <c r="AG31" s="65">
        <f>IF(Table119[[#This Row],[SOLD PRICE]]&gt;=1000000,1,0)</f>
        <v>0</v>
      </c>
      <c r="AK31">
        <v>0.1</v>
      </c>
      <c r="AL31">
        <v>0.1</v>
      </c>
      <c r="AM31">
        <v>6.6666666666666666E-2</v>
      </c>
    </row>
    <row r="32" spans="1:39" ht="26.5" x14ac:dyDescent="0.35">
      <c r="A32" s="13">
        <v>31</v>
      </c>
      <c r="B32" s="4" t="s">
        <v>65</v>
      </c>
      <c r="C32" s="1">
        <f>_xlfn.XLOOKUP(Table14[[#This Row],[COUNTRY]],CATEGORICAL_BINS_STEP_1!$L$2:$L$11,CATEGORICAL_BINS_STEP_1!$K$2:$K$11,,-1)</f>
        <v>1</v>
      </c>
      <c r="D32" s="1">
        <f>_xlfn.XLOOKUP(Table14[[#This Row],[TEAM]],CATEGORICAL_BINS_STEP_1!$L$14:$L$29,CATEGORICAL_BINS_STEP_1!$K$14:$K$29,,-1)</f>
        <v>1</v>
      </c>
      <c r="E32" s="1">
        <f>_xlfn.XLOOKUP(Table14[[#This Row],[PLAYING ROLE]],CATEGORICAL_BINS_STEP_1!$L$34:$L$37,CATEGORICAL_BINS_STEP_1!$K$34:$K$37,,-1)</f>
        <v>3</v>
      </c>
      <c r="F32" s="4">
        <v>2</v>
      </c>
      <c r="G32" s="1">
        <f>_xlfn.XLOOKUP(Table119[[#This Row],[T-RUNS]],NUMERICAL_BINS_STEP_1!$C$2:$C$5,NUMERICAL_BINS_STEP_1!$A$2:$A$5,,-1)</f>
        <v>0</v>
      </c>
      <c r="H32" s="1">
        <f>_xlfn.XLOOKUP(Table119[[#This Row],[T-WKTS]],NUMERICAL_BINS_STEP_1!$D$2:$D$5,NUMERICAL_BINS_STEP_1!$A$2:$A$5,,-1)</f>
        <v>0</v>
      </c>
      <c r="I32" s="1">
        <f>_xlfn.XLOOKUP(Table119[[#This Row],[ODI-RUNS-S]],NUMERICAL_BINS_STEP_1!$E$2:$E$5,NUMERICAL_BINS_STEP_1!$A$2:$A$5,,-1)</f>
        <v>1</v>
      </c>
      <c r="J32" s="1">
        <f>_xlfn.XLOOKUP(Table119[[#This Row],[ODI-SR-B]],NUMERICAL_BINS_STEP_1!$F$2:$F$5,NUMERICAL_BINS_STEP_1!$A$2:$A$5,,-1)</f>
        <v>3</v>
      </c>
      <c r="K32" s="1">
        <f>_xlfn.XLOOKUP(Table119[[#This Row],[ODI-WKTS]],NUMERICAL_BINS_STEP_1!$G$2:$G$5,NUMERICAL_BINS_STEP_1!$A$2:$A$5,,-1)</f>
        <v>2</v>
      </c>
      <c r="L32" s="1">
        <f>_xlfn.XLOOKUP(Table119[[#This Row],[ODI-SR-BL]],NUMERICAL_BINS_STEP_1!$H$2:$H$5,NUMERICAL_BINS_STEP_1!$A$2:$A$5,,-1)</f>
        <v>2</v>
      </c>
      <c r="M32" s="1">
        <f>_xlfn.XLOOKUP(Table119[[#This Row],[RUNS-S]],NUMERICAL_BINS_STEP_1!$I$2:$I$5,NUMERICAL_BINS_STEP_1!$A$2:$A$5,,-1)</f>
        <v>3</v>
      </c>
      <c r="N32" s="1">
        <f>_xlfn.XLOOKUP(Table119[[#This Row],[HS ]],NUMERICAL_BINS_STEP_1!$J$2:$J$5,NUMERICAL_BINS_STEP_1!$A$2:$A$5,,-1)</f>
        <v>3</v>
      </c>
      <c r="O32" s="1">
        <f>_xlfn.XLOOKUP(Table119[[#This Row],[AVE]],NUMERICAL_BINS_STEP_1!$K$2:$K$5,NUMERICAL_BINS_STEP_1!$A$2:$A$5,,-1)</f>
        <v>2</v>
      </c>
      <c r="P32" s="1">
        <f>_xlfn.XLOOKUP(Table119[[#This Row],[SR -B]],NUMERICAL_BINS_STEP_1!$L$2:$L$5,NUMERICAL_BINS_STEP_1!$A$2:$A$5,,-1)</f>
        <v>3</v>
      </c>
      <c r="Q32" s="1">
        <f>_xlfn.XLOOKUP(Table119[[#This Row],[SIXERS]],NUMERICAL_BINS_STEP_1!$M$2:$M$5,NUMERICAL_BINS_STEP_1!$A$2:$A$5,,-1)</f>
        <v>3</v>
      </c>
      <c r="R32" s="1">
        <f>_xlfn.XLOOKUP(Table119[[#This Row],[RUNS-C]],NUMERICAL_BINS_STEP_1!$N$2:$N$5,NUMERICAL_BINS_STEP_1!$A$2:$A$5,,-1)</f>
        <v>3</v>
      </c>
      <c r="S32" s="1">
        <f>_xlfn.XLOOKUP(Table119[[#This Row],[WKTS]],NUMERICAL_BINS_STEP_1!$O$2:$O$5,NUMERICAL_BINS_STEP_1!$A$2:$A$5,,-1)</f>
        <v>3</v>
      </c>
      <c r="T32" s="1">
        <f>_xlfn.XLOOKUP(Table119[[#This Row],[AVE-BL]],NUMERICAL_BINS_STEP_1!$P$2:$P$5,NUMERICAL_BINS_STEP_1!$A$2:$A$5,,-1)</f>
        <v>2</v>
      </c>
      <c r="U32" s="1">
        <f>_xlfn.XLOOKUP(Table119[[#This Row],[ECON]],NUMERICAL_BINS_STEP_1!$Q$2:$Q$5,NUMERICAL_BINS_STEP_1!$A$2:$A$5,,-1)</f>
        <v>0</v>
      </c>
      <c r="V32" s="1">
        <f>_xlfn.XLOOKUP(Table119[[#This Row],[SR-BL]],NUMERICAL_BINS_STEP_1!$R$2:$R$5,NUMERICAL_BINS_STEP_1!$A$2:$A$5,,-1)</f>
        <v>3</v>
      </c>
      <c r="W32" s="1">
        <f>_xlfn.XLOOKUP(Table119[[#This Row],[AUCTION YEAR]],NUMERICAL_BINS_STEP_1!$S$2:$S$5,NUMERICAL_BINS_STEP_1!$A$2:$A$5,,-1)</f>
        <v>0</v>
      </c>
      <c r="X32" s="1">
        <f>_xlfn.XLOOKUP(Table119[[#This Row],[BASE PRICE]],NUMERICAL_BINS_STEP_1!$T$2:$T$5,NUMERICAL_BINS_STEP_1!$A$2:$A$5,,-1)</f>
        <v>1</v>
      </c>
      <c r="Y32" s="1">
        <f>_xlfn.XLOOKUP(Table119[[#This Row],[SOLD PRICE]],NUMERICAL_BINS_STEP_1!$U$2:$U$5,NUMERICAL_BINS_STEP_1!$A$2:$A$5,,-1)</f>
        <v>2</v>
      </c>
      <c r="Z32" s="4">
        <v>1</v>
      </c>
      <c r="AA32" s="1">
        <f>$B$134 +SUMPRODUCT($C$134:$Y$134,Table1523[[#This Row],[COUNTRY_BINS]:[SOLD PRICE]])</f>
        <v>-65.580095928126184</v>
      </c>
      <c r="AB32" s="1">
        <f t="shared" si="0"/>
        <v>3.3031341781573828E-29</v>
      </c>
      <c r="AC32" s="1">
        <f t="shared" si="1"/>
        <v>3.3031341781573828E-29</v>
      </c>
      <c r="AD32" s="1">
        <f>IF(Table1523[[#This Row],[AGE]]=1,AC32,1-AC32)</f>
        <v>1</v>
      </c>
      <c r="AE32" s="1">
        <f t="shared" si="2"/>
        <v>0</v>
      </c>
      <c r="AF32" s="1">
        <f t="shared" si="3"/>
        <v>0</v>
      </c>
      <c r="AG32" s="65">
        <f>IF(Table119[[#This Row],[SOLD PRICE]]&gt;=1000000,1,0)</f>
        <v>0</v>
      </c>
      <c r="AK32">
        <v>0.2</v>
      </c>
      <c r="AL32">
        <v>0.1</v>
      </c>
      <c r="AM32">
        <v>6.6666666666666666E-2</v>
      </c>
    </row>
    <row r="33" spans="1:39" x14ac:dyDescent="0.35">
      <c r="A33" s="13">
        <v>32</v>
      </c>
      <c r="B33" s="4" t="s">
        <v>66</v>
      </c>
      <c r="C33" s="1">
        <f>_xlfn.XLOOKUP(Table14[[#This Row],[COUNTRY]],CATEGORICAL_BINS_STEP_1!$L$2:$L$11,CATEGORICAL_BINS_STEP_1!$K$2:$K$11,,-1)</f>
        <v>2</v>
      </c>
      <c r="D33" s="1">
        <f>_xlfn.XLOOKUP(Table14[[#This Row],[TEAM]],CATEGORICAL_BINS_STEP_1!$L$14:$L$29,CATEGORICAL_BINS_STEP_1!$K$14:$K$29,,-1)</f>
        <v>4</v>
      </c>
      <c r="E33" s="1">
        <f>_xlfn.XLOOKUP(Table14[[#This Row],[PLAYING ROLE]],CATEGORICAL_BINS_STEP_1!$L$34:$L$37,CATEGORICAL_BINS_STEP_1!$K$34:$K$37,,-1)</f>
        <v>3</v>
      </c>
      <c r="F33" s="4">
        <v>2</v>
      </c>
      <c r="G33" s="1">
        <f>_xlfn.XLOOKUP(Table119[[#This Row],[T-RUNS]],NUMERICAL_BINS_STEP_1!$C$2:$C$5,NUMERICAL_BINS_STEP_1!$A$2:$A$5,,-1)</f>
        <v>2</v>
      </c>
      <c r="H33" s="1">
        <f>_xlfn.XLOOKUP(Table119[[#This Row],[T-WKTS]],NUMERICAL_BINS_STEP_1!$D$2:$D$5,NUMERICAL_BINS_STEP_1!$A$2:$A$5,,-1)</f>
        <v>0</v>
      </c>
      <c r="I33" s="1">
        <f>_xlfn.XLOOKUP(Table119[[#This Row],[ODI-RUNS-S]],NUMERICAL_BINS_STEP_1!$E$2:$E$5,NUMERICAL_BINS_STEP_1!$A$2:$A$5,,-1)</f>
        <v>2</v>
      </c>
      <c r="J33" s="1">
        <f>_xlfn.XLOOKUP(Table119[[#This Row],[ODI-SR-B]],NUMERICAL_BINS_STEP_1!$F$2:$F$5,NUMERICAL_BINS_STEP_1!$A$2:$A$5,,-1)</f>
        <v>3</v>
      </c>
      <c r="K33" s="1">
        <f>_xlfn.XLOOKUP(Table119[[#This Row],[ODI-WKTS]],NUMERICAL_BINS_STEP_1!$G$2:$G$5,NUMERICAL_BINS_STEP_1!$A$2:$A$5,,-1)</f>
        <v>0</v>
      </c>
      <c r="L33" s="1">
        <f>_xlfn.XLOOKUP(Table119[[#This Row],[ODI-SR-BL]],NUMERICAL_BINS_STEP_1!$H$2:$H$5,NUMERICAL_BINS_STEP_1!$A$2:$A$5,,-1)</f>
        <v>0</v>
      </c>
      <c r="M33" s="1">
        <f>_xlfn.XLOOKUP(Table119[[#This Row],[RUNS-S]],NUMERICAL_BINS_STEP_1!$I$2:$I$5,NUMERICAL_BINS_STEP_1!$A$2:$A$5,,-1)</f>
        <v>2</v>
      </c>
      <c r="N33" s="1">
        <f>_xlfn.XLOOKUP(Table119[[#This Row],[HS ]],NUMERICAL_BINS_STEP_1!$J$2:$J$5,NUMERICAL_BINS_STEP_1!$A$2:$A$5,,-1)</f>
        <v>3</v>
      </c>
      <c r="O33" s="1">
        <f>_xlfn.XLOOKUP(Table119[[#This Row],[AVE]],NUMERICAL_BINS_STEP_1!$K$2:$K$5,NUMERICAL_BINS_STEP_1!$A$2:$A$5,,-1)</f>
        <v>2</v>
      </c>
      <c r="P33" s="1">
        <f>_xlfn.XLOOKUP(Table119[[#This Row],[SR -B]],NUMERICAL_BINS_STEP_1!$L$2:$L$5,NUMERICAL_BINS_STEP_1!$A$2:$A$5,,-1)</f>
        <v>3</v>
      </c>
      <c r="Q33" s="1">
        <f>_xlfn.XLOOKUP(Table119[[#This Row],[SIXERS]],NUMERICAL_BINS_STEP_1!$M$2:$M$5,NUMERICAL_BINS_STEP_1!$A$2:$A$5,,-1)</f>
        <v>2</v>
      </c>
      <c r="R33" s="1">
        <f>_xlfn.XLOOKUP(Table119[[#This Row],[RUNS-C]],NUMERICAL_BINS_STEP_1!$N$2:$N$5,NUMERICAL_BINS_STEP_1!$A$2:$A$5,,-1)</f>
        <v>2</v>
      </c>
      <c r="S33" s="1">
        <f>_xlfn.XLOOKUP(Table119[[#This Row],[WKTS]],NUMERICAL_BINS_STEP_1!$O$2:$O$5,NUMERICAL_BINS_STEP_1!$A$2:$A$5,,-1)</f>
        <v>0</v>
      </c>
      <c r="T33" s="1">
        <f>_xlfn.XLOOKUP(Table119[[#This Row],[AVE-BL]],NUMERICAL_BINS_STEP_1!$P$2:$P$5,NUMERICAL_BINS_STEP_1!$A$2:$A$5,,-1)</f>
        <v>3</v>
      </c>
      <c r="U33" s="1">
        <f>_xlfn.XLOOKUP(Table119[[#This Row],[ECON]],NUMERICAL_BINS_STEP_1!$Q$2:$Q$5,NUMERICAL_BINS_STEP_1!$A$2:$A$5,,-1)</f>
        <v>2</v>
      </c>
      <c r="V33" s="1">
        <f>_xlfn.XLOOKUP(Table119[[#This Row],[SR-BL]],NUMERICAL_BINS_STEP_1!$R$2:$R$5,NUMERICAL_BINS_STEP_1!$A$2:$A$5,,-1)</f>
        <v>3</v>
      </c>
      <c r="W33" s="1">
        <f>_xlfn.XLOOKUP(Table119[[#This Row],[AUCTION YEAR]],NUMERICAL_BINS_STEP_1!$S$2:$S$5,NUMERICAL_BINS_STEP_1!$A$2:$A$5,,-1)</f>
        <v>1</v>
      </c>
      <c r="X33" s="1">
        <f>_xlfn.XLOOKUP(Table119[[#This Row],[BASE PRICE]],NUMERICAL_BINS_STEP_1!$T$2:$T$5,NUMERICAL_BINS_STEP_1!$A$2:$A$5,,-1)</f>
        <v>1</v>
      </c>
      <c r="Y33" s="1">
        <f>_xlfn.XLOOKUP(Table119[[#This Row],[SOLD PRICE]],NUMERICAL_BINS_STEP_1!$U$2:$U$5,NUMERICAL_BINS_STEP_1!$A$2:$A$5,,-1)</f>
        <v>0</v>
      </c>
      <c r="Z33" s="4">
        <v>0</v>
      </c>
      <c r="AA33" s="1">
        <f>$B$134 +SUMPRODUCT($C$134:$Y$134,Table1523[[#This Row],[COUNTRY_BINS]:[SOLD PRICE]])</f>
        <v>-124.70121638392257</v>
      </c>
      <c r="AB33" s="1">
        <f t="shared" si="0"/>
        <v>6.9654605655310125E-55</v>
      </c>
      <c r="AC33" s="1">
        <f t="shared" si="1"/>
        <v>6.9654605655310125E-55</v>
      </c>
      <c r="AD33" s="1">
        <f>IF(Table1523[[#This Row],[AGE]]=1,AC33,1-AC33)</f>
        <v>1</v>
      </c>
      <c r="AE33" s="1">
        <f t="shared" si="2"/>
        <v>0</v>
      </c>
      <c r="AF33" s="1">
        <f t="shared" si="3"/>
        <v>0</v>
      </c>
      <c r="AG33" s="65">
        <f>IF(Table119[[#This Row],[SOLD PRICE]]&gt;=1000000,1,0)</f>
        <v>0</v>
      </c>
      <c r="AK33">
        <v>0.3</v>
      </c>
      <c r="AL33">
        <v>0.1</v>
      </c>
      <c r="AM33">
        <v>6.6666666666666666E-2</v>
      </c>
    </row>
    <row r="34" spans="1:39" ht="26.5" x14ac:dyDescent="0.35">
      <c r="A34" s="13">
        <v>33</v>
      </c>
      <c r="B34" s="4" t="s">
        <v>67</v>
      </c>
      <c r="C34" s="1">
        <f>_xlfn.XLOOKUP(Table14[[#This Row],[COUNTRY]],CATEGORICAL_BINS_STEP_1!$L$2:$L$11,CATEGORICAL_BINS_STEP_1!$K$2:$K$11,,-1)</f>
        <v>2</v>
      </c>
      <c r="D34" s="1">
        <f>_xlfn.XLOOKUP(Table14[[#This Row],[TEAM]],CATEGORICAL_BINS_STEP_1!$L$14:$L$29,CATEGORICAL_BINS_STEP_1!$K$14:$K$29,,-1)</f>
        <v>1</v>
      </c>
      <c r="E34" s="1">
        <f>_xlfn.XLOOKUP(Table14[[#This Row],[PLAYING ROLE]],CATEGORICAL_BINS_STEP_1!$L$34:$L$37,CATEGORICAL_BINS_STEP_1!$K$34:$K$37,,-1)</f>
        <v>2</v>
      </c>
      <c r="F34" s="4">
        <v>3</v>
      </c>
      <c r="G34" s="1">
        <f>_xlfn.XLOOKUP(Table119[[#This Row],[T-RUNS]],NUMERICAL_BINS_STEP_1!$C$2:$C$5,NUMERICAL_BINS_STEP_1!$A$2:$A$5,,-1)</f>
        <v>1</v>
      </c>
      <c r="H34" s="1">
        <f>_xlfn.XLOOKUP(Table119[[#This Row],[T-WKTS]],NUMERICAL_BINS_STEP_1!$D$2:$D$5,NUMERICAL_BINS_STEP_1!$A$2:$A$5,,-1)</f>
        <v>0</v>
      </c>
      <c r="I34" s="1">
        <f>_xlfn.XLOOKUP(Table119[[#This Row],[ODI-RUNS-S]],NUMERICAL_BINS_STEP_1!$E$2:$E$5,NUMERICAL_BINS_STEP_1!$A$2:$A$5,,-1)</f>
        <v>0</v>
      </c>
      <c r="J34" s="1">
        <f>_xlfn.XLOOKUP(Table119[[#This Row],[ODI-SR-B]],NUMERICAL_BINS_STEP_1!$F$2:$F$5,NUMERICAL_BINS_STEP_1!$A$2:$A$5,,-1)</f>
        <v>2</v>
      </c>
      <c r="K34" s="1">
        <f>_xlfn.XLOOKUP(Table119[[#This Row],[ODI-WKTS]],NUMERICAL_BINS_STEP_1!$G$2:$G$5,NUMERICAL_BINS_STEP_1!$A$2:$A$5,,-1)</f>
        <v>0</v>
      </c>
      <c r="L34" s="1">
        <f>_xlfn.XLOOKUP(Table119[[#This Row],[ODI-SR-BL]],NUMERICAL_BINS_STEP_1!$H$2:$H$5,NUMERICAL_BINS_STEP_1!$A$2:$A$5,,-1)</f>
        <v>0</v>
      </c>
      <c r="M34" s="1">
        <f>_xlfn.XLOOKUP(Table119[[#This Row],[RUNS-S]],NUMERICAL_BINS_STEP_1!$I$2:$I$5,NUMERICAL_BINS_STEP_1!$A$2:$A$5,,-1)</f>
        <v>2</v>
      </c>
      <c r="N34" s="1">
        <f>_xlfn.XLOOKUP(Table119[[#This Row],[HS ]],NUMERICAL_BINS_STEP_1!$J$2:$J$5,NUMERICAL_BINS_STEP_1!$A$2:$A$5,,-1)</f>
        <v>2</v>
      </c>
      <c r="O34" s="1">
        <f>_xlfn.XLOOKUP(Table119[[#This Row],[AVE]],NUMERICAL_BINS_STEP_1!$K$2:$K$5,NUMERICAL_BINS_STEP_1!$A$2:$A$5,,-1)</f>
        <v>3</v>
      </c>
      <c r="P34" s="1">
        <f>_xlfn.XLOOKUP(Table119[[#This Row],[SR -B]],NUMERICAL_BINS_STEP_1!$L$2:$L$5,NUMERICAL_BINS_STEP_1!$A$2:$A$5,,-1)</f>
        <v>2</v>
      </c>
      <c r="Q34" s="1">
        <f>_xlfn.XLOOKUP(Table119[[#This Row],[SIXERS]],NUMERICAL_BINS_STEP_1!$M$2:$M$5,NUMERICAL_BINS_STEP_1!$A$2:$A$5,,-1)</f>
        <v>2</v>
      </c>
      <c r="R34" s="1">
        <f>_xlfn.XLOOKUP(Table119[[#This Row],[RUNS-C]],NUMERICAL_BINS_STEP_1!$N$2:$N$5,NUMERICAL_BINS_STEP_1!$A$2:$A$5,,-1)</f>
        <v>0</v>
      </c>
      <c r="S34" s="1">
        <f>_xlfn.XLOOKUP(Table119[[#This Row],[WKTS]],NUMERICAL_BINS_STEP_1!$O$2:$O$5,NUMERICAL_BINS_STEP_1!$A$2:$A$5,,-1)</f>
        <v>0</v>
      </c>
      <c r="T34" s="1">
        <f>_xlfn.XLOOKUP(Table119[[#This Row],[AVE-BL]],NUMERICAL_BINS_STEP_1!$P$2:$P$5,NUMERICAL_BINS_STEP_1!$A$2:$A$5,,-1)</f>
        <v>0</v>
      </c>
      <c r="U34" s="1">
        <f>_xlfn.XLOOKUP(Table119[[#This Row],[ECON]],NUMERICAL_BINS_STEP_1!$Q$2:$Q$5,NUMERICAL_BINS_STEP_1!$A$2:$A$5,,-1)</f>
        <v>0</v>
      </c>
      <c r="V34" s="1">
        <f>_xlfn.XLOOKUP(Table119[[#This Row],[SR-BL]],NUMERICAL_BINS_STEP_1!$R$2:$R$5,NUMERICAL_BINS_STEP_1!$A$2:$A$5,,-1)</f>
        <v>0</v>
      </c>
      <c r="W34" s="1">
        <f>_xlfn.XLOOKUP(Table119[[#This Row],[AUCTION YEAR]],NUMERICAL_BINS_STEP_1!$S$2:$S$5,NUMERICAL_BINS_STEP_1!$A$2:$A$5,,-1)</f>
        <v>3</v>
      </c>
      <c r="X34" s="1">
        <f>_xlfn.XLOOKUP(Table119[[#This Row],[BASE PRICE]],NUMERICAL_BINS_STEP_1!$T$2:$T$5,NUMERICAL_BINS_STEP_1!$A$2:$A$5,,-1)</f>
        <v>1</v>
      </c>
      <c r="Y34" s="1">
        <f>_xlfn.XLOOKUP(Table119[[#This Row],[SOLD PRICE]],NUMERICAL_BINS_STEP_1!$U$2:$U$5,NUMERICAL_BINS_STEP_1!$A$2:$A$5,,-1)</f>
        <v>0</v>
      </c>
      <c r="Z34" s="4">
        <v>0</v>
      </c>
      <c r="AA34" s="1">
        <f>$B$134 +SUMPRODUCT($C$134:$Y$134,Table1523[[#This Row],[COUNTRY_BINS]:[SOLD PRICE]])</f>
        <v>-273.05232860302459</v>
      </c>
      <c r="AB34" s="1">
        <f t="shared" si="0"/>
        <v>2.5994437069428691E-119</v>
      </c>
      <c r="AC34" s="1">
        <f t="shared" si="1"/>
        <v>2.5994437069428691E-119</v>
      </c>
      <c r="AD34" s="1">
        <f>IF(Table1523[[#This Row],[AGE]]=1,AC34,1-AC34)</f>
        <v>1</v>
      </c>
      <c r="AE34" s="1">
        <f t="shared" si="2"/>
        <v>0</v>
      </c>
      <c r="AF34" s="1">
        <f t="shared" si="3"/>
        <v>0</v>
      </c>
      <c r="AG34" s="65">
        <f>IF(Table119[[#This Row],[SOLD PRICE]]&gt;=1000000,1,0)</f>
        <v>0</v>
      </c>
      <c r="AK34">
        <v>0.4</v>
      </c>
      <c r="AL34">
        <v>0.1</v>
      </c>
      <c r="AM34">
        <v>6.6666666666666666E-2</v>
      </c>
    </row>
    <row r="35" spans="1:39" ht="26.5" x14ac:dyDescent="0.35">
      <c r="A35" s="13">
        <v>34</v>
      </c>
      <c r="B35" s="4" t="s">
        <v>68</v>
      </c>
      <c r="C35" s="1">
        <f>_xlfn.XLOOKUP(Table14[[#This Row],[COUNTRY]],CATEGORICAL_BINS_STEP_1!$L$2:$L$11,CATEGORICAL_BINS_STEP_1!$K$2:$K$11,,-1)</f>
        <v>2</v>
      </c>
      <c r="D35" s="1">
        <f>_xlfn.XLOOKUP(Table14[[#This Row],[TEAM]],CATEGORICAL_BINS_STEP_1!$L$14:$L$29,CATEGORICAL_BINS_STEP_1!$K$14:$K$29,,-1)</f>
        <v>3</v>
      </c>
      <c r="E35" s="1">
        <f>_xlfn.XLOOKUP(Table14[[#This Row],[PLAYING ROLE]],CATEGORICAL_BINS_STEP_1!$L$34:$L$37,CATEGORICAL_BINS_STEP_1!$K$34:$K$37,,-1)</f>
        <v>1</v>
      </c>
      <c r="F35" s="4">
        <v>3</v>
      </c>
      <c r="G35" s="1">
        <f>_xlfn.XLOOKUP(Table119[[#This Row],[T-RUNS]],NUMERICAL_BINS_STEP_1!$C$2:$C$5,NUMERICAL_BINS_STEP_1!$A$2:$A$5,,-1)</f>
        <v>0</v>
      </c>
      <c r="H35" s="1">
        <f>_xlfn.XLOOKUP(Table119[[#This Row],[T-WKTS]],NUMERICAL_BINS_STEP_1!$D$2:$D$5,NUMERICAL_BINS_STEP_1!$A$2:$A$5,,-1)</f>
        <v>0</v>
      </c>
      <c r="I35" s="1">
        <f>_xlfn.XLOOKUP(Table119[[#This Row],[ODI-RUNS-S]],NUMERICAL_BINS_STEP_1!$E$2:$E$5,NUMERICAL_BINS_STEP_1!$A$2:$A$5,,-1)</f>
        <v>0</v>
      </c>
      <c r="J35" s="1">
        <f>_xlfn.XLOOKUP(Table119[[#This Row],[ODI-SR-B]],NUMERICAL_BINS_STEP_1!$F$2:$F$5,NUMERICAL_BINS_STEP_1!$A$2:$A$5,,-1)</f>
        <v>3</v>
      </c>
      <c r="K35" s="1">
        <f>_xlfn.XLOOKUP(Table119[[#This Row],[ODI-WKTS]],NUMERICAL_BINS_STEP_1!$G$2:$G$5,NUMERICAL_BINS_STEP_1!$A$2:$A$5,,-1)</f>
        <v>0</v>
      </c>
      <c r="L35" s="1">
        <f>_xlfn.XLOOKUP(Table119[[#This Row],[ODI-SR-BL]],NUMERICAL_BINS_STEP_1!$H$2:$H$5,NUMERICAL_BINS_STEP_1!$A$2:$A$5,,-1)</f>
        <v>3</v>
      </c>
      <c r="M35" s="1">
        <f>_xlfn.XLOOKUP(Table119[[#This Row],[RUNS-S]],NUMERICAL_BINS_STEP_1!$I$2:$I$5,NUMERICAL_BINS_STEP_1!$A$2:$A$5,,-1)</f>
        <v>0</v>
      </c>
      <c r="N35" s="1">
        <f>_xlfn.XLOOKUP(Table119[[#This Row],[HS ]],NUMERICAL_BINS_STEP_1!$J$2:$J$5,NUMERICAL_BINS_STEP_1!$A$2:$A$5,,-1)</f>
        <v>1</v>
      </c>
      <c r="O35" s="1">
        <f>_xlfn.XLOOKUP(Table119[[#This Row],[AVE]],NUMERICAL_BINS_STEP_1!$K$2:$K$5,NUMERICAL_BINS_STEP_1!$A$2:$A$5,,-1)</f>
        <v>0</v>
      </c>
      <c r="P35" s="1">
        <f>_xlfn.XLOOKUP(Table119[[#This Row],[SR -B]],NUMERICAL_BINS_STEP_1!$L$2:$L$5,NUMERICAL_BINS_STEP_1!$A$2:$A$5,,-1)</f>
        <v>2</v>
      </c>
      <c r="Q35" s="1">
        <f>_xlfn.XLOOKUP(Table119[[#This Row],[SIXERS]],NUMERICAL_BINS_STEP_1!$M$2:$M$5,NUMERICAL_BINS_STEP_1!$A$2:$A$5,,-1)</f>
        <v>1</v>
      </c>
      <c r="R35" s="1">
        <f>_xlfn.XLOOKUP(Table119[[#This Row],[RUNS-C]],NUMERICAL_BINS_STEP_1!$N$2:$N$5,NUMERICAL_BINS_STEP_1!$A$2:$A$5,,-1)</f>
        <v>2</v>
      </c>
      <c r="S35" s="1">
        <f>_xlfn.XLOOKUP(Table119[[#This Row],[WKTS]],NUMERICAL_BINS_STEP_1!$O$2:$O$5,NUMERICAL_BINS_STEP_1!$A$2:$A$5,,-1)</f>
        <v>2</v>
      </c>
      <c r="T35" s="1">
        <f>_xlfn.XLOOKUP(Table119[[#This Row],[AVE-BL]],NUMERICAL_BINS_STEP_1!$P$2:$P$5,NUMERICAL_BINS_STEP_1!$A$2:$A$5,,-1)</f>
        <v>2</v>
      </c>
      <c r="U35" s="1">
        <f>_xlfn.XLOOKUP(Table119[[#This Row],[ECON]],NUMERICAL_BINS_STEP_1!$Q$2:$Q$5,NUMERICAL_BINS_STEP_1!$A$2:$A$5,,-1)</f>
        <v>3</v>
      </c>
      <c r="V35" s="1">
        <f>_xlfn.XLOOKUP(Table119[[#This Row],[SR-BL]],NUMERICAL_BINS_STEP_1!$R$2:$R$5,NUMERICAL_BINS_STEP_1!$A$2:$A$5,,-1)</f>
        <v>2</v>
      </c>
      <c r="W35" s="1">
        <f>_xlfn.XLOOKUP(Table119[[#This Row],[AUCTION YEAR]],NUMERICAL_BINS_STEP_1!$S$2:$S$5,NUMERICAL_BINS_STEP_1!$A$2:$A$5,,-1)</f>
        <v>0</v>
      </c>
      <c r="X35" s="1">
        <f>_xlfn.XLOOKUP(Table119[[#This Row],[BASE PRICE]],NUMERICAL_BINS_STEP_1!$T$2:$T$5,NUMERICAL_BINS_STEP_1!$A$2:$A$5,,-1)</f>
        <v>1</v>
      </c>
      <c r="Y35" s="1">
        <f>_xlfn.XLOOKUP(Table119[[#This Row],[SOLD PRICE]],NUMERICAL_BINS_STEP_1!$U$2:$U$5,NUMERICAL_BINS_STEP_1!$A$2:$A$5,,-1)</f>
        <v>1</v>
      </c>
      <c r="Z35" s="4">
        <v>0</v>
      </c>
      <c r="AA35" s="1">
        <f>$B$134 +SUMPRODUCT($C$134:$Y$134,Table1523[[#This Row],[COUNTRY_BINS]:[SOLD PRICE]])</f>
        <v>-155.99214784390136</v>
      </c>
      <c r="AB35" s="1">
        <f t="shared" si="0"/>
        <v>1.7925487319296868E-68</v>
      </c>
      <c r="AC35" s="1">
        <f t="shared" si="1"/>
        <v>1.7925487319296868E-68</v>
      </c>
      <c r="AD35" s="1">
        <f>IF(Table1523[[#This Row],[AGE]]=1,AC35,1-AC35)</f>
        <v>1</v>
      </c>
      <c r="AE35" s="1">
        <f t="shared" si="2"/>
        <v>0</v>
      </c>
      <c r="AF35" s="1">
        <f t="shared" si="3"/>
        <v>0</v>
      </c>
      <c r="AG35" s="65">
        <f>IF(Table119[[#This Row],[SOLD PRICE]]&gt;=1000000,1,0)</f>
        <v>0</v>
      </c>
      <c r="AK35">
        <v>0.5</v>
      </c>
      <c r="AL35">
        <v>0.1</v>
      </c>
      <c r="AM35">
        <v>6.6666666666666666E-2</v>
      </c>
    </row>
    <row r="36" spans="1:39" ht="26.5" x14ac:dyDescent="0.35">
      <c r="A36" s="13">
        <v>35</v>
      </c>
      <c r="B36" s="4" t="s">
        <v>69</v>
      </c>
      <c r="C36" s="1">
        <f>_xlfn.XLOOKUP(Table14[[#This Row],[COUNTRY]],CATEGORICAL_BINS_STEP_1!$L$2:$L$11,CATEGORICAL_BINS_STEP_1!$K$2:$K$11,,-1)</f>
        <v>2</v>
      </c>
      <c r="D36" s="1">
        <f>_xlfn.XLOOKUP(Table14[[#This Row],[TEAM]],CATEGORICAL_BINS_STEP_1!$L$14:$L$29,CATEGORICAL_BINS_STEP_1!$K$14:$K$29,,-1)</f>
        <v>2</v>
      </c>
      <c r="E36" s="1">
        <f>_xlfn.XLOOKUP(Table14[[#This Row],[PLAYING ROLE]],CATEGORICAL_BINS_STEP_1!$L$34:$L$37,CATEGORICAL_BINS_STEP_1!$K$34:$K$37,,-1)</f>
        <v>1</v>
      </c>
      <c r="F36" s="4">
        <v>1</v>
      </c>
      <c r="G36" s="1">
        <f>_xlfn.XLOOKUP(Table119[[#This Row],[T-RUNS]],NUMERICAL_BINS_STEP_1!$C$2:$C$5,NUMERICAL_BINS_STEP_1!$A$2:$A$5,,-1)</f>
        <v>1</v>
      </c>
      <c r="H36" s="1">
        <f>_xlfn.XLOOKUP(Table119[[#This Row],[T-WKTS]],NUMERICAL_BINS_STEP_1!$D$2:$D$5,NUMERICAL_BINS_STEP_1!$A$2:$A$5,,-1)</f>
        <v>0</v>
      </c>
      <c r="I36" s="1">
        <f>_xlfn.XLOOKUP(Table119[[#This Row],[ODI-RUNS-S]],NUMERICAL_BINS_STEP_1!$E$2:$E$5,NUMERICAL_BINS_STEP_1!$A$2:$A$5,,-1)</f>
        <v>2</v>
      </c>
      <c r="J36" s="1">
        <f>_xlfn.XLOOKUP(Table119[[#This Row],[ODI-SR-B]],NUMERICAL_BINS_STEP_1!$F$2:$F$5,NUMERICAL_BINS_STEP_1!$A$2:$A$5,,-1)</f>
        <v>1</v>
      </c>
      <c r="K36" s="1">
        <f>_xlfn.XLOOKUP(Table119[[#This Row],[ODI-WKTS]],NUMERICAL_BINS_STEP_1!$G$2:$G$5,NUMERICAL_BINS_STEP_1!$A$2:$A$5,,-1)</f>
        <v>0</v>
      </c>
      <c r="L36" s="1">
        <f>_xlfn.XLOOKUP(Table119[[#This Row],[ODI-SR-BL]],NUMERICAL_BINS_STEP_1!$H$2:$H$5,NUMERICAL_BINS_STEP_1!$A$2:$A$5,,-1)</f>
        <v>2</v>
      </c>
      <c r="M36" s="1">
        <f>_xlfn.XLOOKUP(Table119[[#This Row],[RUNS-S]],NUMERICAL_BINS_STEP_1!$I$2:$I$5,NUMERICAL_BINS_STEP_1!$A$2:$A$5,,-1)</f>
        <v>1</v>
      </c>
      <c r="N36" s="1">
        <f>_xlfn.XLOOKUP(Table119[[#This Row],[HS ]],NUMERICAL_BINS_STEP_1!$J$2:$J$5,NUMERICAL_BINS_STEP_1!$A$2:$A$5,,-1)</f>
        <v>1</v>
      </c>
      <c r="O36" s="1">
        <f>_xlfn.XLOOKUP(Table119[[#This Row],[AVE]],NUMERICAL_BINS_STEP_1!$K$2:$K$5,NUMERICAL_BINS_STEP_1!$A$2:$A$5,,-1)</f>
        <v>2</v>
      </c>
      <c r="P36" s="1">
        <f>_xlfn.XLOOKUP(Table119[[#This Row],[SR -B]],NUMERICAL_BINS_STEP_1!$L$2:$L$5,NUMERICAL_BINS_STEP_1!$A$2:$A$5,,-1)</f>
        <v>3</v>
      </c>
      <c r="Q36" s="1">
        <f>_xlfn.XLOOKUP(Table119[[#This Row],[SIXERS]],NUMERICAL_BINS_STEP_1!$M$2:$M$5,NUMERICAL_BINS_STEP_1!$A$2:$A$5,,-1)</f>
        <v>1</v>
      </c>
      <c r="R36" s="1">
        <f>_xlfn.XLOOKUP(Table119[[#This Row],[RUNS-C]],NUMERICAL_BINS_STEP_1!$N$2:$N$5,NUMERICAL_BINS_STEP_1!$A$2:$A$5,,-1)</f>
        <v>0</v>
      </c>
      <c r="S36" s="1">
        <f>_xlfn.XLOOKUP(Table119[[#This Row],[WKTS]],NUMERICAL_BINS_STEP_1!$O$2:$O$5,NUMERICAL_BINS_STEP_1!$A$2:$A$5,,-1)</f>
        <v>0</v>
      </c>
      <c r="T36" s="1">
        <f>_xlfn.XLOOKUP(Table119[[#This Row],[AVE-BL]],NUMERICAL_BINS_STEP_1!$P$2:$P$5,NUMERICAL_BINS_STEP_1!$A$2:$A$5,,-1)</f>
        <v>0</v>
      </c>
      <c r="U36" s="1">
        <f>_xlfn.XLOOKUP(Table119[[#This Row],[ECON]],NUMERICAL_BINS_STEP_1!$Q$2:$Q$5,NUMERICAL_BINS_STEP_1!$A$2:$A$5,,-1)</f>
        <v>3</v>
      </c>
      <c r="V36" s="1">
        <f>_xlfn.XLOOKUP(Table119[[#This Row],[SR-BL]],NUMERICAL_BINS_STEP_1!$R$2:$R$5,NUMERICAL_BINS_STEP_1!$A$2:$A$5,,-1)</f>
        <v>0</v>
      </c>
      <c r="W36" s="1">
        <f>_xlfn.XLOOKUP(Table119[[#This Row],[AUCTION YEAR]],NUMERICAL_BINS_STEP_1!$S$2:$S$5,NUMERICAL_BINS_STEP_1!$A$2:$A$5,,-1)</f>
        <v>0</v>
      </c>
      <c r="X36" s="1">
        <f>_xlfn.XLOOKUP(Table119[[#This Row],[BASE PRICE]],NUMERICAL_BINS_STEP_1!$T$2:$T$5,NUMERICAL_BINS_STEP_1!$A$2:$A$5,,-1)</f>
        <v>1</v>
      </c>
      <c r="Y36" s="1">
        <f>_xlfn.XLOOKUP(Table119[[#This Row],[SOLD PRICE]],NUMERICAL_BINS_STEP_1!$U$2:$U$5,NUMERICAL_BINS_STEP_1!$A$2:$A$5,,-1)</f>
        <v>0</v>
      </c>
      <c r="Z36" s="4">
        <v>0</v>
      </c>
      <c r="AA36" s="1">
        <f>$B$134 +SUMPRODUCT($C$134:$Y$134,Table1523[[#This Row],[COUNTRY_BINS]:[SOLD PRICE]])</f>
        <v>-46.627494400449756</v>
      </c>
      <c r="AB36" s="1">
        <f t="shared" si="0"/>
        <v>5.6225907904671059E-21</v>
      </c>
      <c r="AC36" s="1">
        <f t="shared" si="1"/>
        <v>5.6225907904671059E-21</v>
      </c>
      <c r="AD36" s="1">
        <f>IF(Table1523[[#This Row],[AGE]]=1,AC36,1-AC36)</f>
        <v>5.6225907904671059E-21</v>
      </c>
      <c r="AE36" s="1">
        <f t="shared" si="2"/>
        <v>-20.250063523090102</v>
      </c>
      <c r="AF36" s="1">
        <f t="shared" si="3"/>
        <v>0</v>
      </c>
      <c r="AG36" s="65">
        <f>IF(Table119[[#This Row],[SOLD PRICE]]&gt;=1000000,1,0)</f>
        <v>0</v>
      </c>
      <c r="AK36">
        <v>0.6</v>
      </c>
      <c r="AL36">
        <v>0.1</v>
      </c>
      <c r="AM36">
        <v>6.6666666666666666E-2</v>
      </c>
    </row>
    <row r="37" spans="1:39" x14ac:dyDescent="0.35">
      <c r="A37" s="13">
        <v>36</v>
      </c>
      <c r="B37" s="4" t="s">
        <v>70</v>
      </c>
      <c r="C37" s="1">
        <f>_xlfn.XLOOKUP(Table14[[#This Row],[COUNTRY]],CATEGORICAL_BINS_STEP_1!$L$2:$L$11,CATEGORICAL_BINS_STEP_1!$K$2:$K$11,,-1)</f>
        <v>2</v>
      </c>
      <c r="D37" s="1">
        <f>_xlfn.XLOOKUP(Table14[[#This Row],[TEAM]],CATEGORICAL_BINS_STEP_1!$L$14:$L$29,CATEGORICAL_BINS_STEP_1!$K$14:$K$29,,-1)</f>
        <v>2</v>
      </c>
      <c r="E37" s="1">
        <f>_xlfn.XLOOKUP(Table14[[#This Row],[PLAYING ROLE]],CATEGORICAL_BINS_STEP_1!$L$34:$L$37,CATEGORICAL_BINS_STEP_1!$K$34:$K$37,,-1)</f>
        <v>2</v>
      </c>
      <c r="F37" s="4">
        <v>3</v>
      </c>
      <c r="G37" s="1">
        <f>_xlfn.XLOOKUP(Table119[[#This Row],[T-RUNS]],NUMERICAL_BINS_STEP_1!$C$2:$C$5,NUMERICAL_BINS_STEP_1!$A$2:$A$5,,-1)</f>
        <v>1</v>
      </c>
      <c r="H37" s="1">
        <f>_xlfn.XLOOKUP(Table119[[#This Row],[T-WKTS]],NUMERICAL_BINS_STEP_1!$D$2:$D$5,NUMERICAL_BINS_STEP_1!$A$2:$A$5,,-1)</f>
        <v>2</v>
      </c>
      <c r="I37" s="1">
        <f>_xlfn.XLOOKUP(Table119[[#This Row],[ODI-RUNS-S]],NUMERICAL_BINS_STEP_1!$E$2:$E$5,NUMERICAL_BINS_STEP_1!$A$2:$A$5,,-1)</f>
        <v>2</v>
      </c>
      <c r="J37" s="1">
        <f>_xlfn.XLOOKUP(Table119[[#This Row],[ODI-SR-B]],NUMERICAL_BINS_STEP_1!$F$2:$F$5,NUMERICAL_BINS_STEP_1!$A$2:$A$5,,-1)</f>
        <v>3</v>
      </c>
      <c r="K37" s="1">
        <f>_xlfn.XLOOKUP(Table119[[#This Row],[ODI-WKTS]],NUMERICAL_BINS_STEP_1!$G$2:$G$5,NUMERICAL_BINS_STEP_1!$A$2:$A$5,,-1)</f>
        <v>2</v>
      </c>
      <c r="L37" s="1">
        <f>_xlfn.XLOOKUP(Table119[[#This Row],[ODI-SR-BL]],NUMERICAL_BINS_STEP_1!$H$2:$H$5,NUMERICAL_BINS_STEP_1!$A$2:$A$5,,-1)</f>
        <v>2</v>
      </c>
      <c r="M37" s="1">
        <f>_xlfn.XLOOKUP(Table119[[#This Row],[RUNS-S]],NUMERICAL_BINS_STEP_1!$I$2:$I$5,NUMERICAL_BINS_STEP_1!$A$2:$A$5,,-1)</f>
        <v>2</v>
      </c>
      <c r="N37" s="1">
        <f>_xlfn.XLOOKUP(Table119[[#This Row],[HS ]],NUMERICAL_BINS_STEP_1!$J$2:$J$5,NUMERICAL_BINS_STEP_1!$A$2:$A$5,,-1)</f>
        <v>3</v>
      </c>
      <c r="O37" s="1">
        <f>_xlfn.XLOOKUP(Table119[[#This Row],[AVE]],NUMERICAL_BINS_STEP_1!$K$2:$K$5,NUMERICAL_BINS_STEP_1!$A$2:$A$5,,-1)</f>
        <v>2</v>
      </c>
      <c r="P37" s="1">
        <f>_xlfn.XLOOKUP(Table119[[#This Row],[SR -B]],NUMERICAL_BINS_STEP_1!$L$2:$L$5,NUMERICAL_BINS_STEP_1!$A$2:$A$5,,-1)</f>
        <v>3</v>
      </c>
      <c r="Q37" s="1">
        <f>_xlfn.XLOOKUP(Table119[[#This Row],[SIXERS]],NUMERICAL_BINS_STEP_1!$M$2:$M$5,NUMERICAL_BINS_STEP_1!$A$2:$A$5,,-1)</f>
        <v>2</v>
      </c>
      <c r="R37" s="1">
        <f>_xlfn.XLOOKUP(Table119[[#This Row],[RUNS-C]],NUMERICAL_BINS_STEP_1!$N$2:$N$5,NUMERICAL_BINS_STEP_1!$A$2:$A$5,,-1)</f>
        <v>2</v>
      </c>
      <c r="S37" s="1">
        <f>_xlfn.XLOOKUP(Table119[[#This Row],[WKTS]],NUMERICAL_BINS_STEP_1!$O$2:$O$5,NUMERICAL_BINS_STEP_1!$A$2:$A$5,,-1)</f>
        <v>2</v>
      </c>
      <c r="T37" s="1">
        <f>_xlfn.XLOOKUP(Table119[[#This Row],[AVE-BL]],NUMERICAL_BINS_STEP_1!$P$2:$P$5,NUMERICAL_BINS_STEP_1!$A$2:$A$5,,-1)</f>
        <v>3</v>
      </c>
      <c r="U37" s="1">
        <f>_xlfn.XLOOKUP(Table119[[#This Row],[ECON]],NUMERICAL_BINS_STEP_1!$Q$2:$Q$5,NUMERICAL_BINS_STEP_1!$A$2:$A$5,,-1)</f>
        <v>2</v>
      </c>
      <c r="V37" s="1">
        <f>_xlfn.XLOOKUP(Table119[[#This Row],[SR-BL]],NUMERICAL_BINS_STEP_1!$R$2:$R$5,NUMERICAL_BINS_STEP_1!$A$2:$A$5,,-1)</f>
        <v>3</v>
      </c>
      <c r="W37" s="1">
        <f>_xlfn.XLOOKUP(Table119[[#This Row],[AUCTION YEAR]],NUMERICAL_BINS_STEP_1!$S$2:$S$5,NUMERICAL_BINS_STEP_1!$A$2:$A$5,,-1)</f>
        <v>1</v>
      </c>
      <c r="X37" s="1">
        <f>_xlfn.XLOOKUP(Table119[[#This Row],[BASE PRICE]],NUMERICAL_BINS_STEP_1!$T$2:$T$5,NUMERICAL_BINS_STEP_1!$A$2:$A$5,,-1)</f>
        <v>1</v>
      </c>
      <c r="Y37" s="1">
        <f>_xlfn.XLOOKUP(Table119[[#This Row],[SOLD PRICE]],NUMERICAL_BINS_STEP_1!$U$2:$U$5,NUMERICAL_BINS_STEP_1!$A$2:$A$5,,-1)</f>
        <v>0</v>
      </c>
      <c r="Z37" s="4">
        <v>0</v>
      </c>
      <c r="AA37" s="1">
        <f>$B$134 +SUMPRODUCT($C$134:$Y$134,Table1523[[#This Row],[COUNTRY_BINS]:[SOLD PRICE]])</f>
        <v>-196.07729280307981</v>
      </c>
      <c r="AB37" s="1">
        <f t="shared" si="0"/>
        <v>6.9938080576677791E-86</v>
      </c>
      <c r="AC37" s="1">
        <f t="shared" si="1"/>
        <v>6.9938080576677791E-86</v>
      </c>
      <c r="AD37" s="1">
        <f>IF(Table1523[[#This Row],[AGE]]=1,AC37,1-AC37)</f>
        <v>1</v>
      </c>
      <c r="AE37" s="1">
        <f t="shared" si="2"/>
        <v>0</v>
      </c>
      <c r="AF37" s="1">
        <f t="shared" si="3"/>
        <v>0</v>
      </c>
      <c r="AG37" s="65">
        <f>IF(Table119[[#This Row],[SOLD PRICE]]&gt;=1000000,1,0)</f>
        <v>0</v>
      </c>
      <c r="AK37">
        <v>0.7</v>
      </c>
      <c r="AL37">
        <v>0.1</v>
      </c>
      <c r="AM37">
        <v>6.6666666666666666E-2</v>
      </c>
    </row>
    <row r="38" spans="1:39" x14ac:dyDescent="0.35">
      <c r="A38" s="13">
        <v>37</v>
      </c>
      <c r="B38" s="4" t="s">
        <v>71</v>
      </c>
      <c r="C38" s="1">
        <f>_xlfn.XLOOKUP(Table14[[#This Row],[COUNTRY]],CATEGORICAL_BINS_STEP_1!$L$2:$L$11,CATEGORICAL_BINS_STEP_1!$K$2:$K$11,,-1)</f>
        <v>2</v>
      </c>
      <c r="D38" s="1">
        <f>_xlfn.XLOOKUP(Table14[[#This Row],[TEAM]],CATEGORICAL_BINS_STEP_1!$L$14:$L$29,CATEGORICAL_BINS_STEP_1!$K$14:$K$29,,-1)</f>
        <v>3</v>
      </c>
      <c r="E38" s="1">
        <f>_xlfn.XLOOKUP(Table14[[#This Row],[PLAYING ROLE]],CATEGORICAL_BINS_STEP_1!$L$34:$L$37,CATEGORICAL_BINS_STEP_1!$K$34:$K$37,,-1)</f>
        <v>1</v>
      </c>
      <c r="F38" s="4">
        <v>2</v>
      </c>
      <c r="G38" s="1">
        <f>_xlfn.XLOOKUP(Table119[[#This Row],[T-RUNS]],NUMERICAL_BINS_STEP_1!$C$2:$C$5,NUMERICAL_BINS_STEP_1!$A$2:$A$5,,-1)</f>
        <v>0</v>
      </c>
      <c r="H38" s="1">
        <f>_xlfn.XLOOKUP(Table119[[#This Row],[T-WKTS]],NUMERICAL_BINS_STEP_1!$D$2:$D$5,NUMERICAL_BINS_STEP_1!$A$2:$A$5,,-1)</f>
        <v>0</v>
      </c>
      <c r="I38" s="1">
        <f>_xlfn.XLOOKUP(Table119[[#This Row],[ODI-RUNS-S]],NUMERICAL_BINS_STEP_1!$E$2:$E$5,NUMERICAL_BINS_STEP_1!$A$2:$A$5,,-1)</f>
        <v>1</v>
      </c>
      <c r="J38" s="1">
        <f>_xlfn.XLOOKUP(Table119[[#This Row],[ODI-SR-B]],NUMERICAL_BINS_STEP_1!$F$2:$F$5,NUMERICAL_BINS_STEP_1!$A$2:$A$5,,-1)</f>
        <v>3</v>
      </c>
      <c r="K38" s="1">
        <f>_xlfn.XLOOKUP(Table119[[#This Row],[ODI-WKTS]],NUMERICAL_BINS_STEP_1!$G$2:$G$5,NUMERICAL_BINS_STEP_1!$A$2:$A$5,,-1)</f>
        <v>2</v>
      </c>
      <c r="L38" s="1">
        <f>_xlfn.XLOOKUP(Table119[[#This Row],[ODI-SR-BL]],NUMERICAL_BINS_STEP_1!$H$2:$H$5,NUMERICAL_BINS_STEP_1!$A$2:$A$5,,-1)</f>
        <v>2</v>
      </c>
      <c r="M38" s="1">
        <f>_xlfn.XLOOKUP(Table119[[#This Row],[RUNS-S]],NUMERICAL_BINS_STEP_1!$I$2:$I$5,NUMERICAL_BINS_STEP_1!$A$2:$A$5,,-1)</f>
        <v>0</v>
      </c>
      <c r="N38" s="1">
        <f>_xlfn.XLOOKUP(Table119[[#This Row],[HS ]],NUMERICAL_BINS_STEP_1!$J$2:$J$5,NUMERICAL_BINS_STEP_1!$A$2:$A$5,,-1)</f>
        <v>0</v>
      </c>
      <c r="O38" s="1">
        <f>_xlfn.XLOOKUP(Table119[[#This Row],[AVE]],NUMERICAL_BINS_STEP_1!$K$2:$K$5,NUMERICAL_BINS_STEP_1!$A$2:$A$5,,-1)</f>
        <v>1</v>
      </c>
      <c r="P38" s="1">
        <f>_xlfn.XLOOKUP(Table119[[#This Row],[SR -B]],NUMERICAL_BINS_STEP_1!$L$2:$L$5,NUMERICAL_BINS_STEP_1!$A$2:$A$5,,-1)</f>
        <v>2</v>
      </c>
      <c r="Q38" s="1">
        <f>_xlfn.XLOOKUP(Table119[[#This Row],[SIXERS]],NUMERICAL_BINS_STEP_1!$M$2:$M$5,NUMERICAL_BINS_STEP_1!$A$2:$A$5,,-1)</f>
        <v>1</v>
      </c>
      <c r="R38" s="1">
        <f>_xlfn.XLOOKUP(Table119[[#This Row],[RUNS-C]],NUMERICAL_BINS_STEP_1!$N$2:$N$5,NUMERICAL_BINS_STEP_1!$A$2:$A$5,,-1)</f>
        <v>0</v>
      </c>
      <c r="S38" s="1">
        <f>_xlfn.XLOOKUP(Table119[[#This Row],[WKTS]],NUMERICAL_BINS_STEP_1!$O$2:$O$5,NUMERICAL_BINS_STEP_1!$A$2:$A$5,,-1)</f>
        <v>2</v>
      </c>
      <c r="T38" s="1">
        <f>_xlfn.XLOOKUP(Table119[[#This Row],[AVE-BL]],NUMERICAL_BINS_STEP_1!$P$2:$P$5,NUMERICAL_BINS_STEP_1!$A$2:$A$5,,-1)</f>
        <v>0</v>
      </c>
      <c r="U38" s="1">
        <f>_xlfn.XLOOKUP(Table119[[#This Row],[ECON]],NUMERICAL_BINS_STEP_1!$Q$2:$Q$5,NUMERICAL_BINS_STEP_1!$A$2:$A$5,,-1)</f>
        <v>0</v>
      </c>
      <c r="V38" s="1">
        <f>_xlfn.XLOOKUP(Table119[[#This Row],[SR-BL]],NUMERICAL_BINS_STEP_1!$R$2:$R$5,NUMERICAL_BINS_STEP_1!$A$2:$A$5,,-1)</f>
        <v>0</v>
      </c>
      <c r="W38" s="1">
        <f>_xlfn.XLOOKUP(Table119[[#This Row],[AUCTION YEAR]],NUMERICAL_BINS_STEP_1!$S$2:$S$5,NUMERICAL_BINS_STEP_1!$A$2:$A$5,,-1)</f>
        <v>0</v>
      </c>
      <c r="X38" s="1">
        <f>_xlfn.XLOOKUP(Table119[[#This Row],[BASE PRICE]],NUMERICAL_BINS_STEP_1!$T$2:$T$5,NUMERICAL_BINS_STEP_1!$A$2:$A$5,,-1)</f>
        <v>1</v>
      </c>
      <c r="Y38" s="1">
        <f>_xlfn.XLOOKUP(Table119[[#This Row],[SOLD PRICE]],NUMERICAL_BINS_STEP_1!$U$2:$U$5,NUMERICAL_BINS_STEP_1!$A$2:$A$5,,-1)</f>
        <v>0</v>
      </c>
      <c r="Z38" s="4">
        <v>0</v>
      </c>
      <c r="AA38" s="1">
        <f>$B$134 +SUMPRODUCT($C$134:$Y$134,Table1523[[#This Row],[COUNTRY_BINS]:[SOLD PRICE]])</f>
        <v>-113.88318569847084</v>
      </c>
      <c r="AB38" s="1">
        <f t="shared" si="0"/>
        <v>3.4766491821606621E-50</v>
      </c>
      <c r="AC38" s="1">
        <f t="shared" si="1"/>
        <v>3.4766491821606621E-50</v>
      </c>
      <c r="AD38" s="1">
        <f>IF(Table1523[[#This Row],[AGE]]=1,AC38,1-AC38)</f>
        <v>1</v>
      </c>
      <c r="AE38" s="1">
        <f t="shared" si="2"/>
        <v>0</v>
      </c>
      <c r="AF38" s="1">
        <f t="shared" si="3"/>
        <v>0</v>
      </c>
      <c r="AG38" s="65">
        <f>IF(Table119[[#This Row],[SOLD PRICE]]&gt;=1000000,1,0)</f>
        <v>0</v>
      </c>
      <c r="AK38">
        <v>0.8</v>
      </c>
      <c r="AL38">
        <v>0.1</v>
      </c>
      <c r="AM38">
        <v>6.6666666666666666E-2</v>
      </c>
    </row>
    <row r="39" spans="1:39" ht="26.5" x14ac:dyDescent="0.35">
      <c r="A39" s="13">
        <v>38</v>
      </c>
      <c r="B39" s="4" t="s">
        <v>72</v>
      </c>
      <c r="C39" s="1">
        <f>_xlfn.XLOOKUP(Table14[[#This Row],[COUNTRY]],CATEGORICAL_BINS_STEP_1!$L$2:$L$11,CATEGORICAL_BINS_STEP_1!$K$2:$K$11,,-1)</f>
        <v>2</v>
      </c>
      <c r="D39" s="1">
        <f>_xlfn.XLOOKUP(Table14[[#This Row],[TEAM]],CATEGORICAL_BINS_STEP_1!$L$14:$L$29,CATEGORICAL_BINS_STEP_1!$K$14:$K$29,,-1)</f>
        <v>2</v>
      </c>
      <c r="E39" s="1">
        <f>_xlfn.XLOOKUP(Table14[[#This Row],[PLAYING ROLE]],CATEGORICAL_BINS_STEP_1!$L$34:$L$37,CATEGORICAL_BINS_STEP_1!$K$34:$K$37,,-1)</f>
        <v>1</v>
      </c>
      <c r="F39" s="4">
        <v>2</v>
      </c>
      <c r="G39" s="1">
        <f>_xlfn.XLOOKUP(Table119[[#This Row],[T-RUNS]],NUMERICAL_BINS_STEP_1!$C$2:$C$5,NUMERICAL_BINS_STEP_1!$A$2:$A$5,,-1)</f>
        <v>0</v>
      </c>
      <c r="H39" s="1">
        <f>_xlfn.XLOOKUP(Table119[[#This Row],[T-WKTS]],NUMERICAL_BINS_STEP_1!$D$2:$D$5,NUMERICAL_BINS_STEP_1!$A$2:$A$5,,-1)</f>
        <v>0</v>
      </c>
      <c r="I39" s="1">
        <f>_xlfn.XLOOKUP(Table119[[#This Row],[ODI-RUNS-S]],NUMERICAL_BINS_STEP_1!$E$2:$E$5,NUMERICAL_BINS_STEP_1!$A$2:$A$5,,-1)</f>
        <v>1</v>
      </c>
      <c r="J39" s="1">
        <f>_xlfn.XLOOKUP(Table119[[#This Row],[ODI-SR-B]],NUMERICAL_BINS_STEP_1!$F$2:$F$5,NUMERICAL_BINS_STEP_1!$A$2:$A$5,,-1)</f>
        <v>1</v>
      </c>
      <c r="K39" s="1">
        <f>_xlfn.XLOOKUP(Table119[[#This Row],[ODI-WKTS]],NUMERICAL_BINS_STEP_1!$G$2:$G$5,NUMERICAL_BINS_STEP_1!$A$2:$A$5,,-1)</f>
        <v>0</v>
      </c>
      <c r="L39" s="1">
        <f>_xlfn.XLOOKUP(Table119[[#This Row],[ODI-SR-BL]],NUMERICAL_BINS_STEP_1!$H$2:$H$5,NUMERICAL_BINS_STEP_1!$A$2:$A$5,,-1)</f>
        <v>3</v>
      </c>
      <c r="M39" s="1">
        <f>_xlfn.XLOOKUP(Table119[[#This Row],[RUNS-S]],NUMERICAL_BINS_STEP_1!$I$2:$I$5,NUMERICAL_BINS_STEP_1!$A$2:$A$5,,-1)</f>
        <v>3</v>
      </c>
      <c r="N39" s="1">
        <f>_xlfn.XLOOKUP(Table119[[#This Row],[HS ]],NUMERICAL_BINS_STEP_1!$J$2:$J$5,NUMERICAL_BINS_STEP_1!$A$2:$A$5,,-1)</f>
        <v>3</v>
      </c>
      <c r="O39" s="1">
        <f>_xlfn.XLOOKUP(Table119[[#This Row],[AVE]],NUMERICAL_BINS_STEP_1!$K$2:$K$5,NUMERICAL_BINS_STEP_1!$A$2:$A$5,,-1)</f>
        <v>3</v>
      </c>
      <c r="P39" s="1">
        <f>_xlfn.XLOOKUP(Table119[[#This Row],[SR -B]],NUMERICAL_BINS_STEP_1!$L$2:$L$5,NUMERICAL_BINS_STEP_1!$A$2:$A$5,,-1)</f>
        <v>1</v>
      </c>
      <c r="Q39" s="1">
        <f>_xlfn.XLOOKUP(Table119[[#This Row],[SIXERS]],NUMERICAL_BINS_STEP_1!$M$2:$M$5,NUMERICAL_BINS_STEP_1!$A$2:$A$5,,-1)</f>
        <v>2</v>
      </c>
      <c r="R39" s="1">
        <f>_xlfn.XLOOKUP(Table119[[#This Row],[RUNS-C]],NUMERICAL_BINS_STEP_1!$N$2:$N$5,NUMERICAL_BINS_STEP_1!$A$2:$A$5,,-1)</f>
        <v>0</v>
      </c>
      <c r="S39" s="1">
        <f>_xlfn.XLOOKUP(Table119[[#This Row],[WKTS]],NUMERICAL_BINS_STEP_1!$O$2:$O$5,NUMERICAL_BINS_STEP_1!$A$2:$A$5,,-1)</f>
        <v>0</v>
      </c>
      <c r="T39" s="1">
        <f>_xlfn.XLOOKUP(Table119[[#This Row],[AVE-BL]],NUMERICAL_BINS_STEP_1!$P$2:$P$5,NUMERICAL_BINS_STEP_1!$A$2:$A$5,,-1)</f>
        <v>3</v>
      </c>
      <c r="U39" s="1">
        <f>_xlfn.XLOOKUP(Table119[[#This Row],[ECON]],NUMERICAL_BINS_STEP_1!$Q$2:$Q$5,NUMERICAL_BINS_STEP_1!$A$2:$A$5,,-1)</f>
        <v>3</v>
      </c>
      <c r="V39" s="1">
        <f>_xlfn.XLOOKUP(Table119[[#This Row],[SR-BL]],NUMERICAL_BINS_STEP_1!$R$2:$R$5,NUMERICAL_BINS_STEP_1!$A$2:$A$5,,-1)</f>
        <v>2</v>
      </c>
      <c r="W39" s="1">
        <f>_xlfn.XLOOKUP(Table119[[#This Row],[AUCTION YEAR]],NUMERICAL_BINS_STEP_1!$S$2:$S$5,NUMERICAL_BINS_STEP_1!$A$2:$A$5,,-1)</f>
        <v>0</v>
      </c>
      <c r="X39" s="1">
        <f>_xlfn.XLOOKUP(Table119[[#This Row],[BASE PRICE]],NUMERICAL_BINS_STEP_1!$T$2:$T$5,NUMERICAL_BINS_STEP_1!$A$2:$A$5,,-1)</f>
        <v>1</v>
      </c>
      <c r="Y39" s="1">
        <f>_xlfn.XLOOKUP(Table119[[#This Row],[SOLD PRICE]],NUMERICAL_BINS_STEP_1!$U$2:$U$5,NUMERICAL_BINS_STEP_1!$A$2:$A$5,,-1)</f>
        <v>2</v>
      </c>
      <c r="Z39" s="4">
        <v>0</v>
      </c>
      <c r="AA39" s="1">
        <f>$B$134 +SUMPRODUCT($C$134:$Y$134,Table1523[[#This Row],[COUNTRY_BINS]:[SOLD PRICE]])</f>
        <v>-57.432100196377036</v>
      </c>
      <c r="AB39" s="1">
        <f t="shared" si="0"/>
        <v>1.1417099885189259E-25</v>
      </c>
      <c r="AC39" s="1">
        <f t="shared" si="1"/>
        <v>1.1417099885189259E-25</v>
      </c>
      <c r="AD39" s="1">
        <f>IF(Table1523[[#This Row],[AGE]]=1,AC39,1-AC39)</f>
        <v>1</v>
      </c>
      <c r="AE39" s="1">
        <f t="shared" si="2"/>
        <v>0</v>
      </c>
      <c r="AF39" s="1">
        <f t="shared" si="3"/>
        <v>0</v>
      </c>
      <c r="AG39" s="65">
        <f>IF(Table119[[#This Row],[SOLD PRICE]]&gt;=1000000,1,0)</f>
        <v>0</v>
      </c>
      <c r="AK39">
        <v>0.9</v>
      </c>
      <c r="AL39">
        <v>0.1</v>
      </c>
      <c r="AM39">
        <v>6.6666666666666666E-2</v>
      </c>
    </row>
    <row r="40" spans="1:39" ht="26.5" x14ac:dyDescent="0.35">
      <c r="A40" s="13">
        <v>39</v>
      </c>
      <c r="B40" s="4" t="s">
        <v>73</v>
      </c>
      <c r="C40" s="1">
        <f>_xlfn.XLOOKUP(Table14[[#This Row],[COUNTRY]],CATEGORICAL_BINS_STEP_1!$L$2:$L$11,CATEGORICAL_BINS_STEP_1!$K$2:$K$11,,-1)</f>
        <v>2</v>
      </c>
      <c r="D40" s="1">
        <f>_xlfn.XLOOKUP(Table14[[#This Row],[TEAM]],CATEGORICAL_BINS_STEP_1!$L$14:$L$29,CATEGORICAL_BINS_STEP_1!$K$14:$K$29,,-1)</f>
        <v>1</v>
      </c>
      <c r="E40" s="1">
        <f>_xlfn.XLOOKUP(Table14[[#This Row],[PLAYING ROLE]],CATEGORICAL_BINS_STEP_1!$L$34:$L$37,CATEGORICAL_BINS_STEP_1!$K$34:$K$37,,-1)</f>
        <v>2</v>
      </c>
      <c r="F40" s="4">
        <v>3</v>
      </c>
      <c r="G40" s="1">
        <f>_xlfn.XLOOKUP(Table119[[#This Row],[T-RUNS]],NUMERICAL_BINS_STEP_1!$C$2:$C$5,NUMERICAL_BINS_STEP_1!$A$2:$A$5,,-1)</f>
        <v>0</v>
      </c>
      <c r="H40" s="1">
        <f>_xlfn.XLOOKUP(Table119[[#This Row],[T-WKTS]],NUMERICAL_BINS_STEP_1!$D$2:$D$5,NUMERICAL_BINS_STEP_1!$A$2:$A$5,,-1)</f>
        <v>0</v>
      </c>
      <c r="I40" s="1">
        <f>_xlfn.XLOOKUP(Table119[[#This Row],[ODI-RUNS-S]],NUMERICAL_BINS_STEP_1!$E$2:$E$5,NUMERICAL_BINS_STEP_1!$A$2:$A$5,,-1)</f>
        <v>0</v>
      </c>
      <c r="J40" s="1">
        <f>_xlfn.XLOOKUP(Table119[[#This Row],[ODI-SR-B]],NUMERICAL_BINS_STEP_1!$F$2:$F$5,NUMERICAL_BINS_STEP_1!$A$2:$A$5,,-1)</f>
        <v>3</v>
      </c>
      <c r="K40" s="1">
        <f>_xlfn.XLOOKUP(Table119[[#This Row],[ODI-WKTS]],NUMERICAL_BINS_STEP_1!$G$2:$G$5,NUMERICAL_BINS_STEP_1!$A$2:$A$5,,-1)</f>
        <v>0</v>
      </c>
      <c r="L40" s="1">
        <f>_xlfn.XLOOKUP(Table119[[#This Row],[ODI-SR-BL]],NUMERICAL_BINS_STEP_1!$H$2:$H$5,NUMERICAL_BINS_STEP_1!$A$2:$A$5,,-1)</f>
        <v>0</v>
      </c>
      <c r="M40" s="1">
        <f>_xlfn.XLOOKUP(Table119[[#This Row],[RUNS-S]],NUMERICAL_BINS_STEP_1!$I$2:$I$5,NUMERICAL_BINS_STEP_1!$A$2:$A$5,,-1)</f>
        <v>2</v>
      </c>
      <c r="N40" s="1">
        <f>_xlfn.XLOOKUP(Table119[[#This Row],[HS ]],NUMERICAL_BINS_STEP_1!$J$2:$J$5,NUMERICAL_BINS_STEP_1!$A$2:$A$5,,-1)</f>
        <v>2</v>
      </c>
      <c r="O40" s="1">
        <f>_xlfn.XLOOKUP(Table119[[#This Row],[AVE]],NUMERICAL_BINS_STEP_1!$K$2:$K$5,NUMERICAL_BINS_STEP_1!$A$2:$A$5,,-1)</f>
        <v>2</v>
      </c>
      <c r="P40" s="1">
        <f>_xlfn.XLOOKUP(Table119[[#This Row],[SR -B]],NUMERICAL_BINS_STEP_1!$L$2:$L$5,NUMERICAL_BINS_STEP_1!$A$2:$A$5,,-1)</f>
        <v>2</v>
      </c>
      <c r="Q40" s="1">
        <f>_xlfn.XLOOKUP(Table119[[#This Row],[SIXERS]],NUMERICAL_BINS_STEP_1!$M$2:$M$5,NUMERICAL_BINS_STEP_1!$A$2:$A$5,,-1)</f>
        <v>3</v>
      </c>
      <c r="R40" s="1">
        <f>_xlfn.XLOOKUP(Table119[[#This Row],[RUNS-C]],NUMERICAL_BINS_STEP_1!$N$2:$N$5,NUMERICAL_BINS_STEP_1!$A$2:$A$5,,-1)</f>
        <v>0</v>
      </c>
      <c r="S40" s="1">
        <f>_xlfn.XLOOKUP(Table119[[#This Row],[WKTS]],NUMERICAL_BINS_STEP_1!$O$2:$O$5,NUMERICAL_BINS_STEP_1!$A$2:$A$5,,-1)</f>
        <v>0</v>
      </c>
      <c r="T40" s="1">
        <f>_xlfn.XLOOKUP(Table119[[#This Row],[AVE-BL]],NUMERICAL_BINS_STEP_1!$P$2:$P$5,NUMERICAL_BINS_STEP_1!$A$2:$A$5,,-1)</f>
        <v>0</v>
      </c>
      <c r="U40" s="1">
        <f>_xlfn.XLOOKUP(Table119[[#This Row],[ECON]],NUMERICAL_BINS_STEP_1!$Q$2:$Q$5,NUMERICAL_BINS_STEP_1!$A$2:$A$5,,-1)</f>
        <v>0</v>
      </c>
      <c r="V40" s="1">
        <f>_xlfn.XLOOKUP(Table119[[#This Row],[SR-BL]],NUMERICAL_BINS_STEP_1!$R$2:$R$5,NUMERICAL_BINS_STEP_1!$A$2:$A$5,,-1)</f>
        <v>0</v>
      </c>
      <c r="W40" s="1">
        <f>_xlfn.XLOOKUP(Table119[[#This Row],[AUCTION YEAR]],NUMERICAL_BINS_STEP_1!$S$2:$S$5,NUMERICAL_BINS_STEP_1!$A$2:$A$5,,-1)</f>
        <v>3</v>
      </c>
      <c r="X40" s="1">
        <f>_xlfn.XLOOKUP(Table119[[#This Row],[BASE PRICE]],NUMERICAL_BINS_STEP_1!$T$2:$T$5,NUMERICAL_BINS_STEP_1!$A$2:$A$5,,-1)</f>
        <v>1</v>
      </c>
      <c r="Y40" s="1">
        <f>_xlfn.XLOOKUP(Table119[[#This Row],[SOLD PRICE]],NUMERICAL_BINS_STEP_1!$U$2:$U$5,NUMERICAL_BINS_STEP_1!$A$2:$A$5,,-1)</f>
        <v>3</v>
      </c>
      <c r="Z40" s="4">
        <v>1</v>
      </c>
      <c r="AA40" s="1">
        <f>$B$134 +SUMPRODUCT($C$134:$Y$134,Table1523[[#This Row],[COUNTRY_BINS]:[SOLD PRICE]])</f>
        <v>-170.221338843458</v>
      </c>
      <c r="AB40" s="1">
        <f t="shared" si="0"/>
        <v>1.1852551147218901E-74</v>
      </c>
      <c r="AC40" s="1">
        <f t="shared" si="1"/>
        <v>1.1852551147218901E-74</v>
      </c>
      <c r="AD40" s="1">
        <f>IF(Table1523[[#This Row],[AGE]]=1,AC40,1-AC40)</f>
        <v>1</v>
      </c>
      <c r="AE40" s="1">
        <f t="shared" si="2"/>
        <v>0</v>
      </c>
      <c r="AF40" s="1">
        <f t="shared" si="3"/>
        <v>0</v>
      </c>
      <c r="AG40" s="65">
        <f>IF(Table119[[#This Row],[SOLD PRICE]]&gt;=1000000,1,0)</f>
        <v>1</v>
      </c>
      <c r="AK40">
        <v>1</v>
      </c>
      <c r="AL40">
        <v>0</v>
      </c>
      <c r="AM40">
        <v>0</v>
      </c>
    </row>
    <row r="41" spans="1:39" ht="26.5" x14ac:dyDescent="0.35">
      <c r="A41" s="13">
        <v>40</v>
      </c>
      <c r="B41" s="4" t="s">
        <v>74</v>
      </c>
      <c r="C41" s="1">
        <f>_xlfn.XLOOKUP(Table14[[#This Row],[COUNTRY]],CATEGORICAL_BINS_STEP_1!$L$2:$L$11,CATEGORICAL_BINS_STEP_1!$K$2:$K$11,,-1)</f>
        <v>1</v>
      </c>
      <c r="D41" s="1">
        <f>_xlfn.XLOOKUP(Table14[[#This Row],[TEAM]],CATEGORICAL_BINS_STEP_1!$L$14:$L$29,CATEGORICAL_BINS_STEP_1!$K$14:$K$29,,-1)</f>
        <v>4</v>
      </c>
      <c r="E41" s="1">
        <f>_xlfn.XLOOKUP(Table14[[#This Row],[PLAYING ROLE]],CATEGORICAL_BINS_STEP_1!$L$34:$L$37,CATEGORICAL_BINS_STEP_1!$K$34:$K$37,,-1)</f>
        <v>1</v>
      </c>
      <c r="F41" s="4">
        <v>1</v>
      </c>
      <c r="G41" s="1">
        <f>_xlfn.XLOOKUP(Table119[[#This Row],[T-RUNS]],NUMERICAL_BINS_STEP_1!$C$2:$C$5,NUMERICAL_BINS_STEP_1!$A$2:$A$5,,-1)</f>
        <v>0</v>
      </c>
      <c r="H41" s="1">
        <f>_xlfn.XLOOKUP(Table119[[#This Row],[T-WKTS]],NUMERICAL_BINS_STEP_1!$D$2:$D$5,NUMERICAL_BINS_STEP_1!$A$2:$A$5,,-1)</f>
        <v>0</v>
      </c>
      <c r="I41" s="1">
        <f>_xlfn.XLOOKUP(Table119[[#This Row],[ODI-RUNS-S]],NUMERICAL_BINS_STEP_1!$E$2:$E$5,NUMERICAL_BINS_STEP_1!$A$2:$A$5,,-1)</f>
        <v>1</v>
      </c>
      <c r="J41" s="1">
        <f>_xlfn.XLOOKUP(Table119[[#This Row],[ODI-SR-B]],NUMERICAL_BINS_STEP_1!$F$2:$F$5,NUMERICAL_BINS_STEP_1!$A$2:$A$5,,-1)</f>
        <v>0</v>
      </c>
      <c r="K41" s="1">
        <f>_xlfn.XLOOKUP(Table119[[#This Row],[ODI-WKTS]],NUMERICAL_BINS_STEP_1!$G$2:$G$5,NUMERICAL_BINS_STEP_1!$A$2:$A$5,,-1)</f>
        <v>0</v>
      </c>
      <c r="L41" s="1">
        <f>_xlfn.XLOOKUP(Table119[[#This Row],[ODI-SR-BL]],NUMERICAL_BINS_STEP_1!$H$2:$H$5,NUMERICAL_BINS_STEP_1!$A$2:$A$5,,-1)</f>
        <v>0</v>
      </c>
      <c r="M41" s="1">
        <f>_xlfn.XLOOKUP(Table119[[#This Row],[RUNS-S]],NUMERICAL_BINS_STEP_1!$I$2:$I$5,NUMERICAL_BINS_STEP_1!$A$2:$A$5,,-1)</f>
        <v>2</v>
      </c>
      <c r="N41" s="1">
        <f>_xlfn.XLOOKUP(Table119[[#This Row],[HS ]],NUMERICAL_BINS_STEP_1!$J$2:$J$5,NUMERICAL_BINS_STEP_1!$A$2:$A$5,,-1)</f>
        <v>2</v>
      </c>
      <c r="O41" s="1">
        <f>_xlfn.XLOOKUP(Table119[[#This Row],[AVE]],NUMERICAL_BINS_STEP_1!$K$2:$K$5,NUMERICAL_BINS_STEP_1!$A$2:$A$5,,-1)</f>
        <v>2</v>
      </c>
      <c r="P41" s="1">
        <f>_xlfn.XLOOKUP(Table119[[#This Row],[SR -B]],NUMERICAL_BINS_STEP_1!$L$2:$L$5,NUMERICAL_BINS_STEP_1!$A$2:$A$5,,-1)</f>
        <v>1</v>
      </c>
      <c r="Q41" s="1">
        <f>_xlfn.XLOOKUP(Table119[[#This Row],[SIXERS]],NUMERICAL_BINS_STEP_1!$M$2:$M$5,NUMERICAL_BINS_STEP_1!$A$2:$A$5,,-1)</f>
        <v>3</v>
      </c>
      <c r="R41" s="1">
        <f>_xlfn.XLOOKUP(Table119[[#This Row],[RUNS-C]],NUMERICAL_BINS_STEP_1!$N$2:$N$5,NUMERICAL_BINS_STEP_1!$A$2:$A$5,,-1)</f>
        <v>2</v>
      </c>
      <c r="S41" s="1">
        <f>_xlfn.XLOOKUP(Table119[[#This Row],[WKTS]],NUMERICAL_BINS_STEP_1!$O$2:$O$5,NUMERICAL_BINS_STEP_1!$A$2:$A$5,,-1)</f>
        <v>0</v>
      </c>
      <c r="T41" s="1">
        <f>_xlfn.XLOOKUP(Table119[[#This Row],[AVE-BL]],NUMERICAL_BINS_STEP_1!$P$2:$P$5,NUMERICAL_BINS_STEP_1!$A$2:$A$5,,-1)</f>
        <v>3</v>
      </c>
      <c r="U41" s="1">
        <f>_xlfn.XLOOKUP(Table119[[#This Row],[ECON]],NUMERICAL_BINS_STEP_1!$Q$2:$Q$5,NUMERICAL_BINS_STEP_1!$A$2:$A$5,,-1)</f>
        <v>3</v>
      </c>
      <c r="V41" s="1">
        <f>_xlfn.XLOOKUP(Table119[[#This Row],[SR-BL]],NUMERICAL_BINS_STEP_1!$R$2:$R$5,NUMERICAL_BINS_STEP_1!$A$2:$A$5,,-1)</f>
        <v>3</v>
      </c>
      <c r="W41" s="1">
        <f>_xlfn.XLOOKUP(Table119[[#This Row],[AUCTION YEAR]],NUMERICAL_BINS_STEP_1!$S$2:$S$5,NUMERICAL_BINS_STEP_1!$A$2:$A$5,,-1)</f>
        <v>3</v>
      </c>
      <c r="X41" s="1">
        <f>_xlfn.XLOOKUP(Table119[[#This Row],[BASE PRICE]],NUMERICAL_BINS_STEP_1!$T$2:$T$5,NUMERICAL_BINS_STEP_1!$A$2:$A$5,,-1)</f>
        <v>1</v>
      </c>
      <c r="Y41" s="1">
        <f>_xlfn.XLOOKUP(Table119[[#This Row],[SOLD PRICE]],NUMERICAL_BINS_STEP_1!$U$2:$U$5,NUMERICAL_BINS_STEP_1!$A$2:$A$5,,-1)</f>
        <v>3</v>
      </c>
      <c r="Z41" s="4">
        <v>0</v>
      </c>
      <c r="AA41" s="1">
        <f>$B$134 +SUMPRODUCT($C$134:$Y$134,Table1523[[#This Row],[COUNTRY_BINS]:[SOLD PRICE]])</f>
        <v>53.371546098424325</v>
      </c>
      <c r="AB41" s="1">
        <f t="shared" si="0"/>
        <v>1.5099687565122413E+23</v>
      </c>
      <c r="AC41" s="1">
        <f t="shared" si="1"/>
        <v>1</v>
      </c>
      <c r="AD41" s="1">
        <f>IF(Table1523[[#This Row],[AGE]]=1,AC41,1-AC41)</f>
        <v>1</v>
      </c>
      <c r="AE41" s="1">
        <f t="shared" si="2"/>
        <v>0</v>
      </c>
      <c r="AF41" s="1">
        <f t="shared" si="3"/>
        <v>1</v>
      </c>
      <c r="AG41" s="65">
        <f>IF(Table119[[#This Row],[SOLD PRICE]]&gt;=1000000,1,0)</f>
        <v>0</v>
      </c>
    </row>
    <row r="42" spans="1:39" x14ac:dyDescent="0.35">
      <c r="A42" s="13">
        <v>41</v>
      </c>
      <c r="B42" s="4" t="s">
        <v>76</v>
      </c>
      <c r="C42" s="1">
        <f>_xlfn.XLOOKUP(Table14[[#This Row],[COUNTRY]],CATEGORICAL_BINS_STEP_1!$L$2:$L$11,CATEGORICAL_BINS_STEP_1!$K$2:$K$11,,-1)</f>
        <v>1</v>
      </c>
      <c r="D42" s="1">
        <f>_xlfn.XLOOKUP(Table14[[#This Row],[TEAM]],CATEGORICAL_BINS_STEP_1!$L$14:$L$29,CATEGORICAL_BINS_STEP_1!$K$14:$K$29,,-1)</f>
        <v>1</v>
      </c>
      <c r="E42" s="1">
        <f>_xlfn.XLOOKUP(Table14[[#This Row],[PLAYING ROLE]],CATEGORICAL_BINS_STEP_1!$L$34:$L$37,CATEGORICAL_BINS_STEP_1!$K$34:$K$37,,-1)</f>
        <v>1</v>
      </c>
      <c r="F42" s="4">
        <v>2</v>
      </c>
      <c r="G42" s="1">
        <f>_xlfn.XLOOKUP(Table119[[#This Row],[T-RUNS]],NUMERICAL_BINS_STEP_1!$C$2:$C$5,NUMERICAL_BINS_STEP_1!$A$2:$A$5,,-1)</f>
        <v>0</v>
      </c>
      <c r="H42" s="1">
        <f>_xlfn.XLOOKUP(Table119[[#This Row],[T-WKTS]],NUMERICAL_BINS_STEP_1!$D$2:$D$5,NUMERICAL_BINS_STEP_1!$A$2:$A$5,,-1)</f>
        <v>0</v>
      </c>
      <c r="I42" s="1">
        <f>_xlfn.XLOOKUP(Table119[[#This Row],[ODI-RUNS-S]],NUMERICAL_BINS_STEP_1!$E$2:$E$5,NUMERICAL_BINS_STEP_1!$A$2:$A$5,,-1)</f>
        <v>0</v>
      </c>
      <c r="J42" s="1">
        <f>_xlfn.XLOOKUP(Table119[[#This Row],[ODI-SR-B]],NUMERICAL_BINS_STEP_1!$F$2:$F$5,NUMERICAL_BINS_STEP_1!$A$2:$A$5,,-1)</f>
        <v>0</v>
      </c>
      <c r="K42" s="1">
        <f>_xlfn.XLOOKUP(Table119[[#This Row],[ODI-WKTS]],NUMERICAL_BINS_STEP_1!$G$2:$G$5,NUMERICAL_BINS_STEP_1!$A$2:$A$5,,-1)</f>
        <v>2</v>
      </c>
      <c r="L42" s="1">
        <f>_xlfn.XLOOKUP(Table119[[#This Row],[ODI-SR-BL]],NUMERICAL_BINS_STEP_1!$H$2:$H$5,NUMERICAL_BINS_STEP_1!$A$2:$A$5,,-1)</f>
        <v>0</v>
      </c>
      <c r="M42" s="1">
        <f>_xlfn.XLOOKUP(Table119[[#This Row],[RUNS-S]],NUMERICAL_BINS_STEP_1!$I$2:$I$5,NUMERICAL_BINS_STEP_1!$A$2:$A$5,,-1)</f>
        <v>2</v>
      </c>
      <c r="N42" s="1">
        <f>_xlfn.XLOOKUP(Table119[[#This Row],[HS ]],NUMERICAL_BINS_STEP_1!$J$2:$J$5,NUMERICAL_BINS_STEP_1!$A$2:$A$5,,-1)</f>
        <v>1</v>
      </c>
      <c r="O42" s="1">
        <f>_xlfn.XLOOKUP(Table119[[#This Row],[AVE]],NUMERICAL_BINS_STEP_1!$K$2:$K$5,NUMERICAL_BINS_STEP_1!$A$2:$A$5,,-1)</f>
        <v>0</v>
      </c>
      <c r="P42" s="1">
        <f>_xlfn.XLOOKUP(Table119[[#This Row],[SR -B]],NUMERICAL_BINS_STEP_1!$L$2:$L$5,NUMERICAL_BINS_STEP_1!$A$2:$A$5,,-1)</f>
        <v>1</v>
      </c>
      <c r="Q42" s="1">
        <f>_xlfn.XLOOKUP(Table119[[#This Row],[SIXERS]],NUMERICAL_BINS_STEP_1!$M$2:$M$5,NUMERICAL_BINS_STEP_1!$A$2:$A$5,,-1)</f>
        <v>1</v>
      </c>
      <c r="R42" s="1">
        <f>_xlfn.XLOOKUP(Table119[[#This Row],[RUNS-C]],NUMERICAL_BINS_STEP_1!$N$2:$N$5,NUMERICAL_BINS_STEP_1!$A$2:$A$5,,-1)</f>
        <v>3</v>
      </c>
      <c r="S42" s="1">
        <f>_xlfn.XLOOKUP(Table119[[#This Row],[WKTS]],NUMERICAL_BINS_STEP_1!$O$2:$O$5,NUMERICAL_BINS_STEP_1!$A$2:$A$5,,-1)</f>
        <v>3</v>
      </c>
      <c r="T42" s="1">
        <f>_xlfn.XLOOKUP(Table119[[#This Row],[AVE-BL]],NUMERICAL_BINS_STEP_1!$P$2:$P$5,NUMERICAL_BINS_STEP_1!$A$2:$A$5,,-1)</f>
        <v>2</v>
      </c>
      <c r="U42" s="1">
        <f>_xlfn.XLOOKUP(Table119[[#This Row],[ECON]],NUMERICAL_BINS_STEP_1!$Q$2:$Q$5,NUMERICAL_BINS_STEP_1!$A$2:$A$5,,-1)</f>
        <v>3</v>
      </c>
      <c r="V42" s="1">
        <f>_xlfn.XLOOKUP(Table119[[#This Row],[SR-BL]],NUMERICAL_BINS_STEP_1!$R$2:$R$5,NUMERICAL_BINS_STEP_1!$A$2:$A$5,,-1)</f>
        <v>0</v>
      </c>
      <c r="W42" s="1">
        <f>_xlfn.XLOOKUP(Table119[[#This Row],[AUCTION YEAR]],NUMERICAL_BINS_STEP_1!$S$2:$S$5,NUMERICAL_BINS_STEP_1!$A$2:$A$5,,-1)</f>
        <v>3</v>
      </c>
      <c r="X42" s="1">
        <f>_xlfn.XLOOKUP(Table119[[#This Row],[BASE PRICE]],NUMERICAL_BINS_STEP_1!$T$2:$T$5,NUMERICAL_BINS_STEP_1!$A$2:$A$5,,-1)</f>
        <v>1</v>
      </c>
      <c r="Y42" s="1">
        <f>_xlfn.XLOOKUP(Table119[[#This Row],[SOLD PRICE]],NUMERICAL_BINS_STEP_1!$U$2:$U$5,NUMERICAL_BINS_STEP_1!$A$2:$A$5,,-1)</f>
        <v>2</v>
      </c>
      <c r="Z42" s="4">
        <v>0</v>
      </c>
      <c r="AA42" s="1">
        <f>$B$134 +SUMPRODUCT($C$134:$Y$134,Table1523[[#This Row],[COUNTRY_BINS]:[SOLD PRICE]])</f>
        <v>-120.72016876406013</v>
      </c>
      <c r="AB42" s="1">
        <f t="shared" si="0"/>
        <v>3.731615182118694E-53</v>
      </c>
      <c r="AC42" s="1">
        <f t="shared" si="1"/>
        <v>3.731615182118694E-53</v>
      </c>
      <c r="AD42" s="1">
        <f>IF(Table1523[[#This Row],[AGE]]=1,AC42,1-AC42)</f>
        <v>1</v>
      </c>
      <c r="AE42" s="1">
        <f t="shared" si="2"/>
        <v>0</v>
      </c>
      <c r="AF42" s="1">
        <f t="shared" si="3"/>
        <v>0</v>
      </c>
      <c r="AG42" s="65">
        <f>IF(Table119[[#This Row],[SOLD PRICE]]&gt;=1000000,1,0)</f>
        <v>0</v>
      </c>
    </row>
    <row r="43" spans="1:39" ht="26.5" x14ac:dyDescent="0.35">
      <c r="A43" s="13">
        <v>42</v>
      </c>
      <c r="B43" s="4" t="s">
        <v>77</v>
      </c>
      <c r="C43" s="1">
        <f>_xlfn.XLOOKUP(Table14[[#This Row],[COUNTRY]],CATEGORICAL_BINS_STEP_1!$L$2:$L$11,CATEGORICAL_BINS_STEP_1!$K$2:$K$11,,-1)</f>
        <v>3</v>
      </c>
      <c r="D43" s="1">
        <f>_xlfn.XLOOKUP(Table14[[#This Row],[TEAM]],CATEGORICAL_BINS_STEP_1!$L$14:$L$29,CATEGORICAL_BINS_STEP_1!$K$14:$K$29,,-1)</f>
        <v>1</v>
      </c>
      <c r="E43" s="1">
        <f>_xlfn.XLOOKUP(Table14[[#This Row],[PLAYING ROLE]],CATEGORICAL_BINS_STEP_1!$L$34:$L$37,CATEGORICAL_BINS_STEP_1!$K$34:$K$37,,-1)</f>
        <v>1</v>
      </c>
      <c r="F43" s="4">
        <v>3</v>
      </c>
      <c r="G43" s="1">
        <f>_xlfn.XLOOKUP(Table119[[#This Row],[T-RUNS]],NUMERICAL_BINS_STEP_1!$C$2:$C$5,NUMERICAL_BINS_STEP_1!$A$2:$A$5,,-1)</f>
        <v>1</v>
      </c>
      <c r="H43" s="1">
        <f>_xlfn.XLOOKUP(Table119[[#This Row],[T-WKTS]],NUMERICAL_BINS_STEP_1!$D$2:$D$5,NUMERICAL_BINS_STEP_1!$A$2:$A$5,,-1)</f>
        <v>0</v>
      </c>
      <c r="I43" s="1">
        <f>_xlfn.XLOOKUP(Table119[[#This Row],[ODI-RUNS-S]],NUMERICAL_BINS_STEP_1!$E$2:$E$5,NUMERICAL_BINS_STEP_1!$A$2:$A$5,,-1)</f>
        <v>2</v>
      </c>
      <c r="J43" s="1">
        <f>_xlfn.XLOOKUP(Table119[[#This Row],[ODI-SR-B]],NUMERICAL_BINS_STEP_1!$F$2:$F$5,NUMERICAL_BINS_STEP_1!$A$2:$A$5,,-1)</f>
        <v>2</v>
      </c>
      <c r="K43" s="1">
        <f>_xlfn.XLOOKUP(Table119[[#This Row],[ODI-WKTS]],NUMERICAL_BINS_STEP_1!$G$2:$G$5,NUMERICAL_BINS_STEP_1!$A$2:$A$5,,-1)</f>
        <v>0</v>
      </c>
      <c r="L43" s="1">
        <f>_xlfn.XLOOKUP(Table119[[#This Row],[ODI-SR-BL]],NUMERICAL_BINS_STEP_1!$H$2:$H$5,NUMERICAL_BINS_STEP_1!$A$2:$A$5,,-1)</f>
        <v>0</v>
      </c>
      <c r="M43" s="1">
        <f>_xlfn.XLOOKUP(Table119[[#This Row],[RUNS-S]],NUMERICAL_BINS_STEP_1!$I$2:$I$5,NUMERICAL_BINS_STEP_1!$A$2:$A$5,,-1)</f>
        <v>2</v>
      </c>
      <c r="N43" s="1">
        <f>_xlfn.XLOOKUP(Table119[[#This Row],[HS ]],NUMERICAL_BINS_STEP_1!$J$2:$J$5,NUMERICAL_BINS_STEP_1!$A$2:$A$5,,-1)</f>
        <v>3</v>
      </c>
      <c r="O43" s="1">
        <f>_xlfn.XLOOKUP(Table119[[#This Row],[AVE]],NUMERICAL_BINS_STEP_1!$K$2:$K$5,NUMERICAL_BINS_STEP_1!$A$2:$A$5,,-1)</f>
        <v>3</v>
      </c>
      <c r="P43" s="1">
        <f>_xlfn.XLOOKUP(Table119[[#This Row],[SR -B]],NUMERICAL_BINS_STEP_1!$L$2:$L$5,NUMERICAL_BINS_STEP_1!$A$2:$A$5,,-1)</f>
        <v>3</v>
      </c>
      <c r="Q43" s="1">
        <f>_xlfn.XLOOKUP(Table119[[#This Row],[SIXERS]],NUMERICAL_BINS_STEP_1!$M$2:$M$5,NUMERICAL_BINS_STEP_1!$A$2:$A$5,,-1)</f>
        <v>2</v>
      </c>
      <c r="R43" s="1">
        <f>_xlfn.XLOOKUP(Table119[[#This Row],[RUNS-C]],NUMERICAL_BINS_STEP_1!$N$2:$N$5,NUMERICAL_BINS_STEP_1!$A$2:$A$5,,-1)</f>
        <v>0</v>
      </c>
      <c r="S43" s="1">
        <f>_xlfn.XLOOKUP(Table119[[#This Row],[WKTS]],NUMERICAL_BINS_STEP_1!$O$2:$O$5,NUMERICAL_BINS_STEP_1!$A$2:$A$5,,-1)</f>
        <v>0</v>
      </c>
      <c r="T43" s="1">
        <f>_xlfn.XLOOKUP(Table119[[#This Row],[AVE-BL]],NUMERICAL_BINS_STEP_1!$P$2:$P$5,NUMERICAL_BINS_STEP_1!$A$2:$A$5,,-1)</f>
        <v>0</v>
      </c>
      <c r="U43" s="1">
        <f>_xlfn.XLOOKUP(Table119[[#This Row],[ECON]],NUMERICAL_BINS_STEP_1!$Q$2:$Q$5,NUMERICAL_BINS_STEP_1!$A$2:$A$5,,-1)</f>
        <v>3</v>
      </c>
      <c r="V43" s="1">
        <f>_xlfn.XLOOKUP(Table119[[#This Row],[SR-BL]],NUMERICAL_BINS_STEP_1!$R$2:$R$5,NUMERICAL_BINS_STEP_1!$A$2:$A$5,,-1)</f>
        <v>0</v>
      </c>
      <c r="W43" s="1">
        <f>_xlfn.XLOOKUP(Table119[[#This Row],[AUCTION YEAR]],NUMERICAL_BINS_STEP_1!$S$2:$S$5,NUMERICAL_BINS_STEP_1!$A$2:$A$5,,-1)</f>
        <v>0</v>
      </c>
      <c r="X43" s="1">
        <f>_xlfn.XLOOKUP(Table119[[#This Row],[BASE PRICE]],NUMERICAL_BINS_STEP_1!$T$2:$T$5,NUMERICAL_BINS_STEP_1!$A$2:$A$5,,-1)</f>
        <v>1</v>
      </c>
      <c r="Y43" s="1">
        <f>_xlfn.XLOOKUP(Table119[[#This Row],[SOLD PRICE]],NUMERICAL_BINS_STEP_1!$U$2:$U$5,NUMERICAL_BINS_STEP_1!$A$2:$A$5,,-1)</f>
        <v>2</v>
      </c>
      <c r="Z43" s="4">
        <v>1</v>
      </c>
      <c r="AA43" s="1">
        <f>$B$134 +SUMPRODUCT($C$134:$Y$134,Table1523[[#This Row],[COUNTRY_BINS]:[SOLD PRICE]])</f>
        <v>-239.27663962274994</v>
      </c>
      <c r="AB43" s="1">
        <f t="shared" si="0"/>
        <v>1.2119250534295655E-104</v>
      </c>
      <c r="AC43" s="1">
        <f t="shared" si="1"/>
        <v>1.2119250534295655E-104</v>
      </c>
      <c r="AD43" s="1">
        <f>IF(Table1523[[#This Row],[AGE]]=1,AC43,1-AC43)</f>
        <v>1</v>
      </c>
      <c r="AE43" s="1">
        <f t="shared" si="2"/>
        <v>0</v>
      </c>
      <c r="AF43" s="1">
        <f t="shared" si="3"/>
        <v>0</v>
      </c>
      <c r="AG43" s="65">
        <f>IF(Table119[[#This Row],[SOLD PRICE]]&gt;=1000000,1,0)</f>
        <v>0</v>
      </c>
    </row>
    <row r="44" spans="1:39" ht="26.5" x14ac:dyDescent="0.35">
      <c r="A44" s="13">
        <v>43</v>
      </c>
      <c r="B44" s="4" t="s">
        <v>78</v>
      </c>
      <c r="C44" s="1">
        <f>_xlfn.XLOOKUP(Table14[[#This Row],[COUNTRY]],CATEGORICAL_BINS_STEP_1!$L$2:$L$11,CATEGORICAL_BINS_STEP_1!$K$2:$K$11,,-1)</f>
        <v>3</v>
      </c>
      <c r="D44" s="1">
        <f>_xlfn.XLOOKUP(Table14[[#This Row],[TEAM]],CATEGORICAL_BINS_STEP_1!$L$14:$L$29,CATEGORICAL_BINS_STEP_1!$K$14:$K$29,,-1)</f>
        <v>4</v>
      </c>
      <c r="E44" s="1">
        <f>_xlfn.XLOOKUP(Table14[[#This Row],[PLAYING ROLE]],CATEGORICAL_BINS_STEP_1!$L$34:$L$37,CATEGORICAL_BINS_STEP_1!$K$34:$K$37,,-1)</f>
        <v>2</v>
      </c>
      <c r="F44" s="4">
        <v>2</v>
      </c>
      <c r="G44" s="1">
        <f>_xlfn.XLOOKUP(Table119[[#This Row],[T-RUNS]],NUMERICAL_BINS_STEP_1!$C$2:$C$5,NUMERICAL_BINS_STEP_1!$A$2:$A$5,,-1)</f>
        <v>1</v>
      </c>
      <c r="H44" s="1">
        <f>_xlfn.XLOOKUP(Table119[[#This Row],[T-WKTS]],NUMERICAL_BINS_STEP_1!$D$2:$D$5,NUMERICAL_BINS_STEP_1!$A$2:$A$5,,-1)</f>
        <v>3</v>
      </c>
      <c r="I44" s="1">
        <f>_xlfn.XLOOKUP(Table119[[#This Row],[ODI-RUNS-S]],NUMERICAL_BINS_STEP_1!$E$2:$E$5,NUMERICAL_BINS_STEP_1!$A$2:$A$5,,-1)</f>
        <v>1</v>
      </c>
      <c r="J44" s="1">
        <f>_xlfn.XLOOKUP(Table119[[#This Row],[ODI-SR-B]],NUMERICAL_BINS_STEP_1!$F$2:$F$5,NUMERICAL_BINS_STEP_1!$A$2:$A$5,,-1)</f>
        <v>3</v>
      </c>
      <c r="K44" s="1">
        <f>_xlfn.XLOOKUP(Table119[[#This Row],[ODI-WKTS]],NUMERICAL_BINS_STEP_1!$G$2:$G$5,NUMERICAL_BINS_STEP_1!$A$2:$A$5,,-1)</f>
        <v>3</v>
      </c>
      <c r="L44" s="1">
        <f>_xlfn.XLOOKUP(Table119[[#This Row],[ODI-SR-BL]],NUMERICAL_BINS_STEP_1!$H$2:$H$5,NUMERICAL_BINS_STEP_1!$A$2:$A$5,,-1)</f>
        <v>2</v>
      </c>
      <c r="M44" s="1">
        <f>_xlfn.XLOOKUP(Table119[[#This Row],[RUNS-S]],NUMERICAL_BINS_STEP_1!$I$2:$I$5,NUMERICAL_BINS_STEP_1!$A$2:$A$5,,-1)</f>
        <v>0</v>
      </c>
      <c r="N44" s="1">
        <f>_xlfn.XLOOKUP(Table119[[#This Row],[HS ]],NUMERICAL_BINS_STEP_1!$J$2:$J$5,NUMERICAL_BINS_STEP_1!$A$2:$A$5,,-1)</f>
        <v>0</v>
      </c>
      <c r="O44" s="1">
        <f>_xlfn.XLOOKUP(Table119[[#This Row],[AVE]],NUMERICAL_BINS_STEP_1!$K$2:$K$5,NUMERICAL_BINS_STEP_1!$A$2:$A$5,,-1)</f>
        <v>1</v>
      </c>
      <c r="P44" s="1">
        <f>_xlfn.XLOOKUP(Table119[[#This Row],[SR -B]],NUMERICAL_BINS_STEP_1!$L$2:$L$5,NUMERICAL_BINS_STEP_1!$A$2:$A$5,,-1)</f>
        <v>2</v>
      </c>
      <c r="Q44" s="1">
        <f>_xlfn.XLOOKUP(Table119[[#This Row],[SIXERS]],NUMERICAL_BINS_STEP_1!$M$2:$M$5,NUMERICAL_BINS_STEP_1!$A$2:$A$5,,-1)</f>
        <v>0</v>
      </c>
      <c r="R44" s="1">
        <f>_xlfn.XLOOKUP(Table119[[#This Row],[RUNS-C]],NUMERICAL_BINS_STEP_1!$N$2:$N$5,NUMERICAL_BINS_STEP_1!$A$2:$A$5,,-1)</f>
        <v>0</v>
      </c>
      <c r="S44" s="1">
        <f>_xlfn.XLOOKUP(Table119[[#This Row],[WKTS]],NUMERICAL_BINS_STEP_1!$O$2:$O$5,NUMERICAL_BINS_STEP_1!$A$2:$A$5,,-1)</f>
        <v>0</v>
      </c>
      <c r="T44" s="1">
        <f>_xlfn.XLOOKUP(Table119[[#This Row],[AVE-BL]],NUMERICAL_BINS_STEP_1!$P$2:$P$5,NUMERICAL_BINS_STEP_1!$A$2:$A$5,,-1)</f>
        <v>3</v>
      </c>
      <c r="U44" s="1">
        <f>_xlfn.XLOOKUP(Table119[[#This Row],[ECON]],NUMERICAL_BINS_STEP_1!$Q$2:$Q$5,NUMERICAL_BINS_STEP_1!$A$2:$A$5,,-1)</f>
        <v>3</v>
      </c>
      <c r="V44" s="1">
        <f>_xlfn.XLOOKUP(Table119[[#This Row],[SR-BL]],NUMERICAL_BINS_STEP_1!$R$2:$R$5,NUMERICAL_BINS_STEP_1!$A$2:$A$5,,-1)</f>
        <v>3</v>
      </c>
      <c r="W44" s="1">
        <f>_xlfn.XLOOKUP(Table119[[#This Row],[AUCTION YEAR]],NUMERICAL_BINS_STEP_1!$S$2:$S$5,NUMERICAL_BINS_STEP_1!$A$2:$A$5,,-1)</f>
        <v>0</v>
      </c>
      <c r="X44" s="1">
        <f>_xlfn.XLOOKUP(Table119[[#This Row],[BASE PRICE]],NUMERICAL_BINS_STEP_1!$T$2:$T$5,NUMERICAL_BINS_STEP_1!$A$2:$A$5,,-1)</f>
        <v>1</v>
      </c>
      <c r="Y44" s="1">
        <f>_xlfn.XLOOKUP(Table119[[#This Row],[SOLD PRICE]],NUMERICAL_BINS_STEP_1!$U$2:$U$5,NUMERICAL_BINS_STEP_1!$A$2:$A$5,,-1)</f>
        <v>0</v>
      </c>
      <c r="Z44" s="4">
        <v>1</v>
      </c>
      <c r="AA44" s="1">
        <f>$B$134 +SUMPRODUCT($C$134:$Y$134,Table1523[[#This Row],[COUNTRY_BINS]:[SOLD PRICE]])</f>
        <v>-66.733598218472068</v>
      </c>
      <c r="AB44" s="1">
        <f t="shared" si="0"/>
        <v>1.0422371184704488E-29</v>
      </c>
      <c r="AC44" s="1">
        <f t="shared" si="1"/>
        <v>1.0422371184704488E-29</v>
      </c>
      <c r="AD44" s="1">
        <f>IF(Table1523[[#This Row],[AGE]]=1,AC44,1-AC44)</f>
        <v>1</v>
      </c>
      <c r="AE44" s="1">
        <f t="shared" si="2"/>
        <v>0</v>
      </c>
      <c r="AF44" s="1">
        <f t="shared" si="3"/>
        <v>0</v>
      </c>
      <c r="AG44" s="65">
        <f>IF(Table119[[#This Row],[SOLD PRICE]]&gt;=1000000,1,0)</f>
        <v>0</v>
      </c>
    </row>
    <row r="45" spans="1:39" x14ac:dyDescent="0.35">
      <c r="A45" s="13">
        <v>44</v>
      </c>
      <c r="B45" s="4" t="s">
        <v>80</v>
      </c>
      <c r="C45" s="1">
        <f>_xlfn.XLOOKUP(Table14[[#This Row],[COUNTRY]],CATEGORICAL_BINS_STEP_1!$L$2:$L$11,CATEGORICAL_BINS_STEP_1!$K$2:$K$11,,-1)</f>
        <v>1</v>
      </c>
      <c r="D45" s="1">
        <f>_xlfn.XLOOKUP(Table14[[#This Row],[TEAM]],CATEGORICAL_BINS_STEP_1!$L$14:$L$29,CATEGORICAL_BINS_STEP_1!$K$14:$K$29,,-1)</f>
        <v>4</v>
      </c>
      <c r="E45" s="1">
        <f>_xlfn.XLOOKUP(Table14[[#This Row],[PLAYING ROLE]],CATEGORICAL_BINS_STEP_1!$L$34:$L$37,CATEGORICAL_BINS_STEP_1!$K$34:$K$37,,-1)</f>
        <v>2</v>
      </c>
      <c r="F45" s="4">
        <v>2</v>
      </c>
      <c r="G45" s="1">
        <f>_xlfn.XLOOKUP(Table119[[#This Row],[T-RUNS]],NUMERICAL_BINS_STEP_1!$C$2:$C$5,NUMERICAL_BINS_STEP_1!$A$2:$A$5,,-1)</f>
        <v>0</v>
      </c>
      <c r="H45" s="1">
        <f>_xlfn.XLOOKUP(Table119[[#This Row],[T-WKTS]],NUMERICAL_BINS_STEP_1!$D$2:$D$5,NUMERICAL_BINS_STEP_1!$A$2:$A$5,,-1)</f>
        <v>0</v>
      </c>
      <c r="I45" s="1">
        <f>_xlfn.XLOOKUP(Table119[[#This Row],[ODI-RUNS-S]],NUMERICAL_BINS_STEP_1!$E$2:$E$5,NUMERICAL_BINS_STEP_1!$A$2:$A$5,,-1)</f>
        <v>0</v>
      </c>
      <c r="J45" s="1">
        <f>_xlfn.XLOOKUP(Table119[[#This Row],[ODI-SR-B]],NUMERICAL_BINS_STEP_1!$F$2:$F$5,NUMERICAL_BINS_STEP_1!$A$2:$A$5,,-1)</f>
        <v>0</v>
      </c>
      <c r="K45" s="1">
        <f>_xlfn.XLOOKUP(Table119[[#This Row],[ODI-WKTS]],NUMERICAL_BINS_STEP_1!$G$2:$G$5,NUMERICAL_BINS_STEP_1!$A$2:$A$5,,-1)</f>
        <v>2</v>
      </c>
      <c r="L45" s="1">
        <f>_xlfn.XLOOKUP(Table119[[#This Row],[ODI-SR-BL]],NUMERICAL_BINS_STEP_1!$H$2:$H$5,NUMERICAL_BINS_STEP_1!$A$2:$A$5,,-1)</f>
        <v>2</v>
      </c>
      <c r="M45" s="1">
        <f>_xlfn.XLOOKUP(Table119[[#This Row],[RUNS-S]],NUMERICAL_BINS_STEP_1!$I$2:$I$5,NUMERICAL_BINS_STEP_1!$A$2:$A$5,,-1)</f>
        <v>2</v>
      </c>
      <c r="N45" s="1">
        <f>_xlfn.XLOOKUP(Table119[[#This Row],[HS ]],NUMERICAL_BINS_STEP_1!$J$2:$J$5,NUMERICAL_BINS_STEP_1!$A$2:$A$5,,-1)</f>
        <v>1</v>
      </c>
      <c r="O45" s="1">
        <f>_xlfn.XLOOKUP(Table119[[#This Row],[AVE]],NUMERICAL_BINS_STEP_1!$K$2:$K$5,NUMERICAL_BINS_STEP_1!$A$2:$A$5,,-1)</f>
        <v>1</v>
      </c>
      <c r="P45" s="1">
        <f>_xlfn.XLOOKUP(Table119[[#This Row],[SR -B]],NUMERICAL_BINS_STEP_1!$L$2:$L$5,NUMERICAL_BINS_STEP_1!$A$2:$A$5,,-1)</f>
        <v>1</v>
      </c>
      <c r="Q45" s="1">
        <f>_xlfn.XLOOKUP(Table119[[#This Row],[SIXERS]],NUMERICAL_BINS_STEP_1!$M$2:$M$5,NUMERICAL_BINS_STEP_1!$A$2:$A$5,,-1)</f>
        <v>2</v>
      </c>
      <c r="R45" s="1">
        <f>_xlfn.XLOOKUP(Table119[[#This Row],[RUNS-C]],NUMERICAL_BINS_STEP_1!$N$2:$N$5,NUMERICAL_BINS_STEP_1!$A$2:$A$5,,-1)</f>
        <v>3</v>
      </c>
      <c r="S45" s="1">
        <f>_xlfn.XLOOKUP(Table119[[#This Row],[WKTS]],NUMERICAL_BINS_STEP_1!$O$2:$O$5,NUMERICAL_BINS_STEP_1!$A$2:$A$5,,-1)</f>
        <v>3</v>
      </c>
      <c r="T45" s="1">
        <f>_xlfn.XLOOKUP(Table119[[#This Row],[AVE-BL]],NUMERICAL_BINS_STEP_1!$P$2:$P$5,NUMERICAL_BINS_STEP_1!$A$2:$A$5,,-1)</f>
        <v>3</v>
      </c>
      <c r="U45" s="1">
        <f>_xlfn.XLOOKUP(Table119[[#This Row],[ECON]],NUMERICAL_BINS_STEP_1!$Q$2:$Q$5,NUMERICAL_BINS_STEP_1!$A$2:$A$5,,-1)</f>
        <v>3</v>
      </c>
      <c r="V45" s="1">
        <f>_xlfn.XLOOKUP(Table119[[#This Row],[SR-BL]],NUMERICAL_BINS_STEP_1!$R$2:$R$5,NUMERICAL_BINS_STEP_1!$A$2:$A$5,,-1)</f>
        <v>3</v>
      </c>
      <c r="W45" s="1">
        <f>_xlfn.XLOOKUP(Table119[[#This Row],[AUCTION YEAR]],NUMERICAL_BINS_STEP_1!$S$2:$S$5,NUMERICAL_BINS_STEP_1!$A$2:$A$5,,-1)</f>
        <v>0</v>
      </c>
      <c r="X45" s="1">
        <f>_xlfn.XLOOKUP(Table119[[#This Row],[BASE PRICE]],NUMERICAL_BINS_STEP_1!$T$2:$T$5,NUMERICAL_BINS_STEP_1!$A$2:$A$5,,-1)</f>
        <v>2</v>
      </c>
      <c r="Y45" s="1">
        <f>_xlfn.XLOOKUP(Table119[[#This Row],[SOLD PRICE]],NUMERICAL_BINS_STEP_1!$U$2:$U$5,NUMERICAL_BINS_STEP_1!$A$2:$A$5,,-1)</f>
        <v>1</v>
      </c>
      <c r="Z45" s="4">
        <v>0</v>
      </c>
      <c r="AA45" s="1">
        <f>$B$134 +SUMPRODUCT($C$134:$Y$134,Table1523[[#This Row],[COUNTRY_BINS]:[SOLD PRICE]])</f>
        <v>-61.295663531414093</v>
      </c>
      <c r="AB45" s="1">
        <f t="shared" si="0"/>
        <v>2.3967987179145791E-27</v>
      </c>
      <c r="AC45" s="1">
        <f t="shared" si="1"/>
        <v>2.3967987179145791E-27</v>
      </c>
      <c r="AD45" s="1">
        <f>IF(Table1523[[#This Row],[AGE]]=1,AC45,1-AC45)</f>
        <v>1</v>
      </c>
      <c r="AE45" s="1">
        <f t="shared" si="2"/>
        <v>0</v>
      </c>
      <c r="AF45" s="1">
        <f t="shared" si="3"/>
        <v>0</v>
      </c>
      <c r="AG45" s="65">
        <f>IF(Table119[[#This Row],[SOLD PRICE]]&gt;=1000000,1,0)</f>
        <v>0</v>
      </c>
    </row>
    <row r="46" spans="1:39" x14ac:dyDescent="0.35">
      <c r="A46" s="13">
        <v>45</v>
      </c>
      <c r="B46" s="4" t="s">
        <v>81</v>
      </c>
      <c r="C46" s="1">
        <f>_xlfn.XLOOKUP(Table14[[#This Row],[COUNTRY]],CATEGORICAL_BINS_STEP_1!$L$2:$L$11,CATEGORICAL_BINS_STEP_1!$K$2:$K$11,,-1)</f>
        <v>2</v>
      </c>
      <c r="D46" s="1">
        <f>_xlfn.XLOOKUP(Table14[[#This Row],[TEAM]],CATEGORICAL_BINS_STEP_1!$L$14:$L$29,CATEGORICAL_BINS_STEP_1!$K$14:$K$29,,-1)</f>
        <v>1</v>
      </c>
      <c r="E46" s="1">
        <f>_xlfn.XLOOKUP(Table14[[#This Row],[PLAYING ROLE]],CATEGORICAL_BINS_STEP_1!$L$34:$L$37,CATEGORICAL_BINS_STEP_1!$K$34:$K$37,,-1)</f>
        <v>1</v>
      </c>
      <c r="F46" s="4">
        <v>3</v>
      </c>
      <c r="G46" s="1">
        <f>_xlfn.XLOOKUP(Table119[[#This Row],[T-RUNS]],NUMERICAL_BINS_STEP_1!$C$2:$C$5,NUMERICAL_BINS_STEP_1!$A$2:$A$5,,-1)</f>
        <v>2</v>
      </c>
      <c r="H46" s="1">
        <f>_xlfn.XLOOKUP(Table119[[#This Row],[T-WKTS]],NUMERICAL_BINS_STEP_1!$D$2:$D$5,NUMERICAL_BINS_STEP_1!$A$2:$A$5,,-1)</f>
        <v>0</v>
      </c>
      <c r="I46" s="1">
        <f>_xlfn.XLOOKUP(Table119[[#This Row],[ODI-RUNS-S]],NUMERICAL_BINS_STEP_1!$E$2:$E$5,NUMERICAL_BINS_STEP_1!$A$2:$A$5,,-1)</f>
        <v>2</v>
      </c>
      <c r="J46" s="1">
        <f>_xlfn.XLOOKUP(Table119[[#This Row],[ODI-SR-B]],NUMERICAL_BINS_STEP_1!$F$2:$F$5,NUMERICAL_BINS_STEP_1!$A$2:$A$5,,-1)</f>
        <v>1</v>
      </c>
      <c r="K46" s="1">
        <f>_xlfn.XLOOKUP(Table119[[#This Row],[ODI-WKTS]],NUMERICAL_BINS_STEP_1!$G$2:$G$5,NUMERICAL_BINS_STEP_1!$A$2:$A$5,,-1)</f>
        <v>0</v>
      </c>
      <c r="L46" s="1">
        <f>_xlfn.XLOOKUP(Table119[[#This Row],[ODI-SR-BL]],NUMERICAL_BINS_STEP_1!$H$2:$H$5,NUMERICAL_BINS_STEP_1!$A$2:$A$5,,-1)</f>
        <v>0</v>
      </c>
      <c r="M46" s="1">
        <f>_xlfn.XLOOKUP(Table119[[#This Row],[RUNS-S]],NUMERICAL_BINS_STEP_1!$I$2:$I$5,NUMERICAL_BINS_STEP_1!$A$2:$A$5,,-1)</f>
        <v>2</v>
      </c>
      <c r="N46" s="1">
        <f>_xlfn.XLOOKUP(Table119[[#This Row],[HS ]],NUMERICAL_BINS_STEP_1!$J$2:$J$5,NUMERICAL_BINS_STEP_1!$A$2:$A$5,,-1)</f>
        <v>1</v>
      </c>
      <c r="O46" s="1">
        <f>_xlfn.XLOOKUP(Table119[[#This Row],[AVE]],NUMERICAL_BINS_STEP_1!$K$2:$K$5,NUMERICAL_BINS_STEP_1!$A$2:$A$5,,-1)</f>
        <v>1</v>
      </c>
      <c r="P46" s="1">
        <f>_xlfn.XLOOKUP(Table119[[#This Row],[SR -B]],NUMERICAL_BINS_STEP_1!$L$2:$L$5,NUMERICAL_BINS_STEP_1!$A$2:$A$5,,-1)</f>
        <v>1</v>
      </c>
      <c r="Q46" s="1">
        <f>_xlfn.XLOOKUP(Table119[[#This Row],[SIXERS]],NUMERICAL_BINS_STEP_1!$M$2:$M$5,NUMERICAL_BINS_STEP_1!$A$2:$A$5,,-1)</f>
        <v>2</v>
      </c>
      <c r="R46" s="1">
        <f>_xlfn.XLOOKUP(Table119[[#This Row],[RUNS-C]],NUMERICAL_BINS_STEP_1!$N$2:$N$5,NUMERICAL_BINS_STEP_1!$A$2:$A$5,,-1)</f>
        <v>0</v>
      </c>
      <c r="S46" s="1">
        <f>_xlfn.XLOOKUP(Table119[[#This Row],[WKTS]],NUMERICAL_BINS_STEP_1!$O$2:$O$5,NUMERICAL_BINS_STEP_1!$A$2:$A$5,,-1)</f>
        <v>0</v>
      </c>
      <c r="T46" s="1">
        <f>_xlfn.XLOOKUP(Table119[[#This Row],[AVE-BL]],NUMERICAL_BINS_STEP_1!$P$2:$P$5,NUMERICAL_BINS_STEP_1!$A$2:$A$5,,-1)</f>
        <v>0</v>
      </c>
      <c r="U46" s="1">
        <f>_xlfn.XLOOKUP(Table119[[#This Row],[ECON]],NUMERICAL_BINS_STEP_1!$Q$2:$Q$5,NUMERICAL_BINS_STEP_1!$A$2:$A$5,,-1)</f>
        <v>0</v>
      </c>
      <c r="V46" s="1">
        <f>_xlfn.XLOOKUP(Table119[[#This Row],[SR-BL]],NUMERICAL_BINS_STEP_1!$R$2:$R$5,NUMERICAL_BINS_STEP_1!$A$2:$A$5,,-1)</f>
        <v>0</v>
      </c>
      <c r="W46" s="1">
        <f>_xlfn.XLOOKUP(Table119[[#This Row],[AUCTION YEAR]],NUMERICAL_BINS_STEP_1!$S$2:$S$5,NUMERICAL_BINS_STEP_1!$A$2:$A$5,,-1)</f>
        <v>0</v>
      </c>
      <c r="X46" s="1">
        <f>_xlfn.XLOOKUP(Table119[[#This Row],[BASE PRICE]],NUMERICAL_BINS_STEP_1!$T$2:$T$5,NUMERICAL_BINS_STEP_1!$A$2:$A$5,,-1)</f>
        <v>2</v>
      </c>
      <c r="Y46" s="1">
        <f>_xlfn.XLOOKUP(Table119[[#This Row],[SOLD PRICE]],NUMERICAL_BINS_STEP_1!$U$2:$U$5,NUMERICAL_BINS_STEP_1!$A$2:$A$5,,-1)</f>
        <v>2</v>
      </c>
      <c r="Z46" s="4">
        <v>1</v>
      </c>
      <c r="AA46" s="1">
        <f>$B$134 +SUMPRODUCT($C$134:$Y$134,Table1523[[#This Row],[COUNTRY_BINS]:[SOLD PRICE]])</f>
        <v>-246.22874957032857</v>
      </c>
      <c r="AB46" s="1">
        <f t="shared" si="0"/>
        <v>1.159345219772673E-107</v>
      </c>
      <c r="AC46" s="1">
        <f t="shared" si="1"/>
        <v>1.159345219772673E-107</v>
      </c>
      <c r="AD46" s="1">
        <f>IF(Table1523[[#This Row],[AGE]]=1,AC46,1-AC46)</f>
        <v>1</v>
      </c>
      <c r="AE46" s="1">
        <f t="shared" si="2"/>
        <v>0</v>
      </c>
      <c r="AF46" s="1">
        <f t="shared" si="3"/>
        <v>0</v>
      </c>
      <c r="AG46" s="65">
        <f>IF(Table119[[#This Row],[SOLD PRICE]]&gt;=1000000,1,0)</f>
        <v>0</v>
      </c>
    </row>
    <row r="47" spans="1:39" ht="26.5" x14ac:dyDescent="0.35">
      <c r="A47" s="13">
        <v>46</v>
      </c>
      <c r="B47" s="4" t="s">
        <v>82</v>
      </c>
      <c r="C47" s="1">
        <f>_xlfn.XLOOKUP(Table14[[#This Row],[COUNTRY]],CATEGORICAL_BINS_STEP_1!$L$2:$L$11,CATEGORICAL_BINS_STEP_1!$K$2:$K$11,,-1)</f>
        <v>1</v>
      </c>
      <c r="D47" s="1">
        <f>_xlfn.XLOOKUP(Table14[[#This Row],[TEAM]],CATEGORICAL_BINS_STEP_1!$L$14:$L$29,CATEGORICAL_BINS_STEP_1!$K$14:$K$29,,-1)</f>
        <v>3</v>
      </c>
      <c r="E47" s="1">
        <f>_xlfn.XLOOKUP(Table14[[#This Row],[PLAYING ROLE]],CATEGORICAL_BINS_STEP_1!$L$34:$L$37,CATEGORICAL_BINS_STEP_1!$K$34:$K$37,,-1)</f>
        <v>4</v>
      </c>
      <c r="F47" s="4">
        <v>2</v>
      </c>
      <c r="G47" s="1">
        <f>_xlfn.XLOOKUP(Table119[[#This Row],[T-RUNS]],NUMERICAL_BINS_STEP_1!$C$2:$C$5,NUMERICAL_BINS_STEP_1!$A$2:$A$5,,-1)</f>
        <v>2</v>
      </c>
      <c r="H47" s="1">
        <f>_xlfn.XLOOKUP(Table119[[#This Row],[T-WKTS]],NUMERICAL_BINS_STEP_1!$D$2:$D$5,NUMERICAL_BINS_STEP_1!$A$2:$A$5,,-1)</f>
        <v>2</v>
      </c>
      <c r="I47" s="1">
        <f>_xlfn.XLOOKUP(Table119[[#This Row],[ODI-RUNS-S]],NUMERICAL_BINS_STEP_1!$E$2:$E$5,NUMERICAL_BINS_STEP_1!$A$2:$A$5,,-1)</f>
        <v>3</v>
      </c>
      <c r="J47" s="1">
        <f>_xlfn.XLOOKUP(Table119[[#This Row],[ODI-SR-B]],NUMERICAL_BINS_STEP_1!$F$2:$F$5,NUMERICAL_BINS_STEP_1!$A$2:$A$5,,-1)</f>
        <v>3</v>
      </c>
      <c r="K47" s="1">
        <f>_xlfn.XLOOKUP(Table119[[#This Row],[ODI-WKTS]],NUMERICAL_BINS_STEP_1!$G$2:$G$5,NUMERICAL_BINS_STEP_1!$A$2:$A$5,,-1)</f>
        <v>0</v>
      </c>
      <c r="L47" s="1">
        <f>_xlfn.XLOOKUP(Table119[[#This Row],[ODI-SR-BL]],NUMERICAL_BINS_STEP_1!$H$2:$H$5,NUMERICAL_BINS_STEP_1!$A$2:$A$5,,-1)</f>
        <v>3</v>
      </c>
      <c r="M47" s="1">
        <f>_xlfn.XLOOKUP(Table119[[#This Row],[RUNS-S]],NUMERICAL_BINS_STEP_1!$I$2:$I$5,NUMERICAL_BINS_STEP_1!$A$2:$A$5,,-1)</f>
        <v>3</v>
      </c>
      <c r="N47" s="1">
        <f>_xlfn.XLOOKUP(Table119[[#This Row],[HS ]],NUMERICAL_BINS_STEP_1!$J$2:$J$5,NUMERICAL_BINS_STEP_1!$A$2:$A$5,,-1)</f>
        <v>3</v>
      </c>
      <c r="O47" s="1">
        <f>_xlfn.XLOOKUP(Table119[[#This Row],[AVE]],NUMERICAL_BINS_STEP_1!$K$2:$K$5,NUMERICAL_BINS_STEP_1!$A$2:$A$5,,-1)</f>
        <v>3</v>
      </c>
      <c r="P47" s="1">
        <f>_xlfn.XLOOKUP(Table119[[#This Row],[SR -B]],NUMERICAL_BINS_STEP_1!$L$2:$L$5,NUMERICAL_BINS_STEP_1!$A$2:$A$5,,-1)</f>
        <v>3</v>
      </c>
      <c r="Q47" s="1">
        <f>_xlfn.XLOOKUP(Table119[[#This Row],[SIXERS]],NUMERICAL_BINS_STEP_1!$M$2:$M$5,NUMERICAL_BINS_STEP_1!$A$2:$A$5,,-1)</f>
        <v>3</v>
      </c>
      <c r="R47" s="1">
        <f>_xlfn.XLOOKUP(Table119[[#This Row],[RUNS-C]],NUMERICAL_BINS_STEP_1!$N$2:$N$5,NUMERICAL_BINS_STEP_1!$A$2:$A$5,,-1)</f>
        <v>2</v>
      </c>
      <c r="S47" s="1">
        <f>_xlfn.XLOOKUP(Table119[[#This Row],[WKTS]],NUMERICAL_BINS_STEP_1!$O$2:$O$5,NUMERICAL_BINS_STEP_1!$A$2:$A$5,,-1)</f>
        <v>2</v>
      </c>
      <c r="T47" s="1">
        <f>_xlfn.XLOOKUP(Table119[[#This Row],[AVE-BL]],NUMERICAL_BINS_STEP_1!$P$2:$P$5,NUMERICAL_BINS_STEP_1!$A$2:$A$5,,-1)</f>
        <v>2</v>
      </c>
      <c r="U47" s="1">
        <f>_xlfn.XLOOKUP(Table119[[#This Row],[ECON]],NUMERICAL_BINS_STEP_1!$Q$2:$Q$5,NUMERICAL_BINS_STEP_1!$A$2:$A$5,,-1)</f>
        <v>0</v>
      </c>
      <c r="V47" s="1">
        <f>_xlfn.XLOOKUP(Table119[[#This Row],[SR-BL]],NUMERICAL_BINS_STEP_1!$R$2:$R$5,NUMERICAL_BINS_STEP_1!$A$2:$A$5,,-1)</f>
        <v>3</v>
      </c>
      <c r="W47" s="1">
        <f>_xlfn.XLOOKUP(Table119[[#This Row],[AUCTION YEAR]],NUMERICAL_BINS_STEP_1!$S$2:$S$5,NUMERICAL_BINS_STEP_1!$A$2:$A$5,,-1)</f>
        <v>0</v>
      </c>
      <c r="X47" s="1">
        <f>_xlfn.XLOOKUP(Table119[[#This Row],[BASE PRICE]],NUMERICAL_BINS_STEP_1!$T$2:$T$5,NUMERICAL_BINS_STEP_1!$A$2:$A$5,,-1)</f>
        <v>2</v>
      </c>
      <c r="Y47" s="1">
        <f>_xlfn.XLOOKUP(Table119[[#This Row],[SOLD PRICE]],NUMERICAL_BINS_STEP_1!$U$2:$U$5,NUMERICAL_BINS_STEP_1!$A$2:$A$5,,-1)</f>
        <v>2</v>
      </c>
      <c r="Z47" s="4">
        <v>0</v>
      </c>
      <c r="AA47" s="1">
        <f>$B$134 +SUMPRODUCT($C$134:$Y$134,Table1523[[#This Row],[COUNTRY_BINS]:[SOLD PRICE]])</f>
        <v>-4.3394409892883541</v>
      </c>
      <c r="AB47" s="1">
        <f t="shared" si="0"/>
        <v>1.304381779963748E-2</v>
      </c>
      <c r="AC47" s="1">
        <f t="shared" si="1"/>
        <v>1.2875867332144681E-2</v>
      </c>
      <c r="AD47" s="1">
        <f>IF(Table1523[[#This Row],[AGE]]=1,AC47,1-AC47)</f>
        <v>0.98712413266785537</v>
      </c>
      <c r="AE47" s="1">
        <f t="shared" si="2"/>
        <v>-5.6282305695907701E-3</v>
      </c>
      <c r="AF47" s="1">
        <f t="shared" si="3"/>
        <v>0</v>
      </c>
      <c r="AG47" s="65">
        <f>IF(Table119[[#This Row],[SOLD PRICE]]&gt;=1000000,1,0)</f>
        <v>0</v>
      </c>
    </row>
    <row r="48" spans="1:39" ht="26.5" x14ac:dyDescent="0.35">
      <c r="A48" s="13">
        <v>47</v>
      </c>
      <c r="B48" s="4" t="s">
        <v>84</v>
      </c>
      <c r="C48" s="1">
        <f>_xlfn.XLOOKUP(Table14[[#This Row],[COUNTRY]],CATEGORICAL_BINS_STEP_1!$L$2:$L$11,CATEGORICAL_BINS_STEP_1!$K$2:$K$11,,-1)</f>
        <v>1</v>
      </c>
      <c r="D48" s="1">
        <f>_xlfn.XLOOKUP(Table14[[#This Row],[TEAM]],CATEGORICAL_BINS_STEP_1!$L$14:$L$29,CATEGORICAL_BINS_STEP_1!$K$14:$K$29,,-1)</f>
        <v>4</v>
      </c>
      <c r="E48" s="1">
        <f>_xlfn.XLOOKUP(Table14[[#This Row],[PLAYING ROLE]],CATEGORICAL_BINS_STEP_1!$L$34:$L$37,CATEGORICAL_BINS_STEP_1!$K$34:$K$37,,-1)</f>
        <v>3</v>
      </c>
      <c r="F48" s="4">
        <v>1</v>
      </c>
      <c r="G48" s="1">
        <f>_xlfn.XLOOKUP(Table119[[#This Row],[T-RUNS]],NUMERICAL_BINS_STEP_1!$C$2:$C$5,NUMERICAL_BINS_STEP_1!$A$2:$A$5,,-1)</f>
        <v>2</v>
      </c>
      <c r="H48" s="1">
        <f>_xlfn.XLOOKUP(Table119[[#This Row],[T-WKTS]],NUMERICAL_BINS_STEP_1!$D$2:$D$5,NUMERICAL_BINS_STEP_1!$A$2:$A$5,,-1)</f>
        <v>0</v>
      </c>
      <c r="I48" s="1">
        <f>_xlfn.XLOOKUP(Table119[[#This Row],[ODI-RUNS-S]],NUMERICAL_BINS_STEP_1!$E$2:$E$5,NUMERICAL_BINS_STEP_1!$A$2:$A$5,,-1)</f>
        <v>2</v>
      </c>
      <c r="J48" s="1">
        <f>_xlfn.XLOOKUP(Table119[[#This Row],[ODI-SR-B]],NUMERICAL_BINS_STEP_1!$F$2:$F$5,NUMERICAL_BINS_STEP_1!$A$2:$A$5,,-1)</f>
        <v>1</v>
      </c>
      <c r="K48" s="1">
        <f>_xlfn.XLOOKUP(Table119[[#This Row],[ODI-WKTS]],NUMERICAL_BINS_STEP_1!$G$2:$G$5,NUMERICAL_BINS_STEP_1!$A$2:$A$5,,-1)</f>
        <v>0</v>
      </c>
      <c r="L48" s="1">
        <f>_xlfn.XLOOKUP(Table119[[#This Row],[ODI-SR-BL]],NUMERICAL_BINS_STEP_1!$H$2:$H$5,NUMERICAL_BINS_STEP_1!$A$2:$A$5,,-1)</f>
        <v>2</v>
      </c>
      <c r="M48" s="1">
        <f>_xlfn.XLOOKUP(Table119[[#This Row],[RUNS-S]],NUMERICAL_BINS_STEP_1!$I$2:$I$5,NUMERICAL_BINS_STEP_1!$A$2:$A$5,,-1)</f>
        <v>0</v>
      </c>
      <c r="N48" s="1">
        <f>_xlfn.XLOOKUP(Table119[[#This Row],[HS ]],NUMERICAL_BINS_STEP_1!$J$2:$J$5,NUMERICAL_BINS_STEP_1!$A$2:$A$5,,-1)</f>
        <v>0</v>
      </c>
      <c r="O48" s="1">
        <f>_xlfn.XLOOKUP(Table119[[#This Row],[AVE]],NUMERICAL_BINS_STEP_1!$K$2:$K$5,NUMERICAL_BINS_STEP_1!$A$2:$A$5,,-1)</f>
        <v>1</v>
      </c>
      <c r="P48" s="1">
        <f>_xlfn.XLOOKUP(Table119[[#This Row],[SR -B]],NUMERICAL_BINS_STEP_1!$L$2:$L$5,NUMERICAL_BINS_STEP_1!$A$2:$A$5,,-1)</f>
        <v>2</v>
      </c>
      <c r="Q48" s="1">
        <f>_xlfn.XLOOKUP(Table119[[#This Row],[SIXERS]],NUMERICAL_BINS_STEP_1!$M$2:$M$5,NUMERICAL_BINS_STEP_1!$A$2:$A$5,,-1)</f>
        <v>0</v>
      </c>
      <c r="R48" s="1">
        <f>_xlfn.XLOOKUP(Table119[[#This Row],[RUNS-C]],NUMERICAL_BINS_STEP_1!$N$2:$N$5,NUMERICAL_BINS_STEP_1!$A$2:$A$5,,-1)</f>
        <v>0</v>
      </c>
      <c r="S48" s="1">
        <f>_xlfn.XLOOKUP(Table119[[#This Row],[WKTS]],NUMERICAL_BINS_STEP_1!$O$2:$O$5,NUMERICAL_BINS_STEP_1!$A$2:$A$5,,-1)</f>
        <v>0</v>
      </c>
      <c r="T48" s="1">
        <f>_xlfn.XLOOKUP(Table119[[#This Row],[AVE-BL]],NUMERICAL_BINS_STEP_1!$P$2:$P$5,NUMERICAL_BINS_STEP_1!$A$2:$A$5,,-1)</f>
        <v>0</v>
      </c>
      <c r="U48" s="1">
        <f>_xlfn.XLOOKUP(Table119[[#This Row],[ECON]],NUMERICAL_BINS_STEP_1!$Q$2:$Q$5,NUMERICAL_BINS_STEP_1!$A$2:$A$5,,-1)</f>
        <v>0</v>
      </c>
      <c r="V48" s="1">
        <f>_xlfn.XLOOKUP(Table119[[#This Row],[SR-BL]],NUMERICAL_BINS_STEP_1!$R$2:$R$5,NUMERICAL_BINS_STEP_1!$A$2:$A$5,,-1)</f>
        <v>0</v>
      </c>
      <c r="W48" s="1">
        <f>_xlfn.XLOOKUP(Table119[[#This Row],[AUCTION YEAR]],NUMERICAL_BINS_STEP_1!$S$2:$S$5,NUMERICAL_BINS_STEP_1!$A$2:$A$5,,-1)</f>
        <v>0</v>
      </c>
      <c r="X48" s="1">
        <f>_xlfn.XLOOKUP(Table119[[#This Row],[BASE PRICE]],NUMERICAL_BINS_STEP_1!$T$2:$T$5,NUMERICAL_BINS_STEP_1!$A$2:$A$5,,-1)</f>
        <v>2</v>
      </c>
      <c r="Y48" s="1">
        <f>_xlfn.XLOOKUP(Table119[[#This Row],[SOLD PRICE]],NUMERICAL_BINS_STEP_1!$U$2:$U$5,NUMERICAL_BINS_STEP_1!$A$2:$A$5,,-1)</f>
        <v>0</v>
      </c>
      <c r="Z48" s="4">
        <v>0</v>
      </c>
      <c r="AA48" s="1">
        <f>$B$134 +SUMPRODUCT($C$134:$Y$134,Table1523[[#This Row],[COUNTRY_BINS]:[SOLD PRICE]])</f>
        <v>-27.010304821085526</v>
      </c>
      <c r="AB48" s="1">
        <f t="shared" si="0"/>
        <v>1.8602600594179715E-12</v>
      </c>
      <c r="AC48" s="1">
        <f t="shared" si="1"/>
        <v>1.8602600594145109E-12</v>
      </c>
      <c r="AD48" s="1">
        <f>IF(Table1523[[#This Row],[AGE]]=1,AC48,1-AC48)</f>
        <v>1.8602600594145109E-12</v>
      </c>
      <c r="AE48" s="1">
        <f t="shared" si="2"/>
        <v>-11.730426338323051</v>
      </c>
      <c r="AF48" s="1">
        <f t="shared" si="3"/>
        <v>0</v>
      </c>
      <c r="AG48" s="65">
        <f>IF(Table119[[#This Row],[SOLD PRICE]]&gt;=1000000,1,0)</f>
        <v>0</v>
      </c>
    </row>
    <row r="49" spans="1:33" ht="26.5" x14ac:dyDescent="0.35">
      <c r="A49" s="13">
        <v>48</v>
      </c>
      <c r="B49" s="4" t="s">
        <v>85</v>
      </c>
      <c r="C49" s="1">
        <f>_xlfn.XLOOKUP(Table14[[#This Row],[COUNTRY]],CATEGORICAL_BINS_STEP_1!$L$2:$L$11,CATEGORICAL_BINS_STEP_1!$K$2:$K$11,,-1)</f>
        <v>1</v>
      </c>
      <c r="D49" s="1">
        <f>_xlfn.XLOOKUP(Table14[[#This Row],[TEAM]],CATEGORICAL_BINS_STEP_1!$L$14:$L$29,CATEGORICAL_BINS_STEP_1!$K$14:$K$29,,-1)</f>
        <v>4</v>
      </c>
      <c r="E49" s="1">
        <f>_xlfn.XLOOKUP(Table14[[#This Row],[PLAYING ROLE]],CATEGORICAL_BINS_STEP_1!$L$34:$L$37,CATEGORICAL_BINS_STEP_1!$K$34:$K$37,,-1)</f>
        <v>4</v>
      </c>
      <c r="F49" s="4">
        <v>2</v>
      </c>
      <c r="G49" s="1">
        <f>_xlfn.XLOOKUP(Table119[[#This Row],[T-RUNS]],NUMERICAL_BINS_STEP_1!$C$2:$C$5,NUMERICAL_BINS_STEP_1!$A$2:$A$5,,-1)</f>
        <v>3</v>
      </c>
      <c r="H49" s="1">
        <f>_xlfn.XLOOKUP(Table119[[#This Row],[T-WKTS]],NUMERICAL_BINS_STEP_1!$D$2:$D$5,NUMERICAL_BINS_STEP_1!$A$2:$A$5,,-1)</f>
        <v>2</v>
      </c>
      <c r="I49" s="1">
        <f>_xlfn.XLOOKUP(Table119[[#This Row],[ODI-RUNS-S]],NUMERICAL_BINS_STEP_1!$E$2:$E$5,NUMERICAL_BINS_STEP_1!$A$2:$A$5,,-1)</f>
        <v>3</v>
      </c>
      <c r="J49" s="1">
        <f>_xlfn.XLOOKUP(Table119[[#This Row],[ODI-SR-B]],NUMERICAL_BINS_STEP_1!$F$2:$F$5,NUMERICAL_BINS_STEP_1!$A$2:$A$5,,-1)</f>
        <v>3</v>
      </c>
      <c r="K49" s="1">
        <f>_xlfn.XLOOKUP(Table119[[#This Row],[ODI-WKTS]],NUMERICAL_BINS_STEP_1!$G$2:$G$5,NUMERICAL_BINS_STEP_1!$A$2:$A$5,,-1)</f>
        <v>2</v>
      </c>
      <c r="L49" s="1">
        <f>_xlfn.XLOOKUP(Table119[[#This Row],[ODI-SR-BL]],NUMERICAL_BINS_STEP_1!$H$2:$H$5,NUMERICAL_BINS_STEP_1!$A$2:$A$5,,-1)</f>
        <v>3</v>
      </c>
      <c r="M49" s="1">
        <f>_xlfn.XLOOKUP(Table119[[#This Row],[RUNS-S]],NUMERICAL_BINS_STEP_1!$I$2:$I$5,NUMERICAL_BINS_STEP_1!$A$2:$A$5,,-1)</f>
        <v>3</v>
      </c>
      <c r="N49" s="1">
        <f>_xlfn.XLOOKUP(Table119[[#This Row],[HS ]],NUMERICAL_BINS_STEP_1!$J$2:$J$5,NUMERICAL_BINS_STEP_1!$A$2:$A$5,,-1)</f>
        <v>3</v>
      </c>
      <c r="O49" s="1">
        <f>_xlfn.XLOOKUP(Table119[[#This Row],[AVE]],NUMERICAL_BINS_STEP_1!$K$2:$K$5,NUMERICAL_BINS_STEP_1!$A$2:$A$5,,-1)</f>
        <v>3</v>
      </c>
      <c r="P49" s="1">
        <f>_xlfn.XLOOKUP(Table119[[#This Row],[SR -B]],NUMERICAL_BINS_STEP_1!$L$2:$L$5,NUMERICAL_BINS_STEP_1!$A$2:$A$5,,-1)</f>
        <v>1</v>
      </c>
      <c r="Q49" s="1">
        <f>_xlfn.XLOOKUP(Table119[[#This Row],[SIXERS]],NUMERICAL_BINS_STEP_1!$M$2:$M$5,NUMERICAL_BINS_STEP_1!$A$2:$A$5,,-1)</f>
        <v>2</v>
      </c>
      <c r="R49" s="1">
        <f>_xlfn.XLOOKUP(Table119[[#This Row],[RUNS-C]],NUMERICAL_BINS_STEP_1!$N$2:$N$5,NUMERICAL_BINS_STEP_1!$A$2:$A$5,,-1)</f>
        <v>2</v>
      </c>
      <c r="S49" s="1">
        <f>_xlfn.XLOOKUP(Table119[[#This Row],[WKTS]],NUMERICAL_BINS_STEP_1!$O$2:$O$5,NUMERICAL_BINS_STEP_1!$A$2:$A$5,,-1)</f>
        <v>0</v>
      </c>
      <c r="T49" s="1">
        <f>_xlfn.XLOOKUP(Table119[[#This Row],[AVE-BL]],NUMERICAL_BINS_STEP_1!$P$2:$P$5,NUMERICAL_BINS_STEP_1!$A$2:$A$5,,-1)</f>
        <v>3</v>
      </c>
      <c r="U49" s="1">
        <f>_xlfn.XLOOKUP(Table119[[#This Row],[ECON]],NUMERICAL_BINS_STEP_1!$Q$2:$Q$5,NUMERICAL_BINS_STEP_1!$A$2:$A$5,,-1)</f>
        <v>2</v>
      </c>
      <c r="V49" s="1">
        <f>_xlfn.XLOOKUP(Table119[[#This Row],[SR-BL]],NUMERICAL_BINS_STEP_1!$R$2:$R$5,NUMERICAL_BINS_STEP_1!$A$2:$A$5,,-1)</f>
        <v>3</v>
      </c>
      <c r="W49" s="1">
        <f>_xlfn.XLOOKUP(Table119[[#This Row],[AUCTION YEAR]],NUMERICAL_BINS_STEP_1!$S$2:$S$5,NUMERICAL_BINS_STEP_1!$A$2:$A$5,,-1)</f>
        <v>0</v>
      </c>
      <c r="X49" s="1">
        <f>_xlfn.XLOOKUP(Table119[[#This Row],[BASE PRICE]],NUMERICAL_BINS_STEP_1!$T$2:$T$5,NUMERICAL_BINS_STEP_1!$A$2:$A$5,,-1)</f>
        <v>2</v>
      </c>
      <c r="Y49" s="1">
        <f>_xlfn.XLOOKUP(Table119[[#This Row],[SOLD PRICE]],NUMERICAL_BINS_STEP_1!$U$2:$U$5,NUMERICAL_BINS_STEP_1!$A$2:$A$5,,-1)</f>
        <v>1</v>
      </c>
      <c r="Z49" s="4">
        <v>0</v>
      </c>
      <c r="AA49" s="1">
        <f>$B$134 +SUMPRODUCT($C$134:$Y$134,Table1523[[#This Row],[COUNTRY_BINS]:[SOLD PRICE]])</f>
        <v>-89.726219505177809</v>
      </c>
      <c r="AB49" s="1">
        <f t="shared" si="0"/>
        <v>1.0774521369983364E-39</v>
      </c>
      <c r="AC49" s="1">
        <f t="shared" si="1"/>
        <v>1.0774521369983364E-39</v>
      </c>
      <c r="AD49" s="1">
        <f>IF(Table1523[[#This Row],[AGE]]=1,AC49,1-AC49)</f>
        <v>1</v>
      </c>
      <c r="AE49" s="1">
        <f t="shared" si="2"/>
        <v>0</v>
      </c>
      <c r="AF49" s="1">
        <f t="shared" si="3"/>
        <v>0</v>
      </c>
      <c r="AG49" s="65">
        <f>IF(Table119[[#This Row],[SOLD PRICE]]&gt;=1000000,1,0)</f>
        <v>0</v>
      </c>
    </row>
    <row r="50" spans="1:33" x14ac:dyDescent="0.35">
      <c r="A50" s="13">
        <v>49</v>
      </c>
      <c r="B50" s="4" t="s">
        <v>86</v>
      </c>
      <c r="C50" s="1">
        <f>_xlfn.XLOOKUP(Table14[[#This Row],[COUNTRY]],CATEGORICAL_BINS_STEP_1!$L$2:$L$11,CATEGORICAL_BINS_STEP_1!$K$2:$K$11,,-1)</f>
        <v>1</v>
      </c>
      <c r="D50" s="1">
        <f>_xlfn.XLOOKUP(Table14[[#This Row],[TEAM]],CATEGORICAL_BINS_STEP_1!$L$14:$L$29,CATEGORICAL_BINS_STEP_1!$K$14:$K$29,,-1)</f>
        <v>2</v>
      </c>
      <c r="E50" s="1">
        <f>_xlfn.XLOOKUP(Table14[[#This Row],[PLAYING ROLE]],CATEGORICAL_BINS_STEP_1!$L$34:$L$37,CATEGORICAL_BINS_STEP_1!$K$34:$K$37,,-1)</f>
        <v>3</v>
      </c>
      <c r="F50" s="4">
        <v>2</v>
      </c>
      <c r="G50" s="1">
        <f>_xlfn.XLOOKUP(Table119[[#This Row],[T-RUNS]],NUMERICAL_BINS_STEP_1!$C$2:$C$5,NUMERICAL_BINS_STEP_1!$A$2:$A$5,,-1)</f>
        <v>1</v>
      </c>
      <c r="H50" s="1">
        <f>_xlfn.XLOOKUP(Table119[[#This Row],[T-WKTS]],NUMERICAL_BINS_STEP_1!$D$2:$D$5,NUMERICAL_BINS_STEP_1!$A$2:$A$5,,-1)</f>
        <v>3</v>
      </c>
      <c r="I50" s="1">
        <f>_xlfn.XLOOKUP(Table119[[#This Row],[ODI-RUNS-S]],NUMERICAL_BINS_STEP_1!$E$2:$E$5,NUMERICAL_BINS_STEP_1!$A$2:$A$5,,-1)</f>
        <v>0</v>
      </c>
      <c r="J50" s="1">
        <f>_xlfn.XLOOKUP(Table119[[#This Row],[ODI-SR-B]],NUMERICAL_BINS_STEP_1!$F$2:$F$5,NUMERICAL_BINS_STEP_1!$A$2:$A$5,,-1)</f>
        <v>0</v>
      </c>
      <c r="K50" s="1">
        <f>_xlfn.XLOOKUP(Table119[[#This Row],[ODI-WKTS]],NUMERICAL_BINS_STEP_1!$G$2:$G$5,NUMERICAL_BINS_STEP_1!$A$2:$A$5,,-1)</f>
        <v>2</v>
      </c>
      <c r="L50" s="1">
        <f>_xlfn.XLOOKUP(Table119[[#This Row],[ODI-SR-BL]],NUMERICAL_BINS_STEP_1!$H$2:$H$5,NUMERICAL_BINS_STEP_1!$A$2:$A$5,,-1)</f>
        <v>0</v>
      </c>
      <c r="M50" s="1">
        <f>_xlfn.XLOOKUP(Table119[[#This Row],[RUNS-S]],NUMERICAL_BINS_STEP_1!$I$2:$I$5,NUMERICAL_BINS_STEP_1!$A$2:$A$5,,-1)</f>
        <v>0</v>
      </c>
      <c r="N50" s="1">
        <f>_xlfn.XLOOKUP(Table119[[#This Row],[HS ]],NUMERICAL_BINS_STEP_1!$J$2:$J$5,NUMERICAL_BINS_STEP_1!$A$2:$A$5,,-1)</f>
        <v>0</v>
      </c>
      <c r="O50" s="1">
        <f>_xlfn.XLOOKUP(Table119[[#This Row],[AVE]],NUMERICAL_BINS_STEP_1!$K$2:$K$5,NUMERICAL_BINS_STEP_1!$A$2:$A$5,,-1)</f>
        <v>0</v>
      </c>
      <c r="P50" s="1">
        <f>_xlfn.XLOOKUP(Table119[[#This Row],[SR -B]],NUMERICAL_BINS_STEP_1!$L$2:$L$5,NUMERICAL_BINS_STEP_1!$A$2:$A$5,,-1)</f>
        <v>0</v>
      </c>
      <c r="Q50" s="1">
        <f>_xlfn.XLOOKUP(Table119[[#This Row],[SIXERS]],NUMERICAL_BINS_STEP_1!$M$2:$M$5,NUMERICAL_BINS_STEP_1!$A$2:$A$5,,-1)</f>
        <v>0</v>
      </c>
      <c r="R50" s="1">
        <f>_xlfn.XLOOKUP(Table119[[#This Row],[RUNS-C]],NUMERICAL_BINS_STEP_1!$N$2:$N$5,NUMERICAL_BINS_STEP_1!$A$2:$A$5,,-1)</f>
        <v>0</v>
      </c>
      <c r="S50" s="1">
        <f>_xlfn.XLOOKUP(Table119[[#This Row],[WKTS]],NUMERICAL_BINS_STEP_1!$O$2:$O$5,NUMERICAL_BINS_STEP_1!$A$2:$A$5,,-1)</f>
        <v>0</v>
      </c>
      <c r="T50" s="1">
        <f>_xlfn.XLOOKUP(Table119[[#This Row],[AVE-BL]],NUMERICAL_BINS_STEP_1!$P$2:$P$5,NUMERICAL_BINS_STEP_1!$A$2:$A$5,,-1)</f>
        <v>2</v>
      </c>
      <c r="U50" s="1">
        <f>_xlfn.XLOOKUP(Table119[[#This Row],[ECON]],NUMERICAL_BINS_STEP_1!$Q$2:$Q$5,NUMERICAL_BINS_STEP_1!$A$2:$A$5,,-1)</f>
        <v>0</v>
      </c>
      <c r="V50" s="1">
        <f>_xlfn.XLOOKUP(Table119[[#This Row],[SR-BL]],NUMERICAL_BINS_STEP_1!$R$2:$R$5,NUMERICAL_BINS_STEP_1!$A$2:$A$5,,-1)</f>
        <v>3</v>
      </c>
      <c r="W50" s="1">
        <f>_xlfn.XLOOKUP(Table119[[#This Row],[AUCTION YEAR]],NUMERICAL_BINS_STEP_1!$S$2:$S$5,NUMERICAL_BINS_STEP_1!$A$2:$A$5,,-1)</f>
        <v>1</v>
      </c>
      <c r="X50" s="1">
        <f>_xlfn.XLOOKUP(Table119[[#This Row],[BASE PRICE]],NUMERICAL_BINS_STEP_1!$T$2:$T$5,NUMERICAL_BINS_STEP_1!$A$2:$A$5,,-1)</f>
        <v>2</v>
      </c>
      <c r="Y50" s="1">
        <f>_xlfn.XLOOKUP(Table119[[#This Row],[SOLD PRICE]],NUMERICAL_BINS_STEP_1!$U$2:$U$5,NUMERICAL_BINS_STEP_1!$A$2:$A$5,,-1)</f>
        <v>0</v>
      </c>
      <c r="Z50" s="4">
        <v>0</v>
      </c>
      <c r="AA50" s="1">
        <f>$B$134 +SUMPRODUCT($C$134:$Y$134,Table1523[[#This Row],[COUNTRY_BINS]:[SOLD PRICE]])</f>
        <v>-102.17814405151145</v>
      </c>
      <c r="AB50" s="1">
        <f t="shared" si="0"/>
        <v>4.2130427631095757E-45</v>
      </c>
      <c r="AC50" s="1">
        <f t="shared" si="1"/>
        <v>4.2130427631095757E-45</v>
      </c>
      <c r="AD50" s="1">
        <f>IF(Table1523[[#This Row],[AGE]]=1,AC50,1-AC50)</f>
        <v>1</v>
      </c>
      <c r="AE50" s="1">
        <f t="shared" si="2"/>
        <v>0</v>
      </c>
      <c r="AF50" s="1">
        <f t="shared" si="3"/>
        <v>0</v>
      </c>
      <c r="AG50" s="65">
        <f>IF(Table119[[#This Row],[SOLD PRICE]]&gt;=1000000,1,0)</f>
        <v>0</v>
      </c>
    </row>
    <row r="51" spans="1:33" ht="26.5" x14ac:dyDescent="0.35">
      <c r="A51" s="13">
        <v>50</v>
      </c>
      <c r="B51" s="4" t="s">
        <v>87</v>
      </c>
      <c r="C51" s="1">
        <f>_xlfn.XLOOKUP(Table14[[#This Row],[COUNTRY]],CATEGORICAL_BINS_STEP_1!$L$2:$L$11,CATEGORICAL_BINS_STEP_1!$K$2:$K$11,,-1)</f>
        <v>2</v>
      </c>
      <c r="D51" s="1">
        <f>_xlfn.XLOOKUP(Table14[[#This Row],[TEAM]],CATEGORICAL_BINS_STEP_1!$L$14:$L$29,CATEGORICAL_BINS_STEP_1!$K$14:$K$29,,-1)</f>
        <v>3</v>
      </c>
      <c r="E51" s="1">
        <f>_xlfn.XLOOKUP(Table14[[#This Row],[PLAYING ROLE]],CATEGORICAL_BINS_STEP_1!$L$34:$L$37,CATEGORICAL_BINS_STEP_1!$K$34:$K$37,,-1)</f>
        <v>2</v>
      </c>
      <c r="F51" s="4">
        <v>3</v>
      </c>
      <c r="G51" s="1">
        <f>_xlfn.XLOOKUP(Table119[[#This Row],[T-RUNS]],NUMERICAL_BINS_STEP_1!$C$2:$C$5,NUMERICAL_BINS_STEP_1!$A$2:$A$5,,-1)</f>
        <v>1</v>
      </c>
      <c r="H51" s="1">
        <f>_xlfn.XLOOKUP(Table119[[#This Row],[T-WKTS]],NUMERICAL_BINS_STEP_1!$D$2:$D$5,NUMERICAL_BINS_STEP_1!$A$2:$A$5,,-1)</f>
        <v>3</v>
      </c>
      <c r="I51" s="1">
        <f>_xlfn.XLOOKUP(Table119[[#This Row],[ODI-RUNS-S]],NUMERICAL_BINS_STEP_1!$E$2:$E$5,NUMERICAL_BINS_STEP_1!$A$2:$A$5,,-1)</f>
        <v>1</v>
      </c>
      <c r="J51" s="1">
        <f>_xlfn.XLOOKUP(Table119[[#This Row],[ODI-SR-B]],NUMERICAL_BINS_STEP_1!$F$2:$F$5,NUMERICAL_BINS_STEP_1!$A$2:$A$5,,-1)</f>
        <v>0</v>
      </c>
      <c r="K51" s="1">
        <f>_xlfn.XLOOKUP(Table119[[#This Row],[ODI-WKTS]],NUMERICAL_BINS_STEP_1!$G$2:$G$5,NUMERICAL_BINS_STEP_1!$A$2:$A$5,,-1)</f>
        <v>3</v>
      </c>
      <c r="L51" s="1">
        <f>_xlfn.XLOOKUP(Table119[[#This Row],[ODI-SR-BL]],NUMERICAL_BINS_STEP_1!$H$2:$H$5,NUMERICAL_BINS_STEP_1!$A$2:$A$5,,-1)</f>
        <v>0</v>
      </c>
      <c r="M51" s="1">
        <f>_xlfn.XLOOKUP(Table119[[#This Row],[RUNS-S]],NUMERICAL_BINS_STEP_1!$I$2:$I$5,NUMERICAL_BINS_STEP_1!$A$2:$A$5,,-1)</f>
        <v>0</v>
      </c>
      <c r="N51" s="1">
        <f>_xlfn.XLOOKUP(Table119[[#This Row],[HS ]],NUMERICAL_BINS_STEP_1!$J$2:$J$5,NUMERICAL_BINS_STEP_1!$A$2:$A$5,,-1)</f>
        <v>0</v>
      </c>
      <c r="O51" s="1">
        <f>_xlfn.XLOOKUP(Table119[[#This Row],[AVE]],NUMERICAL_BINS_STEP_1!$K$2:$K$5,NUMERICAL_BINS_STEP_1!$A$2:$A$5,,-1)</f>
        <v>0</v>
      </c>
      <c r="P51" s="1">
        <f>_xlfn.XLOOKUP(Table119[[#This Row],[SR -B]],NUMERICAL_BINS_STEP_1!$L$2:$L$5,NUMERICAL_BINS_STEP_1!$A$2:$A$5,,-1)</f>
        <v>3</v>
      </c>
      <c r="Q51" s="1">
        <f>_xlfn.XLOOKUP(Table119[[#This Row],[SIXERS]],NUMERICAL_BINS_STEP_1!$M$2:$M$5,NUMERICAL_BINS_STEP_1!$A$2:$A$5,,-1)</f>
        <v>0</v>
      </c>
      <c r="R51" s="1">
        <f>_xlfn.XLOOKUP(Table119[[#This Row],[RUNS-C]],NUMERICAL_BINS_STEP_1!$N$2:$N$5,NUMERICAL_BINS_STEP_1!$A$2:$A$5,,-1)</f>
        <v>2</v>
      </c>
      <c r="S51" s="1">
        <f>_xlfn.XLOOKUP(Table119[[#This Row],[WKTS]],NUMERICAL_BINS_STEP_1!$O$2:$O$5,NUMERICAL_BINS_STEP_1!$A$2:$A$5,,-1)</f>
        <v>2</v>
      </c>
      <c r="T51" s="1">
        <f>_xlfn.XLOOKUP(Table119[[#This Row],[AVE-BL]],NUMERICAL_BINS_STEP_1!$P$2:$P$5,NUMERICAL_BINS_STEP_1!$A$2:$A$5,,-1)</f>
        <v>0</v>
      </c>
      <c r="U51" s="1">
        <f>_xlfn.XLOOKUP(Table119[[#This Row],[ECON]],NUMERICAL_BINS_STEP_1!$Q$2:$Q$5,NUMERICAL_BINS_STEP_1!$A$2:$A$5,,-1)</f>
        <v>2</v>
      </c>
      <c r="V51" s="1">
        <f>_xlfn.XLOOKUP(Table119[[#This Row],[SR-BL]],NUMERICAL_BINS_STEP_1!$R$2:$R$5,NUMERICAL_BINS_STEP_1!$A$2:$A$5,,-1)</f>
        <v>0</v>
      </c>
      <c r="W51" s="1">
        <f>_xlfn.XLOOKUP(Table119[[#This Row],[AUCTION YEAR]],NUMERICAL_BINS_STEP_1!$S$2:$S$5,NUMERICAL_BINS_STEP_1!$A$2:$A$5,,-1)</f>
        <v>0</v>
      </c>
      <c r="X51" s="1">
        <f>_xlfn.XLOOKUP(Table119[[#This Row],[BASE PRICE]],NUMERICAL_BINS_STEP_1!$T$2:$T$5,NUMERICAL_BINS_STEP_1!$A$2:$A$5,,-1)</f>
        <v>2</v>
      </c>
      <c r="Y51" s="1">
        <f>_xlfn.XLOOKUP(Table119[[#This Row],[SOLD PRICE]],NUMERICAL_BINS_STEP_1!$U$2:$U$5,NUMERICAL_BINS_STEP_1!$A$2:$A$5,,-1)</f>
        <v>0</v>
      </c>
      <c r="Z51" s="4">
        <v>0</v>
      </c>
      <c r="AA51" s="1">
        <f>$B$134 +SUMPRODUCT($C$134:$Y$134,Table1523[[#This Row],[COUNTRY_BINS]:[SOLD PRICE]])</f>
        <v>-243.92651806455066</v>
      </c>
      <c r="AB51" s="1">
        <f t="shared" si="0"/>
        <v>1.1589353625882751E-106</v>
      </c>
      <c r="AC51" s="1">
        <f t="shared" si="1"/>
        <v>1.1589353625882751E-106</v>
      </c>
      <c r="AD51" s="1">
        <f>IF(Table1523[[#This Row],[AGE]]=1,AC51,1-AC51)</f>
        <v>1</v>
      </c>
      <c r="AE51" s="1">
        <f t="shared" si="2"/>
        <v>0</v>
      </c>
      <c r="AF51" s="1">
        <f t="shared" si="3"/>
        <v>0</v>
      </c>
      <c r="AG51" s="65">
        <f>IF(Table119[[#This Row],[SOLD PRICE]]&gt;=1000000,1,0)</f>
        <v>0</v>
      </c>
    </row>
    <row r="52" spans="1:33" x14ac:dyDescent="0.35">
      <c r="A52" s="13">
        <v>51</v>
      </c>
      <c r="B52" s="4" t="s">
        <v>88</v>
      </c>
      <c r="C52" s="1">
        <f>_xlfn.XLOOKUP(Table14[[#This Row],[COUNTRY]],CATEGORICAL_BINS_STEP_1!$L$2:$L$11,CATEGORICAL_BINS_STEP_1!$K$2:$K$11,,-1)</f>
        <v>1</v>
      </c>
      <c r="D52" s="1">
        <f>_xlfn.XLOOKUP(Table14[[#This Row],[TEAM]],CATEGORICAL_BINS_STEP_1!$L$14:$L$29,CATEGORICAL_BINS_STEP_1!$K$14:$K$29,,-1)</f>
        <v>1</v>
      </c>
      <c r="E52" s="1">
        <f>_xlfn.XLOOKUP(Table14[[#This Row],[PLAYING ROLE]],CATEGORICAL_BINS_STEP_1!$L$34:$L$37,CATEGORICAL_BINS_STEP_1!$K$34:$K$37,,-1)</f>
        <v>2</v>
      </c>
      <c r="F52" s="4">
        <v>1</v>
      </c>
      <c r="G52" s="1">
        <f>_xlfn.XLOOKUP(Table119[[#This Row],[T-RUNS]],NUMERICAL_BINS_STEP_1!$C$2:$C$5,NUMERICAL_BINS_STEP_1!$A$2:$A$5,,-1)</f>
        <v>2</v>
      </c>
      <c r="H52" s="1">
        <f>_xlfn.XLOOKUP(Table119[[#This Row],[T-WKTS]],NUMERICAL_BINS_STEP_1!$D$2:$D$5,NUMERICAL_BINS_STEP_1!$A$2:$A$5,,-1)</f>
        <v>0</v>
      </c>
      <c r="I52" s="1">
        <f>_xlfn.XLOOKUP(Table119[[#This Row],[ODI-RUNS-S]],NUMERICAL_BINS_STEP_1!$E$2:$E$5,NUMERICAL_BINS_STEP_1!$A$2:$A$5,,-1)</f>
        <v>0</v>
      </c>
      <c r="J52" s="1">
        <f>_xlfn.XLOOKUP(Table119[[#This Row],[ODI-SR-B]],NUMERICAL_BINS_STEP_1!$F$2:$F$5,NUMERICAL_BINS_STEP_1!$A$2:$A$5,,-1)</f>
        <v>0</v>
      </c>
      <c r="K52" s="1">
        <f>_xlfn.XLOOKUP(Table119[[#This Row],[ODI-WKTS]],NUMERICAL_BINS_STEP_1!$G$2:$G$5,NUMERICAL_BINS_STEP_1!$A$2:$A$5,,-1)</f>
        <v>0</v>
      </c>
      <c r="L52" s="1">
        <f>_xlfn.XLOOKUP(Table119[[#This Row],[ODI-SR-BL]],NUMERICAL_BINS_STEP_1!$H$2:$H$5,NUMERICAL_BINS_STEP_1!$A$2:$A$5,,-1)</f>
        <v>0</v>
      </c>
      <c r="M52" s="1">
        <f>_xlfn.XLOOKUP(Table119[[#This Row],[RUNS-S]],NUMERICAL_BINS_STEP_1!$I$2:$I$5,NUMERICAL_BINS_STEP_1!$A$2:$A$5,,-1)</f>
        <v>1</v>
      </c>
      <c r="N52" s="1">
        <f>_xlfn.XLOOKUP(Table119[[#This Row],[HS ]],NUMERICAL_BINS_STEP_1!$J$2:$J$5,NUMERICAL_BINS_STEP_1!$A$2:$A$5,,-1)</f>
        <v>2</v>
      </c>
      <c r="O52" s="1">
        <f>_xlfn.XLOOKUP(Table119[[#This Row],[AVE]],NUMERICAL_BINS_STEP_1!$K$2:$K$5,NUMERICAL_BINS_STEP_1!$A$2:$A$5,,-1)</f>
        <v>1</v>
      </c>
      <c r="P52" s="1">
        <f>_xlfn.XLOOKUP(Table119[[#This Row],[SR -B]],NUMERICAL_BINS_STEP_1!$L$2:$L$5,NUMERICAL_BINS_STEP_1!$A$2:$A$5,,-1)</f>
        <v>1</v>
      </c>
      <c r="Q52" s="1">
        <f>_xlfn.XLOOKUP(Table119[[#This Row],[SIXERS]],NUMERICAL_BINS_STEP_1!$M$2:$M$5,NUMERICAL_BINS_STEP_1!$A$2:$A$5,,-1)</f>
        <v>1</v>
      </c>
      <c r="R52" s="1">
        <f>_xlfn.XLOOKUP(Table119[[#This Row],[RUNS-C]],NUMERICAL_BINS_STEP_1!$N$2:$N$5,NUMERICAL_BINS_STEP_1!$A$2:$A$5,,-1)</f>
        <v>0</v>
      </c>
      <c r="S52" s="1">
        <f>_xlfn.XLOOKUP(Table119[[#This Row],[WKTS]],NUMERICAL_BINS_STEP_1!$O$2:$O$5,NUMERICAL_BINS_STEP_1!$A$2:$A$5,,-1)</f>
        <v>0</v>
      </c>
      <c r="T52" s="1">
        <f>_xlfn.XLOOKUP(Table119[[#This Row],[AVE-BL]],NUMERICAL_BINS_STEP_1!$P$2:$P$5,NUMERICAL_BINS_STEP_1!$A$2:$A$5,,-1)</f>
        <v>0</v>
      </c>
      <c r="U52" s="1">
        <f>_xlfn.XLOOKUP(Table119[[#This Row],[ECON]],NUMERICAL_BINS_STEP_1!$Q$2:$Q$5,NUMERICAL_BINS_STEP_1!$A$2:$A$5,,-1)</f>
        <v>0</v>
      </c>
      <c r="V52" s="1">
        <f>_xlfn.XLOOKUP(Table119[[#This Row],[SR-BL]],NUMERICAL_BINS_STEP_1!$R$2:$R$5,NUMERICAL_BINS_STEP_1!$A$2:$A$5,,-1)</f>
        <v>0</v>
      </c>
      <c r="W52" s="1">
        <f>_xlfn.XLOOKUP(Table119[[#This Row],[AUCTION YEAR]],NUMERICAL_BINS_STEP_1!$S$2:$S$5,NUMERICAL_BINS_STEP_1!$A$2:$A$5,,-1)</f>
        <v>0</v>
      </c>
      <c r="X52" s="1">
        <f>_xlfn.XLOOKUP(Table119[[#This Row],[BASE PRICE]],NUMERICAL_BINS_STEP_1!$T$2:$T$5,NUMERICAL_BINS_STEP_1!$A$2:$A$5,,-1)</f>
        <v>2</v>
      </c>
      <c r="Y52" s="1">
        <f>_xlfn.XLOOKUP(Table119[[#This Row],[SOLD PRICE]],NUMERICAL_BINS_STEP_1!$U$2:$U$5,NUMERICAL_BINS_STEP_1!$A$2:$A$5,,-1)</f>
        <v>0</v>
      </c>
      <c r="Z52" s="4">
        <v>1</v>
      </c>
      <c r="AA52" s="1">
        <f>$B$134 +SUMPRODUCT($C$134:$Y$134,Table1523[[#This Row],[COUNTRY_BINS]:[SOLD PRICE]])</f>
        <v>-83.741609183522044</v>
      </c>
      <c r="AB52" s="1">
        <f t="shared" si="0"/>
        <v>4.2803691559208551E-37</v>
      </c>
      <c r="AC52" s="1">
        <f t="shared" si="1"/>
        <v>4.2803691559208551E-37</v>
      </c>
      <c r="AD52" s="1">
        <f>IF(Table1523[[#This Row],[AGE]]=1,AC52,1-AC52)</f>
        <v>4.2803691559208551E-37</v>
      </c>
      <c r="AE52" s="1">
        <f t="shared" si="2"/>
        <v>-36.368518774102299</v>
      </c>
      <c r="AF52" s="1">
        <f t="shared" si="3"/>
        <v>0</v>
      </c>
      <c r="AG52" s="65">
        <f>IF(Table119[[#This Row],[SOLD PRICE]]&gt;=1000000,1,0)</f>
        <v>0</v>
      </c>
    </row>
    <row r="53" spans="1:33" x14ac:dyDescent="0.35">
      <c r="A53" s="13">
        <v>52</v>
      </c>
      <c r="B53" s="4" t="s">
        <v>89</v>
      </c>
      <c r="C53" s="1">
        <f>_xlfn.XLOOKUP(Table14[[#This Row],[COUNTRY]],CATEGORICAL_BINS_STEP_1!$L$2:$L$11,CATEGORICAL_BINS_STEP_1!$K$2:$K$11,,-1)</f>
        <v>1</v>
      </c>
      <c r="D53" s="1">
        <f>_xlfn.XLOOKUP(Table14[[#This Row],[TEAM]],CATEGORICAL_BINS_STEP_1!$L$14:$L$29,CATEGORICAL_BINS_STEP_1!$K$14:$K$29,,-1)</f>
        <v>2</v>
      </c>
      <c r="E53" s="1">
        <f>_xlfn.XLOOKUP(Table14[[#This Row],[PLAYING ROLE]],CATEGORICAL_BINS_STEP_1!$L$34:$L$37,CATEGORICAL_BINS_STEP_1!$K$34:$K$37,,-1)</f>
        <v>3</v>
      </c>
      <c r="F53" s="4">
        <v>1</v>
      </c>
      <c r="G53" s="1">
        <f>_xlfn.XLOOKUP(Table119[[#This Row],[T-RUNS]],NUMERICAL_BINS_STEP_1!$C$2:$C$5,NUMERICAL_BINS_STEP_1!$A$2:$A$5,,-1)</f>
        <v>2</v>
      </c>
      <c r="H53" s="1">
        <f>_xlfn.XLOOKUP(Table119[[#This Row],[T-WKTS]],NUMERICAL_BINS_STEP_1!$D$2:$D$5,NUMERICAL_BINS_STEP_1!$A$2:$A$5,,-1)</f>
        <v>0</v>
      </c>
      <c r="I53" s="1">
        <f>_xlfn.XLOOKUP(Table119[[#This Row],[ODI-RUNS-S]],NUMERICAL_BINS_STEP_1!$E$2:$E$5,NUMERICAL_BINS_STEP_1!$A$2:$A$5,,-1)</f>
        <v>2</v>
      </c>
      <c r="J53" s="1">
        <f>_xlfn.XLOOKUP(Table119[[#This Row],[ODI-SR-B]],NUMERICAL_BINS_STEP_1!$F$2:$F$5,NUMERICAL_BINS_STEP_1!$A$2:$A$5,,-1)</f>
        <v>2</v>
      </c>
      <c r="K53" s="1">
        <f>_xlfn.XLOOKUP(Table119[[#This Row],[ODI-WKTS]],NUMERICAL_BINS_STEP_1!$G$2:$G$5,NUMERICAL_BINS_STEP_1!$A$2:$A$5,,-1)</f>
        <v>0</v>
      </c>
      <c r="L53" s="1">
        <f>_xlfn.XLOOKUP(Table119[[#This Row],[ODI-SR-BL]],NUMERICAL_BINS_STEP_1!$H$2:$H$5,NUMERICAL_BINS_STEP_1!$A$2:$A$5,,-1)</f>
        <v>0</v>
      </c>
      <c r="M53" s="1">
        <f>_xlfn.XLOOKUP(Table119[[#This Row],[RUNS-S]],NUMERICAL_BINS_STEP_1!$I$2:$I$5,NUMERICAL_BINS_STEP_1!$A$2:$A$5,,-1)</f>
        <v>1</v>
      </c>
      <c r="N53" s="1">
        <f>_xlfn.XLOOKUP(Table119[[#This Row],[HS ]],NUMERICAL_BINS_STEP_1!$J$2:$J$5,NUMERICAL_BINS_STEP_1!$A$2:$A$5,,-1)</f>
        <v>2</v>
      </c>
      <c r="O53" s="1">
        <f>_xlfn.XLOOKUP(Table119[[#This Row],[AVE]],NUMERICAL_BINS_STEP_1!$K$2:$K$5,NUMERICAL_BINS_STEP_1!$A$2:$A$5,,-1)</f>
        <v>2</v>
      </c>
      <c r="P53" s="1">
        <f>_xlfn.XLOOKUP(Table119[[#This Row],[SR -B]],NUMERICAL_BINS_STEP_1!$L$2:$L$5,NUMERICAL_BINS_STEP_1!$A$2:$A$5,,-1)</f>
        <v>3</v>
      </c>
      <c r="Q53" s="1">
        <f>_xlfn.XLOOKUP(Table119[[#This Row],[SIXERS]],NUMERICAL_BINS_STEP_1!$M$2:$M$5,NUMERICAL_BINS_STEP_1!$A$2:$A$5,,-1)</f>
        <v>2</v>
      </c>
      <c r="R53" s="1">
        <f>_xlfn.XLOOKUP(Table119[[#This Row],[RUNS-C]],NUMERICAL_BINS_STEP_1!$N$2:$N$5,NUMERICAL_BINS_STEP_1!$A$2:$A$5,,-1)</f>
        <v>0</v>
      </c>
      <c r="S53" s="1">
        <f>_xlfn.XLOOKUP(Table119[[#This Row],[WKTS]],NUMERICAL_BINS_STEP_1!$O$2:$O$5,NUMERICAL_BINS_STEP_1!$A$2:$A$5,,-1)</f>
        <v>0</v>
      </c>
      <c r="T53" s="1">
        <f>_xlfn.XLOOKUP(Table119[[#This Row],[AVE-BL]],NUMERICAL_BINS_STEP_1!$P$2:$P$5,NUMERICAL_BINS_STEP_1!$A$2:$A$5,,-1)</f>
        <v>0</v>
      </c>
      <c r="U53" s="1">
        <f>_xlfn.XLOOKUP(Table119[[#This Row],[ECON]],NUMERICAL_BINS_STEP_1!$Q$2:$Q$5,NUMERICAL_BINS_STEP_1!$A$2:$A$5,,-1)</f>
        <v>0</v>
      </c>
      <c r="V53" s="1">
        <f>_xlfn.XLOOKUP(Table119[[#This Row],[SR-BL]],NUMERICAL_BINS_STEP_1!$R$2:$R$5,NUMERICAL_BINS_STEP_1!$A$2:$A$5,,-1)</f>
        <v>0</v>
      </c>
      <c r="W53" s="1">
        <f>_xlfn.XLOOKUP(Table119[[#This Row],[AUCTION YEAR]],NUMERICAL_BINS_STEP_1!$S$2:$S$5,NUMERICAL_BINS_STEP_1!$A$2:$A$5,,-1)</f>
        <v>0</v>
      </c>
      <c r="X53" s="1">
        <f>_xlfn.XLOOKUP(Table119[[#This Row],[BASE PRICE]],NUMERICAL_BINS_STEP_1!$T$2:$T$5,NUMERICAL_BINS_STEP_1!$A$2:$A$5,,-1)</f>
        <v>2</v>
      </c>
      <c r="Y53" s="1">
        <f>_xlfn.XLOOKUP(Table119[[#This Row],[SOLD PRICE]],NUMERICAL_BINS_STEP_1!$U$2:$U$5,NUMERICAL_BINS_STEP_1!$A$2:$A$5,,-1)</f>
        <v>0</v>
      </c>
      <c r="Z53" s="4">
        <v>0</v>
      </c>
      <c r="AA53" s="1">
        <f>$B$134 +SUMPRODUCT($C$134:$Y$134,Table1523[[#This Row],[COUNTRY_BINS]:[SOLD PRICE]])</f>
        <v>-59.106151486975378</v>
      </c>
      <c r="AB53" s="1">
        <f t="shared" si="0"/>
        <v>2.140545987567401E-26</v>
      </c>
      <c r="AC53" s="1">
        <f t="shared" si="1"/>
        <v>2.140545987567401E-26</v>
      </c>
      <c r="AD53" s="1">
        <f>IF(Table1523[[#This Row],[AGE]]=1,AC53,1-AC53)</f>
        <v>2.140545987567401E-26</v>
      </c>
      <c r="AE53" s="1">
        <f t="shared" si="2"/>
        <v>-25.669475437331091</v>
      </c>
      <c r="AF53" s="1">
        <f t="shared" si="3"/>
        <v>0</v>
      </c>
      <c r="AG53" s="65">
        <f>IF(Table119[[#This Row],[SOLD PRICE]]&gt;=1000000,1,0)</f>
        <v>0</v>
      </c>
    </row>
    <row r="54" spans="1:33" x14ac:dyDescent="0.35">
      <c r="A54" s="13">
        <v>53</v>
      </c>
      <c r="B54" s="4" t="s">
        <v>90</v>
      </c>
      <c r="C54" s="1">
        <f>_xlfn.XLOOKUP(Table14[[#This Row],[COUNTRY]],CATEGORICAL_BINS_STEP_1!$L$2:$L$11,CATEGORICAL_BINS_STEP_1!$K$2:$K$11,,-1)</f>
        <v>1</v>
      </c>
      <c r="D54" s="1">
        <f>_xlfn.XLOOKUP(Table14[[#This Row],[TEAM]],CATEGORICAL_BINS_STEP_1!$L$14:$L$29,CATEGORICAL_BINS_STEP_1!$K$14:$K$29,,-1)</f>
        <v>1</v>
      </c>
      <c r="E54" s="1">
        <f>_xlfn.XLOOKUP(Table14[[#This Row],[PLAYING ROLE]],CATEGORICAL_BINS_STEP_1!$L$34:$L$37,CATEGORICAL_BINS_STEP_1!$K$34:$K$37,,-1)</f>
        <v>3</v>
      </c>
      <c r="F54" s="4">
        <v>3</v>
      </c>
      <c r="G54" s="1">
        <f>_xlfn.XLOOKUP(Table119[[#This Row],[T-RUNS]],NUMERICAL_BINS_STEP_1!$C$2:$C$5,NUMERICAL_BINS_STEP_1!$A$2:$A$5,,-1)</f>
        <v>1</v>
      </c>
      <c r="H54" s="1">
        <f>_xlfn.XLOOKUP(Table119[[#This Row],[T-WKTS]],NUMERICAL_BINS_STEP_1!$D$2:$D$5,NUMERICAL_BINS_STEP_1!$A$2:$A$5,,-1)</f>
        <v>0</v>
      </c>
      <c r="I54" s="1">
        <f>_xlfn.XLOOKUP(Table119[[#This Row],[ODI-RUNS-S]],NUMERICAL_BINS_STEP_1!$E$2:$E$5,NUMERICAL_BINS_STEP_1!$A$2:$A$5,,-1)</f>
        <v>3</v>
      </c>
      <c r="J54" s="1">
        <f>_xlfn.XLOOKUP(Table119[[#This Row],[ODI-SR-B]],NUMERICAL_BINS_STEP_1!$F$2:$F$5,NUMERICAL_BINS_STEP_1!$A$2:$A$5,,-1)</f>
        <v>2</v>
      </c>
      <c r="K54" s="1">
        <f>_xlfn.XLOOKUP(Table119[[#This Row],[ODI-WKTS]],NUMERICAL_BINS_STEP_1!$G$2:$G$5,NUMERICAL_BINS_STEP_1!$A$2:$A$5,,-1)</f>
        <v>0</v>
      </c>
      <c r="L54" s="1">
        <f>_xlfn.XLOOKUP(Table119[[#This Row],[ODI-SR-BL]],NUMERICAL_BINS_STEP_1!$H$2:$H$5,NUMERICAL_BINS_STEP_1!$A$2:$A$5,,-1)</f>
        <v>3</v>
      </c>
      <c r="M54" s="1">
        <f>_xlfn.XLOOKUP(Table119[[#This Row],[RUNS-S]],NUMERICAL_BINS_STEP_1!$I$2:$I$5,NUMERICAL_BINS_STEP_1!$A$2:$A$5,,-1)</f>
        <v>3</v>
      </c>
      <c r="N54" s="1">
        <f>_xlfn.XLOOKUP(Table119[[#This Row],[HS ]],NUMERICAL_BINS_STEP_1!$J$2:$J$5,NUMERICAL_BINS_STEP_1!$A$2:$A$5,,-1)</f>
        <v>2</v>
      </c>
      <c r="O54" s="1">
        <f>_xlfn.XLOOKUP(Table119[[#This Row],[AVE]],NUMERICAL_BINS_STEP_1!$K$2:$K$5,NUMERICAL_BINS_STEP_1!$A$2:$A$5,,-1)</f>
        <v>3</v>
      </c>
      <c r="P54" s="1">
        <f>_xlfn.XLOOKUP(Table119[[#This Row],[SR -B]],NUMERICAL_BINS_STEP_1!$L$2:$L$5,NUMERICAL_BINS_STEP_1!$A$2:$A$5,,-1)</f>
        <v>2</v>
      </c>
      <c r="Q54" s="1">
        <f>_xlfn.XLOOKUP(Table119[[#This Row],[SIXERS]],NUMERICAL_BINS_STEP_1!$M$2:$M$5,NUMERICAL_BINS_STEP_1!$A$2:$A$5,,-1)</f>
        <v>3</v>
      </c>
      <c r="R54" s="1">
        <f>_xlfn.XLOOKUP(Table119[[#This Row],[RUNS-C]],NUMERICAL_BINS_STEP_1!$N$2:$N$5,NUMERICAL_BINS_STEP_1!$A$2:$A$5,,-1)</f>
        <v>0</v>
      </c>
      <c r="S54" s="1">
        <f>_xlfn.XLOOKUP(Table119[[#This Row],[WKTS]],NUMERICAL_BINS_STEP_1!$O$2:$O$5,NUMERICAL_BINS_STEP_1!$A$2:$A$5,,-1)</f>
        <v>3</v>
      </c>
      <c r="T54" s="1">
        <f>_xlfn.XLOOKUP(Table119[[#This Row],[AVE-BL]],NUMERICAL_BINS_STEP_1!$P$2:$P$5,NUMERICAL_BINS_STEP_1!$A$2:$A$5,,-1)</f>
        <v>3</v>
      </c>
      <c r="U54" s="1">
        <f>_xlfn.XLOOKUP(Table119[[#This Row],[ECON]],NUMERICAL_BINS_STEP_1!$Q$2:$Q$5,NUMERICAL_BINS_STEP_1!$A$2:$A$5,,-1)</f>
        <v>0</v>
      </c>
      <c r="V54" s="1">
        <f>_xlfn.XLOOKUP(Table119[[#This Row],[SR-BL]],NUMERICAL_BINS_STEP_1!$R$2:$R$5,NUMERICAL_BINS_STEP_1!$A$2:$A$5,,-1)</f>
        <v>3</v>
      </c>
      <c r="W54" s="1">
        <f>_xlfn.XLOOKUP(Table119[[#This Row],[AUCTION YEAR]],NUMERICAL_BINS_STEP_1!$S$2:$S$5,NUMERICAL_BINS_STEP_1!$A$2:$A$5,,-1)</f>
        <v>2</v>
      </c>
      <c r="X54" s="1">
        <f>_xlfn.XLOOKUP(Table119[[#This Row],[BASE PRICE]],NUMERICAL_BINS_STEP_1!$T$2:$T$5,NUMERICAL_BINS_STEP_1!$A$2:$A$5,,-1)</f>
        <v>2</v>
      </c>
      <c r="Y54" s="1">
        <f>_xlfn.XLOOKUP(Table119[[#This Row],[SOLD PRICE]],NUMERICAL_BINS_STEP_1!$U$2:$U$5,NUMERICAL_BINS_STEP_1!$A$2:$A$5,,-1)</f>
        <v>3</v>
      </c>
      <c r="Z54" s="4">
        <v>1</v>
      </c>
      <c r="AA54" s="1">
        <f>$B$134 +SUMPRODUCT($C$134:$Y$134,Table1523[[#This Row],[COUNTRY_BINS]:[SOLD PRICE]])</f>
        <v>-77.722207179535189</v>
      </c>
      <c r="AB54" s="1">
        <f t="shared" si="0"/>
        <v>1.760655146760129E-34</v>
      </c>
      <c r="AC54" s="1">
        <f t="shared" si="1"/>
        <v>1.760655146760129E-34</v>
      </c>
      <c r="AD54" s="1">
        <f>IF(Table1523[[#This Row],[AGE]]=1,AC54,1-AC54)</f>
        <v>1</v>
      </c>
      <c r="AE54" s="1">
        <f t="shared" si="2"/>
        <v>0</v>
      </c>
      <c r="AF54" s="1">
        <f t="shared" si="3"/>
        <v>0</v>
      </c>
      <c r="AG54" s="65">
        <f>IF(Table119[[#This Row],[SOLD PRICE]]&gt;=1000000,1,0)</f>
        <v>1</v>
      </c>
    </row>
    <row r="55" spans="1:33" ht="26.5" x14ac:dyDescent="0.35">
      <c r="A55" s="13">
        <v>54</v>
      </c>
      <c r="B55" s="4" t="s">
        <v>91</v>
      </c>
      <c r="C55" s="1">
        <f>_xlfn.XLOOKUP(Table14[[#This Row],[COUNTRY]],CATEGORICAL_BINS_STEP_1!$L$2:$L$11,CATEGORICAL_BINS_STEP_1!$K$2:$K$11,,-1)</f>
        <v>2</v>
      </c>
      <c r="D55" s="1">
        <f>_xlfn.XLOOKUP(Table14[[#This Row],[TEAM]],CATEGORICAL_BINS_STEP_1!$L$14:$L$29,CATEGORICAL_BINS_STEP_1!$K$14:$K$29,,-1)</f>
        <v>2</v>
      </c>
      <c r="E55" s="1">
        <f>_xlfn.XLOOKUP(Table14[[#This Row],[PLAYING ROLE]],CATEGORICAL_BINS_STEP_1!$L$34:$L$37,CATEGORICAL_BINS_STEP_1!$K$34:$K$37,,-1)</f>
        <v>3</v>
      </c>
      <c r="F55" s="4">
        <v>3</v>
      </c>
      <c r="G55" s="1">
        <f>_xlfn.XLOOKUP(Table119[[#This Row],[T-RUNS]],NUMERICAL_BINS_STEP_1!$C$2:$C$5,NUMERICAL_BINS_STEP_1!$A$2:$A$5,,-1)</f>
        <v>3</v>
      </c>
      <c r="H55" s="1">
        <f>_xlfn.XLOOKUP(Table119[[#This Row],[T-WKTS]],NUMERICAL_BINS_STEP_1!$D$2:$D$5,NUMERICAL_BINS_STEP_1!$A$2:$A$5,,-1)</f>
        <v>0</v>
      </c>
      <c r="I55" s="1">
        <f>_xlfn.XLOOKUP(Table119[[#This Row],[ODI-RUNS-S]],NUMERICAL_BINS_STEP_1!$E$2:$E$5,NUMERICAL_BINS_STEP_1!$A$2:$A$5,,-1)</f>
        <v>2</v>
      </c>
      <c r="J55" s="1">
        <f>_xlfn.XLOOKUP(Table119[[#This Row],[ODI-SR-B]],NUMERICAL_BINS_STEP_1!$F$2:$F$5,NUMERICAL_BINS_STEP_1!$A$2:$A$5,,-1)</f>
        <v>1</v>
      </c>
      <c r="K55" s="1">
        <f>_xlfn.XLOOKUP(Table119[[#This Row],[ODI-WKTS]],NUMERICAL_BINS_STEP_1!$G$2:$G$5,NUMERICAL_BINS_STEP_1!$A$2:$A$5,,-1)</f>
        <v>0</v>
      </c>
      <c r="L55" s="1">
        <f>_xlfn.XLOOKUP(Table119[[#This Row],[ODI-SR-BL]],NUMERICAL_BINS_STEP_1!$H$2:$H$5,NUMERICAL_BINS_STEP_1!$A$2:$A$5,,-1)</f>
        <v>0</v>
      </c>
      <c r="M55" s="1">
        <f>_xlfn.XLOOKUP(Table119[[#This Row],[RUNS-S]],NUMERICAL_BINS_STEP_1!$I$2:$I$5,NUMERICAL_BINS_STEP_1!$A$2:$A$5,,-1)</f>
        <v>2</v>
      </c>
      <c r="N55" s="1">
        <f>_xlfn.XLOOKUP(Table119[[#This Row],[HS ]],NUMERICAL_BINS_STEP_1!$J$2:$J$5,NUMERICAL_BINS_STEP_1!$A$2:$A$5,,-1)</f>
        <v>2</v>
      </c>
      <c r="O55" s="1">
        <f>_xlfn.XLOOKUP(Table119[[#This Row],[AVE]],NUMERICAL_BINS_STEP_1!$K$2:$K$5,NUMERICAL_BINS_STEP_1!$A$2:$A$5,,-1)</f>
        <v>1</v>
      </c>
      <c r="P55" s="1">
        <f>_xlfn.XLOOKUP(Table119[[#This Row],[SR -B]],NUMERICAL_BINS_STEP_1!$L$2:$L$5,NUMERICAL_BINS_STEP_1!$A$2:$A$5,,-1)</f>
        <v>1</v>
      </c>
      <c r="Q55" s="1">
        <f>_xlfn.XLOOKUP(Table119[[#This Row],[SIXERS]],NUMERICAL_BINS_STEP_1!$M$2:$M$5,NUMERICAL_BINS_STEP_1!$A$2:$A$5,,-1)</f>
        <v>1</v>
      </c>
      <c r="R55" s="1">
        <f>_xlfn.XLOOKUP(Table119[[#This Row],[RUNS-C]],NUMERICAL_BINS_STEP_1!$N$2:$N$5,NUMERICAL_BINS_STEP_1!$A$2:$A$5,,-1)</f>
        <v>0</v>
      </c>
      <c r="S55" s="1">
        <f>_xlfn.XLOOKUP(Table119[[#This Row],[WKTS]],NUMERICAL_BINS_STEP_1!$O$2:$O$5,NUMERICAL_BINS_STEP_1!$A$2:$A$5,,-1)</f>
        <v>0</v>
      </c>
      <c r="T55" s="1">
        <f>_xlfn.XLOOKUP(Table119[[#This Row],[AVE-BL]],NUMERICAL_BINS_STEP_1!$P$2:$P$5,NUMERICAL_BINS_STEP_1!$A$2:$A$5,,-1)</f>
        <v>0</v>
      </c>
      <c r="U55" s="1">
        <f>_xlfn.XLOOKUP(Table119[[#This Row],[ECON]],NUMERICAL_BINS_STEP_1!$Q$2:$Q$5,NUMERICAL_BINS_STEP_1!$A$2:$A$5,,-1)</f>
        <v>0</v>
      </c>
      <c r="V55" s="1">
        <f>_xlfn.XLOOKUP(Table119[[#This Row],[SR-BL]],NUMERICAL_BINS_STEP_1!$R$2:$R$5,NUMERICAL_BINS_STEP_1!$A$2:$A$5,,-1)</f>
        <v>0</v>
      </c>
      <c r="W55" s="1">
        <f>_xlfn.XLOOKUP(Table119[[#This Row],[AUCTION YEAR]],NUMERICAL_BINS_STEP_1!$S$2:$S$5,NUMERICAL_BINS_STEP_1!$A$2:$A$5,,-1)</f>
        <v>0</v>
      </c>
      <c r="X55" s="1">
        <f>_xlfn.XLOOKUP(Table119[[#This Row],[BASE PRICE]],NUMERICAL_BINS_STEP_1!$T$2:$T$5,NUMERICAL_BINS_STEP_1!$A$2:$A$5,,-1)</f>
        <v>2</v>
      </c>
      <c r="Y55" s="1">
        <f>_xlfn.XLOOKUP(Table119[[#This Row],[SOLD PRICE]],NUMERICAL_BINS_STEP_1!$U$2:$U$5,NUMERICAL_BINS_STEP_1!$A$2:$A$5,,-1)</f>
        <v>1</v>
      </c>
      <c r="Z55" s="4">
        <v>0</v>
      </c>
      <c r="AA55" s="1">
        <f>$B$134 +SUMPRODUCT($C$134:$Y$134,Table1523[[#This Row],[COUNTRY_BINS]:[SOLD PRICE]])</f>
        <v>-249.96744630376472</v>
      </c>
      <c r="AB55" s="1">
        <f t="shared" si="0"/>
        <v>2.7575120239415606E-109</v>
      </c>
      <c r="AC55" s="1">
        <f t="shared" si="1"/>
        <v>2.7575120239415606E-109</v>
      </c>
      <c r="AD55" s="1">
        <f>IF(Table1523[[#This Row],[AGE]]=1,AC55,1-AC55)</f>
        <v>1</v>
      </c>
      <c r="AE55" s="1">
        <f t="shared" si="2"/>
        <v>0</v>
      </c>
      <c r="AF55" s="1">
        <f t="shared" si="3"/>
        <v>0</v>
      </c>
      <c r="AG55" s="65">
        <f>IF(Table119[[#This Row],[SOLD PRICE]]&gt;=1000000,1,0)</f>
        <v>0</v>
      </c>
    </row>
    <row r="56" spans="1:33" ht="26.5" x14ac:dyDescent="0.35">
      <c r="A56" s="13">
        <v>55</v>
      </c>
      <c r="B56" s="4" t="s">
        <v>92</v>
      </c>
      <c r="C56" s="1">
        <f>_xlfn.XLOOKUP(Table14[[#This Row],[COUNTRY]],CATEGORICAL_BINS_STEP_1!$L$2:$L$11,CATEGORICAL_BINS_STEP_1!$K$2:$K$11,,-1)</f>
        <v>1</v>
      </c>
      <c r="D56" s="1">
        <f>_xlfn.XLOOKUP(Table14[[#This Row],[TEAM]],CATEGORICAL_BINS_STEP_1!$L$14:$L$29,CATEGORICAL_BINS_STEP_1!$K$14:$K$29,,-1)</f>
        <v>4</v>
      </c>
      <c r="E56" s="1">
        <f>_xlfn.XLOOKUP(Table14[[#This Row],[PLAYING ROLE]],CATEGORICAL_BINS_STEP_1!$L$34:$L$37,CATEGORICAL_BINS_STEP_1!$K$34:$K$37,,-1)</f>
        <v>2</v>
      </c>
      <c r="F56" s="4">
        <v>3</v>
      </c>
      <c r="G56" s="1">
        <f>_xlfn.XLOOKUP(Table119[[#This Row],[T-RUNS]],NUMERICAL_BINS_STEP_1!$C$2:$C$5,NUMERICAL_BINS_STEP_1!$A$2:$A$5,,-1)</f>
        <v>2</v>
      </c>
      <c r="H56" s="1">
        <f>_xlfn.XLOOKUP(Table119[[#This Row],[T-WKTS]],NUMERICAL_BINS_STEP_1!$D$2:$D$5,NUMERICAL_BINS_STEP_1!$A$2:$A$5,,-1)</f>
        <v>2</v>
      </c>
      <c r="I56" s="1">
        <f>_xlfn.XLOOKUP(Table119[[#This Row],[ODI-RUNS-S]],NUMERICAL_BINS_STEP_1!$E$2:$E$5,NUMERICAL_BINS_STEP_1!$A$2:$A$5,,-1)</f>
        <v>2</v>
      </c>
      <c r="J56" s="1">
        <f>_xlfn.XLOOKUP(Table119[[#This Row],[ODI-SR-B]],NUMERICAL_BINS_STEP_1!$F$2:$F$5,NUMERICAL_BINS_STEP_1!$A$2:$A$5,,-1)</f>
        <v>2</v>
      </c>
      <c r="K56" s="1">
        <f>_xlfn.XLOOKUP(Table119[[#This Row],[ODI-WKTS]],NUMERICAL_BINS_STEP_1!$G$2:$G$5,NUMERICAL_BINS_STEP_1!$A$2:$A$5,,-1)</f>
        <v>3</v>
      </c>
      <c r="L56" s="1">
        <f>_xlfn.XLOOKUP(Table119[[#This Row],[ODI-SR-BL]],NUMERICAL_BINS_STEP_1!$H$2:$H$5,NUMERICAL_BINS_STEP_1!$A$2:$A$5,,-1)</f>
        <v>0</v>
      </c>
      <c r="M56" s="1">
        <f>_xlfn.XLOOKUP(Table119[[#This Row],[RUNS-S]],NUMERICAL_BINS_STEP_1!$I$2:$I$5,NUMERICAL_BINS_STEP_1!$A$2:$A$5,,-1)</f>
        <v>2</v>
      </c>
      <c r="N56" s="1">
        <f>_xlfn.XLOOKUP(Table119[[#This Row],[HS ]],NUMERICAL_BINS_STEP_1!$J$2:$J$5,NUMERICAL_BINS_STEP_1!$A$2:$A$5,,-1)</f>
        <v>2</v>
      </c>
      <c r="O56" s="1">
        <f>_xlfn.XLOOKUP(Table119[[#This Row],[AVE]],NUMERICAL_BINS_STEP_1!$K$2:$K$5,NUMERICAL_BINS_STEP_1!$A$2:$A$5,,-1)</f>
        <v>1</v>
      </c>
      <c r="P56" s="1">
        <f>_xlfn.XLOOKUP(Table119[[#This Row],[SR -B]],NUMERICAL_BINS_STEP_1!$L$2:$L$5,NUMERICAL_BINS_STEP_1!$A$2:$A$5,,-1)</f>
        <v>3</v>
      </c>
      <c r="Q56" s="1">
        <f>_xlfn.XLOOKUP(Table119[[#This Row],[SIXERS]],NUMERICAL_BINS_STEP_1!$M$2:$M$5,NUMERICAL_BINS_STEP_1!$A$2:$A$5,,-1)</f>
        <v>2</v>
      </c>
      <c r="R56" s="1">
        <f>_xlfn.XLOOKUP(Table119[[#This Row],[RUNS-C]],NUMERICAL_BINS_STEP_1!$N$2:$N$5,NUMERICAL_BINS_STEP_1!$A$2:$A$5,,-1)</f>
        <v>2</v>
      </c>
      <c r="S56" s="1">
        <f>_xlfn.XLOOKUP(Table119[[#This Row],[WKTS]],NUMERICAL_BINS_STEP_1!$O$2:$O$5,NUMERICAL_BINS_STEP_1!$A$2:$A$5,,-1)</f>
        <v>3</v>
      </c>
      <c r="T56" s="1">
        <f>_xlfn.XLOOKUP(Table119[[#This Row],[AVE-BL]],NUMERICAL_BINS_STEP_1!$P$2:$P$5,NUMERICAL_BINS_STEP_1!$A$2:$A$5,,-1)</f>
        <v>0</v>
      </c>
      <c r="U56" s="1">
        <f>_xlfn.XLOOKUP(Table119[[#This Row],[ECON]],NUMERICAL_BINS_STEP_1!$Q$2:$Q$5,NUMERICAL_BINS_STEP_1!$A$2:$A$5,,-1)</f>
        <v>2</v>
      </c>
      <c r="V56" s="1">
        <f>_xlfn.XLOOKUP(Table119[[#This Row],[SR-BL]],NUMERICAL_BINS_STEP_1!$R$2:$R$5,NUMERICAL_BINS_STEP_1!$A$2:$A$5,,-1)</f>
        <v>0</v>
      </c>
      <c r="W56" s="1">
        <f>_xlfn.XLOOKUP(Table119[[#This Row],[AUCTION YEAR]],NUMERICAL_BINS_STEP_1!$S$2:$S$5,NUMERICAL_BINS_STEP_1!$A$2:$A$5,,-1)</f>
        <v>0</v>
      </c>
      <c r="X56" s="1">
        <f>_xlfn.XLOOKUP(Table119[[#This Row],[BASE PRICE]],NUMERICAL_BINS_STEP_1!$T$2:$T$5,NUMERICAL_BINS_STEP_1!$A$2:$A$5,,-1)</f>
        <v>2</v>
      </c>
      <c r="Y56" s="1">
        <f>_xlfn.XLOOKUP(Table119[[#This Row],[SOLD PRICE]],NUMERICAL_BINS_STEP_1!$U$2:$U$5,NUMERICAL_BINS_STEP_1!$A$2:$A$5,,-1)</f>
        <v>1</v>
      </c>
      <c r="Z56" s="4">
        <v>1</v>
      </c>
      <c r="AA56" s="1">
        <f>$B$134 +SUMPRODUCT($C$134:$Y$134,Table1523[[#This Row],[COUNTRY_BINS]:[SOLD PRICE]])</f>
        <v>-199.43380474397654</v>
      </c>
      <c r="AB56" s="1">
        <f t="shared" si="0"/>
        <v>2.4378057367982096E-87</v>
      </c>
      <c r="AC56" s="1">
        <f t="shared" si="1"/>
        <v>2.4378057367982096E-87</v>
      </c>
      <c r="AD56" s="1">
        <f>IF(Table1523[[#This Row],[AGE]]=1,AC56,1-AC56)</f>
        <v>1</v>
      </c>
      <c r="AE56" s="1">
        <f t="shared" si="2"/>
        <v>0</v>
      </c>
      <c r="AF56" s="1">
        <f t="shared" si="3"/>
        <v>0</v>
      </c>
      <c r="AG56" s="65">
        <f>IF(Table119[[#This Row],[SOLD PRICE]]&gt;=1000000,1,0)</f>
        <v>0</v>
      </c>
    </row>
    <row r="57" spans="1:33" x14ac:dyDescent="0.35">
      <c r="A57" s="13">
        <v>56</v>
      </c>
      <c r="B57" s="4" t="s">
        <v>93</v>
      </c>
      <c r="C57" s="1">
        <f>_xlfn.XLOOKUP(Table14[[#This Row],[COUNTRY]],CATEGORICAL_BINS_STEP_1!$L$2:$L$11,CATEGORICAL_BINS_STEP_1!$K$2:$K$11,,-1)</f>
        <v>2</v>
      </c>
      <c r="D57" s="1">
        <f>_xlfn.XLOOKUP(Table14[[#This Row],[TEAM]],CATEGORICAL_BINS_STEP_1!$L$14:$L$29,CATEGORICAL_BINS_STEP_1!$K$14:$K$29,,-1)</f>
        <v>4</v>
      </c>
      <c r="E57" s="1">
        <f>_xlfn.XLOOKUP(Table14[[#This Row],[PLAYING ROLE]],CATEGORICAL_BINS_STEP_1!$L$34:$L$37,CATEGORICAL_BINS_STEP_1!$K$34:$K$37,,-1)</f>
        <v>3</v>
      </c>
      <c r="F57" s="4">
        <v>2</v>
      </c>
      <c r="G57" s="1">
        <f>_xlfn.XLOOKUP(Table119[[#This Row],[T-RUNS]],NUMERICAL_BINS_STEP_1!$C$2:$C$5,NUMERICAL_BINS_STEP_1!$A$2:$A$5,,-1)</f>
        <v>2</v>
      </c>
      <c r="H57" s="1">
        <f>_xlfn.XLOOKUP(Table119[[#This Row],[T-WKTS]],NUMERICAL_BINS_STEP_1!$D$2:$D$5,NUMERICAL_BINS_STEP_1!$A$2:$A$5,,-1)</f>
        <v>0</v>
      </c>
      <c r="I57" s="1">
        <f>_xlfn.XLOOKUP(Table119[[#This Row],[ODI-RUNS-S]],NUMERICAL_BINS_STEP_1!$E$2:$E$5,NUMERICAL_BINS_STEP_1!$A$2:$A$5,,-1)</f>
        <v>1</v>
      </c>
      <c r="J57" s="1">
        <f>_xlfn.XLOOKUP(Table119[[#This Row],[ODI-SR-B]],NUMERICAL_BINS_STEP_1!$F$2:$F$5,NUMERICAL_BINS_STEP_1!$A$2:$A$5,,-1)</f>
        <v>1</v>
      </c>
      <c r="K57" s="1">
        <f>_xlfn.XLOOKUP(Table119[[#This Row],[ODI-WKTS]],NUMERICAL_BINS_STEP_1!$G$2:$G$5,NUMERICAL_BINS_STEP_1!$A$2:$A$5,,-1)</f>
        <v>0</v>
      </c>
      <c r="L57" s="1">
        <f>_xlfn.XLOOKUP(Table119[[#This Row],[ODI-SR-BL]],NUMERICAL_BINS_STEP_1!$H$2:$H$5,NUMERICAL_BINS_STEP_1!$A$2:$A$5,,-1)</f>
        <v>0</v>
      </c>
      <c r="M57" s="1">
        <f>_xlfn.XLOOKUP(Table119[[#This Row],[RUNS-S]],NUMERICAL_BINS_STEP_1!$I$2:$I$5,NUMERICAL_BINS_STEP_1!$A$2:$A$5,,-1)</f>
        <v>2</v>
      </c>
      <c r="N57" s="1">
        <f>_xlfn.XLOOKUP(Table119[[#This Row],[HS ]],NUMERICAL_BINS_STEP_1!$J$2:$J$5,NUMERICAL_BINS_STEP_1!$A$2:$A$5,,-1)</f>
        <v>2</v>
      </c>
      <c r="O57" s="1">
        <f>_xlfn.XLOOKUP(Table119[[#This Row],[AVE]],NUMERICAL_BINS_STEP_1!$K$2:$K$5,NUMERICAL_BINS_STEP_1!$A$2:$A$5,,-1)</f>
        <v>2</v>
      </c>
      <c r="P57" s="1">
        <f>_xlfn.XLOOKUP(Table119[[#This Row],[SR -B]],NUMERICAL_BINS_STEP_1!$L$2:$L$5,NUMERICAL_BINS_STEP_1!$A$2:$A$5,,-1)</f>
        <v>1</v>
      </c>
      <c r="Q57" s="1">
        <f>_xlfn.XLOOKUP(Table119[[#This Row],[SIXERS]],NUMERICAL_BINS_STEP_1!$M$2:$M$5,NUMERICAL_BINS_STEP_1!$A$2:$A$5,,-1)</f>
        <v>2</v>
      </c>
      <c r="R57" s="1">
        <f>_xlfn.XLOOKUP(Table119[[#This Row],[RUNS-C]],NUMERICAL_BINS_STEP_1!$N$2:$N$5,NUMERICAL_BINS_STEP_1!$A$2:$A$5,,-1)</f>
        <v>0</v>
      </c>
      <c r="S57" s="1">
        <f>_xlfn.XLOOKUP(Table119[[#This Row],[WKTS]],NUMERICAL_BINS_STEP_1!$O$2:$O$5,NUMERICAL_BINS_STEP_1!$A$2:$A$5,,-1)</f>
        <v>0</v>
      </c>
      <c r="T57" s="1">
        <f>_xlfn.XLOOKUP(Table119[[#This Row],[AVE-BL]],NUMERICAL_BINS_STEP_1!$P$2:$P$5,NUMERICAL_BINS_STEP_1!$A$2:$A$5,,-1)</f>
        <v>0</v>
      </c>
      <c r="U57" s="1">
        <f>_xlfn.XLOOKUP(Table119[[#This Row],[ECON]],NUMERICAL_BINS_STEP_1!$Q$2:$Q$5,NUMERICAL_BINS_STEP_1!$A$2:$A$5,,-1)</f>
        <v>0</v>
      </c>
      <c r="V57" s="1">
        <f>_xlfn.XLOOKUP(Table119[[#This Row],[SR-BL]],NUMERICAL_BINS_STEP_1!$R$2:$R$5,NUMERICAL_BINS_STEP_1!$A$2:$A$5,,-1)</f>
        <v>0</v>
      </c>
      <c r="W57" s="1">
        <f>_xlfn.XLOOKUP(Table119[[#This Row],[AUCTION YEAR]],NUMERICAL_BINS_STEP_1!$S$2:$S$5,NUMERICAL_BINS_STEP_1!$A$2:$A$5,,-1)</f>
        <v>0</v>
      </c>
      <c r="X57" s="1">
        <f>_xlfn.XLOOKUP(Table119[[#This Row],[BASE PRICE]],NUMERICAL_BINS_STEP_1!$T$2:$T$5,NUMERICAL_BINS_STEP_1!$A$2:$A$5,,-1)</f>
        <v>2</v>
      </c>
      <c r="Y57" s="1">
        <f>_xlfn.XLOOKUP(Table119[[#This Row],[SOLD PRICE]],NUMERICAL_BINS_STEP_1!$U$2:$U$5,NUMERICAL_BINS_STEP_1!$A$2:$A$5,,-1)</f>
        <v>1</v>
      </c>
      <c r="Z57" s="4">
        <v>0</v>
      </c>
      <c r="AA57" s="1">
        <f>$B$134 +SUMPRODUCT($C$134:$Y$134,Table1523[[#This Row],[COUNTRY_BINS]:[SOLD PRICE]])</f>
        <v>-110.15395205043914</v>
      </c>
      <c r="AB57" s="1">
        <f t="shared" si="0"/>
        <v>1.4479263266373776E-48</v>
      </c>
      <c r="AC57" s="1">
        <f t="shared" si="1"/>
        <v>1.4479263266373776E-48</v>
      </c>
      <c r="AD57" s="1">
        <f>IF(Table1523[[#This Row],[AGE]]=1,AC57,1-AC57)</f>
        <v>1</v>
      </c>
      <c r="AE57" s="1">
        <f t="shared" si="2"/>
        <v>0</v>
      </c>
      <c r="AF57" s="1">
        <f t="shared" si="3"/>
        <v>0</v>
      </c>
      <c r="AG57" s="65">
        <f>IF(Table119[[#This Row],[SOLD PRICE]]&gt;=1000000,1,0)</f>
        <v>0</v>
      </c>
    </row>
    <row r="58" spans="1:33" ht="26.5" x14ac:dyDescent="0.35">
      <c r="A58" s="13">
        <v>57</v>
      </c>
      <c r="B58" s="4" t="s">
        <v>95</v>
      </c>
      <c r="C58" s="1">
        <f>_xlfn.XLOOKUP(Table14[[#This Row],[COUNTRY]],CATEGORICAL_BINS_STEP_1!$L$2:$L$11,CATEGORICAL_BINS_STEP_1!$K$2:$K$11,,-1)</f>
        <v>3</v>
      </c>
      <c r="D58" s="1">
        <f>_xlfn.XLOOKUP(Table14[[#This Row],[TEAM]],CATEGORICAL_BINS_STEP_1!$L$14:$L$29,CATEGORICAL_BINS_STEP_1!$K$14:$K$29,,-1)</f>
        <v>3</v>
      </c>
      <c r="E58" s="1">
        <f>_xlfn.XLOOKUP(Table14[[#This Row],[PLAYING ROLE]],CATEGORICAL_BINS_STEP_1!$L$34:$L$37,CATEGORICAL_BINS_STEP_1!$K$34:$K$37,,-1)</f>
        <v>1</v>
      </c>
      <c r="F58" s="4">
        <v>2</v>
      </c>
      <c r="G58" s="1">
        <f>_xlfn.XLOOKUP(Table119[[#This Row],[T-RUNS]],NUMERICAL_BINS_STEP_1!$C$2:$C$5,NUMERICAL_BINS_STEP_1!$A$2:$A$5,,-1)</f>
        <v>0</v>
      </c>
      <c r="H58" s="1">
        <f>_xlfn.XLOOKUP(Table119[[#This Row],[T-WKTS]],NUMERICAL_BINS_STEP_1!$D$2:$D$5,NUMERICAL_BINS_STEP_1!$A$2:$A$5,,-1)</f>
        <v>0</v>
      </c>
      <c r="I58" s="1">
        <f>_xlfn.XLOOKUP(Table119[[#This Row],[ODI-RUNS-S]],NUMERICAL_BINS_STEP_1!$E$2:$E$5,NUMERICAL_BINS_STEP_1!$A$2:$A$5,,-1)</f>
        <v>1</v>
      </c>
      <c r="J58" s="1">
        <f>_xlfn.XLOOKUP(Table119[[#This Row],[ODI-SR-B]],NUMERICAL_BINS_STEP_1!$F$2:$F$5,NUMERICAL_BINS_STEP_1!$A$2:$A$5,,-1)</f>
        <v>0</v>
      </c>
      <c r="K58" s="1">
        <f>_xlfn.XLOOKUP(Table119[[#This Row],[ODI-WKTS]],NUMERICAL_BINS_STEP_1!$G$2:$G$5,NUMERICAL_BINS_STEP_1!$A$2:$A$5,,-1)</f>
        <v>2</v>
      </c>
      <c r="L58" s="1">
        <f>_xlfn.XLOOKUP(Table119[[#This Row],[ODI-SR-BL]],NUMERICAL_BINS_STEP_1!$H$2:$H$5,NUMERICAL_BINS_STEP_1!$A$2:$A$5,,-1)</f>
        <v>2</v>
      </c>
      <c r="M58" s="1">
        <f>_xlfn.XLOOKUP(Table119[[#This Row],[RUNS-S]],NUMERICAL_BINS_STEP_1!$I$2:$I$5,NUMERICAL_BINS_STEP_1!$A$2:$A$5,,-1)</f>
        <v>1</v>
      </c>
      <c r="N58" s="1">
        <f>_xlfn.XLOOKUP(Table119[[#This Row],[HS ]],NUMERICAL_BINS_STEP_1!$J$2:$J$5,NUMERICAL_BINS_STEP_1!$A$2:$A$5,,-1)</f>
        <v>1</v>
      </c>
      <c r="O58" s="1">
        <f>_xlfn.XLOOKUP(Table119[[#This Row],[AVE]],NUMERICAL_BINS_STEP_1!$K$2:$K$5,NUMERICAL_BINS_STEP_1!$A$2:$A$5,,-1)</f>
        <v>2</v>
      </c>
      <c r="P58" s="1">
        <f>_xlfn.XLOOKUP(Table119[[#This Row],[SR -B]],NUMERICAL_BINS_STEP_1!$L$2:$L$5,NUMERICAL_BINS_STEP_1!$A$2:$A$5,,-1)</f>
        <v>1</v>
      </c>
      <c r="Q58" s="1">
        <f>_xlfn.XLOOKUP(Table119[[#This Row],[SIXERS]],NUMERICAL_BINS_STEP_1!$M$2:$M$5,NUMERICAL_BINS_STEP_1!$A$2:$A$5,,-1)</f>
        <v>1</v>
      </c>
      <c r="R58" s="1">
        <f>_xlfn.XLOOKUP(Table119[[#This Row],[RUNS-C]],NUMERICAL_BINS_STEP_1!$N$2:$N$5,NUMERICAL_BINS_STEP_1!$A$2:$A$5,,-1)</f>
        <v>2</v>
      </c>
      <c r="S58" s="1">
        <f>_xlfn.XLOOKUP(Table119[[#This Row],[WKTS]],NUMERICAL_BINS_STEP_1!$O$2:$O$5,NUMERICAL_BINS_STEP_1!$A$2:$A$5,,-1)</f>
        <v>2</v>
      </c>
      <c r="T58" s="1">
        <f>_xlfn.XLOOKUP(Table119[[#This Row],[AVE-BL]],NUMERICAL_BINS_STEP_1!$P$2:$P$5,NUMERICAL_BINS_STEP_1!$A$2:$A$5,,-1)</f>
        <v>3</v>
      </c>
      <c r="U58" s="1">
        <f>_xlfn.XLOOKUP(Table119[[#This Row],[ECON]],NUMERICAL_BINS_STEP_1!$Q$2:$Q$5,NUMERICAL_BINS_STEP_1!$A$2:$A$5,,-1)</f>
        <v>2</v>
      </c>
      <c r="V58" s="1">
        <f>_xlfn.XLOOKUP(Table119[[#This Row],[SR-BL]],NUMERICAL_BINS_STEP_1!$R$2:$R$5,NUMERICAL_BINS_STEP_1!$A$2:$A$5,,-1)</f>
        <v>3</v>
      </c>
      <c r="W58" s="1">
        <f>_xlfn.XLOOKUP(Table119[[#This Row],[AUCTION YEAR]],NUMERICAL_BINS_STEP_1!$S$2:$S$5,NUMERICAL_BINS_STEP_1!$A$2:$A$5,,-1)</f>
        <v>0</v>
      </c>
      <c r="X58" s="1">
        <f>_xlfn.XLOOKUP(Table119[[#This Row],[BASE PRICE]],NUMERICAL_BINS_STEP_1!$T$2:$T$5,NUMERICAL_BINS_STEP_1!$A$2:$A$5,,-1)</f>
        <v>2</v>
      </c>
      <c r="Y58" s="1">
        <f>_xlfn.XLOOKUP(Table119[[#This Row],[SOLD PRICE]],NUMERICAL_BINS_STEP_1!$U$2:$U$5,NUMERICAL_BINS_STEP_1!$A$2:$A$5,,-1)</f>
        <v>0</v>
      </c>
      <c r="Z58" s="4">
        <v>0</v>
      </c>
      <c r="AA58" s="1">
        <f>$B$134 +SUMPRODUCT($C$134:$Y$134,Table1523[[#This Row],[COUNTRY_BINS]:[SOLD PRICE]])</f>
        <v>-143.56155543944169</v>
      </c>
      <c r="AB58" s="1">
        <f t="shared" si="0"/>
        <v>4.4875433735520575E-63</v>
      </c>
      <c r="AC58" s="1">
        <f t="shared" si="1"/>
        <v>4.4875433735520575E-63</v>
      </c>
      <c r="AD58" s="1">
        <f>IF(Table1523[[#This Row],[AGE]]=1,AC58,1-AC58)</f>
        <v>1</v>
      </c>
      <c r="AE58" s="1">
        <f t="shared" si="2"/>
        <v>0</v>
      </c>
      <c r="AF58" s="1">
        <f t="shared" si="3"/>
        <v>0</v>
      </c>
      <c r="AG58" s="65">
        <f>IF(Table119[[#This Row],[SOLD PRICE]]&gt;=1000000,1,0)</f>
        <v>0</v>
      </c>
    </row>
    <row r="59" spans="1:33" ht="26.5" x14ac:dyDescent="0.35">
      <c r="A59" s="13">
        <v>58</v>
      </c>
      <c r="B59" s="4" t="s">
        <v>97</v>
      </c>
      <c r="C59" s="1">
        <f>_xlfn.XLOOKUP(Table14[[#This Row],[COUNTRY]],CATEGORICAL_BINS_STEP_1!$L$2:$L$11,CATEGORICAL_BINS_STEP_1!$K$2:$K$11,,-1)</f>
        <v>3</v>
      </c>
      <c r="D59" s="1">
        <f>_xlfn.XLOOKUP(Table14[[#This Row],[TEAM]],CATEGORICAL_BINS_STEP_1!$L$14:$L$29,CATEGORICAL_BINS_STEP_1!$K$14:$K$29,,-1)</f>
        <v>1</v>
      </c>
      <c r="E59" s="1">
        <f>_xlfn.XLOOKUP(Table14[[#This Row],[PLAYING ROLE]],CATEGORICAL_BINS_STEP_1!$L$34:$L$37,CATEGORICAL_BINS_STEP_1!$K$34:$K$37,,-1)</f>
        <v>3</v>
      </c>
      <c r="F59" s="4">
        <v>2</v>
      </c>
      <c r="G59" s="1">
        <f>_xlfn.XLOOKUP(Table119[[#This Row],[T-RUNS]],NUMERICAL_BINS_STEP_1!$C$2:$C$5,NUMERICAL_BINS_STEP_1!$A$2:$A$5,,-1)</f>
        <v>1</v>
      </c>
      <c r="H59" s="1">
        <f>_xlfn.XLOOKUP(Table119[[#This Row],[T-WKTS]],NUMERICAL_BINS_STEP_1!$D$2:$D$5,NUMERICAL_BINS_STEP_1!$A$2:$A$5,,-1)</f>
        <v>3</v>
      </c>
      <c r="I59" s="1">
        <f>_xlfn.XLOOKUP(Table119[[#This Row],[ODI-RUNS-S]],NUMERICAL_BINS_STEP_1!$E$2:$E$5,NUMERICAL_BINS_STEP_1!$A$2:$A$5,,-1)</f>
        <v>0</v>
      </c>
      <c r="J59" s="1">
        <f>_xlfn.XLOOKUP(Table119[[#This Row],[ODI-SR-B]],NUMERICAL_BINS_STEP_1!$F$2:$F$5,NUMERICAL_BINS_STEP_1!$A$2:$A$5,,-1)</f>
        <v>0</v>
      </c>
      <c r="K59" s="1">
        <f>_xlfn.XLOOKUP(Table119[[#This Row],[ODI-WKTS]],NUMERICAL_BINS_STEP_1!$G$2:$G$5,NUMERICAL_BINS_STEP_1!$A$2:$A$5,,-1)</f>
        <v>2</v>
      </c>
      <c r="L59" s="1">
        <f>_xlfn.XLOOKUP(Table119[[#This Row],[ODI-SR-BL]],NUMERICAL_BINS_STEP_1!$H$2:$H$5,NUMERICAL_BINS_STEP_1!$A$2:$A$5,,-1)</f>
        <v>0</v>
      </c>
      <c r="M59" s="1">
        <f>_xlfn.XLOOKUP(Table119[[#This Row],[RUNS-S]],NUMERICAL_BINS_STEP_1!$I$2:$I$5,NUMERICAL_BINS_STEP_1!$A$2:$A$5,,-1)</f>
        <v>0</v>
      </c>
      <c r="N59" s="1">
        <f>_xlfn.XLOOKUP(Table119[[#This Row],[HS ]],NUMERICAL_BINS_STEP_1!$J$2:$J$5,NUMERICAL_BINS_STEP_1!$A$2:$A$5,,-1)</f>
        <v>0</v>
      </c>
      <c r="O59" s="1">
        <f>_xlfn.XLOOKUP(Table119[[#This Row],[AVE]],NUMERICAL_BINS_STEP_1!$K$2:$K$5,NUMERICAL_BINS_STEP_1!$A$2:$A$5,,-1)</f>
        <v>0</v>
      </c>
      <c r="P59" s="1">
        <f>_xlfn.XLOOKUP(Table119[[#This Row],[SR -B]],NUMERICAL_BINS_STEP_1!$L$2:$L$5,NUMERICAL_BINS_STEP_1!$A$2:$A$5,,-1)</f>
        <v>0</v>
      </c>
      <c r="Q59" s="1">
        <f>_xlfn.XLOOKUP(Table119[[#This Row],[SIXERS]],NUMERICAL_BINS_STEP_1!$M$2:$M$5,NUMERICAL_BINS_STEP_1!$A$2:$A$5,,-1)</f>
        <v>1</v>
      </c>
      <c r="R59" s="1">
        <f>_xlfn.XLOOKUP(Table119[[#This Row],[RUNS-C]],NUMERICAL_BINS_STEP_1!$N$2:$N$5,NUMERICAL_BINS_STEP_1!$A$2:$A$5,,-1)</f>
        <v>3</v>
      </c>
      <c r="S59" s="1">
        <f>_xlfn.XLOOKUP(Table119[[#This Row],[WKTS]],NUMERICAL_BINS_STEP_1!$O$2:$O$5,NUMERICAL_BINS_STEP_1!$A$2:$A$5,,-1)</f>
        <v>3</v>
      </c>
      <c r="T59" s="1">
        <f>_xlfn.XLOOKUP(Table119[[#This Row],[AVE-BL]],NUMERICAL_BINS_STEP_1!$P$2:$P$5,NUMERICAL_BINS_STEP_1!$A$2:$A$5,,-1)</f>
        <v>2</v>
      </c>
      <c r="U59" s="1">
        <f>_xlfn.XLOOKUP(Table119[[#This Row],[ECON]],NUMERICAL_BINS_STEP_1!$Q$2:$Q$5,NUMERICAL_BINS_STEP_1!$A$2:$A$5,,-1)</f>
        <v>2</v>
      </c>
      <c r="V59" s="1">
        <f>_xlfn.XLOOKUP(Table119[[#This Row],[SR-BL]],NUMERICAL_BINS_STEP_1!$R$2:$R$5,NUMERICAL_BINS_STEP_1!$A$2:$A$5,,-1)</f>
        <v>2</v>
      </c>
      <c r="W59" s="1">
        <f>_xlfn.XLOOKUP(Table119[[#This Row],[AUCTION YEAR]],NUMERICAL_BINS_STEP_1!$S$2:$S$5,NUMERICAL_BINS_STEP_1!$A$2:$A$5,,-1)</f>
        <v>0</v>
      </c>
      <c r="X59" s="1">
        <f>_xlfn.XLOOKUP(Table119[[#This Row],[BASE PRICE]],NUMERICAL_BINS_STEP_1!$T$2:$T$5,NUMERICAL_BINS_STEP_1!$A$2:$A$5,,-1)</f>
        <v>2</v>
      </c>
      <c r="Y59" s="1">
        <f>_xlfn.XLOOKUP(Table119[[#This Row],[SOLD PRICE]],NUMERICAL_BINS_STEP_1!$U$2:$U$5,NUMERICAL_BINS_STEP_1!$A$2:$A$5,,-1)</f>
        <v>3</v>
      </c>
      <c r="Z59" s="4">
        <v>0</v>
      </c>
      <c r="AA59" s="1">
        <f>$B$134 +SUMPRODUCT($C$134:$Y$134,Table1523[[#This Row],[COUNTRY_BINS]:[SOLD PRICE]])</f>
        <v>-45.166595747102917</v>
      </c>
      <c r="AB59" s="1">
        <f t="shared" si="0"/>
        <v>2.4232415147321619E-20</v>
      </c>
      <c r="AC59" s="1">
        <f t="shared" si="1"/>
        <v>2.4232415147321619E-20</v>
      </c>
      <c r="AD59" s="1">
        <f>IF(Table1523[[#This Row],[AGE]]=1,AC59,1-AC59)</f>
        <v>1</v>
      </c>
      <c r="AE59" s="1">
        <f t="shared" si="2"/>
        <v>0</v>
      </c>
      <c r="AF59" s="1">
        <f t="shared" si="3"/>
        <v>0</v>
      </c>
      <c r="AG59" s="65">
        <f>IF(Table119[[#This Row],[SOLD PRICE]]&gt;=1000000,1,0)</f>
        <v>0</v>
      </c>
    </row>
    <row r="60" spans="1:33" ht="26.5" x14ac:dyDescent="0.35">
      <c r="A60" s="13">
        <v>59</v>
      </c>
      <c r="B60" s="4" t="s">
        <v>98</v>
      </c>
      <c r="C60" s="1">
        <f>_xlfn.XLOOKUP(Table14[[#This Row],[COUNTRY]],CATEGORICAL_BINS_STEP_1!$L$2:$L$11,CATEGORICAL_BINS_STEP_1!$K$2:$K$11,,-1)</f>
        <v>1</v>
      </c>
      <c r="D60" s="1">
        <f>_xlfn.XLOOKUP(Table14[[#This Row],[TEAM]],CATEGORICAL_BINS_STEP_1!$L$14:$L$29,CATEGORICAL_BINS_STEP_1!$K$14:$K$29,,-1)</f>
        <v>4</v>
      </c>
      <c r="E60" s="1">
        <f>_xlfn.XLOOKUP(Table14[[#This Row],[PLAYING ROLE]],CATEGORICAL_BINS_STEP_1!$L$34:$L$37,CATEGORICAL_BINS_STEP_1!$K$34:$K$37,,-1)</f>
        <v>1</v>
      </c>
      <c r="F60" s="4">
        <v>2</v>
      </c>
      <c r="G60" s="1">
        <f>_xlfn.XLOOKUP(Table119[[#This Row],[T-RUNS]],NUMERICAL_BINS_STEP_1!$C$2:$C$5,NUMERICAL_BINS_STEP_1!$A$2:$A$5,,-1)</f>
        <v>0</v>
      </c>
      <c r="H60" s="1">
        <f>_xlfn.XLOOKUP(Table119[[#This Row],[T-WKTS]],NUMERICAL_BINS_STEP_1!$D$2:$D$5,NUMERICAL_BINS_STEP_1!$A$2:$A$5,,-1)</f>
        <v>0</v>
      </c>
      <c r="I60" s="1">
        <f>_xlfn.XLOOKUP(Table119[[#This Row],[ODI-RUNS-S]],NUMERICAL_BINS_STEP_1!$E$2:$E$5,NUMERICAL_BINS_STEP_1!$A$2:$A$5,,-1)</f>
        <v>2</v>
      </c>
      <c r="J60" s="1">
        <f>_xlfn.XLOOKUP(Table119[[#This Row],[ODI-SR-B]],NUMERICAL_BINS_STEP_1!$F$2:$F$5,NUMERICAL_BINS_STEP_1!$A$2:$A$5,,-1)</f>
        <v>2</v>
      </c>
      <c r="K60" s="1">
        <f>_xlfn.XLOOKUP(Table119[[#This Row],[ODI-WKTS]],NUMERICAL_BINS_STEP_1!$G$2:$G$5,NUMERICAL_BINS_STEP_1!$A$2:$A$5,,-1)</f>
        <v>0</v>
      </c>
      <c r="L60" s="1">
        <f>_xlfn.XLOOKUP(Table119[[#This Row],[ODI-SR-BL]],NUMERICAL_BINS_STEP_1!$H$2:$H$5,NUMERICAL_BINS_STEP_1!$A$2:$A$5,,-1)</f>
        <v>3</v>
      </c>
      <c r="M60" s="1">
        <f>_xlfn.XLOOKUP(Table119[[#This Row],[RUNS-S]],NUMERICAL_BINS_STEP_1!$I$2:$I$5,NUMERICAL_BINS_STEP_1!$A$2:$A$5,,-1)</f>
        <v>3</v>
      </c>
      <c r="N60" s="1">
        <f>_xlfn.XLOOKUP(Table119[[#This Row],[HS ]],NUMERICAL_BINS_STEP_1!$J$2:$J$5,NUMERICAL_BINS_STEP_1!$A$2:$A$5,,-1)</f>
        <v>3</v>
      </c>
      <c r="O60" s="1">
        <f>_xlfn.XLOOKUP(Table119[[#This Row],[AVE]],NUMERICAL_BINS_STEP_1!$K$2:$K$5,NUMERICAL_BINS_STEP_1!$A$2:$A$5,,-1)</f>
        <v>3</v>
      </c>
      <c r="P60" s="1">
        <f>_xlfn.XLOOKUP(Table119[[#This Row],[SR -B]],NUMERICAL_BINS_STEP_1!$L$2:$L$5,NUMERICAL_BINS_STEP_1!$A$2:$A$5,,-1)</f>
        <v>3</v>
      </c>
      <c r="Q60" s="1">
        <f>_xlfn.XLOOKUP(Table119[[#This Row],[SIXERS]],NUMERICAL_BINS_STEP_1!$M$2:$M$5,NUMERICAL_BINS_STEP_1!$A$2:$A$5,,-1)</f>
        <v>3</v>
      </c>
      <c r="R60" s="1">
        <f>_xlfn.XLOOKUP(Table119[[#This Row],[RUNS-C]],NUMERICAL_BINS_STEP_1!$N$2:$N$5,NUMERICAL_BINS_STEP_1!$A$2:$A$5,,-1)</f>
        <v>2</v>
      </c>
      <c r="S60" s="1">
        <f>_xlfn.XLOOKUP(Table119[[#This Row],[WKTS]],NUMERICAL_BINS_STEP_1!$O$2:$O$5,NUMERICAL_BINS_STEP_1!$A$2:$A$5,,-1)</f>
        <v>2</v>
      </c>
      <c r="T60" s="1">
        <f>_xlfn.XLOOKUP(Table119[[#This Row],[AVE-BL]],NUMERICAL_BINS_STEP_1!$P$2:$P$5,NUMERICAL_BINS_STEP_1!$A$2:$A$5,,-1)</f>
        <v>2</v>
      </c>
      <c r="U60" s="1">
        <f>_xlfn.XLOOKUP(Table119[[#This Row],[ECON]],NUMERICAL_BINS_STEP_1!$Q$2:$Q$5,NUMERICAL_BINS_STEP_1!$A$2:$A$5,,-1)</f>
        <v>2</v>
      </c>
      <c r="V60" s="1">
        <f>_xlfn.XLOOKUP(Table119[[#This Row],[SR-BL]],NUMERICAL_BINS_STEP_1!$R$2:$R$5,NUMERICAL_BINS_STEP_1!$A$2:$A$5,,-1)</f>
        <v>2</v>
      </c>
      <c r="W60" s="1">
        <f>_xlfn.XLOOKUP(Table119[[#This Row],[AUCTION YEAR]],NUMERICAL_BINS_STEP_1!$S$2:$S$5,NUMERICAL_BINS_STEP_1!$A$2:$A$5,,-1)</f>
        <v>0</v>
      </c>
      <c r="X60" s="1">
        <f>_xlfn.XLOOKUP(Table119[[#This Row],[BASE PRICE]],NUMERICAL_BINS_STEP_1!$T$2:$T$5,NUMERICAL_BINS_STEP_1!$A$2:$A$5,,-1)</f>
        <v>2</v>
      </c>
      <c r="Y60" s="1">
        <f>_xlfn.XLOOKUP(Table119[[#This Row],[SOLD PRICE]],NUMERICAL_BINS_STEP_1!$U$2:$U$5,NUMERICAL_BINS_STEP_1!$A$2:$A$5,,-1)</f>
        <v>3</v>
      </c>
      <c r="Z60" s="4">
        <v>0</v>
      </c>
      <c r="AA60" s="1">
        <f>$B$134 +SUMPRODUCT($C$134:$Y$134,Table1523[[#This Row],[COUNTRY_BINS]:[SOLD PRICE]])</f>
        <v>-20.390412319467089</v>
      </c>
      <c r="AB60" s="1">
        <f t="shared" si="0"/>
        <v>1.394942948744004E-9</v>
      </c>
      <c r="AC60" s="1">
        <f t="shared" si="1"/>
        <v>1.3949429467981382E-9</v>
      </c>
      <c r="AD60" s="1">
        <f>IF(Table1523[[#This Row],[AGE]]=1,AC60,1-AC60)</f>
        <v>0.99999999860505706</v>
      </c>
      <c r="AE60" s="1">
        <f t="shared" si="2"/>
        <v>-6.058160213728047E-10</v>
      </c>
      <c r="AF60" s="1">
        <f t="shared" si="3"/>
        <v>0</v>
      </c>
      <c r="AG60" s="65">
        <f>IF(Table119[[#This Row],[SOLD PRICE]]&gt;=1000000,1,0)</f>
        <v>0</v>
      </c>
    </row>
    <row r="61" spans="1:33" ht="26.5" x14ac:dyDescent="0.35">
      <c r="A61" s="13">
        <v>60</v>
      </c>
      <c r="B61" s="4" t="s">
        <v>99</v>
      </c>
      <c r="C61" s="1">
        <f>_xlfn.XLOOKUP(Table14[[#This Row],[COUNTRY]],CATEGORICAL_BINS_STEP_1!$L$2:$L$11,CATEGORICAL_BINS_STEP_1!$K$2:$K$11,,-1)</f>
        <v>3</v>
      </c>
      <c r="D61" s="1">
        <f>_xlfn.XLOOKUP(Table14[[#This Row],[TEAM]],CATEGORICAL_BINS_STEP_1!$L$14:$L$29,CATEGORICAL_BINS_STEP_1!$K$14:$K$29,,-1)</f>
        <v>2</v>
      </c>
      <c r="E61" s="1">
        <f>_xlfn.XLOOKUP(Table14[[#This Row],[PLAYING ROLE]],CATEGORICAL_BINS_STEP_1!$L$34:$L$37,CATEGORICAL_BINS_STEP_1!$K$34:$K$37,,-1)</f>
        <v>1</v>
      </c>
      <c r="F61" s="4">
        <v>1</v>
      </c>
      <c r="G61" s="1">
        <f>_xlfn.XLOOKUP(Table119[[#This Row],[T-RUNS]],NUMERICAL_BINS_STEP_1!$C$2:$C$5,NUMERICAL_BINS_STEP_1!$A$2:$A$5,,-1)</f>
        <v>2</v>
      </c>
      <c r="H61" s="1">
        <f>_xlfn.XLOOKUP(Table119[[#This Row],[T-WKTS]],NUMERICAL_BINS_STEP_1!$D$2:$D$5,NUMERICAL_BINS_STEP_1!$A$2:$A$5,,-1)</f>
        <v>3</v>
      </c>
      <c r="I61" s="1">
        <f>_xlfn.XLOOKUP(Table119[[#This Row],[ODI-RUNS-S]],NUMERICAL_BINS_STEP_1!$E$2:$E$5,NUMERICAL_BINS_STEP_1!$A$2:$A$5,,-1)</f>
        <v>1</v>
      </c>
      <c r="J61" s="1">
        <f>_xlfn.XLOOKUP(Table119[[#This Row],[ODI-SR-B]],NUMERICAL_BINS_STEP_1!$F$2:$F$5,NUMERICAL_BINS_STEP_1!$A$2:$A$5,,-1)</f>
        <v>1</v>
      </c>
      <c r="K61" s="1">
        <f>_xlfn.XLOOKUP(Table119[[#This Row],[ODI-WKTS]],NUMERICAL_BINS_STEP_1!$G$2:$G$5,NUMERICAL_BINS_STEP_1!$A$2:$A$5,,-1)</f>
        <v>2</v>
      </c>
      <c r="L61" s="1">
        <f>_xlfn.XLOOKUP(Table119[[#This Row],[ODI-SR-BL]],NUMERICAL_BINS_STEP_1!$H$2:$H$5,NUMERICAL_BINS_STEP_1!$A$2:$A$5,,-1)</f>
        <v>0</v>
      </c>
      <c r="M61" s="1">
        <f>_xlfn.XLOOKUP(Table119[[#This Row],[RUNS-S]],NUMERICAL_BINS_STEP_1!$I$2:$I$5,NUMERICAL_BINS_STEP_1!$A$2:$A$5,,-1)</f>
        <v>1</v>
      </c>
      <c r="N61" s="1">
        <f>_xlfn.XLOOKUP(Table119[[#This Row],[HS ]],NUMERICAL_BINS_STEP_1!$J$2:$J$5,NUMERICAL_BINS_STEP_1!$A$2:$A$5,,-1)</f>
        <v>0</v>
      </c>
      <c r="O61" s="1">
        <f>_xlfn.XLOOKUP(Table119[[#This Row],[AVE]],NUMERICAL_BINS_STEP_1!$K$2:$K$5,NUMERICAL_BINS_STEP_1!$A$2:$A$5,,-1)</f>
        <v>0</v>
      </c>
      <c r="P61" s="1">
        <f>_xlfn.XLOOKUP(Table119[[#This Row],[SR -B]],NUMERICAL_BINS_STEP_1!$L$2:$L$5,NUMERICAL_BINS_STEP_1!$A$2:$A$5,,-1)</f>
        <v>0</v>
      </c>
      <c r="Q61" s="1">
        <f>_xlfn.XLOOKUP(Table119[[#This Row],[SIXERS]],NUMERICAL_BINS_STEP_1!$M$2:$M$5,NUMERICAL_BINS_STEP_1!$A$2:$A$5,,-1)</f>
        <v>1</v>
      </c>
      <c r="R61" s="1">
        <f>_xlfn.XLOOKUP(Table119[[#This Row],[RUNS-C]],NUMERICAL_BINS_STEP_1!$N$2:$N$5,NUMERICAL_BINS_STEP_1!$A$2:$A$5,,-1)</f>
        <v>3</v>
      </c>
      <c r="S61" s="1">
        <f>_xlfn.XLOOKUP(Table119[[#This Row],[WKTS]],NUMERICAL_BINS_STEP_1!$O$2:$O$5,NUMERICAL_BINS_STEP_1!$A$2:$A$5,,-1)</f>
        <v>3</v>
      </c>
      <c r="T61" s="1">
        <f>_xlfn.XLOOKUP(Table119[[#This Row],[AVE-BL]],NUMERICAL_BINS_STEP_1!$P$2:$P$5,NUMERICAL_BINS_STEP_1!$A$2:$A$5,,-1)</f>
        <v>0</v>
      </c>
      <c r="U61" s="1">
        <f>_xlfn.XLOOKUP(Table119[[#This Row],[ECON]],NUMERICAL_BINS_STEP_1!$Q$2:$Q$5,NUMERICAL_BINS_STEP_1!$A$2:$A$5,,-1)</f>
        <v>0</v>
      </c>
      <c r="V61" s="1">
        <f>_xlfn.XLOOKUP(Table119[[#This Row],[SR-BL]],NUMERICAL_BINS_STEP_1!$R$2:$R$5,NUMERICAL_BINS_STEP_1!$A$2:$A$5,,-1)</f>
        <v>2</v>
      </c>
      <c r="W61" s="1">
        <f>_xlfn.XLOOKUP(Table119[[#This Row],[AUCTION YEAR]],NUMERICAL_BINS_STEP_1!$S$2:$S$5,NUMERICAL_BINS_STEP_1!$A$2:$A$5,,-1)</f>
        <v>0</v>
      </c>
      <c r="X61" s="1">
        <f>_xlfn.XLOOKUP(Table119[[#This Row],[BASE PRICE]],NUMERICAL_BINS_STEP_1!$T$2:$T$5,NUMERICAL_BINS_STEP_1!$A$2:$A$5,,-1)</f>
        <v>2</v>
      </c>
      <c r="Y61" s="1">
        <f>_xlfn.XLOOKUP(Table119[[#This Row],[SOLD PRICE]],NUMERICAL_BINS_STEP_1!$U$2:$U$5,NUMERICAL_BINS_STEP_1!$A$2:$A$5,,-1)</f>
        <v>1</v>
      </c>
      <c r="Z61" s="4">
        <v>0</v>
      </c>
      <c r="AA61" s="1">
        <f>$B$134 +SUMPRODUCT($C$134:$Y$134,Table1523[[#This Row],[COUNTRY_BINS]:[SOLD PRICE]])</f>
        <v>-25.539400130644694</v>
      </c>
      <c r="AB61" s="1">
        <f t="shared" si="0"/>
        <v>8.0980313204836891E-12</v>
      </c>
      <c r="AC61" s="1">
        <f t="shared" si="1"/>
        <v>8.0980313204181108E-12</v>
      </c>
      <c r="AD61" s="1">
        <f>IF(Table1523[[#This Row],[AGE]]=1,AC61,1-AC61)</f>
        <v>8.0980313204181108E-12</v>
      </c>
      <c r="AE61" s="1">
        <f t="shared" si="2"/>
        <v>-11.091620547861696</v>
      </c>
      <c r="AF61" s="1">
        <f t="shared" si="3"/>
        <v>0</v>
      </c>
      <c r="AG61" s="65">
        <f>IF(Table119[[#This Row],[SOLD PRICE]]&gt;=1000000,1,0)</f>
        <v>0</v>
      </c>
    </row>
    <row r="62" spans="1:33" ht="26.5" x14ac:dyDescent="0.35">
      <c r="A62" s="13">
        <v>61</v>
      </c>
      <c r="B62" s="4" t="s">
        <v>100</v>
      </c>
      <c r="C62" s="1">
        <f>_xlfn.XLOOKUP(Table14[[#This Row],[COUNTRY]],CATEGORICAL_BINS_STEP_1!$L$2:$L$11,CATEGORICAL_BINS_STEP_1!$K$2:$K$11,,-1)</f>
        <v>2</v>
      </c>
      <c r="D62" s="1">
        <f>_xlfn.XLOOKUP(Table14[[#This Row],[TEAM]],CATEGORICAL_BINS_STEP_1!$L$14:$L$29,CATEGORICAL_BINS_STEP_1!$K$14:$K$29,,-1)</f>
        <v>2</v>
      </c>
      <c r="E62" s="1">
        <f>_xlfn.XLOOKUP(Table14[[#This Row],[PLAYING ROLE]],CATEGORICAL_BINS_STEP_1!$L$34:$L$37,CATEGORICAL_BINS_STEP_1!$K$34:$K$37,,-1)</f>
        <v>4</v>
      </c>
      <c r="F62" s="4">
        <v>2</v>
      </c>
      <c r="G62" s="1">
        <f>_xlfn.XLOOKUP(Table119[[#This Row],[T-RUNS]],NUMERICAL_BINS_STEP_1!$C$2:$C$5,NUMERICAL_BINS_STEP_1!$A$2:$A$5,,-1)</f>
        <v>1</v>
      </c>
      <c r="H62" s="1">
        <f>_xlfn.XLOOKUP(Table119[[#This Row],[T-WKTS]],NUMERICAL_BINS_STEP_1!$D$2:$D$5,NUMERICAL_BINS_STEP_1!$A$2:$A$5,,-1)</f>
        <v>3</v>
      </c>
      <c r="I62" s="1">
        <f>_xlfn.XLOOKUP(Table119[[#This Row],[ODI-RUNS-S]],NUMERICAL_BINS_STEP_1!$E$2:$E$5,NUMERICAL_BINS_STEP_1!$A$2:$A$5,,-1)</f>
        <v>1</v>
      </c>
      <c r="J62" s="1">
        <f>_xlfn.XLOOKUP(Table119[[#This Row],[ODI-SR-B]],NUMERICAL_BINS_STEP_1!$F$2:$F$5,NUMERICAL_BINS_STEP_1!$A$2:$A$5,,-1)</f>
        <v>1</v>
      </c>
      <c r="K62" s="1">
        <f>_xlfn.XLOOKUP(Table119[[#This Row],[ODI-WKTS]],NUMERICAL_BINS_STEP_1!$G$2:$G$5,NUMERICAL_BINS_STEP_1!$A$2:$A$5,,-1)</f>
        <v>3</v>
      </c>
      <c r="L62" s="1">
        <f>_xlfn.XLOOKUP(Table119[[#This Row],[ODI-SR-BL]],NUMERICAL_BINS_STEP_1!$H$2:$H$5,NUMERICAL_BINS_STEP_1!$A$2:$A$5,,-1)</f>
        <v>0</v>
      </c>
      <c r="M62" s="1">
        <f>_xlfn.XLOOKUP(Table119[[#This Row],[RUNS-S]],NUMERICAL_BINS_STEP_1!$I$2:$I$5,NUMERICAL_BINS_STEP_1!$A$2:$A$5,,-1)</f>
        <v>1</v>
      </c>
      <c r="N62" s="1">
        <f>_xlfn.XLOOKUP(Table119[[#This Row],[HS ]],NUMERICAL_BINS_STEP_1!$J$2:$J$5,NUMERICAL_BINS_STEP_1!$A$2:$A$5,,-1)</f>
        <v>1</v>
      </c>
      <c r="O62" s="1">
        <f>_xlfn.XLOOKUP(Table119[[#This Row],[AVE]],NUMERICAL_BINS_STEP_1!$K$2:$K$5,NUMERICAL_BINS_STEP_1!$A$2:$A$5,,-1)</f>
        <v>1</v>
      </c>
      <c r="P62" s="1">
        <f>_xlfn.XLOOKUP(Table119[[#This Row],[SR -B]],NUMERICAL_BINS_STEP_1!$L$2:$L$5,NUMERICAL_BINS_STEP_1!$A$2:$A$5,,-1)</f>
        <v>3</v>
      </c>
      <c r="Q62" s="1">
        <f>_xlfn.XLOOKUP(Table119[[#This Row],[SIXERS]],NUMERICAL_BINS_STEP_1!$M$2:$M$5,NUMERICAL_BINS_STEP_1!$A$2:$A$5,,-1)</f>
        <v>1</v>
      </c>
      <c r="R62" s="1">
        <f>_xlfn.XLOOKUP(Table119[[#This Row],[RUNS-C]],NUMERICAL_BINS_STEP_1!$N$2:$N$5,NUMERICAL_BINS_STEP_1!$A$2:$A$5,,-1)</f>
        <v>0</v>
      </c>
      <c r="S62" s="1">
        <f>_xlfn.XLOOKUP(Table119[[#This Row],[WKTS]],NUMERICAL_BINS_STEP_1!$O$2:$O$5,NUMERICAL_BINS_STEP_1!$A$2:$A$5,,-1)</f>
        <v>2</v>
      </c>
      <c r="T62" s="1">
        <f>_xlfn.XLOOKUP(Table119[[#This Row],[AVE-BL]],NUMERICAL_BINS_STEP_1!$P$2:$P$5,NUMERICAL_BINS_STEP_1!$A$2:$A$5,,-1)</f>
        <v>0</v>
      </c>
      <c r="U62" s="1">
        <f>_xlfn.XLOOKUP(Table119[[#This Row],[ECON]],NUMERICAL_BINS_STEP_1!$Q$2:$Q$5,NUMERICAL_BINS_STEP_1!$A$2:$A$5,,-1)</f>
        <v>2</v>
      </c>
      <c r="V62" s="1">
        <f>_xlfn.XLOOKUP(Table119[[#This Row],[SR-BL]],NUMERICAL_BINS_STEP_1!$R$2:$R$5,NUMERICAL_BINS_STEP_1!$A$2:$A$5,,-1)</f>
        <v>0</v>
      </c>
      <c r="W62" s="1">
        <f>_xlfn.XLOOKUP(Table119[[#This Row],[AUCTION YEAR]],NUMERICAL_BINS_STEP_1!$S$2:$S$5,NUMERICAL_BINS_STEP_1!$A$2:$A$5,,-1)</f>
        <v>0</v>
      </c>
      <c r="X62" s="1">
        <f>_xlfn.XLOOKUP(Table119[[#This Row],[BASE PRICE]],NUMERICAL_BINS_STEP_1!$T$2:$T$5,NUMERICAL_BINS_STEP_1!$A$2:$A$5,,-1)</f>
        <v>2</v>
      </c>
      <c r="Y62" s="1">
        <f>_xlfn.XLOOKUP(Table119[[#This Row],[SOLD PRICE]],NUMERICAL_BINS_STEP_1!$U$2:$U$5,NUMERICAL_BINS_STEP_1!$A$2:$A$5,,-1)</f>
        <v>0</v>
      </c>
      <c r="Z62" s="4">
        <v>1</v>
      </c>
      <c r="AA62" s="1">
        <f>$B$134 +SUMPRODUCT($C$134:$Y$134,Table1523[[#This Row],[COUNTRY_BINS]:[SOLD PRICE]])</f>
        <v>-79.920958492019111</v>
      </c>
      <c r="AB62" s="1">
        <f t="shared" si="0"/>
        <v>1.9532990484378297E-35</v>
      </c>
      <c r="AC62" s="1">
        <f t="shared" si="1"/>
        <v>1.9532990484378297E-35</v>
      </c>
      <c r="AD62" s="1">
        <f>IF(Table1523[[#This Row],[AGE]]=1,AC62,1-AC62)</f>
        <v>1</v>
      </c>
      <c r="AE62" s="1">
        <f t="shared" si="2"/>
        <v>0</v>
      </c>
      <c r="AF62" s="1">
        <f t="shared" si="3"/>
        <v>0</v>
      </c>
      <c r="AG62" s="65">
        <f>IF(Table119[[#This Row],[SOLD PRICE]]&gt;=1000000,1,0)</f>
        <v>0</v>
      </c>
    </row>
    <row r="63" spans="1:33" ht="26.5" x14ac:dyDescent="0.35">
      <c r="A63" s="13">
        <v>62</v>
      </c>
      <c r="B63" s="4" t="s">
        <v>101</v>
      </c>
      <c r="C63" s="1">
        <f>_xlfn.XLOOKUP(Table14[[#This Row],[COUNTRY]],CATEGORICAL_BINS_STEP_1!$L$2:$L$11,CATEGORICAL_BINS_STEP_1!$K$2:$K$11,,-1)</f>
        <v>2</v>
      </c>
      <c r="D63" s="1">
        <f>_xlfn.XLOOKUP(Table14[[#This Row],[TEAM]],CATEGORICAL_BINS_STEP_1!$L$14:$L$29,CATEGORICAL_BINS_STEP_1!$K$14:$K$29,,-1)</f>
        <v>4</v>
      </c>
      <c r="E63" s="1">
        <f>_xlfn.XLOOKUP(Table14[[#This Row],[PLAYING ROLE]],CATEGORICAL_BINS_STEP_1!$L$34:$L$37,CATEGORICAL_BINS_STEP_1!$K$34:$K$37,,-1)</f>
        <v>1</v>
      </c>
      <c r="F63" s="4">
        <v>2</v>
      </c>
      <c r="G63" s="1">
        <f>_xlfn.XLOOKUP(Table119[[#This Row],[T-RUNS]],NUMERICAL_BINS_STEP_1!$C$2:$C$5,NUMERICAL_BINS_STEP_1!$A$2:$A$5,,-1)</f>
        <v>3</v>
      </c>
      <c r="H63" s="1">
        <f>_xlfn.XLOOKUP(Table119[[#This Row],[T-WKTS]],NUMERICAL_BINS_STEP_1!$D$2:$D$5,NUMERICAL_BINS_STEP_1!$A$2:$A$5,,-1)</f>
        <v>0</v>
      </c>
      <c r="I63" s="1">
        <f>_xlfn.XLOOKUP(Table119[[#This Row],[ODI-RUNS-S]],NUMERICAL_BINS_STEP_1!$E$2:$E$5,NUMERICAL_BINS_STEP_1!$A$2:$A$5,,-1)</f>
        <v>3</v>
      </c>
      <c r="J63" s="1">
        <f>_xlfn.XLOOKUP(Table119[[#This Row],[ODI-SR-B]],NUMERICAL_BINS_STEP_1!$F$2:$F$5,NUMERICAL_BINS_STEP_1!$A$2:$A$5,,-1)</f>
        <v>3</v>
      </c>
      <c r="K63" s="1">
        <f>_xlfn.XLOOKUP(Table119[[#This Row],[ODI-WKTS]],NUMERICAL_BINS_STEP_1!$G$2:$G$5,NUMERICAL_BINS_STEP_1!$A$2:$A$5,,-1)</f>
        <v>0</v>
      </c>
      <c r="L63" s="1">
        <f>_xlfn.XLOOKUP(Table119[[#This Row],[ODI-SR-BL]],NUMERICAL_BINS_STEP_1!$H$2:$H$5,NUMERICAL_BINS_STEP_1!$A$2:$A$5,,-1)</f>
        <v>0</v>
      </c>
      <c r="M63" s="1">
        <f>_xlfn.XLOOKUP(Table119[[#This Row],[RUNS-S]],NUMERICAL_BINS_STEP_1!$I$2:$I$5,NUMERICAL_BINS_STEP_1!$A$2:$A$5,,-1)</f>
        <v>3</v>
      </c>
      <c r="N63" s="1">
        <f>_xlfn.XLOOKUP(Table119[[#This Row],[HS ]],NUMERICAL_BINS_STEP_1!$J$2:$J$5,NUMERICAL_BINS_STEP_1!$A$2:$A$5,,-1)</f>
        <v>3</v>
      </c>
      <c r="O63" s="1">
        <f>_xlfn.XLOOKUP(Table119[[#This Row],[AVE]],NUMERICAL_BINS_STEP_1!$K$2:$K$5,NUMERICAL_BINS_STEP_1!$A$2:$A$5,,-1)</f>
        <v>3</v>
      </c>
      <c r="P63" s="1">
        <f>_xlfn.XLOOKUP(Table119[[#This Row],[SR -B]],NUMERICAL_BINS_STEP_1!$L$2:$L$5,NUMERICAL_BINS_STEP_1!$A$2:$A$5,,-1)</f>
        <v>2</v>
      </c>
      <c r="Q63" s="1">
        <f>_xlfn.XLOOKUP(Table119[[#This Row],[SIXERS]],NUMERICAL_BINS_STEP_1!$M$2:$M$5,NUMERICAL_BINS_STEP_1!$A$2:$A$5,,-1)</f>
        <v>3</v>
      </c>
      <c r="R63" s="1">
        <f>_xlfn.XLOOKUP(Table119[[#This Row],[RUNS-C]],NUMERICAL_BINS_STEP_1!$N$2:$N$5,NUMERICAL_BINS_STEP_1!$A$2:$A$5,,-1)</f>
        <v>0</v>
      </c>
      <c r="S63" s="1">
        <f>_xlfn.XLOOKUP(Table119[[#This Row],[WKTS]],NUMERICAL_BINS_STEP_1!$O$2:$O$5,NUMERICAL_BINS_STEP_1!$A$2:$A$5,,-1)</f>
        <v>0</v>
      </c>
      <c r="T63" s="1">
        <f>_xlfn.XLOOKUP(Table119[[#This Row],[AVE-BL]],NUMERICAL_BINS_STEP_1!$P$2:$P$5,NUMERICAL_BINS_STEP_1!$A$2:$A$5,,-1)</f>
        <v>0</v>
      </c>
      <c r="U63" s="1">
        <f>_xlfn.XLOOKUP(Table119[[#This Row],[ECON]],NUMERICAL_BINS_STEP_1!$Q$2:$Q$5,NUMERICAL_BINS_STEP_1!$A$2:$A$5,,-1)</f>
        <v>0</v>
      </c>
      <c r="V63" s="1">
        <f>_xlfn.XLOOKUP(Table119[[#This Row],[SR-BL]],NUMERICAL_BINS_STEP_1!$R$2:$R$5,NUMERICAL_BINS_STEP_1!$A$2:$A$5,,-1)</f>
        <v>0</v>
      </c>
      <c r="W63" s="1">
        <f>_xlfn.XLOOKUP(Table119[[#This Row],[AUCTION YEAR]],NUMERICAL_BINS_STEP_1!$S$2:$S$5,NUMERICAL_BINS_STEP_1!$A$2:$A$5,,-1)</f>
        <v>0</v>
      </c>
      <c r="X63" s="1">
        <f>_xlfn.XLOOKUP(Table119[[#This Row],[BASE PRICE]],NUMERICAL_BINS_STEP_1!$T$2:$T$5,NUMERICAL_BINS_STEP_1!$A$2:$A$5,,-1)</f>
        <v>2</v>
      </c>
      <c r="Y63" s="1">
        <f>_xlfn.XLOOKUP(Table119[[#This Row],[SOLD PRICE]],NUMERICAL_BINS_STEP_1!$U$2:$U$5,NUMERICAL_BINS_STEP_1!$A$2:$A$5,,-1)</f>
        <v>3</v>
      </c>
      <c r="Z63" s="4">
        <v>0</v>
      </c>
      <c r="AA63" s="1">
        <f>$B$134 +SUMPRODUCT($C$134:$Y$134,Table1523[[#This Row],[COUNTRY_BINS]:[SOLD PRICE]])</f>
        <v>-102.23111113111204</v>
      </c>
      <c r="AB63" s="1">
        <f t="shared" si="0"/>
        <v>3.9956970860451527E-45</v>
      </c>
      <c r="AC63" s="1">
        <f t="shared" si="1"/>
        <v>3.9956970860451527E-45</v>
      </c>
      <c r="AD63" s="1">
        <f>IF(Table1523[[#This Row],[AGE]]=1,AC63,1-AC63)</f>
        <v>1</v>
      </c>
      <c r="AE63" s="1">
        <f t="shared" si="2"/>
        <v>0</v>
      </c>
      <c r="AF63" s="1">
        <f t="shared" si="3"/>
        <v>0</v>
      </c>
      <c r="AG63" s="65">
        <f>IF(Table119[[#This Row],[SOLD PRICE]]&gt;=1000000,1,0)</f>
        <v>0</v>
      </c>
    </row>
    <row r="64" spans="1:33" ht="26.5" x14ac:dyDescent="0.35">
      <c r="A64" s="13">
        <v>63</v>
      </c>
      <c r="B64" s="4" t="s">
        <v>102</v>
      </c>
      <c r="C64" s="1">
        <f>_xlfn.XLOOKUP(Table14[[#This Row],[COUNTRY]],CATEGORICAL_BINS_STEP_1!$L$2:$L$11,CATEGORICAL_BINS_STEP_1!$K$2:$K$11,,-1)</f>
        <v>2</v>
      </c>
      <c r="D64" s="1">
        <f>_xlfn.XLOOKUP(Table14[[#This Row],[TEAM]],CATEGORICAL_BINS_STEP_1!$L$14:$L$29,CATEGORICAL_BINS_STEP_1!$K$14:$K$29,,-1)</f>
        <v>3</v>
      </c>
      <c r="E64" s="1">
        <f>_xlfn.XLOOKUP(Table14[[#This Row],[PLAYING ROLE]],CATEGORICAL_BINS_STEP_1!$L$34:$L$37,CATEGORICAL_BINS_STEP_1!$K$34:$K$37,,-1)</f>
        <v>3</v>
      </c>
      <c r="F64" s="4">
        <v>3</v>
      </c>
      <c r="G64" s="1">
        <f>_xlfn.XLOOKUP(Table119[[#This Row],[T-RUNS]],NUMERICAL_BINS_STEP_1!$C$2:$C$5,NUMERICAL_BINS_STEP_1!$A$2:$A$5,,-1)</f>
        <v>2</v>
      </c>
      <c r="H64" s="1">
        <f>_xlfn.XLOOKUP(Table119[[#This Row],[T-WKTS]],NUMERICAL_BINS_STEP_1!$D$2:$D$5,NUMERICAL_BINS_STEP_1!$A$2:$A$5,,-1)</f>
        <v>2</v>
      </c>
      <c r="I64" s="1">
        <f>_xlfn.XLOOKUP(Table119[[#This Row],[ODI-RUNS-S]],NUMERICAL_BINS_STEP_1!$E$2:$E$5,NUMERICAL_BINS_STEP_1!$A$2:$A$5,,-1)</f>
        <v>3</v>
      </c>
      <c r="J64" s="1">
        <f>_xlfn.XLOOKUP(Table119[[#This Row],[ODI-SR-B]],NUMERICAL_BINS_STEP_1!$F$2:$F$5,NUMERICAL_BINS_STEP_1!$A$2:$A$5,,-1)</f>
        <v>2</v>
      </c>
      <c r="K64" s="1">
        <f>_xlfn.XLOOKUP(Table119[[#This Row],[ODI-WKTS]],NUMERICAL_BINS_STEP_1!$G$2:$G$5,NUMERICAL_BINS_STEP_1!$A$2:$A$5,,-1)</f>
        <v>3</v>
      </c>
      <c r="L64" s="1">
        <f>_xlfn.XLOOKUP(Table119[[#This Row],[ODI-SR-BL]],NUMERICAL_BINS_STEP_1!$H$2:$H$5,NUMERICAL_BINS_STEP_1!$A$2:$A$5,,-1)</f>
        <v>2</v>
      </c>
      <c r="M64" s="1">
        <f>_xlfn.XLOOKUP(Table119[[#This Row],[RUNS-S]],NUMERICAL_BINS_STEP_1!$I$2:$I$5,NUMERICAL_BINS_STEP_1!$A$2:$A$5,,-1)</f>
        <v>1</v>
      </c>
      <c r="N64" s="1">
        <f>_xlfn.XLOOKUP(Table119[[#This Row],[HS ]],NUMERICAL_BINS_STEP_1!$J$2:$J$5,NUMERICAL_BINS_STEP_1!$A$2:$A$5,,-1)</f>
        <v>2</v>
      </c>
      <c r="O64" s="1">
        <f>_xlfn.XLOOKUP(Table119[[#This Row],[AVE]],NUMERICAL_BINS_STEP_1!$K$2:$K$5,NUMERICAL_BINS_STEP_1!$A$2:$A$5,,-1)</f>
        <v>2</v>
      </c>
      <c r="P64" s="1">
        <f>_xlfn.XLOOKUP(Table119[[#This Row],[SR -B]],NUMERICAL_BINS_STEP_1!$L$2:$L$5,NUMERICAL_BINS_STEP_1!$A$2:$A$5,,-1)</f>
        <v>1</v>
      </c>
      <c r="Q64" s="1">
        <f>_xlfn.XLOOKUP(Table119[[#This Row],[SIXERS]],NUMERICAL_BINS_STEP_1!$M$2:$M$5,NUMERICAL_BINS_STEP_1!$A$2:$A$5,,-1)</f>
        <v>1</v>
      </c>
      <c r="R64" s="1">
        <f>_xlfn.XLOOKUP(Table119[[#This Row],[RUNS-C]],NUMERICAL_BINS_STEP_1!$N$2:$N$5,NUMERICAL_BINS_STEP_1!$A$2:$A$5,,-1)</f>
        <v>0</v>
      </c>
      <c r="S64" s="1">
        <f>_xlfn.XLOOKUP(Table119[[#This Row],[WKTS]],NUMERICAL_BINS_STEP_1!$O$2:$O$5,NUMERICAL_BINS_STEP_1!$A$2:$A$5,,-1)</f>
        <v>0</v>
      </c>
      <c r="T64" s="1">
        <f>_xlfn.XLOOKUP(Table119[[#This Row],[AVE-BL]],NUMERICAL_BINS_STEP_1!$P$2:$P$5,NUMERICAL_BINS_STEP_1!$A$2:$A$5,,-1)</f>
        <v>2</v>
      </c>
      <c r="U64" s="1">
        <f>_xlfn.XLOOKUP(Table119[[#This Row],[ECON]],NUMERICAL_BINS_STEP_1!$Q$2:$Q$5,NUMERICAL_BINS_STEP_1!$A$2:$A$5,,-1)</f>
        <v>2</v>
      </c>
      <c r="V64" s="1">
        <f>_xlfn.XLOOKUP(Table119[[#This Row],[SR-BL]],NUMERICAL_BINS_STEP_1!$R$2:$R$5,NUMERICAL_BINS_STEP_1!$A$2:$A$5,,-1)</f>
        <v>3</v>
      </c>
      <c r="W64" s="1">
        <f>_xlfn.XLOOKUP(Table119[[#This Row],[AUCTION YEAR]],NUMERICAL_BINS_STEP_1!$S$2:$S$5,NUMERICAL_BINS_STEP_1!$A$2:$A$5,,-1)</f>
        <v>0</v>
      </c>
      <c r="X64" s="1">
        <f>_xlfn.XLOOKUP(Table119[[#This Row],[BASE PRICE]],NUMERICAL_BINS_STEP_1!$T$2:$T$5,NUMERICAL_BINS_STEP_1!$A$2:$A$5,,-1)</f>
        <v>2</v>
      </c>
      <c r="Y64" s="1">
        <f>_xlfn.XLOOKUP(Table119[[#This Row],[SOLD PRICE]],NUMERICAL_BINS_STEP_1!$U$2:$U$5,NUMERICAL_BINS_STEP_1!$A$2:$A$5,,-1)</f>
        <v>0</v>
      </c>
      <c r="Z64" s="4">
        <v>0</v>
      </c>
      <c r="AA64" s="1">
        <f>$B$134 +SUMPRODUCT($C$134:$Y$134,Table1523[[#This Row],[COUNTRY_BINS]:[SOLD PRICE]])</f>
        <v>-221.2177167834962</v>
      </c>
      <c r="AB64" s="1">
        <f t="shared" si="0"/>
        <v>8.4404636077394805E-97</v>
      </c>
      <c r="AC64" s="1">
        <f t="shared" si="1"/>
        <v>8.4404636077394805E-97</v>
      </c>
      <c r="AD64" s="1">
        <f>IF(Table1523[[#This Row],[AGE]]=1,AC64,1-AC64)</f>
        <v>1</v>
      </c>
      <c r="AE64" s="1">
        <f t="shared" si="2"/>
        <v>0</v>
      </c>
      <c r="AF64" s="1">
        <f t="shared" si="3"/>
        <v>0</v>
      </c>
      <c r="AG64" s="65">
        <f>IF(Table119[[#This Row],[SOLD PRICE]]&gt;=1000000,1,0)</f>
        <v>0</v>
      </c>
    </row>
    <row r="65" spans="1:33" ht="26.5" x14ac:dyDescent="0.35">
      <c r="A65" s="13">
        <v>64</v>
      </c>
      <c r="B65" s="4" t="s">
        <v>103</v>
      </c>
      <c r="C65" s="1">
        <f>_xlfn.XLOOKUP(Table14[[#This Row],[COUNTRY]],CATEGORICAL_BINS_STEP_1!$L$2:$L$11,CATEGORICAL_BINS_STEP_1!$K$2:$K$11,,-1)</f>
        <v>1</v>
      </c>
      <c r="D65" s="1">
        <f>_xlfn.XLOOKUP(Table14[[#This Row],[TEAM]],CATEGORICAL_BINS_STEP_1!$L$14:$L$29,CATEGORICAL_BINS_STEP_1!$K$14:$K$29,,-1)</f>
        <v>1</v>
      </c>
      <c r="E65" s="1">
        <f>_xlfn.XLOOKUP(Table14[[#This Row],[PLAYING ROLE]],CATEGORICAL_BINS_STEP_1!$L$34:$L$37,CATEGORICAL_BINS_STEP_1!$K$34:$K$37,,-1)</f>
        <v>2</v>
      </c>
      <c r="F65" s="4">
        <v>3</v>
      </c>
      <c r="G65" s="1">
        <f>_xlfn.XLOOKUP(Table119[[#This Row],[T-RUNS]],NUMERICAL_BINS_STEP_1!$C$2:$C$5,NUMERICAL_BINS_STEP_1!$A$2:$A$5,,-1)</f>
        <v>2</v>
      </c>
      <c r="H65" s="1">
        <f>_xlfn.XLOOKUP(Table119[[#This Row],[T-WKTS]],NUMERICAL_BINS_STEP_1!$D$2:$D$5,NUMERICAL_BINS_STEP_1!$A$2:$A$5,,-1)</f>
        <v>3</v>
      </c>
      <c r="I65" s="1">
        <f>_xlfn.XLOOKUP(Table119[[#This Row],[ODI-RUNS-S]],NUMERICAL_BINS_STEP_1!$E$2:$E$5,NUMERICAL_BINS_STEP_1!$A$2:$A$5,,-1)</f>
        <v>2</v>
      </c>
      <c r="J65" s="1">
        <f>_xlfn.XLOOKUP(Table119[[#This Row],[ODI-SR-B]],NUMERICAL_BINS_STEP_1!$F$2:$F$5,NUMERICAL_BINS_STEP_1!$A$2:$A$5,,-1)</f>
        <v>2</v>
      </c>
      <c r="K65" s="1">
        <f>_xlfn.XLOOKUP(Table119[[#This Row],[ODI-WKTS]],NUMERICAL_BINS_STEP_1!$G$2:$G$5,NUMERICAL_BINS_STEP_1!$A$2:$A$5,,-1)</f>
        <v>3</v>
      </c>
      <c r="L65" s="1">
        <f>_xlfn.XLOOKUP(Table119[[#This Row],[ODI-SR-BL]],NUMERICAL_BINS_STEP_1!$H$2:$H$5,NUMERICAL_BINS_STEP_1!$A$2:$A$5,,-1)</f>
        <v>0</v>
      </c>
      <c r="M65" s="1">
        <f>_xlfn.XLOOKUP(Table119[[#This Row],[RUNS-S]],NUMERICAL_BINS_STEP_1!$I$2:$I$5,NUMERICAL_BINS_STEP_1!$A$2:$A$5,,-1)</f>
        <v>1</v>
      </c>
      <c r="N65" s="1">
        <f>_xlfn.XLOOKUP(Table119[[#This Row],[HS ]],NUMERICAL_BINS_STEP_1!$J$2:$J$5,NUMERICAL_BINS_STEP_1!$A$2:$A$5,,-1)</f>
        <v>2</v>
      </c>
      <c r="O65" s="1">
        <f>_xlfn.XLOOKUP(Table119[[#This Row],[AVE]],NUMERICAL_BINS_STEP_1!$K$2:$K$5,NUMERICAL_BINS_STEP_1!$A$2:$A$5,,-1)</f>
        <v>1</v>
      </c>
      <c r="P65" s="1">
        <f>_xlfn.XLOOKUP(Table119[[#This Row],[SR -B]],NUMERICAL_BINS_STEP_1!$L$2:$L$5,NUMERICAL_BINS_STEP_1!$A$2:$A$5,,-1)</f>
        <v>2</v>
      </c>
      <c r="Q65" s="1">
        <f>_xlfn.XLOOKUP(Table119[[#This Row],[SIXERS]],NUMERICAL_BINS_STEP_1!$M$2:$M$5,NUMERICAL_BINS_STEP_1!$A$2:$A$5,,-1)</f>
        <v>1</v>
      </c>
      <c r="R65" s="1">
        <f>_xlfn.XLOOKUP(Table119[[#This Row],[RUNS-C]],NUMERICAL_BINS_STEP_1!$N$2:$N$5,NUMERICAL_BINS_STEP_1!$A$2:$A$5,,-1)</f>
        <v>3</v>
      </c>
      <c r="S65" s="1">
        <f>_xlfn.XLOOKUP(Table119[[#This Row],[WKTS]],NUMERICAL_BINS_STEP_1!$O$2:$O$5,NUMERICAL_BINS_STEP_1!$A$2:$A$5,,-1)</f>
        <v>3</v>
      </c>
      <c r="T65" s="1">
        <f>_xlfn.XLOOKUP(Table119[[#This Row],[AVE-BL]],NUMERICAL_BINS_STEP_1!$P$2:$P$5,NUMERICAL_BINS_STEP_1!$A$2:$A$5,,-1)</f>
        <v>3</v>
      </c>
      <c r="U65" s="1">
        <f>_xlfn.XLOOKUP(Table119[[#This Row],[ECON]],NUMERICAL_BINS_STEP_1!$Q$2:$Q$5,NUMERICAL_BINS_STEP_1!$A$2:$A$5,,-1)</f>
        <v>3</v>
      </c>
      <c r="V65" s="1">
        <f>_xlfn.XLOOKUP(Table119[[#This Row],[SR-BL]],NUMERICAL_BINS_STEP_1!$R$2:$R$5,NUMERICAL_BINS_STEP_1!$A$2:$A$5,,-1)</f>
        <v>2</v>
      </c>
      <c r="W65" s="1">
        <f>_xlfn.XLOOKUP(Table119[[#This Row],[AUCTION YEAR]],NUMERICAL_BINS_STEP_1!$S$2:$S$5,NUMERICAL_BINS_STEP_1!$A$2:$A$5,,-1)</f>
        <v>0</v>
      </c>
      <c r="X65" s="1">
        <f>_xlfn.XLOOKUP(Table119[[#This Row],[BASE PRICE]],NUMERICAL_BINS_STEP_1!$T$2:$T$5,NUMERICAL_BINS_STEP_1!$A$2:$A$5,,-1)</f>
        <v>2</v>
      </c>
      <c r="Y65" s="1">
        <f>_xlfn.XLOOKUP(Table119[[#This Row],[SOLD PRICE]],NUMERICAL_BINS_STEP_1!$U$2:$U$5,NUMERICAL_BINS_STEP_1!$A$2:$A$5,,-1)</f>
        <v>1</v>
      </c>
      <c r="Z65" s="4">
        <v>1</v>
      </c>
      <c r="AA65" s="1">
        <f>$B$134 +SUMPRODUCT($C$134:$Y$134,Table1523[[#This Row],[COUNTRY_BINS]:[SOLD PRICE]])</f>
        <v>-235.17714202466939</v>
      </c>
      <c r="AB65" s="1">
        <f t="shared" si="0"/>
        <v>7.3091175897389919E-103</v>
      </c>
      <c r="AC65" s="1">
        <f t="shared" si="1"/>
        <v>7.3091175897389919E-103</v>
      </c>
      <c r="AD65" s="1">
        <f>IF(Table1523[[#This Row],[AGE]]=1,AC65,1-AC65)</f>
        <v>1</v>
      </c>
      <c r="AE65" s="1">
        <f t="shared" si="2"/>
        <v>0</v>
      </c>
      <c r="AF65" s="1">
        <f t="shared" si="3"/>
        <v>0</v>
      </c>
      <c r="AG65" s="65">
        <f>IF(Table119[[#This Row],[SOLD PRICE]]&gt;=1000000,1,0)</f>
        <v>0</v>
      </c>
    </row>
    <row r="66" spans="1:33" x14ac:dyDescent="0.35">
      <c r="A66" s="13">
        <v>65</v>
      </c>
      <c r="B66" s="4" t="s">
        <v>104</v>
      </c>
      <c r="C66" s="1">
        <f>_xlfn.XLOOKUP(Table14[[#This Row],[COUNTRY]],CATEGORICAL_BINS_STEP_1!$L$2:$L$11,CATEGORICAL_BINS_STEP_1!$K$2:$K$11,,-1)</f>
        <v>1</v>
      </c>
      <c r="D66" s="1">
        <f>_xlfn.XLOOKUP(Table14[[#This Row],[TEAM]],CATEGORICAL_BINS_STEP_1!$L$14:$L$29,CATEGORICAL_BINS_STEP_1!$K$14:$K$29,,-1)</f>
        <v>4</v>
      </c>
      <c r="E66" s="1">
        <f>_xlfn.XLOOKUP(Table14[[#This Row],[PLAYING ROLE]],CATEGORICAL_BINS_STEP_1!$L$34:$L$37,CATEGORICAL_BINS_STEP_1!$K$34:$K$37,,-1)</f>
        <v>3</v>
      </c>
      <c r="F66" s="4">
        <v>2</v>
      </c>
      <c r="G66" s="1">
        <f>_xlfn.XLOOKUP(Table119[[#This Row],[T-RUNS]],NUMERICAL_BINS_STEP_1!$C$2:$C$5,NUMERICAL_BINS_STEP_1!$A$2:$A$5,,-1)</f>
        <v>1</v>
      </c>
      <c r="H66" s="1">
        <f>_xlfn.XLOOKUP(Table119[[#This Row],[T-WKTS]],NUMERICAL_BINS_STEP_1!$D$2:$D$5,NUMERICAL_BINS_STEP_1!$A$2:$A$5,,-1)</f>
        <v>3</v>
      </c>
      <c r="I66" s="1">
        <f>_xlfn.XLOOKUP(Table119[[#This Row],[ODI-RUNS-S]],NUMERICAL_BINS_STEP_1!$E$2:$E$5,NUMERICAL_BINS_STEP_1!$A$2:$A$5,,-1)</f>
        <v>0</v>
      </c>
      <c r="J66" s="1">
        <f>_xlfn.XLOOKUP(Table119[[#This Row],[ODI-SR-B]],NUMERICAL_BINS_STEP_1!$F$2:$F$5,NUMERICAL_BINS_STEP_1!$A$2:$A$5,,-1)</f>
        <v>3</v>
      </c>
      <c r="K66" s="1">
        <f>_xlfn.XLOOKUP(Table119[[#This Row],[ODI-WKTS]],NUMERICAL_BINS_STEP_1!$G$2:$G$5,NUMERICAL_BINS_STEP_1!$A$2:$A$5,,-1)</f>
        <v>2</v>
      </c>
      <c r="L66" s="1">
        <f>_xlfn.XLOOKUP(Table119[[#This Row],[ODI-SR-BL]],NUMERICAL_BINS_STEP_1!$H$2:$H$5,NUMERICAL_BINS_STEP_1!$A$2:$A$5,,-1)</f>
        <v>0</v>
      </c>
      <c r="M66" s="1">
        <f>_xlfn.XLOOKUP(Table119[[#This Row],[RUNS-S]],NUMERICAL_BINS_STEP_1!$I$2:$I$5,NUMERICAL_BINS_STEP_1!$A$2:$A$5,,-1)</f>
        <v>0</v>
      </c>
      <c r="N66" s="1">
        <f>_xlfn.XLOOKUP(Table119[[#This Row],[HS ]],NUMERICAL_BINS_STEP_1!$J$2:$J$5,NUMERICAL_BINS_STEP_1!$A$2:$A$5,,-1)</f>
        <v>1</v>
      </c>
      <c r="O66" s="1">
        <f>_xlfn.XLOOKUP(Table119[[#This Row],[AVE]],NUMERICAL_BINS_STEP_1!$K$2:$K$5,NUMERICAL_BINS_STEP_1!$A$2:$A$5,,-1)</f>
        <v>2</v>
      </c>
      <c r="P66" s="1">
        <f>_xlfn.XLOOKUP(Table119[[#This Row],[SR -B]],NUMERICAL_BINS_STEP_1!$L$2:$L$5,NUMERICAL_BINS_STEP_1!$A$2:$A$5,,-1)</f>
        <v>3</v>
      </c>
      <c r="Q66" s="1">
        <f>_xlfn.XLOOKUP(Table119[[#This Row],[SIXERS]],NUMERICAL_BINS_STEP_1!$M$2:$M$5,NUMERICAL_BINS_STEP_1!$A$2:$A$5,,-1)</f>
        <v>1</v>
      </c>
      <c r="R66" s="1">
        <f>_xlfn.XLOOKUP(Table119[[#This Row],[RUNS-C]],NUMERICAL_BINS_STEP_1!$N$2:$N$5,NUMERICAL_BINS_STEP_1!$A$2:$A$5,,-1)</f>
        <v>3</v>
      </c>
      <c r="S66" s="1">
        <f>_xlfn.XLOOKUP(Table119[[#This Row],[WKTS]],NUMERICAL_BINS_STEP_1!$O$2:$O$5,NUMERICAL_BINS_STEP_1!$A$2:$A$5,,-1)</f>
        <v>3</v>
      </c>
      <c r="T66" s="1">
        <f>_xlfn.XLOOKUP(Table119[[#This Row],[AVE-BL]],NUMERICAL_BINS_STEP_1!$P$2:$P$5,NUMERICAL_BINS_STEP_1!$A$2:$A$5,,-1)</f>
        <v>0</v>
      </c>
      <c r="U66" s="1">
        <f>_xlfn.XLOOKUP(Table119[[#This Row],[ECON]],NUMERICAL_BINS_STEP_1!$Q$2:$Q$5,NUMERICAL_BINS_STEP_1!$A$2:$A$5,,-1)</f>
        <v>0</v>
      </c>
      <c r="V66" s="1">
        <f>_xlfn.XLOOKUP(Table119[[#This Row],[SR-BL]],NUMERICAL_BINS_STEP_1!$R$2:$R$5,NUMERICAL_BINS_STEP_1!$A$2:$A$5,,-1)</f>
        <v>0</v>
      </c>
      <c r="W66" s="1">
        <f>_xlfn.XLOOKUP(Table119[[#This Row],[AUCTION YEAR]],NUMERICAL_BINS_STEP_1!$S$2:$S$5,NUMERICAL_BINS_STEP_1!$A$2:$A$5,,-1)</f>
        <v>3</v>
      </c>
      <c r="X66" s="1">
        <f>_xlfn.XLOOKUP(Table119[[#This Row],[BASE PRICE]],NUMERICAL_BINS_STEP_1!$T$2:$T$5,NUMERICAL_BINS_STEP_1!$A$2:$A$5,,-1)</f>
        <v>2</v>
      </c>
      <c r="Y66" s="1">
        <f>_xlfn.XLOOKUP(Table119[[#This Row],[SOLD PRICE]],NUMERICAL_BINS_STEP_1!$U$2:$U$5,NUMERICAL_BINS_STEP_1!$A$2:$A$5,,-1)</f>
        <v>3</v>
      </c>
      <c r="Z66" s="4">
        <v>0</v>
      </c>
      <c r="AA66" s="1">
        <f>$B$134 +SUMPRODUCT($C$134:$Y$134,Table1523[[#This Row],[COUNTRY_BINS]:[SOLD PRICE]])</f>
        <v>-50.589008721945447</v>
      </c>
      <c r="AB66" s="1">
        <f t="shared" si="0"/>
        <v>1.0702190251449954E-22</v>
      </c>
      <c r="AC66" s="1">
        <f t="shared" si="1"/>
        <v>1.0702190251449954E-22</v>
      </c>
      <c r="AD66" s="1">
        <f>IF(Table1523[[#This Row],[AGE]]=1,AC66,1-AC66)</f>
        <v>1</v>
      </c>
      <c r="AE66" s="1">
        <f t="shared" si="2"/>
        <v>0</v>
      </c>
      <c r="AF66" s="1">
        <f t="shared" si="3"/>
        <v>0</v>
      </c>
      <c r="AG66" s="65">
        <f>IF(Table119[[#This Row],[SOLD PRICE]]&gt;=1000000,1,0)</f>
        <v>0</v>
      </c>
    </row>
    <row r="67" spans="1:33" x14ac:dyDescent="0.35">
      <c r="A67" s="13">
        <v>66</v>
      </c>
      <c r="B67" s="4" t="s">
        <v>105</v>
      </c>
      <c r="C67" s="1">
        <f>_xlfn.XLOOKUP(Table14[[#This Row],[COUNTRY]],CATEGORICAL_BINS_STEP_1!$L$2:$L$11,CATEGORICAL_BINS_STEP_1!$K$2:$K$11,,-1)</f>
        <v>1</v>
      </c>
      <c r="D67" s="1">
        <f>_xlfn.XLOOKUP(Table14[[#This Row],[TEAM]],CATEGORICAL_BINS_STEP_1!$L$14:$L$29,CATEGORICAL_BINS_STEP_1!$K$14:$K$29,,-1)</f>
        <v>1</v>
      </c>
      <c r="E67" s="1">
        <f>_xlfn.XLOOKUP(Table14[[#This Row],[PLAYING ROLE]],CATEGORICAL_BINS_STEP_1!$L$34:$L$37,CATEGORICAL_BINS_STEP_1!$K$34:$K$37,,-1)</f>
        <v>3</v>
      </c>
      <c r="F67" s="4">
        <v>1</v>
      </c>
      <c r="G67" s="1">
        <f>_xlfn.XLOOKUP(Table119[[#This Row],[T-RUNS]],NUMERICAL_BINS_STEP_1!$C$2:$C$5,NUMERICAL_BINS_STEP_1!$A$2:$A$5,,-1)</f>
        <v>1</v>
      </c>
      <c r="H67" s="1">
        <f>_xlfn.XLOOKUP(Table119[[#This Row],[T-WKTS]],NUMERICAL_BINS_STEP_1!$D$2:$D$5,NUMERICAL_BINS_STEP_1!$A$2:$A$5,,-1)</f>
        <v>2</v>
      </c>
      <c r="I67" s="1">
        <f>_xlfn.XLOOKUP(Table119[[#This Row],[ODI-RUNS-S]],NUMERICAL_BINS_STEP_1!$E$2:$E$5,NUMERICAL_BINS_STEP_1!$A$2:$A$5,,-1)</f>
        <v>1</v>
      </c>
      <c r="J67" s="1">
        <f>_xlfn.XLOOKUP(Table119[[#This Row],[ODI-SR-B]],NUMERICAL_BINS_STEP_1!$F$2:$F$5,NUMERICAL_BINS_STEP_1!$A$2:$A$5,,-1)</f>
        <v>2</v>
      </c>
      <c r="K67" s="1">
        <f>_xlfn.XLOOKUP(Table119[[#This Row],[ODI-WKTS]],NUMERICAL_BINS_STEP_1!$G$2:$G$5,NUMERICAL_BINS_STEP_1!$A$2:$A$5,,-1)</f>
        <v>2</v>
      </c>
      <c r="L67" s="1">
        <f>_xlfn.XLOOKUP(Table119[[#This Row],[ODI-SR-BL]],NUMERICAL_BINS_STEP_1!$H$2:$H$5,NUMERICAL_BINS_STEP_1!$A$2:$A$5,,-1)</f>
        <v>3</v>
      </c>
      <c r="M67" s="1">
        <f>_xlfn.XLOOKUP(Table119[[#This Row],[RUNS-S]],NUMERICAL_BINS_STEP_1!$I$2:$I$5,NUMERICAL_BINS_STEP_1!$A$2:$A$5,,-1)</f>
        <v>2</v>
      </c>
      <c r="N67" s="1">
        <f>_xlfn.XLOOKUP(Table119[[#This Row],[HS ]],NUMERICAL_BINS_STEP_1!$J$2:$J$5,NUMERICAL_BINS_STEP_1!$A$2:$A$5,,-1)</f>
        <v>2</v>
      </c>
      <c r="O67" s="1">
        <f>_xlfn.XLOOKUP(Table119[[#This Row],[AVE]],NUMERICAL_BINS_STEP_1!$K$2:$K$5,NUMERICAL_BINS_STEP_1!$A$2:$A$5,,-1)</f>
        <v>3</v>
      </c>
      <c r="P67" s="1">
        <f>_xlfn.XLOOKUP(Table119[[#This Row],[SR -B]],NUMERICAL_BINS_STEP_1!$L$2:$L$5,NUMERICAL_BINS_STEP_1!$A$2:$A$5,,-1)</f>
        <v>1</v>
      </c>
      <c r="Q67" s="1">
        <f>_xlfn.XLOOKUP(Table119[[#This Row],[SIXERS]],NUMERICAL_BINS_STEP_1!$M$2:$M$5,NUMERICAL_BINS_STEP_1!$A$2:$A$5,,-1)</f>
        <v>1</v>
      </c>
      <c r="R67" s="1">
        <f>_xlfn.XLOOKUP(Table119[[#This Row],[RUNS-C]],NUMERICAL_BINS_STEP_1!$N$2:$N$5,NUMERICAL_BINS_STEP_1!$A$2:$A$5,,-1)</f>
        <v>2</v>
      </c>
      <c r="S67" s="1">
        <f>_xlfn.XLOOKUP(Table119[[#This Row],[WKTS]],NUMERICAL_BINS_STEP_1!$O$2:$O$5,NUMERICAL_BINS_STEP_1!$A$2:$A$5,,-1)</f>
        <v>2</v>
      </c>
      <c r="T67" s="1">
        <f>_xlfn.XLOOKUP(Table119[[#This Row],[AVE-BL]],NUMERICAL_BINS_STEP_1!$P$2:$P$5,NUMERICAL_BINS_STEP_1!$A$2:$A$5,,-1)</f>
        <v>2</v>
      </c>
      <c r="U67" s="1">
        <f>_xlfn.XLOOKUP(Table119[[#This Row],[ECON]],NUMERICAL_BINS_STEP_1!$Q$2:$Q$5,NUMERICAL_BINS_STEP_1!$A$2:$A$5,,-1)</f>
        <v>0</v>
      </c>
      <c r="V67" s="1">
        <f>_xlfn.XLOOKUP(Table119[[#This Row],[SR-BL]],NUMERICAL_BINS_STEP_1!$R$2:$R$5,NUMERICAL_BINS_STEP_1!$A$2:$A$5,,-1)</f>
        <v>3</v>
      </c>
      <c r="W67" s="1">
        <f>_xlfn.XLOOKUP(Table119[[#This Row],[AUCTION YEAR]],NUMERICAL_BINS_STEP_1!$S$2:$S$5,NUMERICAL_BINS_STEP_1!$A$2:$A$5,,-1)</f>
        <v>3</v>
      </c>
      <c r="X67" s="1">
        <f>_xlfn.XLOOKUP(Table119[[#This Row],[BASE PRICE]],NUMERICAL_BINS_STEP_1!$T$2:$T$5,NUMERICAL_BINS_STEP_1!$A$2:$A$5,,-1)</f>
        <v>2</v>
      </c>
      <c r="Y67" s="1">
        <f>_xlfn.XLOOKUP(Table119[[#This Row],[SOLD PRICE]],NUMERICAL_BINS_STEP_1!$U$2:$U$5,NUMERICAL_BINS_STEP_1!$A$2:$A$5,,-1)</f>
        <v>3</v>
      </c>
      <c r="Z67" s="4">
        <v>0</v>
      </c>
      <c r="AA67" s="1">
        <f>$B$134 +SUMPRODUCT($C$134:$Y$134,Table1523[[#This Row],[COUNTRY_BINS]:[SOLD PRICE]])</f>
        <v>44.95939509614773</v>
      </c>
      <c r="AB67" s="1">
        <f t="shared" ref="AB67:AB130" si="5">EXP(AA67)</f>
        <v>3.3544181553582285E+19</v>
      </c>
      <c r="AC67" s="1">
        <f t="shared" ref="AC67:AC130" si="6">AB67/(1+AB67)</f>
        <v>1</v>
      </c>
      <c r="AD67" s="1">
        <f>IF(Table1523[[#This Row],[AGE]]=1,AC67,1-AC67)</f>
        <v>1</v>
      </c>
      <c r="AE67" s="1">
        <f t="shared" ref="AE67:AE130" si="7">LOG(AD67)</f>
        <v>0</v>
      </c>
      <c r="AF67" s="1">
        <f t="shared" ref="AF67:AF130" si="8">IF(AC67&gt;$AE$134,1,0)</f>
        <v>1</v>
      </c>
      <c r="AG67" s="65">
        <f>IF(Table119[[#This Row],[SOLD PRICE]]&gt;=1000000,1,0)</f>
        <v>0</v>
      </c>
    </row>
    <row r="68" spans="1:33" ht="26.5" x14ac:dyDescent="0.35">
      <c r="A68" s="13">
        <v>67</v>
      </c>
      <c r="B68" s="4" t="s">
        <v>106</v>
      </c>
      <c r="C68" s="1">
        <f>_xlfn.XLOOKUP(Table14[[#This Row],[COUNTRY]],CATEGORICAL_BINS_STEP_1!$L$2:$L$11,CATEGORICAL_BINS_STEP_1!$K$2:$K$11,,-1)</f>
        <v>1</v>
      </c>
      <c r="D68" s="1">
        <f>_xlfn.XLOOKUP(Table14[[#This Row],[TEAM]],CATEGORICAL_BINS_STEP_1!$L$14:$L$29,CATEGORICAL_BINS_STEP_1!$K$14:$K$29,,-1)</f>
        <v>3</v>
      </c>
      <c r="E68" s="1">
        <f>_xlfn.XLOOKUP(Table14[[#This Row],[PLAYING ROLE]],CATEGORICAL_BINS_STEP_1!$L$34:$L$37,CATEGORICAL_BINS_STEP_1!$K$34:$K$37,,-1)</f>
        <v>3</v>
      </c>
      <c r="F68" s="4">
        <v>2</v>
      </c>
      <c r="G68" s="1">
        <f>_xlfn.XLOOKUP(Table119[[#This Row],[T-RUNS]],NUMERICAL_BINS_STEP_1!$C$2:$C$5,NUMERICAL_BINS_STEP_1!$A$2:$A$5,,-1)</f>
        <v>3</v>
      </c>
      <c r="H68" s="1">
        <f>_xlfn.XLOOKUP(Table119[[#This Row],[T-WKTS]],NUMERICAL_BINS_STEP_1!$D$2:$D$5,NUMERICAL_BINS_STEP_1!$A$2:$A$5,,-1)</f>
        <v>0</v>
      </c>
      <c r="I68" s="1">
        <f>_xlfn.XLOOKUP(Table119[[#This Row],[ODI-RUNS-S]],NUMERICAL_BINS_STEP_1!$E$2:$E$5,NUMERICAL_BINS_STEP_1!$A$2:$A$5,,-1)</f>
        <v>3</v>
      </c>
      <c r="J68" s="1">
        <f>_xlfn.XLOOKUP(Table119[[#This Row],[ODI-SR-B]],NUMERICAL_BINS_STEP_1!$F$2:$F$5,NUMERICAL_BINS_STEP_1!$A$2:$A$5,,-1)</f>
        <v>2</v>
      </c>
      <c r="K68" s="1">
        <f>_xlfn.XLOOKUP(Table119[[#This Row],[ODI-WKTS]],NUMERICAL_BINS_STEP_1!$G$2:$G$5,NUMERICAL_BINS_STEP_1!$A$2:$A$5,,-1)</f>
        <v>0</v>
      </c>
      <c r="L68" s="1">
        <f>_xlfn.XLOOKUP(Table119[[#This Row],[ODI-SR-BL]],NUMERICAL_BINS_STEP_1!$H$2:$H$5,NUMERICAL_BINS_STEP_1!$A$2:$A$5,,-1)</f>
        <v>0</v>
      </c>
      <c r="M68" s="1">
        <f>_xlfn.XLOOKUP(Table119[[#This Row],[RUNS-S]],NUMERICAL_BINS_STEP_1!$I$2:$I$5,NUMERICAL_BINS_STEP_1!$A$2:$A$5,,-1)</f>
        <v>2</v>
      </c>
      <c r="N68" s="1">
        <f>_xlfn.XLOOKUP(Table119[[#This Row],[HS ]],NUMERICAL_BINS_STEP_1!$J$2:$J$5,NUMERICAL_BINS_STEP_1!$A$2:$A$5,,-1)</f>
        <v>2</v>
      </c>
      <c r="O68" s="1">
        <f>_xlfn.XLOOKUP(Table119[[#This Row],[AVE]],NUMERICAL_BINS_STEP_1!$K$2:$K$5,NUMERICAL_BINS_STEP_1!$A$2:$A$5,,-1)</f>
        <v>3</v>
      </c>
      <c r="P68" s="1">
        <f>_xlfn.XLOOKUP(Table119[[#This Row],[SR -B]],NUMERICAL_BINS_STEP_1!$L$2:$L$5,NUMERICAL_BINS_STEP_1!$A$2:$A$5,,-1)</f>
        <v>2</v>
      </c>
      <c r="Q68" s="1">
        <f>_xlfn.XLOOKUP(Table119[[#This Row],[SIXERS]],NUMERICAL_BINS_STEP_1!$M$2:$M$5,NUMERICAL_BINS_STEP_1!$A$2:$A$5,,-1)</f>
        <v>2</v>
      </c>
      <c r="R68" s="1">
        <f>_xlfn.XLOOKUP(Table119[[#This Row],[RUNS-C]],NUMERICAL_BINS_STEP_1!$N$2:$N$5,NUMERICAL_BINS_STEP_1!$A$2:$A$5,,-1)</f>
        <v>0</v>
      </c>
      <c r="S68" s="1">
        <f>_xlfn.XLOOKUP(Table119[[#This Row],[WKTS]],NUMERICAL_BINS_STEP_1!$O$2:$O$5,NUMERICAL_BINS_STEP_1!$A$2:$A$5,,-1)</f>
        <v>0</v>
      </c>
      <c r="T68" s="1">
        <f>_xlfn.XLOOKUP(Table119[[#This Row],[AVE-BL]],NUMERICAL_BINS_STEP_1!$P$2:$P$5,NUMERICAL_BINS_STEP_1!$A$2:$A$5,,-1)</f>
        <v>0</v>
      </c>
      <c r="U68" s="1">
        <f>_xlfn.XLOOKUP(Table119[[#This Row],[ECON]],NUMERICAL_BINS_STEP_1!$Q$2:$Q$5,NUMERICAL_BINS_STEP_1!$A$2:$A$5,,-1)</f>
        <v>0</v>
      </c>
      <c r="V68" s="1">
        <f>_xlfn.XLOOKUP(Table119[[#This Row],[SR-BL]],NUMERICAL_BINS_STEP_1!$R$2:$R$5,NUMERICAL_BINS_STEP_1!$A$2:$A$5,,-1)</f>
        <v>0</v>
      </c>
      <c r="W68" s="1">
        <f>_xlfn.XLOOKUP(Table119[[#This Row],[AUCTION YEAR]],NUMERICAL_BINS_STEP_1!$S$2:$S$5,NUMERICAL_BINS_STEP_1!$A$2:$A$5,,-1)</f>
        <v>0</v>
      </c>
      <c r="X68" s="1">
        <f>_xlfn.XLOOKUP(Table119[[#This Row],[BASE PRICE]],NUMERICAL_BINS_STEP_1!$T$2:$T$5,NUMERICAL_BINS_STEP_1!$A$2:$A$5,,-1)</f>
        <v>2</v>
      </c>
      <c r="Y68" s="1">
        <f>_xlfn.XLOOKUP(Table119[[#This Row],[SOLD PRICE]],NUMERICAL_BINS_STEP_1!$U$2:$U$5,NUMERICAL_BINS_STEP_1!$A$2:$A$5,,-1)</f>
        <v>2</v>
      </c>
      <c r="Z68" s="4">
        <v>0</v>
      </c>
      <c r="AA68" s="1">
        <f>$B$134 +SUMPRODUCT($C$134:$Y$134,Table1523[[#This Row],[COUNTRY_BINS]:[SOLD PRICE]])</f>
        <v>-125.64720220434842</v>
      </c>
      <c r="AB68" s="1">
        <f t="shared" si="5"/>
        <v>2.7046645954552272E-55</v>
      </c>
      <c r="AC68" s="1">
        <f t="shared" si="6"/>
        <v>2.7046645954552272E-55</v>
      </c>
      <c r="AD68" s="1">
        <f>IF(Table1523[[#This Row],[AGE]]=1,AC68,1-AC68)</f>
        <v>1</v>
      </c>
      <c r="AE68" s="1">
        <f t="shared" si="7"/>
        <v>0</v>
      </c>
      <c r="AF68" s="1">
        <f t="shared" si="8"/>
        <v>0</v>
      </c>
      <c r="AG68" s="65">
        <f>IF(Table119[[#This Row],[SOLD PRICE]]&gt;=1000000,1,0)</f>
        <v>0</v>
      </c>
    </row>
    <row r="69" spans="1:33" ht="26.5" x14ac:dyDescent="0.35">
      <c r="A69" s="13">
        <v>68</v>
      </c>
      <c r="B69" s="4" t="s">
        <v>107</v>
      </c>
      <c r="C69" s="1">
        <f>_xlfn.XLOOKUP(Table14[[#This Row],[COUNTRY]],CATEGORICAL_BINS_STEP_1!$L$2:$L$11,CATEGORICAL_BINS_STEP_1!$K$2:$K$11,,-1)</f>
        <v>2</v>
      </c>
      <c r="D69" s="1">
        <f>_xlfn.XLOOKUP(Table14[[#This Row],[TEAM]],CATEGORICAL_BINS_STEP_1!$L$14:$L$29,CATEGORICAL_BINS_STEP_1!$K$14:$K$29,,-1)</f>
        <v>1</v>
      </c>
      <c r="E69" s="1">
        <f>_xlfn.XLOOKUP(Table14[[#This Row],[PLAYING ROLE]],CATEGORICAL_BINS_STEP_1!$L$34:$L$37,CATEGORICAL_BINS_STEP_1!$K$34:$K$37,,-1)</f>
        <v>1</v>
      </c>
      <c r="F69" s="4">
        <v>2</v>
      </c>
      <c r="G69" s="1">
        <f>_xlfn.XLOOKUP(Table119[[#This Row],[T-RUNS]],NUMERICAL_BINS_STEP_1!$C$2:$C$5,NUMERICAL_BINS_STEP_1!$A$2:$A$5,,-1)</f>
        <v>2</v>
      </c>
      <c r="H69" s="1">
        <f>_xlfn.XLOOKUP(Table119[[#This Row],[T-WKTS]],NUMERICAL_BINS_STEP_1!$D$2:$D$5,NUMERICAL_BINS_STEP_1!$A$2:$A$5,,-1)</f>
        <v>3</v>
      </c>
      <c r="I69" s="1">
        <f>_xlfn.XLOOKUP(Table119[[#This Row],[ODI-RUNS-S]],NUMERICAL_BINS_STEP_1!$E$2:$E$5,NUMERICAL_BINS_STEP_1!$A$2:$A$5,,-1)</f>
        <v>2</v>
      </c>
      <c r="J69" s="1">
        <f>_xlfn.XLOOKUP(Table119[[#This Row],[ODI-SR-B]],NUMERICAL_BINS_STEP_1!$F$2:$F$5,NUMERICAL_BINS_STEP_1!$A$2:$A$5,,-1)</f>
        <v>2</v>
      </c>
      <c r="K69" s="1">
        <f>_xlfn.XLOOKUP(Table119[[#This Row],[ODI-WKTS]],NUMERICAL_BINS_STEP_1!$G$2:$G$5,NUMERICAL_BINS_STEP_1!$A$2:$A$5,,-1)</f>
        <v>3</v>
      </c>
      <c r="L69" s="1">
        <f>_xlfn.XLOOKUP(Table119[[#This Row],[ODI-SR-BL]],NUMERICAL_BINS_STEP_1!$H$2:$H$5,NUMERICAL_BINS_STEP_1!$A$2:$A$5,,-1)</f>
        <v>0</v>
      </c>
      <c r="M69" s="1">
        <f>_xlfn.XLOOKUP(Table119[[#This Row],[RUNS-S]],NUMERICAL_BINS_STEP_1!$I$2:$I$5,NUMERICAL_BINS_STEP_1!$A$2:$A$5,,-1)</f>
        <v>2</v>
      </c>
      <c r="N69" s="1">
        <f>_xlfn.XLOOKUP(Table119[[#This Row],[HS ]],NUMERICAL_BINS_STEP_1!$J$2:$J$5,NUMERICAL_BINS_STEP_1!$A$2:$A$5,,-1)</f>
        <v>2</v>
      </c>
      <c r="O69" s="1">
        <f>_xlfn.XLOOKUP(Table119[[#This Row],[AVE]],NUMERICAL_BINS_STEP_1!$K$2:$K$5,NUMERICAL_BINS_STEP_1!$A$2:$A$5,,-1)</f>
        <v>3</v>
      </c>
      <c r="P69" s="1">
        <f>_xlfn.XLOOKUP(Table119[[#This Row],[SR -B]],NUMERICAL_BINS_STEP_1!$L$2:$L$5,NUMERICAL_BINS_STEP_1!$A$2:$A$5,,-1)</f>
        <v>2</v>
      </c>
      <c r="Q69" s="1">
        <f>_xlfn.XLOOKUP(Table119[[#This Row],[SIXERS]],NUMERICAL_BINS_STEP_1!$M$2:$M$5,NUMERICAL_BINS_STEP_1!$A$2:$A$5,,-1)</f>
        <v>3</v>
      </c>
      <c r="R69" s="1">
        <f>_xlfn.XLOOKUP(Table119[[#This Row],[RUNS-C]],NUMERICAL_BINS_STEP_1!$N$2:$N$5,NUMERICAL_BINS_STEP_1!$A$2:$A$5,,-1)</f>
        <v>3</v>
      </c>
      <c r="S69" s="1">
        <f>_xlfn.XLOOKUP(Table119[[#This Row],[WKTS]],NUMERICAL_BINS_STEP_1!$O$2:$O$5,NUMERICAL_BINS_STEP_1!$A$2:$A$5,,-1)</f>
        <v>3</v>
      </c>
      <c r="T69" s="1">
        <f>_xlfn.XLOOKUP(Table119[[#This Row],[AVE-BL]],NUMERICAL_BINS_STEP_1!$P$2:$P$5,NUMERICAL_BINS_STEP_1!$A$2:$A$5,,-1)</f>
        <v>2</v>
      </c>
      <c r="U69" s="1">
        <f>_xlfn.XLOOKUP(Table119[[#This Row],[ECON]],NUMERICAL_BINS_STEP_1!$Q$2:$Q$5,NUMERICAL_BINS_STEP_1!$A$2:$A$5,,-1)</f>
        <v>2</v>
      </c>
      <c r="V69" s="1">
        <f>_xlfn.XLOOKUP(Table119[[#This Row],[SR-BL]],NUMERICAL_BINS_STEP_1!$R$2:$R$5,NUMERICAL_BINS_STEP_1!$A$2:$A$5,,-1)</f>
        <v>2</v>
      </c>
      <c r="W69" s="1">
        <f>_xlfn.XLOOKUP(Table119[[#This Row],[AUCTION YEAR]],NUMERICAL_BINS_STEP_1!$S$2:$S$5,NUMERICAL_BINS_STEP_1!$A$2:$A$5,,-1)</f>
        <v>3</v>
      </c>
      <c r="X69" s="1">
        <f>_xlfn.XLOOKUP(Table119[[#This Row],[BASE PRICE]],NUMERICAL_BINS_STEP_1!$T$2:$T$5,NUMERICAL_BINS_STEP_1!$A$2:$A$5,,-1)</f>
        <v>2</v>
      </c>
      <c r="Y69" s="1">
        <f>_xlfn.XLOOKUP(Table119[[#This Row],[SOLD PRICE]],NUMERICAL_BINS_STEP_1!$U$2:$U$5,NUMERICAL_BINS_STEP_1!$A$2:$A$5,,-1)</f>
        <v>0</v>
      </c>
      <c r="Z69" s="4">
        <v>0</v>
      </c>
      <c r="AA69" s="1">
        <f>$B$134 +SUMPRODUCT($C$134:$Y$134,Table1523[[#This Row],[COUNTRY_BINS]:[SOLD PRICE]])</f>
        <v>-170.60001901165649</v>
      </c>
      <c r="AB69" s="1">
        <f t="shared" si="5"/>
        <v>8.1162072928624691E-75</v>
      </c>
      <c r="AC69" s="1">
        <f t="shared" si="6"/>
        <v>8.1162072928624691E-75</v>
      </c>
      <c r="AD69" s="1">
        <f>IF(Table1523[[#This Row],[AGE]]=1,AC69,1-AC69)</f>
        <v>1</v>
      </c>
      <c r="AE69" s="1">
        <f t="shared" si="7"/>
        <v>0</v>
      </c>
      <c r="AF69" s="1">
        <f t="shared" si="8"/>
        <v>0</v>
      </c>
      <c r="AG69" s="65">
        <f>IF(Table119[[#This Row],[SOLD PRICE]]&gt;=1000000,1,0)</f>
        <v>0</v>
      </c>
    </row>
    <row r="70" spans="1:33" x14ac:dyDescent="0.35">
      <c r="A70" s="13">
        <v>69</v>
      </c>
      <c r="B70" s="4" t="s">
        <v>108</v>
      </c>
      <c r="C70" s="1">
        <f>_xlfn.XLOOKUP(Table14[[#This Row],[COUNTRY]],CATEGORICAL_BINS_STEP_1!$L$2:$L$11,CATEGORICAL_BINS_STEP_1!$K$2:$K$11,,-1)</f>
        <v>2</v>
      </c>
      <c r="D70" s="1">
        <f>_xlfn.XLOOKUP(Table14[[#This Row],[TEAM]],CATEGORICAL_BINS_STEP_1!$L$14:$L$29,CATEGORICAL_BINS_STEP_1!$K$14:$K$29,,-1)</f>
        <v>4</v>
      </c>
      <c r="E70" s="1">
        <f>_xlfn.XLOOKUP(Table14[[#This Row],[PLAYING ROLE]],CATEGORICAL_BINS_STEP_1!$L$34:$L$37,CATEGORICAL_BINS_STEP_1!$K$34:$K$37,,-1)</f>
        <v>3</v>
      </c>
      <c r="F70" s="4">
        <v>2</v>
      </c>
      <c r="G70" s="1">
        <f>_xlfn.XLOOKUP(Table119[[#This Row],[T-RUNS]],NUMERICAL_BINS_STEP_1!$C$2:$C$5,NUMERICAL_BINS_STEP_1!$A$2:$A$5,,-1)</f>
        <v>3</v>
      </c>
      <c r="H70" s="1">
        <f>_xlfn.XLOOKUP(Table119[[#This Row],[T-WKTS]],NUMERICAL_BINS_STEP_1!$D$2:$D$5,NUMERICAL_BINS_STEP_1!$A$2:$A$5,,-1)</f>
        <v>2</v>
      </c>
      <c r="I70" s="1">
        <f>_xlfn.XLOOKUP(Table119[[#This Row],[ODI-RUNS-S]],NUMERICAL_BINS_STEP_1!$E$2:$E$5,NUMERICAL_BINS_STEP_1!$A$2:$A$5,,-1)</f>
        <v>3</v>
      </c>
      <c r="J70" s="1">
        <f>_xlfn.XLOOKUP(Table119[[#This Row],[ODI-SR-B]],NUMERICAL_BINS_STEP_1!$F$2:$F$5,NUMERICAL_BINS_STEP_1!$A$2:$A$5,,-1)</f>
        <v>1</v>
      </c>
      <c r="K70" s="1">
        <f>_xlfn.XLOOKUP(Table119[[#This Row],[ODI-WKTS]],NUMERICAL_BINS_STEP_1!$G$2:$G$5,NUMERICAL_BINS_STEP_1!$A$2:$A$5,,-1)</f>
        <v>0</v>
      </c>
      <c r="L70" s="1">
        <f>_xlfn.XLOOKUP(Table119[[#This Row],[ODI-SR-BL]],NUMERICAL_BINS_STEP_1!$H$2:$H$5,NUMERICAL_BINS_STEP_1!$A$2:$A$5,,-1)</f>
        <v>3</v>
      </c>
      <c r="M70" s="1">
        <f>_xlfn.XLOOKUP(Table119[[#This Row],[RUNS-S]],NUMERICAL_BINS_STEP_1!$I$2:$I$5,NUMERICAL_BINS_STEP_1!$A$2:$A$5,,-1)</f>
        <v>0</v>
      </c>
      <c r="N70" s="1">
        <f>_xlfn.XLOOKUP(Table119[[#This Row],[HS ]],NUMERICAL_BINS_STEP_1!$J$2:$J$5,NUMERICAL_BINS_STEP_1!$A$2:$A$5,,-1)</f>
        <v>1</v>
      </c>
      <c r="O70" s="1">
        <f>_xlfn.XLOOKUP(Table119[[#This Row],[AVE]],NUMERICAL_BINS_STEP_1!$K$2:$K$5,NUMERICAL_BINS_STEP_1!$A$2:$A$5,,-1)</f>
        <v>0</v>
      </c>
      <c r="P70" s="1">
        <f>_xlfn.XLOOKUP(Table119[[#This Row],[SR -B]],NUMERICAL_BINS_STEP_1!$L$2:$L$5,NUMERICAL_BINS_STEP_1!$A$2:$A$5,,-1)</f>
        <v>0</v>
      </c>
      <c r="Q70" s="1">
        <f>_xlfn.XLOOKUP(Table119[[#This Row],[SIXERS]],NUMERICAL_BINS_STEP_1!$M$2:$M$5,NUMERICAL_BINS_STEP_1!$A$2:$A$5,,-1)</f>
        <v>0</v>
      </c>
      <c r="R70" s="1">
        <f>_xlfn.XLOOKUP(Table119[[#This Row],[RUNS-C]],NUMERICAL_BINS_STEP_1!$N$2:$N$5,NUMERICAL_BINS_STEP_1!$A$2:$A$5,,-1)</f>
        <v>0</v>
      </c>
      <c r="S70" s="1">
        <f>_xlfn.XLOOKUP(Table119[[#This Row],[WKTS]],NUMERICAL_BINS_STEP_1!$O$2:$O$5,NUMERICAL_BINS_STEP_1!$A$2:$A$5,,-1)</f>
        <v>0</v>
      </c>
      <c r="T70" s="1">
        <f>_xlfn.XLOOKUP(Table119[[#This Row],[AVE-BL]],NUMERICAL_BINS_STEP_1!$P$2:$P$5,NUMERICAL_BINS_STEP_1!$A$2:$A$5,,-1)</f>
        <v>0</v>
      </c>
      <c r="U70" s="1">
        <f>_xlfn.XLOOKUP(Table119[[#This Row],[ECON]],NUMERICAL_BINS_STEP_1!$Q$2:$Q$5,NUMERICAL_BINS_STEP_1!$A$2:$A$5,,-1)</f>
        <v>0</v>
      </c>
      <c r="V70" s="1">
        <f>_xlfn.XLOOKUP(Table119[[#This Row],[SR-BL]],NUMERICAL_BINS_STEP_1!$R$2:$R$5,NUMERICAL_BINS_STEP_1!$A$2:$A$5,,-1)</f>
        <v>0</v>
      </c>
      <c r="W70" s="1">
        <f>_xlfn.XLOOKUP(Table119[[#This Row],[AUCTION YEAR]],NUMERICAL_BINS_STEP_1!$S$2:$S$5,NUMERICAL_BINS_STEP_1!$A$2:$A$5,,-1)</f>
        <v>0</v>
      </c>
      <c r="X70" s="1">
        <f>_xlfn.XLOOKUP(Table119[[#This Row],[BASE PRICE]],NUMERICAL_BINS_STEP_1!$T$2:$T$5,NUMERICAL_BINS_STEP_1!$A$2:$A$5,,-1)</f>
        <v>2</v>
      </c>
      <c r="Y70" s="1">
        <f>_xlfn.XLOOKUP(Table119[[#This Row],[SOLD PRICE]],NUMERICAL_BINS_STEP_1!$U$2:$U$5,NUMERICAL_BINS_STEP_1!$A$2:$A$5,,-1)</f>
        <v>0</v>
      </c>
      <c r="Z70" s="4">
        <v>0</v>
      </c>
      <c r="AA70" s="1">
        <f>$B$134 +SUMPRODUCT($C$134:$Y$134,Table1523[[#This Row],[COUNTRY_BINS]:[SOLD PRICE]])</f>
        <v>-94.312674773120719</v>
      </c>
      <c r="AB70" s="1">
        <f t="shared" si="5"/>
        <v>1.0978064358730144E-41</v>
      </c>
      <c r="AC70" s="1">
        <f t="shared" si="6"/>
        <v>1.0978064358730144E-41</v>
      </c>
      <c r="AD70" s="1">
        <f>IF(Table1523[[#This Row],[AGE]]=1,AC70,1-AC70)</f>
        <v>1</v>
      </c>
      <c r="AE70" s="1">
        <f t="shared" si="7"/>
        <v>0</v>
      </c>
      <c r="AF70" s="1">
        <f t="shared" si="8"/>
        <v>0</v>
      </c>
      <c r="AG70" s="65">
        <f>IF(Table119[[#This Row],[SOLD PRICE]]&gt;=1000000,1,0)</f>
        <v>0</v>
      </c>
    </row>
    <row r="71" spans="1:33" ht="26.5" x14ac:dyDescent="0.35">
      <c r="A71" s="13">
        <v>70</v>
      </c>
      <c r="B71" s="4" t="s">
        <v>109</v>
      </c>
      <c r="C71" s="1">
        <f>_xlfn.XLOOKUP(Table14[[#This Row],[COUNTRY]],CATEGORICAL_BINS_STEP_1!$L$2:$L$11,CATEGORICAL_BINS_STEP_1!$K$2:$K$11,,-1)</f>
        <v>3</v>
      </c>
      <c r="D71" s="1">
        <f>_xlfn.XLOOKUP(Table14[[#This Row],[TEAM]],CATEGORICAL_BINS_STEP_1!$L$14:$L$29,CATEGORICAL_BINS_STEP_1!$K$14:$K$29,,-1)</f>
        <v>2</v>
      </c>
      <c r="E71" s="1">
        <f>_xlfn.XLOOKUP(Table14[[#This Row],[PLAYING ROLE]],CATEGORICAL_BINS_STEP_1!$L$34:$L$37,CATEGORICAL_BINS_STEP_1!$K$34:$K$37,,-1)</f>
        <v>3</v>
      </c>
      <c r="F71" s="4">
        <v>3</v>
      </c>
      <c r="G71" s="1">
        <f>_xlfn.XLOOKUP(Table119[[#This Row],[T-RUNS]],NUMERICAL_BINS_STEP_1!$C$2:$C$5,NUMERICAL_BINS_STEP_1!$A$2:$A$5,,-1)</f>
        <v>3</v>
      </c>
      <c r="H71" s="1">
        <f>_xlfn.XLOOKUP(Table119[[#This Row],[T-WKTS]],NUMERICAL_BINS_STEP_1!$D$2:$D$5,NUMERICAL_BINS_STEP_1!$A$2:$A$5,,-1)</f>
        <v>0</v>
      </c>
      <c r="I71" s="1">
        <f>_xlfn.XLOOKUP(Table119[[#This Row],[ODI-RUNS-S]],NUMERICAL_BINS_STEP_1!$E$2:$E$5,NUMERICAL_BINS_STEP_1!$A$2:$A$5,,-1)</f>
        <v>3</v>
      </c>
      <c r="J71" s="1">
        <f>_xlfn.XLOOKUP(Table119[[#This Row],[ODI-SR-B]],NUMERICAL_BINS_STEP_1!$F$2:$F$5,NUMERICAL_BINS_STEP_1!$A$2:$A$5,,-1)</f>
        <v>3</v>
      </c>
      <c r="K71" s="1">
        <f>_xlfn.XLOOKUP(Table119[[#This Row],[ODI-WKTS]],NUMERICAL_BINS_STEP_1!$G$2:$G$5,NUMERICAL_BINS_STEP_1!$A$2:$A$5,,-1)</f>
        <v>0</v>
      </c>
      <c r="L71" s="1">
        <f>_xlfn.XLOOKUP(Table119[[#This Row],[ODI-SR-BL]],NUMERICAL_BINS_STEP_1!$H$2:$H$5,NUMERICAL_BINS_STEP_1!$A$2:$A$5,,-1)</f>
        <v>0</v>
      </c>
      <c r="M71" s="1">
        <f>_xlfn.XLOOKUP(Table119[[#This Row],[RUNS-S]],NUMERICAL_BINS_STEP_1!$I$2:$I$5,NUMERICAL_BINS_STEP_1!$A$2:$A$5,,-1)</f>
        <v>3</v>
      </c>
      <c r="N71" s="1">
        <f>_xlfn.XLOOKUP(Table119[[#This Row],[HS ]],NUMERICAL_BINS_STEP_1!$J$2:$J$5,NUMERICAL_BINS_STEP_1!$A$2:$A$5,,-1)</f>
        <v>3</v>
      </c>
      <c r="O71" s="1">
        <f>_xlfn.XLOOKUP(Table119[[#This Row],[AVE]],NUMERICAL_BINS_STEP_1!$K$2:$K$5,NUMERICAL_BINS_STEP_1!$A$2:$A$5,,-1)</f>
        <v>3</v>
      </c>
      <c r="P71" s="1">
        <f>_xlfn.XLOOKUP(Table119[[#This Row],[SR -B]],NUMERICAL_BINS_STEP_1!$L$2:$L$5,NUMERICAL_BINS_STEP_1!$A$2:$A$5,,-1)</f>
        <v>2</v>
      </c>
      <c r="Q71" s="1">
        <f>_xlfn.XLOOKUP(Table119[[#This Row],[SIXERS]],NUMERICAL_BINS_STEP_1!$M$2:$M$5,NUMERICAL_BINS_STEP_1!$A$2:$A$5,,-1)</f>
        <v>3</v>
      </c>
      <c r="R71" s="1">
        <f>_xlfn.XLOOKUP(Table119[[#This Row],[RUNS-C]],NUMERICAL_BINS_STEP_1!$N$2:$N$5,NUMERICAL_BINS_STEP_1!$A$2:$A$5,,-1)</f>
        <v>0</v>
      </c>
      <c r="S71" s="1">
        <f>_xlfn.XLOOKUP(Table119[[#This Row],[WKTS]],NUMERICAL_BINS_STEP_1!$O$2:$O$5,NUMERICAL_BINS_STEP_1!$A$2:$A$5,,-1)</f>
        <v>0</v>
      </c>
      <c r="T71" s="1">
        <f>_xlfn.XLOOKUP(Table119[[#This Row],[AVE-BL]],NUMERICAL_BINS_STEP_1!$P$2:$P$5,NUMERICAL_BINS_STEP_1!$A$2:$A$5,,-1)</f>
        <v>0</v>
      </c>
      <c r="U71" s="1">
        <f>_xlfn.XLOOKUP(Table119[[#This Row],[ECON]],NUMERICAL_BINS_STEP_1!$Q$2:$Q$5,NUMERICAL_BINS_STEP_1!$A$2:$A$5,,-1)</f>
        <v>0</v>
      </c>
      <c r="V71" s="1">
        <f>_xlfn.XLOOKUP(Table119[[#This Row],[SR-BL]],NUMERICAL_BINS_STEP_1!$R$2:$R$5,NUMERICAL_BINS_STEP_1!$A$2:$A$5,,-1)</f>
        <v>0</v>
      </c>
      <c r="W71" s="1">
        <f>_xlfn.XLOOKUP(Table119[[#This Row],[AUCTION YEAR]],NUMERICAL_BINS_STEP_1!$S$2:$S$5,NUMERICAL_BINS_STEP_1!$A$2:$A$5,,-1)</f>
        <v>0</v>
      </c>
      <c r="X71" s="1">
        <f>_xlfn.XLOOKUP(Table119[[#This Row],[BASE PRICE]],NUMERICAL_BINS_STEP_1!$T$2:$T$5,NUMERICAL_BINS_STEP_1!$A$2:$A$5,,-1)</f>
        <v>2</v>
      </c>
      <c r="Y71" s="1">
        <f>_xlfn.XLOOKUP(Table119[[#This Row],[SOLD PRICE]],NUMERICAL_BINS_STEP_1!$U$2:$U$5,NUMERICAL_BINS_STEP_1!$A$2:$A$5,,-1)</f>
        <v>1</v>
      </c>
      <c r="Z71" s="4">
        <v>0</v>
      </c>
      <c r="AA71" s="1">
        <f>$B$134 +SUMPRODUCT($C$134:$Y$134,Table1523[[#This Row],[COUNTRY_BINS]:[SOLD PRICE]])</f>
        <v>-249.83190709019752</v>
      </c>
      <c r="AB71" s="1">
        <f t="shared" si="5"/>
        <v>3.1577762014809537E-109</v>
      </c>
      <c r="AC71" s="1">
        <f t="shared" si="6"/>
        <v>3.1577762014809537E-109</v>
      </c>
      <c r="AD71" s="1">
        <f>IF(Table1523[[#This Row],[AGE]]=1,AC71,1-AC71)</f>
        <v>1</v>
      </c>
      <c r="AE71" s="1">
        <f t="shared" si="7"/>
        <v>0</v>
      </c>
      <c r="AF71" s="1">
        <f t="shared" si="8"/>
        <v>0</v>
      </c>
      <c r="AG71" s="65">
        <f>IF(Table119[[#This Row],[SOLD PRICE]]&gt;=1000000,1,0)</f>
        <v>0</v>
      </c>
    </row>
    <row r="72" spans="1:33" ht="26.5" x14ac:dyDescent="0.35">
      <c r="A72" s="13">
        <v>71</v>
      </c>
      <c r="B72" s="4" t="s">
        <v>110</v>
      </c>
      <c r="C72" s="1">
        <f>_xlfn.XLOOKUP(Table14[[#This Row],[COUNTRY]],CATEGORICAL_BINS_STEP_1!$L$2:$L$11,CATEGORICAL_BINS_STEP_1!$K$2:$K$11,,-1)</f>
        <v>2</v>
      </c>
      <c r="D72" s="1">
        <f>_xlfn.XLOOKUP(Table14[[#This Row],[TEAM]],CATEGORICAL_BINS_STEP_1!$L$14:$L$29,CATEGORICAL_BINS_STEP_1!$K$14:$K$29,,-1)</f>
        <v>4</v>
      </c>
      <c r="E72" s="1">
        <f>_xlfn.XLOOKUP(Table14[[#This Row],[PLAYING ROLE]],CATEGORICAL_BINS_STEP_1!$L$34:$L$37,CATEGORICAL_BINS_STEP_1!$K$34:$K$37,,-1)</f>
        <v>3</v>
      </c>
      <c r="F72" s="4">
        <v>3</v>
      </c>
      <c r="G72" s="1">
        <f>_xlfn.XLOOKUP(Table119[[#This Row],[T-RUNS]],NUMERICAL_BINS_STEP_1!$C$2:$C$5,NUMERICAL_BINS_STEP_1!$A$2:$A$5,,-1)</f>
        <v>3</v>
      </c>
      <c r="H72" s="1">
        <f>_xlfn.XLOOKUP(Table119[[#This Row],[T-WKTS]],NUMERICAL_BINS_STEP_1!$D$2:$D$5,NUMERICAL_BINS_STEP_1!$A$2:$A$5,,-1)</f>
        <v>2</v>
      </c>
      <c r="I72" s="1">
        <f>_xlfn.XLOOKUP(Table119[[#This Row],[ODI-RUNS-S]],NUMERICAL_BINS_STEP_1!$E$2:$E$5,NUMERICAL_BINS_STEP_1!$A$2:$A$5,,-1)</f>
        <v>3</v>
      </c>
      <c r="J72" s="1">
        <f>_xlfn.XLOOKUP(Table119[[#This Row],[ODI-SR-B]],NUMERICAL_BINS_STEP_1!$F$2:$F$5,NUMERICAL_BINS_STEP_1!$A$2:$A$5,,-1)</f>
        <v>1</v>
      </c>
      <c r="K72" s="1">
        <f>_xlfn.XLOOKUP(Table119[[#This Row],[ODI-WKTS]],NUMERICAL_BINS_STEP_1!$G$2:$G$5,NUMERICAL_BINS_STEP_1!$A$2:$A$5,,-1)</f>
        <v>2</v>
      </c>
      <c r="L72" s="1">
        <f>_xlfn.XLOOKUP(Table119[[#This Row],[ODI-SR-BL]],NUMERICAL_BINS_STEP_1!$H$2:$H$5,NUMERICAL_BINS_STEP_1!$A$2:$A$5,,-1)</f>
        <v>3</v>
      </c>
      <c r="M72" s="1">
        <f>_xlfn.XLOOKUP(Table119[[#This Row],[RUNS-S]],NUMERICAL_BINS_STEP_1!$I$2:$I$5,NUMERICAL_BINS_STEP_1!$A$2:$A$5,,-1)</f>
        <v>3</v>
      </c>
      <c r="N72" s="1">
        <f>_xlfn.XLOOKUP(Table119[[#This Row],[HS ]],NUMERICAL_BINS_STEP_1!$J$2:$J$5,NUMERICAL_BINS_STEP_1!$A$2:$A$5,,-1)</f>
        <v>3</v>
      </c>
      <c r="O72" s="1">
        <f>_xlfn.XLOOKUP(Table119[[#This Row],[AVE]],NUMERICAL_BINS_STEP_1!$K$2:$K$5,NUMERICAL_BINS_STEP_1!$A$2:$A$5,,-1)</f>
        <v>2</v>
      </c>
      <c r="P72" s="1">
        <f>_xlfn.XLOOKUP(Table119[[#This Row],[SR -B]],NUMERICAL_BINS_STEP_1!$L$2:$L$5,NUMERICAL_BINS_STEP_1!$A$2:$A$5,,-1)</f>
        <v>1</v>
      </c>
      <c r="Q72" s="1">
        <f>_xlfn.XLOOKUP(Table119[[#This Row],[SIXERS]],NUMERICAL_BINS_STEP_1!$M$2:$M$5,NUMERICAL_BINS_STEP_1!$A$2:$A$5,,-1)</f>
        <v>3</v>
      </c>
      <c r="R72" s="1">
        <f>_xlfn.XLOOKUP(Table119[[#This Row],[RUNS-C]],NUMERICAL_BINS_STEP_1!$N$2:$N$5,NUMERICAL_BINS_STEP_1!$A$2:$A$5,,-1)</f>
        <v>2</v>
      </c>
      <c r="S72" s="1">
        <f>_xlfn.XLOOKUP(Table119[[#This Row],[WKTS]],NUMERICAL_BINS_STEP_1!$O$2:$O$5,NUMERICAL_BINS_STEP_1!$A$2:$A$5,,-1)</f>
        <v>2</v>
      </c>
      <c r="T72" s="1">
        <f>_xlfn.XLOOKUP(Table119[[#This Row],[AVE-BL]],NUMERICAL_BINS_STEP_1!$P$2:$P$5,NUMERICAL_BINS_STEP_1!$A$2:$A$5,,-1)</f>
        <v>3</v>
      </c>
      <c r="U72" s="1">
        <f>_xlfn.XLOOKUP(Table119[[#This Row],[ECON]],NUMERICAL_BINS_STEP_1!$Q$2:$Q$5,NUMERICAL_BINS_STEP_1!$A$2:$A$5,,-1)</f>
        <v>2</v>
      </c>
      <c r="V72" s="1">
        <f>_xlfn.XLOOKUP(Table119[[#This Row],[SR-BL]],NUMERICAL_BINS_STEP_1!$R$2:$R$5,NUMERICAL_BINS_STEP_1!$A$2:$A$5,,-1)</f>
        <v>3</v>
      </c>
      <c r="W72" s="1">
        <f>_xlfn.XLOOKUP(Table119[[#This Row],[AUCTION YEAR]],NUMERICAL_BINS_STEP_1!$S$2:$S$5,NUMERICAL_BINS_STEP_1!$A$2:$A$5,,-1)</f>
        <v>3</v>
      </c>
      <c r="X72" s="1">
        <f>_xlfn.XLOOKUP(Table119[[#This Row],[BASE PRICE]],NUMERICAL_BINS_STEP_1!$T$2:$T$5,NUMERICAL_BINS_STEP_1!$A$2:$A$5,,-1)</f>
        <v>2</v>
      </c>
      <c r="Y72" s="1">
        <f>_xlfn.XLOOKUP(Table119[[#This Row],[SOLD PRICE]],NUMERICAL_BINS_STEP_1!$U$2:$U$5,NUMERICAL_BINS_STEP_1!$A$2:$A$5,,-1)</f>
        <v>1</v>
      </c>
      <c r="Z72" s="4">
        <v>0</v>
      </c>
      <c r="AA72" s="1">
        <f>$B$134 +SUMPRODUCT($C$134:$Y$134,Table1523[[#This Row],[COUNTRY_BINS]:[SOLD PRICE]])</f>
        <v>-140.25362388647065</v>
      </c>
      <c r="AB72" s="1">
        <f t="shared" si="5"/>
        <v>1.2263800559433677E-61</v>
      </c>
      <c r="AC72" s="1">
        <f t="shared" si="6"/>
        <v>1.2263800559433677E-61</v>
      </c>
      <c r="AD72" s="1">
        <f>IF(Table1523[[#This Row],[AGE]]=1,AC72,1-AC72)</f>
        <v>1</v>
      </c>
      <c r="AE72" s="1">
        <f t="shared" si="7"/>
        <v>0</v>
      </c>
      <c r="AF72" s="1">
        <f t="shared" si="8"/>
        <v>0</v>
      </c>
      <c r="AG72" s="65">
        <f>IF(Table119[[#This Row],[SOLD PRICE]]&gt;=1000000,1,0)</f>
        <v>0</v>
      </c>
    </row>
    <row r="73" spans="1:33" ht="26.5" x14ac:dyDescent="0.35">
      <c r="A73" s="13">
        <v>72</v>
      </c>
      <c r="B73" s="4" t="s">
        <v>111</v>
      </c>
      <c r="C73" s="1">
        <f>_xlfn.XLOOKUP(Table14[[#This Row],[COUNTRY]],CATEGORICAL_BINS_STEP_1!$L$2:$L$11,CATEGORICAL_BINS_STEP_1!$K$2:$K$11,,-1)</f>
        <v>1</v>
      </c>
      <c r="D73" s="1">
        <f>_xlfn.XLOOKUP(Table14[[#This Row],[TEAM]],CATEGORICAL_BINS_STEP_1!$L$14:$L$29,CATEGORICAL_BINS_STEP_1!$K$14:$K$29,,-1)</f>
        <v>2</v>
      </c>
      <c r="E73" s="1">
        <f>_xlfn.XLOOKUP(Table14[[#This Row],[PLAYING ROLE]],CATEGORICAL_BINS_STEP_1!$L$34:$L$37,CATEGORICAL_BINS_STEP_1!$K$34:$K$37,,-1)</f>
        <v>1</v>
      </c>
      <c r="F73" s="4">
        <v>2</v>
      </c>
      <c r="G73" s="1">
        <f>_xlfn.XLOOKUP(Table119[[#This Row],[T-RUNS]],NUMERICAL_BINS_STEP_1!$C$2:$C$5,NUMERICAL_BINS_STEP_1!$A$2:$A$5,,-1)</f>
        <v>1</v>
      </c>
      <c r="H73" s="1">
        <f>_xlfn.XLOOKUP(Table119[[#This Row],[T-WKTS]],NUMERICAL_BINS_STEP_1!$D$2:$D$5,NUMERICAL_BINS_STEP_1!$A$2:$A$5,,-1)</f>
        <v>2</v>
      </c>
      <c r="I73" s="1">
        <f>_xlfn.XLOOKUP(Table119[[#This Row],[ODI-RUNS-S]],NUMERICAL_BINS_STEP_1!$E$2:$E$5,NUMERICAL_BINS_STEP_1!$A$2:$A$5,,-1)</f>
        <v>0</v>
      </c>
      <c r="J73" s="1">
        <f>_xlfn.XLOOKUP(Table119[[#This Row],[ODI-SR-B]],NUMERICAL_BINS_STEP_1!$F$2:$F$5,NUMERICAL_BINS_STEP_1!$A$2:$A$5,,-1)</f>
        <v>3</v>
      </c>
      <c r="K73" s="1">
        <f>_xlfn.XLOOKUP(Table119[[#This Row],[ODI-WKTS]],NUMERICAL_BINS_STEP_1!$G$2:$G$5,NUMERICAL_BINS_STEP_1!$A$2:$A$5,,-1)</f>
        <v>2</v>
      </c>
      <c r="L73" s="1">
        <f>_xlfn.XLOOKUP(Table119[[#This Row],[ODI-SR-BL]],NUMERICAL_BINS_STEP_1!$H$2:$H$5,NUMERICAL_BINS_STEP_1!$A$2:$A$5,,-1)</f>
        <v>0</v>
      </c>
      <c r="M73" s="1">
        <f>_xlfn.XLOOKUP(Table119[[#This Row],[RUNS-S]],NUMERICAL_BINS_STEP_1!$I$2:$I$5,NUMERICAL_BINS_STEP_1!$A$2:$A$5,,-1)</f>
        <v>1</v>
      </c>
      <c r="N73" s="1">
        <f>_xlfn.XLOOKUP(Table119[[#This Row],[HS ]],NUMERICAL_BINS_STEP_1!$J$2:$J$5,NUMERICAL_BINS_STEP_1!$A$2:$A$5,,-1)</f>
        <v>1</v>
      </c>
      <c r="O73" s="1">
        <f>_xlfn.XLOOKUP(Table119[[#This Row],[AVE]],NUMERICAL_BINS_STEP_1!$K$2:$K$5,NUMERICAL_BINS_STEP_1!$A$2:$A$5,,-1)</f>
        <v>1</v>
      </c>
      <c r="P73" s="1">
        <f>_xlfn.XLOOKUP(Table119[[#This Row],[SR -B]],NUMERICAL_BINS_STEP_1!$L$2:$L$5,NUMERICAL_BINS_STEP_1!$A$2:$A$5,,-1)</f>
        <v>1</v>
      </c>
      <c r="Q73" s="1">
        <f>_xlfn.XLOOKUP(Table119[[#This Row],[SIXERS]],NUMERICAL_BINS_STEP_1!$M$2:$M$5,NUMERICAL_BINS_STEP_1!$A$2:$A$5,,-1)</f>
        <v>1</v>
      </c>
      <c r="R73" s="1">
        <f>_xlfn.XLOOKUP(Table119[[#This Row],[RUNS-C]],NUMERICAL_BINS_STEP_1!$N$2:$N$5,NUMERICAL_BINS_STEP_1!$A$2:$A$5,,-1)</f>
        <v>3</v>
      </c>
      <c r="S73" s="1">
        <f>_xlfn.XLOOKUP(Table119[[#This Row],[WKTS]],NUMERICAL_BINS_STEP_1!$O$2:$O$5,NUMERICAL_BINS_STEP_1!$A$2:$A$5,,-1)</f>
        <v>3</v>
      </c>
      <c r="T73" s="1">
        <f>_xlfn.XLOOKUP(Table119[[#This Row],[AVE-BL]],NUMERICAL_BINS_STEP_1!$P$2:$P$5,NUMERICAL_BINS_STEP_1!$A$2:$A$5,,-1)</f>
        <v>0</v>
      </c>
      <c r="U73" s="1">
        <f>_xlfn.XLOOKUP(Table119[[#This Row],[ECON]],NUMERICAL_BINS_STEP_1!$Q$2:$Q$5,NUMERICAL_BINS_STEP_1!$A$2:$A$5,,-1)</f>
        <v>2</v>
      </c>
      <c r="V73" s="1">
        <f>_xlfn.XLOOKUP(Table119[[#This Row],[SR-BL]],NUMERICAL_BINS_STEP_1!$R$2:$R$5,NUMERICAL_BINS_STEP_1!$A$2:$A$5,,-1)</f>
        <v>0</v>
      </c>
      <c r="W73" s="1">
        <f>_xlfn.XLOOKUP(Table119[[#This Row],[AUCTION YEAR]],NUMERICAL_BINS_STEP_1!$S$2:$S$5,NUMERICAL_BINS_STEP_1!$A$2:$A$5,,-1)</f>
        <v>3</v>
      </c>
      <c r="X73" s="1">
        <f>_xlfn.XLOOKUP(Table119[[#This Row],[BASE PRICE]],NUMERICAL_BINS_STEP_1!$T$2:$T$5,NUMERICAL_BINS_STEP_1!$A$2:$A$5,,-1)</f>
        <v>2</v>
      </c>
      <c r="Y73" s="1">
        <f>_xlfn.XLOOKUP(Table119[[#This Row],[SOLD PRICE]],NUMERICAL_BINS_STEP_1!$U$2:$U$5,NUMERICAL_BINS_STEP_1!$A$2:$A$5,,-1)</f>
        <v>1</v>
      </c>
      <c r="Z73" s="4">
        <v>0</v>
      </c>
      <c r="AA73" s="1">
        <f>$B$134 +SUMPRODUCT($C$134:$Y$134,Table1523[[#This Row],[COUNTRY_BINS]:[SOLD PRICE]])</f>
        <v>-146.67761140359812</v>
      </c>
      <c r="AB73" s="1">
        <f t="shared" si="5"/>
        <v>1.9894029090711626E-64</v>
      </c>
      <c r="AC73" s="1">
        <f t="shared" si="6"/>
        <v>1.9894029090711626E-64</v>
      </c>
      <c r="AD73" s="1">
        <f>IF(Table1523[[#This Row],[AGE]]=1,AC73,1-AC73)</f>
        <v>1</v>
      </c>
      <c r="AE73" s="1">
        <f t="shared" si="7"/>
        <v>0</v>
      </c>
      <c r="AF73" s="1">
        <f t="shared" si="8"/>
        <v>0</v>
      </c>
      <c r="AG73" s="65">
        <f>IF(Table119[[#This Row],[SOLD PRICE]]&gt;=1000000,1,0)</f>
        <v>0</v>
      </c>
    </row>
    <row r="74" spans="1:33" x14ac:dyDescent="0.35">
      <c r="A74" s="13">
        <v>73</v>
      </c>
      <c r="B74" s="4" t="s">
        <v>112</v>
      </c>
      <c r="C74" s="1">
        <f>_xlfn.XLOOKUP(Table14[[#This Row],[COUNTRY]],CATEGORICAL_BINS_STEP_1!$L$2:$L$11,CATEGORICAL_BINS_STEP_1!$K$2:$K$11,,-1)</f>
        <v>1</v>
      </c>
      <c r="D74" s="1">
        <f>_xlfn.XLOOKUP(Table14[[#This Row],[TEAM]],CATEGORICAL_BINS_STEP_1!$L$14:$L$29,CATEGORICAL_BINS_STEP_1!$K$14:$K$29,,-1)</f>
        <v>4</v>
      </c>
      <c r="E74" s="1">
        <f>_xlfn.XLOOKUP(Table14[[#This Row],[PLAYING ROLE]],CATEGORICAL_BINS_STEP_1!$L$34:$L$37,CATEGORICAL_BINS_STEP_1!$K$34:$K$37,,-1)</f>
        <v>3</v>
      </c>
      <c r="F74" s="4">
        <v>2</v>
      </c>
      <c r="G74" s="1">
        <f>_xlfn.XLOOKUP(Table119[[#This Row],[T-RUNS]],NUMERICAL_BINS_STEP_1!$C$2:$C$5,NUMERICAL_BINS_STEP_1!$A$2:$A$5,,-1)</f>
        <v>1</v>
      </c>
      <c r="H74" s="1">
        <f>_xlfn.XLOOKUP(Table119[[#This Row],[T-WKTS]],NUMERICAL_BINS_STEP_1!$D$2:$D$5,NUMERICAL_BINS_STEP_1!$A$2:$A$5,,-1)</f>
        <v>0</v>
      </c>
      <c r="I74" s="1">
        <f>_xlfn.XLOOKUP(Table119[[#This Row],[ODI-RUNS-S]],NUMERICAL_BINS_STEP_1!$E$2:$E$5,NUMERICAL_BINS_STEP_1!$A$2:$A$5,,-1)</f>
        <v>1</v>
      </c>
      <c r="J74" s="1">
        <f>_xlfn.XLOOKUP(Table119[[#This Row],[ODI-SR-B]],NUMERICAL_BINS_STEP_1!$F$2:$F$5,NUMERICAL_BINS_STEP_1!$A$2:$A$5,,-1)</f>
        <v>3</v>
      </c>
      <c r="K74" s="1">
        <f>_xlfn.XLOOKUP(Table119[[#This Row],[ODI-WKTS]],NUMERICAL_BINS_STEP_1!$G$2:$G$5,NUMERICAL_BINS_STEP_1!$A$2:$A$5,,-1)</f>
        <v>0</v>
      </c>
      <c r="L74" s="1">
        <f>_xlfn.XLOOKUP(Table119[[#This Row],[ODI-SR-BL]],NUMERICAL_BINS_STEP_1!$H$2:$H$5,NUMERICAL_BINS_STEP_1!$A$2:$A$5,,-1)</f>
        <v>3</v>
      </c>
      <c r="M74" s="1">
        <f>_xlfn.XLOOKUP(Table119[[#This Row],[RUNS-S]],NUMERICAL_BINS_STEP_1!$I$2:$I$5,NUMERICAL_BINS_STEP_1!$A$2:$A$5,,-1)</f>
        <v>3</v>
      </c>
      <c r="N74" s="1">
        <f>_xlfn.XLOOKUP(Table119[[#This Row],[HS ]],NUMERICAL_BINS_STEP_1!$J$2:$J$5,NUMERICAL_BINS_STEP_1!$A$2:$A$5,,-1)</f>
        <v>2</v>
      </c>
      <c r="O74" s="1">
        <f>_xlfn.XLOOKUP(Table119[[#This Row],[AVE]],NUMERICAL_BINS_STEP_1!$K$2:$K$5,NUMERICAL_BINS_STEP_1!$A$2:$A$5,,-1)</f>
        <v>3</v>
      </c>
      <c r="P74" s="1">
        <f>_xlfn.XLOOKUP(Table119[[#This Row],[SR -B]],NUMERICAL_BINS_STEP_1!$L$2:$L$5,NUMERICAL_BINS_STEP_1!$A$2:$A$5,,-1)</f>
        <v>2</v>
      </c>
      <c r="Q74" s="1">
        <f>_xlfn.XLOOKUP(Table119[[#This Row],[SIXERS]],NUMERICAL_BINS_STEP_1!$M$2:$M$5,NUMERICAL_BINS_STEP_1!$A$2:$A$5,,-1)</f>
        <v>2</v>
      </c>
      <c r="R74" s="1">
        <f>_xlfn.XLOOKUP(Table119[[#This Row],[RUNS-C]],NUMERICAL_BINS_STEP_1!$N$2:$N$5,NUMERICAL_BINS_STEP_1!$A$2:$A$5,,-1)</f>
        <v>2</v>
      </c>
      <c r="S74" s="1">
        <f>_xlfn.XLOOKUP(Table119[[#This Row],[WKTS]],NUMERICAL_BINS_STEP_1!$O$2:$O$5,NUMERICAL_BINS_STEP_1!$A$2:$A$5,,-1)</f>
        <v>2</v>
      </c>
      <c r="T74" s="1">
        <f>_xlfn.XLOOKUP(Table119[[#This Row],[AVE-BL]],NUMERICAL_BINS_STEP_1!$P$2:$P$5,NUMERICAL_BINS_STEP_1!$A$2:$A$5,,-1)</f>
        <v>0</v>
      </c>
      <c r="U74" s="1">
        <f>_xlfn.XLOOKUP(Table119[[#This Row],[ECON]],NUMERICAL_BINS_STEP_1!$Q$2:$Q$5,NUMERICAL_BINS_STEP_1!$A$2:$A$5,,-1)</f>
        <v>2</v>
      </c>
      <c r="V74" s="1">
        <f>_xlfn.XLOOKUP(Table119[[#This Row],[SR-BL]],NUMERICAL_BINS_STEP_1!$R$2:$R$5,NUMERICAL_BINS_STEP_1!$A$2:$A$5,,-1)</f>
        <v>0</v>
      </c>
      <c r="W74" s="1">
        <f>_xlfn.XLOOKUP(Table119[[#This Row],[AUCTION YEAR]],NUMERICAL_BINS_STEP_1!$S$2:$S$5,NUMERICAL_BINS_STEP_1!$A$2:$A$5,,-1)</f>
        <v>3</v>
      </c>
      <c r="X74" s="1">
        <f>_xlfn.XLOOKUP(Table119[[#This Row],[BASE PRICE]],NUMERICAL_BINS_STEP_1!$T$2:$T$5,NUMERICAL_BINS_STEP_1!$A$2:$A$5,,-1)</f>
        <v>2</v>
      </c>
      <c r="Y74" s="1">
        <f>_xlfn.XLOOKUP(Table119[[#This Row],[SOLD PRICE]],NUMERICAL_BINS_STEP_1!$U$2:$U$5,NUMERICAL_BINS_STEP_1!$A$2:$A$5,,-1)</f>
        <v>1</v>
      </c>
      <c r="Z74" s="4">
        <v>0</v>
      </c>
      <c r="AA74" s="1">
        <f>$B$134 +SUMPRODUCT($C$134:$Y$134,Table1523[[#This Row],[COUNTRY_BINS]:[SOLD PRICE]])</f>
        <v>-73.612075289417334</v>
      </c>
      <c r="AB74" s="1">
        <f t="shared" si="5"/>
        <v>1.0732030552145738E-32</v>
      </c>
      <c r="AC74" s="1">
        <f t="shared" si="6"/>
        <v>1.0732030552145738E-32</v>
      </c>
      <c r="AD74" s="1">
        <f>IF(Table1523[[#This Row],[AGE]]=1,AC74,1-AC74)</f>
        <v>1</v>
      </c>
      <c r="AE74" s="1">
        <f t="shared" si="7"/>
        <v>0</v>
      </c>
      <c r="AF74" s="1">
        <f t="shared" si="8"/>
        <v>0</v>
      </c>
      <c r="AG74" s="65">
        <f>IF(Table119[[#This Row],[SOLD PRICE]]&gt;=1000000,1,0)</f>
        <v>0</v>
      </c>
    </row>
    <row r="75" spans="1:33" ht="26.5" x14ac:dyDescent="0.35">
      <c r="A75" s="13">
        <v>74</v>
      </c>
      <c r="B75" s="4" t="s">
        <v>113</v>
      </c>
      <c r="C75" s="1">
        <f>_xlfn.XLOOKUP(Table14[[#This Row],[COUNTRY]],CATEGORICAL_BINS_STEP_1!$L$2:$L$11,CATEGORICAL_BINS_STEP_1!$K$2:$K$11,,-1)</f>
        <v>2</v>
      </c>
      <c r="D75" s="1">
        <f>_xlfn.XLOOKUP(Table14[[#This Row],[TEAM]],CATEGORICAL_BINS_STEP_1!$L$14:$L$29,CATEGORICAL_BINS_STEP_1!$K$14:$K$29,,-1)</f>
        <v>1</v>
      </c>
      <c r="E75" s="1">
        <f>_xlfn.XLOOKUP(Table14[[#This Row],[PLAYING ROLE]],CATEGORICAL_BINS_STEP_1!$L$34:$L$37,CATEGORICAL_BINS_STEP_1!$K$34:$K$37,,-1)</f>
        <v>1</v>
      </c>
      <c r="F75" s="4">
        <v>2</v>
      </c>
      <c r="G75" s="1">
        <f>_xlfn.XLOOKUP(Table119[[#This Row],[T-RUNS]],NUMERICAL_BINS_STEP_1!$C$2:$C$5,NUMERICAL_BINS_STEP_1!$A$2:$A$5,,-1)</f>
        <v>0</v>
      </c>
      <c r="H75" s="1">
        <f>_xlfn.XLOOKUP(Table119[[#This Row],[T-WKTS]],NUMERICAL_BINS_STEP_1!$D$2:$D$5,NUMERICAL_BINS_STEP_1!$A$2:$A$5,,-1)</f>
        <v>0</v>
      </c>
      <c r="I75" s="1">
        <f>_xlfn.XLOOKUP(Table119[[#This Row],[ODI-RUNS-S]],NUMERICAL_BINS_STEP_1!$E$2:$E$5,NUMERICAL_BINS_STEP_1!$A$2:$A$5,,-1)</f>
        <v>2</v>
      </c>
      <c r="J75" s="1">
        <f>_xlfn.XLOOKUP(Table119[[#This Row],[ODI-SR-B]],NUMERICAL_BINS_STEP_1!$F$2:$F$5,NUMERICAL_BINS_STEP_1!$A$2:$A$5,,-1)</f>
        <v>3</v>
      </c>
      <c r="K75" s="1">
        <f>_xlfn.XLOOKUP(Table119[[#This Row],[ODI-WKTS]],NUMERICAL_BINS_STEP_1!$G$2:$G$5,NUMERICAL_BINS_STEP_1!$A$2:$A$5,,-1)</f>
        <v>2</v>
      </c>
      <c r="L75" s="1">
        <f>_xlfn.XLOOKUP(Table119[[#This Row],[ODI-SR-BL]],NUMERICAL_BINS_STEP_1!$H$2:$H$5,NUMERICAL_BINS_STEP_1!$A$2:$A$5,,-1)</f>
        <v>3</v>
      </c>
      <c r="M75" s="1">
        <f>_xlfn.XLOOKUP(Table119[[#This Row],[RUNS-S]],NUMERICAL_BINS_STEP_1!$I$2:$I$5,NUMERICAL_BINS_STEP_1!$A$2:$A$5,,-1)</f>
        <v>2</v>
      </c>
      <c r="N75" s="1">
        <f>_xlfn.XLOOKUP(Table119[[#This Row],[HS ]],NUMERICAL_BINS_STEP_1!$J$2:$J$5,NUMERICAL_BINS_STEP_1!$A$2:$A$5,,-1)</f>
        <v>2</v>
      </c>
      <c r="O75" s="1">
        <f>_xlfn.XLOOKUP(Table119[[#This Row],[AVE]],NUMERICAL_BINS_STEP_1!$K$2:$K$5,NUMERICAL_BINS_STEP_1!$A$2:$A$5,,-1)</f>
        <v>2</v>
      </c>
      <c r="P75" s="1">
        <f>_xlfn.XLOOKUP(Table119[[#This Row],[SR -B]],NUMERICAL_BINS_STEP_1!$L$2:$L$5,NUMERICAL_BINS_STEP_1!$A$2:$A$5,,-1)</f>
        <v>3</v>
      </c>
      <c r="Q75" s="1">
        <f>_xlfn.XLOOKUP(Table119[[#This Row],[SIXERS]],NUMERICAL_BINS_STEP_1!$M$2:$M$5,NUMERICAL_BINS_STEP_1!$A$2:$A$5,,-1)</f>
        <v>2</v>
      </c>
      <c r="R75" s="1">
        <f>_xlfn.XLOOKUP(Table119[[#This Row],[RUNS-C]],NUMERICAL_BINS_STEP_1!$N$2:$N$5,NUMERICAL_BINS_STEP_1!$A$2:$A$5,,-1)</f>
        <v>2</v>
      </c>
      <c r="S75" s="1">
        <f>_xlfn.XLOOKUP(Table119[[#This Row],[WKTS]],NUMERICAL_BINS_STEP_1!$O$2:$O$5,NUMERICAL_BINS_STEP_1!$A$2:$A$5,,-1)</f>
        <v>2</v>
      </c>
      <c r="T75" s="1">
        <f>_xlfn.XLOOKUP(Table119[[#This Row],[AVE-BL]],NUMERICAL_BINS_STEP_1!$P$2:$P$5,NUMERICAL_BINS_STEP_1!$A$2:$A$5,,-1)</f>
        <v>3</v>
      </c>
      <c r="U75" s="1">
        <f>_xlfn.XLOOKUP(Table119[[#This Row],[ECON]],NUMERICAL_BINS_STEP_1!$Q$2:$Q$5,NUMERICAL_BINS_STEP_1!$A$2:$A$5,,-1)</f>
        <v>3</v>
      </c>
      <c r="V75" s="1">
        <f>_xlfn.XLOOKUP(Table119[[#This Row],[SR-BL]],NUMERICAL_BINS_STEP_1!$R$2:$R$5,NUMERICAL_BINS_STEP_1!$A$2:$A$5,,-1)</f>
        <v>2</v>
      </c>
      <c r="W75" s="1">
        <f>_xlfn.XLOOKUP(Table119[[#This Row],[AUCTION YEAR]],NUMERICAL_BINS_STEP_1!$S$2:$S$5,NUMERICAL_BINS_STEP_1!$A$2:$A$5,,-1)</f>
        <v>3</v>
      </c>
      <c r="X75" s="1">
        <f>_xlfn.XLOOKUP(Table119[[#This Row],[BASE PRICE]],NUMERICAL_BINS_STEP_1!$T$2:$T$5,NUMERICAL_BINS_STEP_1!$A$2:$A$5,,-1)</f>
        <v>2</v>
      </c>
      <c r="Y75" s="1">
        <f>_xlfn.XLOOKUP(Table119[[#This Row],[SOLD PRICE]],NUMERICAL_BINS_STEP_1!$U$2:$U$5,NUMERICAL_BINS_STEP_1!$A$2:$A$5,,-1)</f>
        <v>1</v>
      </c>
      <c r="Z75" s="4">
        <v>0</v>
      </c>
      <c r="AA75" s="1">
        <f>$B$134 +SUMPRODUCT($C$134:$Y$134,Table1523[[#This Row],[COUNTRY_BINS]:[SOLD PRICE]])</f>
        <v>-119.48550541351074</v>
      </c>
      <c r="AB75" s="1">
        <f t="shared" si="5"/>
        <v>1.2826386766768734E-52</v>
      </c>
      <c r="AC75" s="1">
        <f t="shared" si="6"/>
        <v>1.2826386766768734E-52</v>
      </c>
      <c r="AD75" s="1">
        <f>IF(Table1523[[#This Row],[AGE]]=1,AC75,1-AC75)</f>
        <v>1</v>
      </c>
      <c r="AE75" s="1">
        <f t="shared" si="7"/>
        <v>0</v>
      </c>
      <c r="AF75" s="1">
        <f t="shared" si="8"/>
        <v>0</v>
      </c>
      <c r="AG75" s="65">
        <f>IF(Table119[[#This Row],[SOLD PRICE]]&gt;=1000000,1,0)</f>
        <v>0</v>
      </c>
    </row>
    <row r="76" spans="1:33" x14ac:dyDescent="0.35">
      <c r="A76" s="13">
        <v>75</v>
      </c>
      <c r="B76" s="4" t="s">
        <v>114</v>
      </c>
      <c r="C76" s="1">
        <f>_xlfn.XLOOKUP(Table14[[#This Row],[COUNTRY]],CATEGORICAL_BINS_STEP_1!$L$2:$L$11,CATEGORICAL_BINS_STEP_1!$K$2:$K$11,,-1)</f>
        <v>2</v>
      </c>
      <c r="D76" s="1">
        <f>_xlfn.XLOOKUP(Table14[[#This Row],[TEAM]],CATEGORICAL_BINS_STEP_1!$L$14:$L$29,CATEGORICAL_BINS_STEP_1!$K$14:$K$29,,-1)</f>
        <v>1</v>
      </c>
      <c r="E76" s="1">
        <f>_xlfn.XLOOKUP(Table14[[#This Row],[PLAYING ROLE]],CATEGORICAL_BINS_STEP_1!$L$34:$L$37,CATEGORICAL_BINS_STEP_1!$K$34:$K$37,,-1)</f>
        <v>3</v>
      </c>
      <c r="F76" s="4">
        <v>2</v>
      </c>
      <c r="G76" s="1">
        <f>_xlfn.XLOOKUP(Table119[[#This Row],[T-RUNS]],NUMERICAL_BINS_STEP_1!$C$2:$C$5,NUMERICAL_BINS_STEP_1!$A$2:$A$5,,-1)</f>
        <v>2</v>
      </c>
      <c r="H76" s="1">
        <f>_xlfn.XLOOKUP(Table119[[#This Row],[T-WKTS]],NUMERICAL_BINS_STEP_1!$D$2:$D$5,NUMERICAL_BINS_STEP_1!$A$2:$A$5,,-1)</f>
        <v>0</v>
      </c>
      <c r="I76" s="1">
        <f>_xlfn.XLOOKUP(Table119[[#This Row],[ODI-RUNS-S]],NUMERICAL_BINS_STEP_1!$E$2:$E$5,NUMERICAL_BINS_STEP_1!$A$2:$A$5,,-1)</f>
        <v>2</v>
      </c>
      <c r="J76" s="1">
        <f>_xlfn.XLOOKUP(Table119[[#This Row],[ODI-SR-B]],NUMERICAL_BINS_STEP_1!$F$2:$F$5,NUMERICAL_BINS_STEP_1!$A$2:$A$5,,-1)</f>
        <v>1</v>
      </c>
      <c r="K76" s="1">
        <f>_xlfn.XLOOKUP(Table119[[#This Row],[ODI-WKTS]],NUMERICAL_BINS_STEP_1!$G$2:$G$5,NUMERICAL_BINS_STEP_1!$A$2:$A$5,,-1)</f>
        <v>0</v>
      </c>
      <c r="L76" s="1">
        <f>_xlfn.XLOOKUP(Table119[[#This Row],[ODI-SR-BL]],NUMERICAL_BINS_STEP_1!$H$2:$H$5,NUMERICAL_BINS_STEP_1!$A$2:$A$5,,-1)</f>
        <v>0</v>
      </c>
      <c r="M76" s="1">
        <f>_xlfn.XLOOKUP(Table119[[#This Row],[RUNS-S]],NUMERICAL_BINS_STEP_1!$I$2:$I$5,NUMERICAL_BINS_STEP_1!$A$2:$A$5,,-1)</f>
        <v>3</v>
      </c>
      <c r="N76" s="1">
        <f>_xlfn.XLOOKUP(Table119[[#This Row],[HS ]],NUMERICAL_BINS_STEP_1!$J$2:$J$5,NUMERICAL_BINS_STEP_1!$A$2:$A$5,,-1)</f>
        <v>2</v>
      </c>
      <c r="O76" s="1">
        <f>_xlfn.XLOOKUP(Table119[[#This Row],[AVE]],NUMERICAL_BINS_STEP_1!$K$2:$K$5,NUMERICAL_BINS_STEP_1!$A$2:$A$5,,-1)</f>
        <v>2</v>
      </c>
      <c r="P76" s="1">
        <f>_xlfn.XLOOKUP(Table119[[#This Row],[SR -B]],NUMERICAL_BINS_STEP_1!$L$2:$L$5,NUMERICAL_BINS_STEP_1!$A$2:$A$5,,-1)</f>
        <v>2</v>
      </c>
      <c r="Q76" s="1">
        <f>_xlfn.XLOOKUP(Table119[[#This Row],[SIXERS]],NUMERICAL_BINS_STEP_1!$M$2:$M$5,NUMERICAL_BINS_STEP_1!$A$2:$A$5,,-1)</f>
        <v>2</v>
      </c>
      <c r="R76" s="1">
        <f>_xlfn.XLOOKUP(Table119[[#This Row],[RUNS-C]],NUMERICAL_BINS_STEP_1!$N$2:$N$5,NUMERICAL_BINS_STEP_1!$A$2:$A$5,,-1)</f>
        <v>0</v>
      </c>
      <c r="S76" s="1">
        <f>_xlfn.XLOOKUP(Table119[[#This Row],[WKTS]],NUMERICAL_BINS_STEP_1!$O$2:$O$5,NUMERICAL_BINS_STEP_1!$A$2:$A$5,,-1)</f>
        <v>0</v>
      </c>
      <c r="T76" s="1">
        <f>_xlfn.XLOOKUP(Table119[[#This Row],[AVE-BL]],NUMERICAL_BINS_STEP_1!$P$2:$P$5,NUMERICAL_BINS_STEP_1!$A$2:$A$5,,-1)</f>
        <v>0</v>
      </c>
      <c r="U76" s="1">
        <f>_xlfn.XLOOKUP(Table119[[#This Row],[ECON]],NUMERICAL_BINS_STEP_1!$Q$2:$Q$5,NUMERICAL_BINS_STEP_1!$A$2:$A$5,,-1)</f>
        <v>0</v>
      </c>
      <c r="V76" s="1">
        <f>_xlfn.XLOOKUP(Table119[[#This Row],[SR-BL]],NUMERICAL_BINS_STEP_1!$R$2:$R$5,NUMERICAL_BINS_STEP_1!$A$2:$A$5,,-1)</f>
        <v>0</v>
      </c>
      <c r="W76" s="1">
        <f>_xlfn.XLOOKUP(Table119[[#This Row],[AUCTION YEAR]],NUMERICAL_BINS_STEP_1!$S$2:$S$5,NUMERICAL_BINS_STEP_1!$A$2:$A$5,,-1)</f>
        <v>0</v>
      </c>
      <c r="X76" s="1">
        <f>_xlfn.XLOOKUP(Table119[[#This Row],[BASE PRICE]],NUMERICAL_BINS_STEP_1!$T$2:$T$5,NUMERICAL_BINS_STEP_1!$A$2:$A$5,,-1)</f>
        <v>2</v>
      </c>
      <c r="Y76" s="1">
        <f>_xlfn.XLOOKUP(Table119[[#This Row],[SOLD PRICE]],NUMERICAL_BINS_STEP_1!$U$2:$U$5,NUMERICAL_BINS_STEP_1!$A$2:$A$5,,-1)</f>
        <v>2</v>
      </c>
      <c r="Z76" s="4">
        <v>0</v>
      </c>
      <c r="AA76" s="1">
        <f>$B$134 +SUMPRODUCT($C$134:$Y$134,Table1523[[#This Row],[COUNTRY_BINS]:[SOLD PRICE]])</f>
        <v>-123.78289183721884</v>
      </c>
      <c r="AB76" s="1">
        <f t="shared" si="5"/>
        <v>1.7449103595676234E-54</v>
      </c>
      <c r="AC76" s="1">
        <f t="shared" si="6"/>
        <v>1.7449103595676234E-54</v>
      </c>
      <c r="AD76" s="1">
        <f>IF(Table1523[[#This Row],[AGE]]=1,AC76,1-AC76)</f>
        <v>1</v>
      </c>
      <c r="AE76" s="1">
        <f t="shared" si="7"/>
        <v>0</v>
      </c>
      <c r="AF76" s="1">
        <f t="shared" si="8"/>
        <v>0</v>
      </c>
      <c r="AG76" s="65">
        <f>IF(Table119[[#This Row],[SOLD PRICE]]&gt;=1000000,1,0)</f>
        <v>0</v>
      </c>
    </row>
    <row r="77" spans="1:33" x14ac:dyDescent="0.35">
      <c r="A77" s="13">
        <v>76</v>
      </c>
      <c r="B77" s="4" t="s">
        <v>115</v>
      </c>
      <c r="C77" s="1">
        <f>_xlfn.XLOOKUP(Table14[[#This Row],[COUNTRY]],CATEGORICAL_BINS_STEP_1!$L$2:$L$11,CATEGORICAL_BINS_STEP_1!$K$2:$K$11,,-1)</f>
        <v>1</v>
      </c>
      <c r="D77" s="1">
        <f>_xlfn.XLOOKUP(Table14[[#This Row],[TEAM]],CATEGORICAL_BINS_STEP_1!$L$14:$L$29,CATEGORICAL_BINS_STEP_1!$K$14:$K$29,,-1)</f>
        <v>4</v>
      </c>
      <c r="E77" s="1">
        <f>_xlfn.XLOOKUP(Table14[[#This Row],[PLAYING ROLE]],CATEGORICAL_BINS_STEP_1!$L$34:$L$37,CATEGORICAL_BINS_STEP_1!$K$34:$K$37,,-1)</f>
        <v>4</v>
      </c>
      <c r="F77" s="4">
        <v>2</v>
      </c>
      <c r="G77" s="1">
        <f>_xlfn.XLOOKUP(Table119[[#This Row],[T-RUNS]],NUMERICAL_BINS_STEP_1!$C$2:$C$5,NUMERICAL_BINS_STEP_1!$A$2:$A$5,,-1)</f>
        <v>1</v>
      </c>
      <c r="H77" s="1">
        <f>_xlfn.XLOOKUP(Table119[[#This Row],[T-WKTS]],NUMERICAL_BINS_STEP_1!$D$2:$D$5,NUMERICAL_BINS_STEP_1!$A$2:$A$5,,-1)</f>
        <v>2</v>
      </c>
      <c r="I77" s="1">
        <f>_xlfn.XLOOKUP(Table119[[#This Row],[ODI-RUNS-S]],NUMERICAL_BINS_STEP_1!$E$2:$E$5,NUMERICAL_BINS_STEP_1!$A$2:$A$5,,-1)</f>
        <v>1</v>
      </c>
      <c r="J77" s="1">
        <f>_xlfn.XLOOKUP(Table119[[#This Row],[ODI-SR-B]],NUMERICAL_BINS_STEP_1!$F$2:$F$5,NUMERICAL_BINS_STEP_1!$A$2:$A$5,,-1)</f>
        <v>1</v>
      </c>
      <c r="K77" s="1">
        <f>_xlfn.XLOOKUP(Table119[[#This Row],[ODI-WKTS]],NUMERICAL_BINS_STEP_1!$G$2:$G$5,NUMERICAL_BINS_STEP_1!$A$2:$A$5,,-1)</f>
        <v>2</v>
      </c>
      <c r="L77" s="1">
        <f>_xlfn.XLOOKUP(Table119[[#This Row],[ODI-SR-BL]],NUMERICAL_BINS_STEP_1!$H$2:$H$5,NUMERICAL_BINS_STEP_1!$A$2:$A$5,,-1)</f>
        <v>3</v>
      </c>
      <c r="M77" s="1">
        <f>_xlfn.XLOOKUP(Table119[[#This Row],[RUNS-S]],NUMERICAL_BINS_STEP_1!$I$2:$I$5,NUMERICAL_BINS_STEP_1!$A$2:$A$5,,-1)</f>
        <v>1</v>
      </c>
      <c r="N77" s="1">
        <f>_xlfn.XLOOKUP(Table119[[#This Row],[HS ]],NUMERICAL_BINS_STEP_1!$J$2:$J$5,NUMERICAL_BINS_STEP_1!$A$2:$A$5,,-1)</f>
        <v>1</v>
      </c>
      <c r="O77" s="1">
        <f>_xlfn.XLOOKUP(Table119[[#This Row],[AVE]],NUMERICAL_BINS_STEP_1!$K$2:$K$5,NUMERICAL_BINS_STEP_1!$A$2:$A$5,,-1)</f>
        <v>1</v>
      </c>
      <c r="P77" s="1">
        <f>_xlfn.XLOOKUP(Table119[[#This Row],[SR -B]],NUMERICAL_BINS_STEP_1!$L$2:$L$5,NUMERICAL_BINS_STEP_1!$A$2:$A$5,,-1)</f>
        <v>1</v>
      </c>
      <c r="Q77" s="1">
        <f>_xlfn.XLOOKUP(Table119[[#This Row],[SIXERS]],NUMERICAL_BINS_STEP_1!$M$2:$M$5,NUMERICAL_BINS_STEP_1!$A$2:$A$5,,-1)</f>
        <v>1</v>
      </c>
      <c r="R77" s="1">
        <f>_xlfn.XLOOKUP(Table119[[#This Row],[RUNS-C]],NUMERICAL_BINS_STEP_1!$N$2:$N$5,NUMERICAL_BINS_STEP_1!$A$2:$A$5,,-1)</f>
        <v>3</v>
      </c>
      <c r="S77" s="1">
        <f>_xlfn.XLOOKUP(Table119[[#This Row],[WKTS]],NUMERICAL_BINS_STEP_1!$O$2:$O$5,NUMERICAL_BINS_STEP_1!$A$2:$A$5,,-1)</f>
        <v>2</v>
      </c>
      <c r="T77" s="1">
        <f>_xlfn.XLOOKUP(Table119[[#This Row],[AVE-BL]],NUMERICAL_BINS_STEP_1!$P$2:$P$5,NUMERICAL_BINS_STEP_1!$A$2:$A$5,,-1)</f>
        <v>3</v>
      </c>
      <c r="U77" s="1">
        <f>_xlfn.XLOOKUP(Table119[[#This Row],[ECON]],NUMERICAL_BINS_STEP_1!$Q$2:$Q$5,NUMERICAL_BINS_STEP_1!$A$2:$A$5,,-1)</f>
        <v>0</v>
      </c>
      <c r="V77" s="1">
        <f>_xlfn.XLOOKUP(Table119[[#This Row],[SR-BL]],NUMERICAL_BINS_STEP_1!$R$2:$R$5,NUMERICAL_BINS_STEP_1!$A$2:$A$5,,-1)</f>
        <v>3</v>
      </c>
      <c r="W77" s="1">
        <f>_xlfn.XLOOKUP(Table119[[#This Row],[AUCTION YEAR]],NUMERICAL_BINS_STEP_1!$S$2:$S$5,NUMERICAL_BINS_STEP_1!$A$2:$A$5,,-1)</f>
        <v>0</v>
      </c>
      <c r="X77" s="1">
        <f>_xlfn.XLOOKUP(Table119[[#This Row],[BASE PRICE]],NUMERICAL_BINS_STEP_1!$T$2:$T$5,NUMERICAL_BINS_STEP_1!$A$2:$A$5,,-1)</f>
        <v>2</v>
      </c>
      <c r="Y77" s="1">
        <f>_xlfn.XLOOKUP(Table119[[#This Row],[SOLD PRICE]],NUMERICAL_BINS_STEP_1!$U$2:$U$5,NUMERICAL_BINS_STEP_1!$A$2:$A$5,,-1)</f>
        <v>1</v>
      </c>
      <c r="Z77" s="4">
        <v>0</v>
      </c>
      <c r="AA77" s="1">
        <f>$B$134 +SUMPRODUCT($C$134:$Y$134,Table1523[[#This Row],[COUNTRY_BINS]:[SOLD PRICE]])</f>
        <v>-50.328842429182799</v>
      </c>
      <c r="AB77" s="1">
        <f t="shared" si="5"/>
        <v>1.3882300864554285E-22</v>
      </c>
      <c r="AC77" s="1">
        <f t="shared" si="6"/>
        <v>1.3882300864554285E-22</v>
      </c>
      <c r="AD77" s="1">
        <f>IF(Table1523[[#This Row],[AGE]]=1,AC77,1-AC77)</f>
        <v>1</v>
      </c>
      <c r="AE77" s="1">
        <f t="shared" si="7"/>
        <v>0</v>
      </c>
      <c r="AF77" s="1">
        <f t="shared" si="8"/>
        <v>0</v>
      </c>
      <c r="AG77" s="65">
        <f>IF(Table119[[#This Row],[SOLD PRICE]]&gt;=1000000,1,0)</f>
        <v>0</v>
      </c>
    </row>
    <row r="78" spans="1:33" x14ac:dyDescent="0.35">
      <c r="A78" s="13">
        <v>77</v>
      </c>
      <c r="B78" s="4" t="s">
        <v>116</v>
      </c>
      <c r="C78" s="1">
        <f>_xlfn.XLOOKUP(Table14[[#This Row],[COUNTRY]],CATEGORICAL_BINS_STEP_1!$L$2:$L$11,CATEGORICAL_BINS_STEP_1!$K$2:$K$11,,-1)</f>
        <v>1</v>
      </c>
      <c r="D78" s="1">
        <f>_xlfn.XLOOKUP(Table14[[#This Row],[TEAM]],CATEGORICAL_BINS_STEP_1!$L$14:$L$29,CATEGORICAL_BINS_STEP_1!$K$14:$K$29,,-1)</f>
        <v>4</v>
      </c>
      <c r="E78" s="1">
        <f>_xlfn.XLOOKUP(Table14[[#This Row],[PLAYING ROLE]],CATEGORICAL_BINS_STEP_1!$L$34:$L$37,CATEGORICAL_BINS_STEP_1!$K$34:$K$37,,-1)</f>
        <v>3</v>
      </c>
      <c r="F78" s="4">
        <v>1</v>
      </c>
      <c r="G78" s="1">
        <f>_xlfn.XLOOKUP(Table119[[#This Row],[T-RUNS]],NUMERICAL_BINS_STEP_1!$C$2:$C$5,NUMERICAL_BINS_STEP_1!$A$2:$A$5,,-1)</f>
        <v>3</v>
      </c>
      <c r="H78" s="1">
        <f>_xlfn.XLOOKUP(Table119[[#This Row],[T-WKTS]],NUMERICAL_BINS_STEP_1!$D$2:$D$5,NUMERICAL_BINS_STEP_1!$A$2:$A$5,,-1)</f>
        <v>2</v>
      </c>
      <c r="I78" s="1">
        <f>_xlfn.XLOOKUP(Table119[[#This Row],[ODI-RUNS-S]],NUMERICAL_BINS_STEP_1!$E$2:$E$5,NUMERICAL_BINS_STEP_1!$A$2:$A$5,,-1)</f>
        <v>2</v>
      </c>
      <c r="J78" s="1">
        <f>_xlfn.XLOOKUP(Table119[[#This Row],[ODI-SR-B]],NUMERICAL_BINS_STEP_1!$F$2:$F$5,NUMERICAL_BINS_STEP_1!$A$2:$A$5,,-1)</f>
        <v>1</v>
      </c>
      <c r="K78" s="1">
        <f>_xlfn.XLOOKUP(Table119[[#This Row],[ODI-WKTS]],NUMERICAL_BINS_STEP_1!$G$2:$G$5,NUMERICAL_BINS_STEP_1!$A$2:$A$5,,-1)</f>
        <v>0</v>
      </c>
      <c r="L78" s="1">
        <f>_xlfn.XLOOKUP(Table119[[#This Row],[ODI-SR-BL]],NUMERICAL_BINS_STEP_1!$H$2:$H$5,NUMERICAL_BINS_STEP_1!$A$2:$A$5,,-1)</f>
        <v>0</v>
      </c>
      <c r="M78" s="1">
        <f>_xlfn.XLOOKUP(Table119[[#This Row],[RUNS-S]],NUMERICAL_BINS_STEP_1!$I$2:$I$5,NUMERICAL_BINS_STEP_1!$A$2:$A$5,,-1)</f>
        <v>2</v>
      </c>
      <c r="N78" s="1">
        <f>_xlfn.XLOOKUP(Table119[[#This Row],[HS ]],NUMERICAL_BINS_STEP_1!$J$2:$J$5,NUMERICAL_BINS_STEP_1!$A$2:$A$5,,-1)</f>
        <v>3</v>
      </c>
      <c r="O78" s="1">
        <f>_xlfn.XLOOKUP(Table119[[#This Row],[AVE]],NUMERICAL_BINS_STEP_1!$K$2:$K$5,NUMERICAL_BINS_STEP_1!$A$2:$A$5,,-1)</f>
        <v>2</v>
      </c>
      <c r="P78" s="1">
        <f>_xlfn.XLOOKUP(Table119[[#This Row],[SR -B]],NUMERICAL_BINS_STEP_1!$L$2:$L$5,NUMERICAL_BINS_STEP_1!$A$2:$A$5,,-1)</f>
        <v>3</v>
      </c>
      <c r="Q78" s="1">
        <f>_xlfn.XLOOKUP(Table119[[#This Row],[SIXERS]],NUMERICAL_BINS_STEP_1!$M$2:$M$5,NUMERICAL_BINS_STEP_1!$A$2:$A$5,,-1)</f>
        <v>2</v>
      </c>
      <c r="R78" s="1">
        <f>_xlfn.XLOOKUP(Table119[[#This Row],[RUNS-C]],NUMERICAL_BINS_STEP_1!$N$2:$N$5,NUMERICAL_BINS_STEP_1!$A$2:$A$5,,-1)</f>
        <v>0</v>
      </c>
      <c r="S78" s="1">
        <f>_xlfn.XLOOKUP(Table119[[#This Row],[WKTS]],NUMERICAL_BINS_STEP_1!$O$2:$O$5,NUMERICAL_BINS_STEP_1!$A$2:$A$5,,-1)</f>
        <v>0</v>
      </c>
      <c r="T78" s="1">
        <f>_xlfn.XLOOKUP(Table119[[#This Row],[AVE-BL]],NUMERICAL_BINS_STEP_1!$P$2:$P$5,NUMERICAL_BINS_STEP_1!$A$2:$A$5,,-1)</f>
        <v>0</v>
      </c>
      <c r="U78" s="1">
        <f>_xlfn.XLOOKUP(Table119[[#This Row],[ECON]],NUMERICAL_BINS_STEP_1!$Q$2:$Q$5,NUMERICAL_BINS_STEP_1!$A$2:$A$5,,-1)</f>
        <v>0</v>
      </c>
      <c r="V78" s="1">
        <f>_xlfn.XLOOKUP(Table119[[#This Row],[SR-BL]],NUMERICAL_BINS_STEP_1!$R$2:$R$5,NUMERICAL_BINS_STEP_1!$A$2:$A$5,,-1)</f>
        <v>0</v>
      </c>
      <c r="W78" s="1">
        <f>_xlfn.XLOOKUP(Table119[[#This Row],[AUCTION YEAR]],NUMERICAL_BINS_STEP_1!$S$2:$S$5,NUMERICAL_BINS_STEP_1!$A$2:$A$5,,-1)</f>
        <v>0</v>
      </c>
      <c r="X78" s="1">
        <f>_xlfn.XLOOKUP(Table119[[#This Row],[BASE PRICE]],NUMERICAL_BINS_STEP_1!$T$2:$T$5,NUMERICAL_BINS_STEP_1!$A$2:$A$5,,-1)</f>
        <v>2</v>
      </c>
      <c r="Y78" s="1">
        <f>_xlfn.XLOOKUP(Table119[[#This Row],[SOLD PRICE]],NUMERICAL_BINS_STEP_1!$U$2:$U$5,NUMERICAL_BINS_STEP_1!$A$2:$A$5,,-1)</f>
        <v>0</v>
      </c>
      <c r="Z78" s="4">
        <v>0</v>
      </c>
      <c r="AA78" s="1">
        <f>$B$134 +SUMPRODUCT($C$134:$Y$134,Table1523[[#This Row],[COUNTRY_BINS]:[SOLD PRICE]])</f>
        <v>-8.564003109133397</v>
      </c>
      <c r="AB78" s="1">
        <f t="shared" si="5"/>
        <v>1.9085375398764464E-4</v>
      </c>
      <c r="AC78" s="1">
        <f t="shared" si="6"/>
        <v>1.9081733578278458E-4</v>
      </c>
      <c r="AD78" s="1">
        <f>IF(Table1523[[#This Row],[AGE]]=1,AC78,1-AC78)</f>
        <v>1.9081733578278458E-4</v>
      </c>
      <c r="AE78" s="1">
        <f t="shared" si="7"/>
        <v>-3.719382172122518</v>
      </c>
      <c r="AF78" s="1">
        <f t="shared" si="8"/>
        <v>0</v>
      </c>
      <c r="AG78" s="65">
        <f>IF(Table119[[#This Row],[SOLD PRICE]]&gt;=1000000,1,0)</f>
        <v>0</v>
      </c>
    </row>
    <row r="79" spans="1:33" x14ac:dyDescent="0.35">
      <c r="A79" s="13">
        <v>78</v>
      </c>
      <c r="B79" s="4" t="s">
        <v>117</v>
      </c>
      <c r="C79" s="1">
        <f>_xlfn.XLOOKUP(Table14[[#This Row],[COUNTRY]],CATEGORICAL_BINS_STEP_1!$L$2:$L$11,CATEGORICAL_BINS_STEP_1!$K$2:$K$11,,-1)</f>
        <v>2</v>
      </c>
      <c r="D79" s="1">
        <f>_xlfn.XLOOKUP(Table14[[#This Row],[TEAM]],CATEGORICAL_BINS_STEP_1!$L$14:$L$29,CATEGORICAL_BINS_STEP_1!$K$14:$K$29,,-1)</f>
        <v>2</v>
      </c>
      <c r="E79" s="1">
        <f>_xlfn.XLOOKUP(Table14[[#This Row],[PLAYING ROLE]],CATEGORICAL_BINS_STEP_1!$L$34:$L$37,CATEGORICAL_BINS_STEP_1!$K$34:$K$37,,-1)</f>
        <v>1</v>
      </c>
      <c r="F79" s="4">
        <v>2</v>
      </c>
      <c r="G79" s="1">
        <f>_xlfn.XLOOKUP(Table119[[#This Row],[T-RUNS]],NUMERICAL_BINS_STEP_1!$C$2:$C$5,NUMERICAL_BINS_STEP_1!$A$2:$A$5,,-1)</f>
        <v>1</v>
      </c>
      <c r="H79" s="1">
        <f>_xlfn.XLOOKUP(Table119[[#This Row],[T-WKTS]],NUMERICAL_BINS_STEP_1!$D$2:$D$5,NUMERICAL_BINS_STEP_1!$A$2:$A$5,,-1)</f>
        <v>2</v>
      </c>
      <c r="I79" s="1">
        <f>_xlfn.XLOOKUP(Table119[[#This Row],[ODI-RUNS-S]],NUMERICAL_BINS_STEP_1!$E$2:$E$5,NUMERICAL_BINS_STEP_1!$A$2:$A$5,,-1)</f>
        <v>1</v>
      </c>
      <c r="J79" s="1">
        <f>_xlfn.XLOOKUP(Table119[[#This Row],[ODI-SR-B]],NUMERICAL_BINS_STEP_1!$F$2:$F$5,NUMERICAL_BINS_STEP_1!$A$2:$A$5,,-1)</f>
        <v>3</v>
      </c>
      <c r="K79" s="1">
        <f>_xlfn.XLOOKUP(Table119[[#This Row],[ODI-WKTS]],NUMERICAL_BINS_STEP_1!$G$2:$G$5,NUMERICAL_BINS_STEP_1!$A$2:$A$5,,-1)</f>
        <v>2</v>
      </c>
      <c r="L79" s="1">
        <f>_xlfn.XLOOKUP(Table119[[#This Row],[ODI-SR-BL]],NUMERICAL_BINS_STEP_1!$H$2:$H$5,NUMERICAL_BINS_STEP_1!$A$2:$A$5,,-1)</f>
        <v>2</v>
      </c>
      <c r="M79" s="1">
        <f>_xlfn.XLOOKUP(Table119[[#This Row],[RUNS-S]],NUMERICAL_BINS_STEP_1!$I$2:$I$5,NUMERICAL_BINS_STEP_1!$A$2:$A$5,,-1)</f>
        <v>2</v>
      </c>
      <c r="N79" s="1">
        <f>_xlfn.XLOOKUP(Table119[[#This Row],[HS ]],NUMERICAL_BINS_STEP_1!$J$2:$J$5,NUMERICAL_BINS_STEP_1!$A$2:$A$5,,-1)</f>
        <v>1</v>
      </c>
      <c r="O79" s="1">
        <f>_xlfn.XLOOKUP(Table119[[#This Row],[AVE]],NUMERICAL_BINS_STEP_1!$K$2:$K$5,NUMERICAL_BINS_STEP_1!$A$2:$A$5,,-1)</f>
        <v>1</v>
      </c>
      <c r="P79" s="1">
        <f>_xlfn.XLOOKUP(Table119[[#This Row],[SR -B]],NUMERICAL_BINS_STEP_1!$L$2:$L$5,NUMERICAL_BINS_STEP_1!$A$2:$A$5,,-1)</f>
        <v>1</v>
      </c>
      <c r="Q79" s="1">
        <f>_xlfn.XLOOKUP(Table119[[#This Row],[SIXERS]],NUMERICAL_BINS_STEP_1!$M$2:$M$5,NUMERICAL_BINS_STEP_1!$A$2:$A$5,,-1)</f>
        <v>2</v>
      </c>
      <c r="R79" s="1">
        <f>_xlfn.XLOOKUP(Table119[[#This Row],[RUNS-C]],NUMERICAL_BINS_STEP_1!$N$2:$N$5,NUMERICAL_BINS_STEP_1!$A$2:$A$5,,-1)</f>
        <v>3</v>
      </c>
      <c r="S79" s="1">
        <f>_xlfn.XLOOKUP(Table119[[#This Row],[WKTS]],NUMERICAL_BINS_STEP_1!$O$2:$O$5,NUMERICAL_BINS_STEP_1!$A$2:$A$5,,-1)</f>
        <v>3</v>
      </c>
      <c r="T79" s="1">
        <f>_xlfn.XLOOKUP(Table119[[#This Row],[AVE-BL]],NUMERICAL_BINS_STEP_1!$P$2:$P$5,NUMERICAL_BINS_STEP_1!$A$2:$A$5,,-1)</f>
        <v>3</v>
      </c>
      <c r="U79" s="1">
        <f>_xlfn.XLOOKUP(Table119[[#This Row],[ECON]],NUMERICAL_BINS_STEP_1!$Q$2:$Q$5,NUMERICAL_BINS_STEP_1!$A$2:$A$5,,-1)</f>
        <v>2</v>
      </c>
      <c r="V79" s="1">
        <f>_xlfn.XLOOKUP(Table119[[#This Row],[SR-BL]],NUMERICAL_BINS_STEP_1!$R$2:$R$5,NUMERICAL_BINS_STEP_1!$A$2:$A$5,,-1)</f>
        <v>3</v>
      </c>
      <c r="W79" s="1">
        <f>_xlfn.XLOOKUP(Table119[[#This Row],[AUCTION YEAR]],NUMERICAL_BINS_STEP_1!$S$2:$S$5,NUMERICAL_BINS_STEP_1!$A$2:$A$5,,-1)</f>
        <v>3</v>
      </c>
      <c r="X79" s="1">
        <f>_xlfn.XLOOKUP(Table119[[#This Row],[BASE PRICE]],NUMERICAL_BINS_STEP_1!$T$2:$T$5,NUMERICAL_BINS_STEP_1!$A$2:$A$5,,-1)</f>
        <v>2</v>
      </c>
      <c r="Y79" s="1">
        <f>_xlfn.XLOOKUP(Table119[[#This Row],[SOLD PRICE]],NUMERICAL_BINS_STEP_1!$U$2:$U$5,NUMERICAL_BINS_STEP_1!$A$2:$A$5,,-1)</f>
        <v>3</v>
      </c>
      <c r="Z79" s="4">
        <v>0</v>
      </c>
      <c r="AA79" s="1">
        <f>$B$134 +SUMPRODUCT($C$134:$Y$134,Table1523[[#This Row],[COUNTRY_BINS]:[SOLD PRICE]])</f>
        <v>-34.816753375023765</v>
      </c>
      <c r="AB79" s="1">
        <f t="shared" si="5"/>
        <v>7.5731425460218484E-16</v>
      </c>
      <c r="AC79" s="1">
        <f t="shared" si="6"/>
        <v>7.5731425460218434E-16</v>
      </c>
      <c r="AD79" s="1">
        <f>IF(Table1523[[#This Row],[AGE]]=1,AC79,1-AC79)</f>
        <v>0.99999999999999922</v>
      </c>
      <c r="AE79" s="1">
        <f t="shared" si="7"/>
        <v>-3.3751461329365062E-16</v>
      </c>
      <c r="AF79" s="1">
        <f t="shared" si="8"/>
        <v>0</v>
      </c>
      <c r="AG79" s="65">
        <f>IF(Table119[[#This Row],[SOLD PRICE]]&gt;=1000000,1,0)</f>
        <v>0</v>
      </c>
    </row>
    <row r="80" spans="1:33" ht="26.5" x14ac:dyDescent="0.35">
      <c r="A80" s="13">
        <v>79</v>
      </c>
      <c r="B80" s="4" t="s">
        <v>118</v>
      </c>
      <c r="C80" s="1">
        <f>_xlfn.XLOOKUP(Table14[[#This Row],[COUNTRY]],CATEGORICAL_BINS_STEP_1!$L$2:$L$11,CATEGORICAL_BINS_STEP_1!$K$2:$K$11,,-1)</f>
        <v>1</v>
      </c>
      <c r="D80" s="1">
        <f>_xlfn.XLOOKUP(Table14[[#This Row],[TEAM]],CATEGORICAL_BINS_STEP_1!$L$14:$L$29,CATEGORICAL_BINS_STEP_1!$K$14:$K$29,,-1)</f>
        <v>2</v>
      </c>
      <c r="E80" s="1">
        <f>_xlfn.XLOOKUP(Table14[[#This Row],[PLAYING ROLE]],CATEGORICAL_BINS_STEP_1!$L$34:$L$37,CATEGORICAL_BINS_STEP_1!$K$34:$K$37,,-1)</f>
        <v>3</v>
      </c>
      <c r="F80" s="4">
        <v>2</v>
      </c>
      <c r="G80" s="1">
        <f>_xlfn.XLOOKUP(Table119[[#This Row],[T-RUNS]],NUMERICAL_BINS_STEP_1!$C$2:$C$5,NUMERICAL_BINS_STEP_1!$A$2:$A$5,,-1)</f>
        <v>1</v>
      </c>
      <c r="H80" s="1">
        <f>_xlfn.XLOOKUP(Table119[[#This Row],[T-WKTS]],NUMERICAL_BINS_STEP_1!$D$2:$D$5,NUMERICAL_BINS_STEP_1!$A$2:$A$5,,-1)</f>
        <v>3</v>
      </c>
      <c r="I80" s="1">
        <f>_xlfn.XLOOKUP(Table119[[#This Row],[ODI-RUNS-S]],NUMERICAL_BINS_STEP_1!$E$2:$E$5,NUMERICAL_BINS_STEP_1!$A$2:$A$5,,-1)</f>
        <v>1</v>
      </c>
      <c r="J80" s="1">
        <f>_xlfn.XLOOKUP(Table119[[#This Row],[ODI-SR-B]],NUMERICAL_BINS_STEP_1!$F$2:$F$5,NUMERICAL_BINS_STEP_1!$A$2:$A$5,,-1)</f>
        <v>1</v>
      </c>
      <c r="K80" s="1">
        <f>_xlfn.XLOOKUP(Table119[[#This Row],[ODI-WKTS]],NUMERICAL_BINS_STEP_1!$G$2:$G$5,NUMERICAL_BINS_STEP_1!$A$2:$A$5,,-1)</f>
        <v>3</v>
      </c>
      <c r="L80" s="1">
        <f>_xlfn.XLOOKUP(Table119[[#This Row],[ODI-SR-BL]],NUMERICAL_BINS_STEP_1!$H$2:$H$5,NUMERICAL_BINS_STEP_1!$A$2:$A$5,,-1)</f>
        <v>0</v>
      </c>
      <c r="M80" s="1">
        <f>_xlfn.XLOOKUP(Table119[[#This Row],[RUNS-S]],NUMERICAL_BINS_STEP_1!$I$2:$I$5,NUMERICAL_BINS_STEP_1!$A$2:$A$5,,-1)</f>
        <v>1</v>
      </c>
      <c r="N80" s="1">
        <f>_xlfn.XLOOKUP(Table119[[#This Row],[HS ]],NUMERICAL_BINS_STEP_1!$J$2:$J$5,NUMERICAL_BINS_STEP_1!$A$2:$A$5,,-1)</f>
        <v>1</v>
      </c>
      <c r="O80" s="1">
        <f>_xlfn.XLOOKUP(Table119[[#This Row],[AVE]],NUMERICAL_BINS_STEP_1!$K$2:$K$5,NUMERICAL_BINS_STEP_1!$A$2:$A$5,,-1)</f>
        <v>0</v>
      </c>
      <c r="P80" s="1">
        <f>_xlfn.XLOOKUP(Table119[[#This Row],[SR -B]],NUMERICAL_BINS_STEP_1!$L$2:$L$5,NUMERICAL_BINS_STEP_1!$A$2:$A$5,,-1)</f>
        <v>1</v>
      </c>
      <c r="Q80" s="1">
        <f>_xlfn.XLOOKUP(Table119[[#This Row],[SIXERS]],NUMERICAL_BINS_STEP_1!$M$2:$M$5,NUMERICAL_BINS_STEP_1!$A$2:$A$5,,-1)</f>
        <v>1</v>
      </c>
      <c r="R80" s="1">
        <f>_xlfn.XLOOKUP(Table119[[#This Row],[RUNS-C]],NUMERICAL_BINS_STEP_1!$N$2:$N$5,NUMERICAL_BINS_STEP_1!$A$2:$A$5,,-1)</f>
        <v>3</v>
      </c>
      <c r="S80" s="1">
        <f>_xlfn.XLOOKUP(Table119[[#This Row],[WKTS]],NUMERICAL_BINS_STEP_1!$O$2:$O$5,NUMERICAL_BINS_STEP_1!$A$2:$A$5,,-1)</f>
        <v>3</v>
      </c>
      <c r="T80" s="1">
        <f>_xlfn.XLOOKUP(Table119[[#This Row],[AVE-BL]],NUMERICAL_BINS_STEP_1!$P$2:$P$5,NUMERICAL_BINS_STEP_1!$A$2:$A$5,,-1)</f>
        <v>0</v>
      </c>
      <c r="U80" s="1">
        <f>_xlfn.XLOOKUP(Table119[[#This Row],[ECON]],NUMERICAL_BINS_STEP_1!$Q$2:$Q$5,NUMERICAL_BINS_STEP_1!$A$2:$A$5,,-1)</f>
        <v>0</v>
      </c>
      <c r="V80" s="1">
        <f>_xlfn.XLOOKUP(Table119[[#This Row],[SR-BL]],NUMERICAL_BINS_STEP_1!$R$2:$R$5,NUMERICAL_BINS_STEP_1!$A$2:$A$5,,-1)</f>
        <v>0</v>
      </c>
      <c r="W80" s="1">
        <f>_xlfn.XLOOKUP(Table119[[#This Row],[AUCTION YEAR]],NUMERICAL_BINS_STEP_1!$S$2:$S$5,NUMERICAL_BINS_STEP_1!$A$2:$A$5,,-1)</f>
        <v>0</v>
      </c>
      <c r="X80" s="1">
        <f>_xlfn.XLOOKUP(Table119[[#This Row],[BASE PRICE]],NUMERICAL_BINS_STEP_1!$T$2:$T$5,NUMERICAL_BINS_STEP_1!$A$2:$A$5,,-1)</f>
        <v>2</v>
      </c>
      <c r="Y80" s="1">
        <f>_xlfn.XLOOKUP(Table119[[#This Row],[SOLD PRICE]],NUMERICAL_BINS_STEP_1!$U$2:$U$5,NUMERICAL_BINS_STEP_1!$A$2:$A$5,,-1)</f>
        <v>1</v>
      </c>
      <c r="Z80" s="4">
        <v>0</v>
      </c>
      <c r="AA80" s="1">
        <f>$B$134 +SUMPRODUCT($C$134:$Y$134,Table1523[[#This Row],[COUNTRY_BINS]:[SOLD PRICE]])</f>
        <v>-118.84004855173046</v>
      </c>
      <c r="AB80" s="1">
        <f t="shared" si="5"/>
        <v>2.4458098228093551E-52</v>
      </c>
      <c r="AC80" s="1">
        <f t="shared" si="6"/>
        <v>2.4458098228093551E-52</v>
      </c>
      <c r="AD80" s="1">
        <f>IF(Table1523[[#This Row],[AGE]]=1,AC80,1-AC80)</f>
        <v>1</v>
      </c>
      <c r="AE80" s="1">
        <f t="shared" si="7"/>
        <v>0</v>
      </c>
      <c r="AF80" s="1">
        <f t="shared" si="8"/>
        <v>0</v>
      </c>
      <c r="AG80" s="65">
        <f>IF(Table119[[#This Row],[SOLD PRICE]]&gt;=1000000,1,0)</f>
        <v>0</v>
      </c>
    </row>
    <row r="81" spans="1:33" x14ac:dyDescent="0.35">
      <c r="A81" s="13">
        <v>80</v>
      </c>
      <c r="B81" s="4" t="s">
        <v>119</v>
      </c>
      <c r="C81" s="1">
        <f>_xlfn.XLOOKUP(Table14[[#This Row],[COUNTRY]],CATEGORICAL_BINS_STEP_1!$L$2:$L$11,CATEGORICAL_BINS_STEP_1!$K$2:$K$11,,-1)</f>
        <v>1</v>
      </c>
      <c r="D81" s="1">
        <f>_xlfn.XLOOKUP(Table14[[#This Row],[TEAM]],CATEGORICAL_BINS_STEP_1!$L$14:$L$29,CATEGORICAL_BINS_STEP_1!$K$14:$K$29,,-1)</f>
        <v>4</v>
      </c>
      <c r="E81" s="1">
        <f>_xlfn.XLOOKUP(Table14[[#This Row],[PLAYING ROLE]],CATEGORICAL_BINS_STEP_1!$L$34:$L$37,CATEGORICAL_BINS_STEP_1!$K$34:$K$37,,-1)</f>
        <v>3</v>
      </c>
      <c r="F81" s="4">
        <v>2</v>
      </c>
      <c r="G81" s="1">
        <f>_xlfn.XLOOKUP(Table119[[#This Row],[T-RUNS]],NUMERICAL_BINS_STEP_1!$C$2:$C$5,NUMERICAL_BINS_STEP_1!$A$2:$A$5,,-1)</f>
        <v>0</v>
      </c>
      <c r="H81" s="1">
        <f>_xlfn.XLOOKUP(Table119[[#This Row],[T-WKTS]],NUMERICAL_BINS_STEP_1!$D$2:$D$5,NUMERICAL_BINS_STEP_1!$A$2:$A$5,,-1)</f>
        <v>0</v>
      </c>
      <c r="I81" s="1">
        <f>_xlfn.XLOOKUP(Table119[[#This Row],[ODI-RUNS-S]],NUMERICAL_BINS_STEP_1!$E$2:$E$5,NUMERICAL_BINS_STEP_1!$A$2:$A$5,,-1)</f>
        <v>0</v>
      </c>
      <c r="J81" s="1">
        <f>_xlfn.XLOOKUP(Table119[[#This Row],[ODI-SR-B]],NUMERICAL_BINS_STEP_1!$F$2:$F$5,NUMERICAL_BINS_STEP_1!$A$2:$A$5,,-1)</f>
        <v>0</v>
      </c>
      <c r="K81" s="1">
        <f>_xlfn.XLOOKUP(Table119[[#This Row],[ODI-WKTS]],NUMERICAL_BINS_STEP_1!$G$2:$G$5,NUMERICAL_BINS_STEP_1!$A$2:$A$5,,-1)</f>
        <v>0</v>
      </c>
      <c r="L81" s="1">
        <f>_xlfn.XLOOKUP(Table119[[#This Row],[ODI-SR-BL]],NUMERICAL_BINS_STEP_1!$H$2:$H$5,NUMERICAL_BINS_STEP_1!$A$2:$A$5,,-1)</f>
        <v>2</v>
      </c>
      <c r="M81" s="1">
        <f>_xlfn.XLOOKUP(Table119[[#This Row],[RUNS-S]],NUMERICAL_BINS_STEP_1!$I$2:$I$5,NUMERICAL_BINS_STEP_1!$A$2:$A$5,,-1)</f>
        <v>0</v>
      </c>
      <c r="N81" s="1">
        <f>_xlfn.XLOOKUP(Table119[[#This Row],[HS ]],NUMERICAL_BINS_STEP_1!$J$2:$J$5,NUMERICAL_BINS_STEP_1!$A$2:$A$5,,-1)</f>
        <v>0</v>
      </c>
      <c r="O81" s="1">
        <f>_xlfn.XLOOKUP(Table119[[#This Row],[AVE]],NUMERICAL_BINS_STEP_1!$K$2:$K$5,NUMERICAL_BINS_STEP_1!$A$2:$A$5,,-1)</f>
        <v>0</v>
      </c>
      <c r="P81" s="1">
        <f>_xlfn.XLOOKUP(Table119[[#This Row],[SR -B]],NUMERICAL_BINS_STEP_1!$L$2:$L$5,NUMERICAL_BINS_STEP_1!$A$2:$A$5,,-1)</f>
        <v>0</v>
      </c>
      <c r="Q81" s="1">
        <f>_xlfn.XLOOKUP(Table119[[#This Row],[SIXERS]],NUMERICAL_BINS_STEP_1!$M$2:$M$5,NUMERICAL_BINS_STEP_1!$A$2:$A$5,,-1)</f>
        <v>0</v>
      </c>
      <c r="R81" s="1">
        <f>_xlfn.XLOOKUP(Table119[[#This Row],[RUNS-C]],NUMERICAL_BINS_STEP_1!$N$2:$N$5,NUMERICAL_BINS_STEP_1!$A$2:$A$5,,-1)</f>
        <v>2</v>
      </c>
      <c r="S81" s="1">
        <f>_xlfn.XLOOKUP(Table119[[#This Row],[WKTS]],NUMERICAL_BINS_STEP_1!$O$2:$O$5,NUMERICAL_BINS_STEP_1!$A$2:$A$5,,-1)</f>
        <v>2</v>
      </c>
      <c r="T81" s="1">
        <f>_xlfn.XLOOKUP(Table119[[#This Row],[AVE-BL]],NUMERICAL_BINS_STEP_1!$P$2:$P$5,NUMERICAL_BINS_STEP_1!$A$2:$A$5,,-1)</f>
        <v>2</v>
      </c>
      <c r="U81" s="1">
        <f>_xlfn.XLOOKUP(Table119[[#This Row],[ECON]],NUMERICAL_BINS_STEP_1!$Q$2:$Q$5,NUMERICAL_BINS_STEP_1!$A$2:$A$5,,-1)</f>
        <v>0</v>
      </c>
      <c r="V81" s="1">
        <f>_xlfn.XLOOKUP(Table119[[#This Row],[SR-BL]],NUMERICAL_BINS_STEP_1!$R$2:$R$5,NUMERICAL_BINS_STEP_1!$A$2:$A$5,,-1)</f>
        <v>2</v>
      </c>
      <c r="W81" s="1">
        <f>_xlfn.XLOOKUP(Table119[[#This Row],[AUCTION YEAR]],NUMERICAL_BINS_STEP_1!$S$2:$S$5,NUMERICAL_BINS_STEP_1!$A$2:$A$5,,-1)</f>
        <v>3</v>
      </c>
      <c r="X81" s="1">
        <f>_xlfn.XLOOKUP(Table119[[#This Row],[BASE PRICE]],NUMERICAL_BINS_STEP_1!$T$2:$T$5,NUMERICAL_BINS_STEP_1!$A$2:$A$5,,-1)</f>
        <v>2</v>
      </c>
      <c r="Y81" s="1">
        <f>_xlfn.XLOOKUP(Table119[[#This Row],[SOLD PRICE]],NUMERICAL_BINS_STEP_1!$U$2:$U$5,NUMERICAL_BINS_STEP_1!$A$2:$A$5,,-1)</f>
        <v>2</v>
      </c>
      <c r="Z81" s="4">
        <v>0</v>
      </c>
      <c r="AA81" s="1">
        <f>$B$134 +SUMPRODUCT($C$134:$Y$134,Table1523[[#This Row],[COUNTRY_BINS]:[SOLD PRICE]])</f>
        <v>-34.076917028125344</v>
      </c>
      <c r="AB81" s="1">
        <f t="shared" si="5"/>
        <v>1.5870220995114475E-15</v>
      </c>
      <c r="AC81" s="1">
        <f t="shared" si="6"/>
        <v>1.5870220995114449E-15</v>
      </c>
      <c r="AD81" s="1">
        <f>IF(Table1523[[#This Row],[AGE]]=1,AC81,1-AC81)</f>
        <v>0.99999999999999845</v>
      </c>
      <c r="AE81" s="1">
        <f t="shared" si="7"/>
        <v>-6.7502922658730153E-16</v>
      </c>
      <c r="AF81" s="1">
        <f t="shared" si="8"/>
        <v>0</v>
      </c>
      <c r="AG81" s="65">
        <f>IF(Table119[[#This Row],[SOLD PRICE]]&gt;=1000000,1,0)</f>
        <v>0</v>
      </c>
    </row>
    <row r="82" spans="1:33" x14ac:dyDescent="0.35">
      <c r="A82" s="13">
        <v>81</v>
      </c>
      <c r="B82" s="4" t="s">
        <v>120</v>
      </c>
      <c r="C82" s="1">
        <f>_xlfn.XLOOKUP(Table14[[#This Row],[COUNTRY]],CATEGORICAL_BINS_STEP_1!$L$2:$L$11,CATEGORICAL_BINS_STEP_1!$K$2:$K$11,,-1)</f>
        <v>1</v>
      </c>
      <c r="D82" s="1">
        <f>_xlfn.XLOOKUP(Table14[[#This Row],[TEAM]],CATEGORICAL_BINS_STEP_1!$L$14:$L$29,CATEGORICAL_BINS_STEP_1!$K$14:$K$29,,-1)</f>
        <v>2</v>
      </c>
      <c r="E82" s="1">
        <f>_xlfn.XLOOKUP(Table14[[#This Row],[PLAYING ROLE]],CATEGORICAL_BINS_STEP_1!$L$34:$L$37,CATEGORICAL_BINS_STEP_1!$K$34:$K$37,,-1)</f>
        <v>4</v>
      </c>
      <c r="F82" s="4">
        <v>2</v>
      </c>
      <c r="G82" s="1">
        <f>_xlfn.XLOOKUP(Table119[[#This Row],[T-RUNS]],NUMERICAL_BINS_STEP_1!$C$2:$C$5,NUMERICAL_BINS_STEP_1!$A$2:$A$5,,-1)</f>
        <v>1</v>
      </c>
      <c r="H82" s="1">
        <f>_xlfn.XLOOKUP(Table119[[#This Row],[T-WKTS]],NUMERICAL_BINS_STEP_1!$D$2:$D$5,NUMERICAL_BINS_STEP_1!$A$2:$A$5,,-1)</f>
        <v>2</v>
      </c>
      <c r="I82" s="1">
        <f>_xlfn.XLOOKUP(Table119[[#This Row],[ODI-RUNS-S]],NUMERICAL_BINS_STEP_1!$E$2:$E$5,NUMERICAL_BINS_STEP_1!$A$2:$A$5,,-1)</f>
        <v>1</v>
      </c>
      <c r="J82" s="1">
        <f>_xlfn.XLOOKUP(Table119[[#This Row],[ODI-SR-B]],NUMERICAL_BINS_STEP_1!$F$2:$F$5,NUMERICAL_BINS_STEP_1!$A$2:$A$5,,-1)</f>
        <v>0</v>
      </c>
      <c r="K82" s="1">
        <f>_xlfn.XLOOKUP(Table119[[#This Row],[ODI-WKTS]],NUMERICAL_BINS_STEP_1!$G$2:$G$5,NUMERICAL_BINS_STEP_1!$A$2:$A$5,,-1)</f>
        <v>3</v>
      </c>
      <c r="L82" s="1">
        <f>_xlfn.XLOOKUP(Table119[[#This Row],[ODI-SR-BL]],NUMERICAL_BINS_STEP_1!$H$2:$H$5,NUMERICAL_BINS_STEP_1!$A$2:$A$5,,-1)</f>
        <v>2</v>
      </c>
      <c r="M82" s="1">
        <f>_xlfn.XLOOKUP(Table119[[#This Row],[RUNS-S]],NUMERICAL_BINS_STEP_1!$I$2:$I$5,NUMERICAL_BINS_STEP_1!$A$2:$A$5,,-1)</f>
        <v>0</v>
      </c>
      <c r="N82" s="1">
        <f>_xlfn.XLOOKUP(Table119[[#This Row],[HS ]],NUMERICAL_BINS_STEP_1!$J$2:$J$5,NUMERICAL_BINS_STEP_1!$A$2:$A$5,,-1)</f>
        <v>1</v>
      </c>
      <c r="O82" s="1">
        <f>_xlfn.XLOOKUP(Table119[[#This Row],[AVE]],NUMERICAL_BINS_STEP_1!$K$2:$K$5,NUMERICAL_BINS_STEP_1!$A$2:$A$5,,-1)</f>
        <v>2</v>
      </c>
      <c r="P82" s="1">
        <f>_xlfn.XLOOKUP(Table119[[#This Row],[SR -B]],NUMERICAL_BINS_STEP_1!$L$2:$L$5,NUMERICAL_BINS_STEP_1!$A$2:$A$5,,-1)</f>
        <v>0</v>
      </c>
      <c r="Q82" s="1">
        <f>_xlfn.XLOOKUP(Table119[[#This Row],[SIXERS]],NUMERICAL_BINS_STEP_1!$M$2:$M$5,NUMERICAL_BINS_STEP_1!$A$2:$A$5,,-1)</f>
        <v>1</v>
      </c>
      <c r="R82" s="1">
        <f>_xlfn.XLOOKUP(Table119[[#This Row],[RUNS-C]],NUMERICAL_BINS_STEP_1!$N$2:$N$5,NUMERICAL_BINS_STEP_1!$A$2:$A$5,,-1)</f>
        <v>3</v>
      </c>
      <c r="S82" s="1">
        <f>_xlfn.XLOOKUP(Table119[[#This Row],[WKTS]],NUMERICAL_BINS_STEP_1!$O$2:$O$5,NUMERICAL_BINS_STEP_1!$A$2:$A$5,,-1)</f>
        <v>3</v>
      </c>
      <c r="T82" s="1">
        <f>_xlfn.XLOOKUP(Table119[[#This Row],[AVE-BL]],NUMERICAL_BINS_STEP_1!$P$2:$P$5,NUMERICAL_BINS_STEP_1!$A$2:$A$5,,-1)</f>
        <v>2</v>
      </c>
      <c r="U82" s="1">
        <f>_xlfn.XLOOKUP(Table119[[#This Row],[ECON]],NUMERICAL_BINS_STEP_1!$Q$2:$Q$5,NUMERICAL_BINS_STEP_1!$A$2:$A$5,,-1)</f>
        <v>2</v>
      </c>
      <c r="V82" s="1">
        <f>_xlfn.XLOOKUP(Table119[[#This Row],[SR-BL]],NUMERICAL_BINS_STEP_1!$R$2:$R$5,NUMERICAL_BINS_STEP_1!$A$2:$A$5,,-1)</f>
        <v>0</v>
      </c>
      <c r="W82" s="1">
        <f>_xlfn.XLOOKUP(Table119[[#This Row],[AUCTION YEAR]],NUMERICAL_BINS_STEP_1!$S$2:$S$5,NUMERICAL_BINS_STEP_1!$A$2:$A$5,,-1)</f>
        <v>3</v>
      </c>
      <c r="X82" s="1">
        <f>_xlfn.XLOOKUP(Table119[[#This Row],[BASE PRICE]],NUMERICAL_BINS_STEP_1!$T$2:$T$5,NUMERICAL_BINS_STEP_1!$A$2:$A$5,,-1)</f>
        <v>2</v>
      </c>
      <c r="Y82" s="1">
        <f>_xlfn.XLOOKUP(Table119[[#This Row],[SOLD PRICE]],NUMERICAL_BINS_STEP_1!$U$2:$U$5,NUMERICAL_BINS_STEP_1!$A$2:$A$5,,-1)</f>
        <v>3</v>
      </c>
      <c r="Z82" s="4">
        <v>0</v>
      </c>
      <c r="AA82" s="1">
        <f>$B$134 +SUMPRODUCT($C$134:$Y$134,Table1523[[#This Row],[COUNTRY_BINS]:[SOLD PRICE]])</f>
        <v>-66.955016210512099</v>
      </c>
      <c r="AB82" s="1">
        <f t="shared" si="5"/>
        <v>8.3522969035845514E-30</v>
      </c>
      <c r="AC82" s="1">
        <f t="shared" si="6"/>
        <v>8.3522969035845514E-30</v>
      </c>
      <c r="AD82" s="1">
        <f>IF(Table1523[[#This Row],[AGE]]=1,AC82,1-AC82)</f>
        <v>1</v>
      </c>
      <c r="AE82" s="1">
        <f t="shared" si="7"/>
        <v>0</v>
      </c>
      <c r="AF82" s="1">
        <f t="shared" si="8"/>
        <v>0</v>
      </c>
      <c r="AG82" s="65">
        <f>IF(Table119[[#This Row],[SOLD PRICE]]&gt;=1000000,1,0)</f>
        <v>0</v>
      </c>
    </row>
    <row r="83" spans="1:33" x14ac:dyDescent="0.35">
      <c r="A83" s="13">
        <v>82</v>
      </c>
      <c r="B83" s="4" t="s">
        <v>121</v>
      </c>
      <c r="C83" s="1">
        <f>_xlfn.XLOOKUP(Table14[[#This Row],[COUNTRY]],CATEGORICAL_BINS_STEP_1!$L$2:$L$11,CATEGORICAL_BINS_STEP_1!$K$2:$K$11,,-1)</f>
        <v>1</v>
      </c>
      <c r="D83" s="1">
        <f>_xlfn.XLOOKUP(Table14[[#This Row],[TEAM]],CATEGORICAL_BINS_STEP_1!$L$14:$L$29,CATEGORICAL_BINS_STEP_1!$K$14:$K$29,,-1)</f>
        <v>4</v>
      </c>
      <c r="E83" s="1">
        <f>_xlfn.XLOOKUP(Table14[[#This Row],[PLAYING ROLE]],CATEGORICAL_BINS_STEP_1!$L$34:$L$37,CATEGORICAL_BINS_STEP_1!$K$34:$K$37,,-1)</f>
        <v>1</v>
      </c>
      <c r="F83" s="4">
        <v>2</v>
      </c>
      <c r="G83" s="1">
        <f>_xlfn.XLOOKUP(Table119[[#This Row],[T-RUNS]],NUMERICAL_BINS_STEP_1!$C$2:$C$5,NUMERICAL_BINS_STEP_1!$A$2:$A$5,,-1)</f>
        <v>2</v>
      </c>
      <c r="H83" s="1">
        <f>_xlfn.XLOOKUP(Table119[[#This Row],[T-WKTS]],NUMERICAL_BINS_STEP_1!$D$2:$D$5,NUMERICAL_BINS_STEP_1!$A$2:$A$5,,-1)</f>
        <v>3</v>
      </c>
      <c r="I83" s="1">
        <f>_xlfn.XLOOKUP(Table119[[#This Row],[ODI-RUNS-S]],NUMERICAL_BINS_STEP_1!$E$2:$E$5,NUMERICAL_BINS_STEP_1!$A$2:$A$5,,-1)</f>
        <v>1</v>
      </c>
      <c r="J83" s="1">
        <f>_xlfn.XLOOKUP(Table119[[#This Row],[ODI-SR-B]],NUMERICAL_BINS_STEP_1!$F$2:$F$5,NUMERICAL_BINS_STEP_1!$A$2:$A$5,,-1)</f>
        <v>1</v>
      </c>
      <c r="K83" s="1">
        <f>_xlfn.XLOOKUP(Table119[[#This Row],[ODI-WKTS]],NUMERICAL_BINS_STEP_1!$G$2:$G$5,NUMERICAL_BINS_STEP_1!$A$2:$A$5,,-1)</f>
        <v>3</v>
      </c>
      <c r="L83" s="1">
        <f>_xlfn.XLOOKUP(Table119[[#This Row],[ODI-SR-BL]],NUMERICAL_BINS_STEP_1!$H$2:$H$5,NUMERICAL_BINS_STEP_1!$A$2:$A$5,,-1)</f>
        <v>0</v>
      </c>
      <c r="M83" s="1">
        <f>_xlfn.XLOOKUP(Table119[[#This Row],[RUNS-S]],NUMERICAL_BINS_STEP_1!$I$2:$I$5,NUMERICAL_BINS_STEP_1!$A$2:$A$5,,-1)</f>
        <v>0</v>
      </c>
      <c r="N83" s="1">
        <f>_xlfn.XLOOKUP(Table119[[#This Row],[HS ]],NUMERICAL_BINS_STEP_1!$J$2:$J$5,NUMERICAL_BINS_STEP_1!$A$2:$A$5,,-1)</f>
        <v>0</v>
      </c>
      <c r="O83" s="1">
        <f>_xlfn.XLOOKUP(Table119[[#This Row],[AVE]],NUMERICAL_BINS_STEP_1!$K$2:$K$5,NUMERICAL_BINS_STEP_1!$A$2:$A$5,,-1)</f>
        <v>1</v>
      </c>
      <c r="P83" s="1">
        <f>_xlfn.XLOOKUP(Table119[[#This Row],[SR -B]],NUMERICAL_BINS_STEP_1!$L$2:$L$5,NUMERICAL_BINS_STEP_1!$A$2:$A$5,,-1)</f>
        <v>0</v>
      </c>
      <c r="Q83" s="1">
        <f>_xlfn.XLOOKUP(Table119[[#This Row],[SIXERS]],NUMERICAL_BINS_STEP_1!$M$2:$M$5,NUMERICAL_BINS_STEP_1!$A$2:$A$5,,-1)</f>
        <v>0</v>
      </c>
      <c r="R83" s="1">
        <f>_xlfn.XLOOKUP(Table119[[#This Row],[RUNS-C]],NUMERICAL_BINS_STEP_1!$N$2:$N$5,NUMERICAL_BINS_STEP_1!$A$2:$A$5,,-1)</f>
        <v>0</v>
      </c>
      <c r="S83" s="1">
        <f>_xlfn.XLOOKUP(Table119[[#This Row],[WKTS]],NUMERICAL_BINS_STEP_1!$O$2:$O$5,NUMERICAL_BINS_STEP_1!$A$2:$A$5,,-1)</f>
        <v>0</v>
      </c>
      <c r="T83" s="1">
        <f>_xlfn.XLOOKUP(Table119[[#This Row],[AVE-BL]],NUMERICAL_BINS_STEP_1!$P$2:$P$5,NUMERICAL_BINS_STEP_1!$A$2:$A$5,,-1)</f>
        <v>2</v>
      </c>
      <c r="U83" s="1">
        <f>_xlfn.XLOOKUP(Table119[[#This Row],[ECON]],NUMERICAL_BINS_STEP_1!$Q$2:$Q$5,NUMERICAL_BINS_STEP_1!$A$2:$A$5,,-1)</f>
        <v>0</v>
      </c>
      <c r="V83" s="1">
        <f>_xlfn.XLOOKUP(Table119[[#This Row],[SR-BL]],NUMERICAL_BINS_STEP_1!$R$2:$R$5,NUMERICAL_BINS_STEP_1!$A$2:$A$5,,-1)</f>
        <v>3</v>
      </c>
      <c r="W83" s="1">
        <f>_xlfn.XLOOKUP(Table119[[#This Row],[AUCTION YEAR]],NUMERICAL_BINS_STEP_1!$S$2:$S$5,NUMERICAL_BINS_STEP_1!$A$2:$A$5,,-1)</f>
        <v>0</v>
      </c>
      <c r="X83" s="1">
        <f>_xlfn.XLOOKUP(Table119[[#This Row],[BASE PRICE]],NUMERICAL_BINS_STEP_1!$T$2:$T$5,NUMERICAL_BINS_STEP_1!$A$2:$A$5,,-1)</f>
        <v>2</v>
      </c>
      <c r="Y83" s="1">
        <f>_xlfn.XLOOKUP(Table119[[#This Row],[SOLD PRICE]],NUMERICAL_BINS_STEP_1!$U$2:$U$5,NUMERICAL_BINS_STEP_1!$A$2:$A$5,,-1)</f>
        <v>0</v>
      </c>
      <c r="Z83" s="4">
        <v>0</v>
      </c>
      <c r="AA83" s="1">
        <f>$B$134 +SUMPRODUCT($C$134:$Y$134,Table1523[[#This Row],[COUNTRY_BINS]:[SOLD PRICE]])</f>
        <v>-141.25170137528823</v>
      </c>
      <c r="AB83" s="1">
        <f t="shared" si="5"/>
        <v>4.5202820409721217E-62</v>
      </c>
      <c r="AC83" s="1">
        <f t="shared" si="6"/>
        <v>4.5202820409721217E-62</v>
      </c>
      <c r="AD83" s="1">
        <f>IF(Table1523[[#This Row],[AGE]]=1,AC83,1-AC83)</f>
        <v>1</v>
      </c>
      <c r="AE83" s="1">
        <f t="shared" si="7"/>
        <v>0</v>
      </c>
      <c r="AF83" s="1">
        <f t="shared" si="8"/>
        <v>0</v>
      </c>
      <c r="AG83" s="65">
        <f>IF(Table119[[#This Row],[SOLD PRICE]]&gt;=1000000,1,0)</f>
        <v>0</v>
      </c>
    </row>
    <row r="84" spans="1:33" ht="26.5" x14ac:dyDescent="0.35">
      <c r="A84" s="13">
        <v>83</v>
      </c>
      <c r="B84" s="4" t="s">
        <v>122</v>
      </c>
      <c r="C84" s="1">
        <f>_xlfn.XLOOKUP(Table14[[#This Row],[COUNTRY]],CATEGORICAL_BINS_STEP_1!$L$2:$L$11,CATEGORICAL_BINS_STEP_1!$K$2:$K$11,,-1)</f>
        <v>1</v>
      </c>
      <c r="D84" s="1">
        <f>_xlfn.XLOOKUP(Table14[[#This Row],[TEAM]],CATEGORICAL_BINS_STEP_1!$L$14:$L$29,CATEGORICAL_BINS_STEP_1!$K$14:$K$29,,-1)</f>
        <v>4</v>
      </c>
      <c r="E84" s="1">
        <f>_xlfn.XLOOKUP(Table14[[#This Row],[PLAYING ROLE]],CATEGORICAL_BINS_STEP_1!$L$34:$L$37,CATEGORICAL_BINS_STEP_1!$K$34:$K$37,,-1)</f>
        <v>1</v>
      </c>
      <c r="F84" s="4">
        <v>2</v>
      </c>
      <c r="G84" s="1">
        <f>_xlfn.XLOOKUP(Table119[[#This Row],[T-RUNS]],NUMERICAL_BINS_STEP_1!$C$2:$C$5,NUMERICAL_BINS_STEP_1!$A$2:$A$5,,-1)</f>
        <v>1</v>
      </c>
      <c r="H84" s="1">
        <f>_xlfn.XLOOKUP(Table119[[#This Row],[T-WKTS]],NUMERICAL_BINS_STEP_1!$D$2:$D$5,NUMERICAL_BINS_STEP_1!$A$2:$A$5,,-1)</f>
        <v>3</v>
      </c>
      <c r="I84" s="1">
        <f>_xlfn.XLOOKUP(Table119[[#This Row],[ODI-RUNS-S]],NUMERICAL_BINS_STEP_1!$E$2:$E$5,NUMERICAL_BINS_STEP_1!$A$2:$A$5,,-1)</f>
        <v>0</v>
      </c>
      <c r="J84" s="1">
        <f>_xlfn.XLOOKUP(Table119[[#This Row],[ODI-SR-B]],NUMERICAL_BINS_STEP_1!$F$2:$F$5,NUMERICAL_BINS_STEP_1!$A$2:$A$5,,-1)</f>
        <v>0</v>
      </c>
      <c r="K84" s="1">
        <f>_xlfn.XLOOKUP(Table119[[#This Row],[ODI-WKTS]],NUMERICAL_BINS_STEP_1!$G$2:$G$5,NUMERICAL_BINS_STEP_1!$A$2:$A$5,,-1)</f>
        <v>2</v>
      </c>
      <c r="L84" s="1">
        <f>_xlfn.XLOOKUP(Table119[[#This Row],[ODI-SR-BL]],NUMERICAL_BINS_STEP_1!$H$2:$H$5,NUMERICAL_BINS_STEP_1!$A$2:$A$5,,-1)</f>
        <v>2</v>
      </c>
      <c r="M84" s="1">
        <f>_xlfn.XLOOKUP(Table119[[#This Row],[RUNS-S]],NUMERICAL_BINS_STEP_1!$I$2:$I$5,NUMERICAL_BINS_STEP_1!$A$2:$A$5,,-1)</f>
        <v>0</v>
      </c>
      <c r="N84" s="1">
        <f>_xlfn.XLOOKUP(Table119[[#This Row],[HS ]],NUMERICAL_BINS_STEP_1!$J$2:$J$5,NUMERICAL_BINS_STEP_1!$A$2:$A$5,,-1)</f>
        <v>0</v>
      </c>
      <c r="O84" s="1">
        <f>_xlfn.XLOOKUP(Table119[[#This Row],[AVE]],NUMERICAL_BINS_STEP_1!$K$2:$K$5,NUMERICAL_BINS_STEP_1!$A$2:$A$5,,-1)</f>
        <v>0</v>
      </c>
      <c r="P84" s="1">
        <f>_xlfn.XLOOKUP(Table119[[#This Row],[SR -B]],NUMERICAL_BINS_STEP_1!$L$2:$L$5,NUMERICAL_BINS_STEP_1!$A$2:$A$5,,-1)</f>
        <v>0</v>
      </c>
      <c r="Q84" s="1">
        <f>_xlfn.XLOOKUP(Table119[[#This Row],[SIXERS]],NUMERICAL_BINS_STEP_1!$M$2:$M$5,NUMERICAL_BINS_STEP_1!$A$2:$A$5,,-1)</f>
        <v>0</v>
      </c>
      <c r="R84" s="1">
        <f>_xlfn.XLOOKUP(Table119[[#This Row],[RUNS-C]],NUMERICAL_BINS_STEP_1!$N$2:$N$5,NUMERICAL_BINS_STEP_1!$A$2:$A$5,,-1)</f>
        <v>3</v>
      </c>
      <c r="S84" s="1">
        <f>_xlfn.XLOOKUP(Table119[[#This Row],[WKTS]],NUMERICAL_BINS_STEP_1!$O$2:$O$5,NUMERICAL_BINS_STEP_1!$A$2:$A$5,,-1)</f>
        <v>3</v>
      </c>
      <c r="T84" s="1">
        <f>_xlfn.XLOOKUP(Table119[[#This Row],[AVE-BL]],NUMERICAL_BINS_STEP_1!$P$2:$P$5,NUMERICAL_BINS_STEP_1!$A$2:$A$5,,-1)</f>
        <v>0</v>
      </c>
      <c r="U84" s="1">
        <f>_xlfn.XLOOKUP(Table119[[#This Row],[ECON]],NUMERICAL_BINS_STEP_1!$Q$2:$Q$5,NUMERICAL_BINS_STEP_1!$A$2:$A$5,,-1)</f>
        <v>0</v>
      </c>
      <c r="V84" s="1">
        <f>_xlfn.XLOOKUP(Table119[[#This Row],[SR-BL]],NUMERICAL_BINS_STEP_1!$R$2:$R$5,NUMERICAL_BINS_STEP_1!$A$2:$A$5,,-1)</f>
        <v>0</v>
      </c>
      <c r="W84" s="1">
        <f>_xlfn.XLOOKUP(Table119[[#This Row],[AUCTION YEAR]],NUMERICAL_BINS_STEP_1!$S$2:$S$5,NUMERICAL_BINS_STEP_1!$A$2:$A$5,,-1)</f>
        <v>3</v>
      </c>
      <c r="X84" s="1">
        <f>_xlfn.XLOOKUP(Table119[[#This Row],[BASE PRICE]],NUMERICAL_BINS_STEP_1!$T$2:$T$5,NUMERICAL_BINS_STEP_1!$A$2:$A$5,,-1)</f>
        <v>2</v>
      </c>
      <c r="Y84" s="1">
        <f>_xlfn.XLOOKUP(Table119[[#This Row],[SOLD PRICE]],NUMERICAL_BINS_STEP_1!$U$2:$U$5,NUMERICAL_BINS_STEP_1!$A$2:$A$5,,-1)</f>
        <v>2</v>
      </c>
      <c r="Z84" s="4">
        <v>0</v>
      </c>
      <c r="AA84" s="1">
        <f>$B$134 +SUMPRODUCT($C$134:$Y$134,Table1523[[#This Row],[COUNTRY_BINS]:[SOLD PRICE]])</f>
        <v>-74.165151526320926</v>
      </c>
      <c r="AB84" s="1">
        <f t="shared" si="5"/>
        <v>6.1728246835537744E-33</v>
      </c>
      <c r="AC84" s="1">
        <f t="shared" si="6"/>
        <v>6.1728246835537744E-33</v>
      </c>
      <c r="AD84" s="1">
        <f>IF(Table1523[[#This Row],[AGE]]=1,AC84,1-AC84)</f>
        <v>1</v>
      </c>
      <c r="AE84" s="1">
        <f t="shared" si="7"/>
        <v>0</v>
      </c>
      <c r="AF84" s="1">
        <f t="shared" si="8"/>
        <v>0</v>
      </c>
      <c r="AG84" s="65">
        <f>IF(Table119[[#This Row],[SOLD PRICE]]&gt;=1000000,1,0)</f>
        <v>0</v>
      </c>
    </row>
    <row r="85" spans="1:33" ht="26.5" x14ac:dyDescent="0.35">
      <c r="A85" s="13">
        <v>84</v>
      </c>
      <c r="B85" s="4" t="s">
        <v>123</v>
      </c>
      <c r="C85" s="1">
        <f>_xlfn.XLOOKUP(Table14[[#This Row],[COUNTRY]],CATEGORICAL_BINS_STEP_1!$L$2:$L$11,CATEGORICAL_BINS_STEP_1!$K$2:$K$11,,-1)</f>
        <v>1</v>
      </c>
      <c r="D85" s="1">
        <f>_xlfn.XLOOKUP(Table14[[#This Row],[TEAM]],CATEGORICAL_BINS_STEP_1!$L$14:$L$29,CATEGORICAL_BINS_STEP_1!$K$14:$K$29,,-1)</f>
        <v>2</v>
      </c>
      <c r="E85" s="1">
        <f>_xlfn.XLOOKUP(Table14[[#This Row],[PLAYING ROLE]],CATEGORICAL_BINS_STEP_1!$L$34:$L$37,CATEGORICAL_BINS_STEP_1!$K$34:$K$37,,-1)</f>
        <v>2</v>
      </c>
      <c r="F85" s="4">
        <v>2</v>
      </c>
      <c r="G85" s="1">
        <f>_xlfn.XLOOKUP(Table119[[#This Row],[T-RUNS]],NUMERICAL_BINS_STEP_1!$C$2:$C$5,NUMERICAL_BINS_STEP_1!$A$2:$A$5,,-1)</f>
        <v>2</v>
      </c>
      <c r="H85" s="1">
        <f>_xlfn.XLOOKUP(Table119[[#This Row],[T-WKTS]],NUMERICAL_BINS_STEP_1!$D$2:$D$5,NUMERICAL_BINS_STEP_1!$A$2:$A$5,,-1)</f>
        <v>3</v>
      </c>
      <c r="I85" s="1">
        <f>_xlfn.XLOOKUP(Table119[[#This Row],[ODI-RUNS-S]],NUMERICAL_BINS_STEP_1!$E$2:$E$5,NUMERICAL_BINS_STEP_1!$A$2:$A$5,,-1)</f>
        <v>2</v>
      </c>
      <c r="J85" s="1">
        <f>_xlfn.XLOOKUP(Table119[[#This Row],[ODI-SR-B]],NUMERICAL_BINS_STEP_1!$F$2:$F$5,NUMERICAL_BINS_STEP_1!$A$2:$A$5,,-1)</f>
        <v>3</v>
      </c>
      <c r="K85" s="1">
        <f>_xlfn.XLOOKUP(Table119[[#This Row],[ODI-WKTS]],NUMERICAL_BINS_STEP_1!$G$2:$G$5,NUMERICAL_BINS_STEP_1!$A$2:$A$5,,-1)</f>
        <v>3</v>
      </c>
      <c r="L85" s="1">
        <f>_xlfn.XLOOKUP(Table119[[#This Row],[ODI-SR-BL]],NUMERICAL_BINS_STEP_1!$H$2:$H$5,NUMERICAL_BINS_STEP_1!$A$2:$A$5,,-1)</f>
        <v>2</v>
      </c>
      <c r="M85" s="1">
        <f>_xlfn.XLOOKUP(Table119[[#This Row],[RUNS-S]],NUMERICAL_BINS_STEP_1!$I$2:$I$5,NUMERICAL_BINS_STEP_1!$A$2:$A$5,,-1)</f>
        <v>1</v>
      </c>
      <c r="N85" s="1">
        <f>_xlfn.XLOOKUP(Table119[[#This Row],[HS ]],NUMERICAL_BINS_STEP_1!$J$2:$J$5,NUMERICAL_BINS_STEP_1!$A$2:$A$5,,-1)</f>
        <v>2</v>
      </c>
      <c r="O85" s="1">
        <f>_xlfn.XLOOKUP(Table119[[#This Row],[AVE]],NUMERICAL_BINS_STEP_1!$K$2:$K$5,NUMERICAL_BINS_STEP_1!$A$2:$A$5,,-1)</f>
        <v>1</v>
      </c>
      <c r="P85" s="1">
        <f>_xlfn.XLOOKUP(Table119[[#This Row],[SR -B]],NUMERICAL_BINS_STEP_1!$L$2:$L$5,NUMERICAL_BINS_STEP_1!$A$2:$A$5,,-1)</f>
        <v>0</v>
      </c>
      <c r="Q85" s="1">
        <f>_xlfn.XLOOKUP(Table119[[#This Row],[SIXERS]],NUMERICAL_BINS_STEP_1!$M$2:$M$5,NUMERICAL_BINS_STEP_1!$A$2:$A$5,,-1)</f>
        <v>1</v>
      </c>
      <c r="R85" s="1">
        <f>_xlfn.XLOOKUP(Table119[[#This Row],[RUNS-C]],NUMERICAL_BINS_STEP_1!$N$2:$N$5,NUMERICAL_BINS_STEP_1!$A$2:$A$5,,-1)</f>
        <v>2</v>
      </c>
      <c r="S85" s="1">
        <f>_xlfn.XLOOKUP(Table119[[#This Row],[WKTS]],NUMERICAL_BINS_STEP_1!$O$2:$O$5,NUMERICAL_BINS_STEP_1!$A$2:$A$5,,-1)</f>
        <v>2</v>
      </c>
      <c r="T85" s="1">
        <f>_xlfn.XLOOKUP(Table119[[#This Row],[AVE-BL]],NUMERICAL_BINS_STEP_1!$P$2:$P$5,NUMERICAL_BINS_STEP_1!$A$2:$A$5,,-1)</f>
        <v>3</v>
      </c>
      <c r="U85" s="1">
        <f>_xlfn.XLOOKUP(Table119[[#This Row],[ECON]],NUMERICAL_BINS_STEP_1!$Q$2:$Q$5,NUMERICAL_BINS_STEP_1!$A$2:$A$5,,-1)</f>
        <v>3</v>
      </c>
      <c r="V85" s="1">
        <f>_xlfn.XLOOKUP(Table119[[#This Row],[SR-BL]],NUMERICAL_BINS_STEP_1!$R$2:$R$5,NUMERICAL_BINS_STEP_1!$A$2:$A$5,,-1)</f>
        <v>2</v>
      </c>
      <c r="W85" s="1">
        <f>_xlfn.XLOOKUP(Table119[[#This Row],[AUCTION YEAR]],NUMERICAL_BINS_STEP_1!$S$2:$S$5,NUMERICAL_BINS_STEP_1!$A$2:$A$5,,-1)</f>
        <v>0</v>
      </c>
      <c r="X85" s="1">
        <f>_xlfn.XLOOKUP(Table119[[#This Row],[BASE PRICE]],NUMERICAL_BINS_STEP_1!$T$2:$T$5,NUMERICAL_BINS_STEP_1!$A$2:$A$5,,-1)</f>
        <v>2</v>
      </c>
      <c r="Y85" s="1">
        <f>_xlfn.XLOOKUP(Table119[[#This Row],[SOLD PRICE]],NUMERICAL_BINS_STEP_1!$U$2:$U$5,NUMERICAL_BINS_STEP_1!$A$2:$A$5,,-1)</f>
        <v>2</v>
      </c>
      <c r="Z85" s="4">
        <v>1</v>
      </c>
      <c r="AA85" s="1">
        <f>$B$134 +SUMPRODUCT($C$134:$Y$134,Table1523[[#This Row],[COUNTRY_BINS]:[SOLD PRICE]])</f>
        <v>-76.607408181932612</v>
      </c>
      <c r="AB85" s="1">
        <f t="shared" si="5"/>
        <v>5.3681587888382574E-34</v>
      </c>
      <c r="AC85" s="1">
        <f t="shared" si="6"/>
        <v>5.3681587888382574E-34</v>
      </c>
      <c r="AD85" s="1">
        <f>IF(Table1523[[#This Row],[AGE]]=1,AC85,1-AC85)</f>
        <v>1</v>
      </c>
      <c r="AE85" s="1">
        <f t="shared" si="7"/>
        <v>0</v>
      </c>
      <c r="AF85" s="1">
        <f t="shared" si="8"/>
        <v>0</v>
      </c>
      <c r="AG85" s="65">
        <f>IF(Table119[[#This Row],[SOLD PRICE]]&gt;=1000000,1,0)</f>
        <v>0</v>
      </c>
    </row>
    <row r="86" spans="1:33" ht="26.5" x14ac:dyDescent="0.35">
      <c r="A86" s="13">
        <v>85</v>
      </c>
      <c r="B86" s="4" t="s">
        <v>124</v>
      </c>
      <c r="C86" s="1">
        <f>_xlfn.XLOOKUP(Table14[[#This Row],[COUNTRY]],CATEGORICAL_BINS_STEP_1!$L$2:$L$11,CATEGORICAL_BINS_STEP_1!$K$2:$K$11,,-1)</f>
        <v>2</v>
      </c>
      <c r="D86" s="1">
        <f>_xlfn.XLOOKUP(Table14[[#This Row],[TEAM]],CATEGORICAL_BINS_STEP_1!$L$14:$L$29,CATEGORICAL_BINS_STEP_1!$K$14:$K$29,,-1)</f>
        <v>1</v>
      </c>
      <c r="E86" s="1">
        <f>_xlfn.XLOOKUP(Table14[[#This Row],[PLAYING ROLE]],CATEGORICAL_BINS_STEP_1!$L$34:$L$37,CATEGORICAL_BINS_STEP_1!$K$34:$K$37,,-1)</f>
        <v>1</v>
      </c>
      <c r="F86" s="4">
        <v>3</v>
      </c>
      <c r="G86" s="1">
        <f>_xlfn.XLOOKUP(Table119[[#This Row],[T-RUNS]],NUMERICAL_BINS_STEP_1!$C$2:$C$5,NUMERICAL_BINS_STEP_1!$A$2:$A$5,,-1)</f>
        <v>2</v>
      </c>
      <c r="H86" s="1">
        <f>_xlfn.XLOOKUP(Table119[[#This Row],[T-WKTS]],NUMERICAL_BINS_STEP_1!$D$2:$D$5,NUMERICAL_BINS_STEP_1!$A$2:$A$5,,-1)</f>
        <v>3</v>
      </c>
      <c r="I86" s="1">
        <f>_xlfn.XLOOKUP(Table119[[#This Row],[ODI-RUNS-S]],NUMERICAL_BINS_STEP_1!$E$2:$E$5,NUMERICAL_BINS_STEP_1!$A$2:$A$5,,-1)</f>
        <v>2</v>
      </c>
      <c r="J86" s="1">
        <f>_xlfn.XLOOKUP(Table119[[#This Row],[ODI-SR-B]],NUMERICAL_BINS_STEP_1!$F$2:$F$5,NUMERICAL_BINS_STEP_1!$A$2:$A$5,,-1)</f>
        <v>2</v>
      </c>
      <c r="K86" s="1">
        <f>_xlfn.XLOOKUP(Table119[[#This Row],[ODI-WKTS]],NUMERICAL_BINS_STEP_1!$G$2:$G$5,NUMERICAL_BINS_STEP_1!$A$2:$A$5,,-1)</f>
        <v>3</v>
      </c>
      <c r="L86" s="1">
        <f>_xlfn.XLOOKUP(Table119[[#This Row],[ODI-SR-BL]],NUMERICAL_BINS_STEP_1!$H$2:$H$5,NUMERICAL_BINS_STEP_1!$A$2:$A$5,,-1)</f>
        <v>0</v>
      </c>
      <c r="M86" s="1">
        <f>_xlfn.XLOOKUP(Table119[[#This Row],[RUNS-S]],NUMERICAL_BINS_STEP_1!$I$2:$I$5,NUMERICAL_BINS_STEP_1!$A$2:$A$5,,-1)</f>
        <v>3</v>
      </c>
      <c r="N86" s="1">
        <f>_xlfn.XLOOKUP(Table119[[#This Row],[HS ]],NUMERICAL_BINS_STEP_1!$J$2:$J$5,NUMERICAL_BINS_STEP_1!$A$2:$A$5,,-1)</f>
        <v>2</v>
      </c>
      <c r="O86" s="1">
        <f>_xlfn.XLOOKUP(Table119[[#This Row],[AVE]],NUMERICAL_BINS_STEP_1!$K$2:$K$5,NUMERICAL_BINS_STEP_1!$A$2:$A$5,,-1)</f>
        <v>2</v>
      </c>
      <c r="P86" s="1">
        <f>_xlfn.XLOOKUP(Table119[[#This Row],[SR -B]],NUMERICAL_BINS_STEP_1!$L$2:$L$5,NUMERICAL_BINS_STEP_1!$A$2:$A$5,,-1)</f>
        <v>2</v>
      </c>
      <c r="Q86" s="1">
        <f>_xlfn.XLOOKUP(Table119[[#This Row],[SIXERS]],NUMERICAL_BINS_STEP_1!$M$2:$M$5,NUMERICAL_BINS_STEP_1!$A$2:$A$5,,-1)</f>
        <v>3</v>
      </c>
      <c r="R86" s="1">
        <f>_xlfn.XLOOKUP(Table119[[#This Row],[RUNS-C]],NUMERICAL_BINS_STEP_1!$N$2:$N$5,NUMERICAL_BINS_STEP_1!$A$2:$A$5,,-1)</f>
        <v>3</v>
      </c>
      <c r="S86" s="1">
        <f>_xlfn.XLOOKUP(Table119[[#This Row],[WKTS]],NUMERICAL_BINS_STEP_1!$O$2:$O$5,NUMERICAL_BINS_STEP_1!$A$2:$A$5,,-1)</f>
        <v>3</v>
      </c>
      <c r="T86" s="1">
        <f>_xlfn.XLOOKUP(Table119[[#This Row],[AVE-BL]],NUMERICAL_BINS_STEP_1!$P$2:$P$5,NUMERICAL_BINS_STEP_1!$A$2:$A$5,,-1)</f>
        <v>2</v>
      </c>
      <c r="U86" s="1">
        <f>_xlfn.XLOOKUP(Table119[[#This Row],[ECON]],NUMERICAL_BINS_STEP_1!$Q$2:$Q$5,NUMERICAL_BINS_STEP_1!$A$2:$A$5,,-1)</f>
        <v>2</v>
      </c>
      <c r="V86" s="1">
        <f>_xlfn.XLOOKUP(Table119[[#This Row],[SR-BL]],NUMERICAL_BINS_STEP_1!$R$2:$R$5,NUMERICAL_BINS_STEP_1!$A$2:$A$5,,-1)</f>
        <v>2</v>
      </c>
      <c r="W86" s="1">
        <f>_xlfn.XLOOKUP(Table119[[#This Row],[AUCTION YEAR]],NUMERICAL_BINS_STEP_1!$S$2:$S$5,NUMERICAL_BINS_STEP_1!$A$2:$A$5,,-1)</f>
        <v>0</v>
      </c>
      <c r="X86" s="1">
        <f>_xlfn.XLOOKUP(Table119[[#This Row],[BASE PRICE]],NUMERICAL_BINS_STEP_1!$T$2:$T$5,NUMERICAL_BINS_STEP_1!$A$2:$A$5,,-1)</f>
        <v>2</v>
      </c>
      <c r="Y86" s="1">
        <f>_xlfn.XLOOKUP(Table119[[#This Row],[SOLD PRICE]],NUMERICAL_BINS_STEP_1!$U$2:$U$5,NUMERICAL_BINS_STEP_1!$A$2:$A$5,,-1)</f>
        <v>3</v>
      </c>
      <c r="Z86" s="4">
        <v>1</v>
      </c>
      <c r="AA86" s="1">
        <f>$B$134 +SUMPRODUCT($C$134:$Y$134,Table1523[[#This Row],[COUNTRY_BINS]:[SOLD PRICE]])</f>
        <v>-191.3650569921416</v>
      </c>
      <c r="AB86" s="1">
        <f t="shared" si="5"/>
        <v>7.7841593749412947E-84</v>
      </c>
      <c r="AC86" s="1">
        <f t="shared" si="6"/>
        <v>7.7841593749412947E-84</v>
      </c>
      <c r="AD86" s="1">
        <f>IF(Table1523[[#This Row],[AGE]]=1,AC86,1-AC86)</f>
        <v>1</v>
      </c>
      <c r="AE86" s="1">
        <f t="shared" si="7"/>
        <v>0</v>
      </c>
      <c r="AF86" s="1">
        <f t="shared" si="8"/>
        <v>0</v>
      </c>
      <c r="AG86" s="65">
        <f>IF(Table119[[#This Row],[SOLD PRICE]]&gt;=1000000,1,0)</f>
        <v>0</v>
      </c>
    </row>
    <row r="87" spans="1:33" ht="26.5" x14ac:dyDescent="0.35">
      <c r="A87" s="13">
        <v>86</v>
      </c>
      <c r="B87" s="4" t="s">
        <v>125</v>
      </c>
      <c r="C87" s="1">
        <f>_xlfn.XLOOKUP(Table14[[#This Row],[COUNTRY]],CATEGORICAL_BINS_STEP_1!$L$2:$L$11,CATEGORICAL_BINS_STEP_1!$K$2:$K$11,,-1)</f>
        <v>2</v>
      </c>
      <c r="D87" s="1">
        <f>_xlfn.XLOOKUP(Table14[[#This Row],[TEAM]],CATEGORICAL_BINS_STEP_1!$L$14:$L$29,CATEGORICAL_BINS_STEP_1!$K$14:$K$29,,-1)</f>
        <v>4</v>
      </c>
      <c r="E87" s="1">
        <f>_xlfn.XLOOKUP(Table14[[#This Row],[PLAYING ROLE]],CATEGORICAL_BINS_STEP_1!$L$34:$L$37,CATEGORICAL_BINS_STEP_1!$K$34:$K$37,,-1)</f>
        <v>2</v>
      </c>
      <c r="F87" s="4">
        <v>2</v>
      </c>
      <c r="G87" s="1">
        <f>_xlfn.XLOOKUP(Table119[[#This Row],[T-RUNS]],NUMERICAL_BINS_STEP_1!$C$2:$C$5,NUMERICAL_BINS_STEP_1!$A$2:$A$5,,-1)</f>
        <v>3</v>
      </c>
      <c r="H87" s="1">
        <f>_xlfn.XLOOKUP(Table119[[#This Row],[T-WKTS]],NUMERICAL_BINS_STEP_1!$D$2:$D$5,NUMERICAL_BINS_STEP_1!$A$2:$A$5,,-1)</f>
        <v>3</v>
      </c>
      <c r="I87" s="1">
        <f>_xlfn.XLOOKUP(Table119[[#This Row],[ODI-RUNS-S]],NUMERICAL_BINS_STEP_1!$E$2:$E$5,NUMERICAL_BINS_STEP_1!$A$2:$A$5,,-1)</f>
        <v>2</v>
      </c>
      <c r="J87" s="1">
        <f>_xlfn.XLOOKUP(Table119[[#This Row],[ODI-SR-B]],NUMERICAL_BINS_STEP_1!$F$2:$F$5,NUMERICAL_BINS_STEP_1!$A$2:$A$5,,-1)</f>
        <v>2</v>
      </c>
      <c r="K87" s="1">
        <f>_xlfn.XLOOKUP(Table119[[#This Row],[ODI-WKTS]],NUMERICAL_BINS_STEP_1!$G$2:$G$5,NUMERICAL_BINS_STEP_1!$A$2:$A$5,,-1)</f>
        <v>3</v>
      </c>
      <c r="L87" s="1">
        <f>_xlfn.XLOOKUP(Table119[[#This Row],[ODI-SR-BL]],NUMERICAL_BINS_STEP_1!$H$2:$H$5,NUMERICAL_BINS_STEP_1!$A$2:$A$5,,-1)</f>
        <v>2</v>
      </c>
      <c r="M87" s="1">
        <f>_xlfn.XLOOKUP(Table119[[#This Row],[RUNS-S]],NUMERICAL_BINS_STEP_1!$I$2:$I$5,NUMERICAL_BINS_STEP_1!$A$2:$A$5,,-1)</f>
        <v>1</v>
      </c>
      <c r="N87" s="1">
        <f>_xlfn.XLOOKUP(Table119[[#This Row],[HS ]],NUMERICAL_BINS_STEP_1!$J$2:$J$5,NUMERICAL_BINS_STEP_1!$A$2:$A$5,,-1)</f>
        <v>1</v>
      </c>
      <c r="O87" s="1">
        <f>_xlfn.XLOOKUP(Table119[[#This Row],[AVE]],NUMERICAL_BINS_STEP_1!$K$2:$K$5,NUMERICAL_BINS_STEP_1!$A$2:$A$5,,-1)</f>
        <v>1</v>
      </c>
      <c r="P87" s="1">
        <f>_xlfn.XLOOKUP(Table119[[#This Row],[SR -B]],NUMERICAL_BINS_STEP_1!$L$2:$L$5,NUMERICAL_BINS_STEP_1!$A$2:$A$5,,-1)</f>
        <v>3</v>
      </c>
      <c r="Q87" s="1">
        <f>_xlfn.XLOOKUP(Table119[[#This Row],[SIXERS]],NUMERICAL_BINS_STEP_1!$M$2:$M$5,NUMERICAL_BINS_STEP_1!$A$2:$A$5,,-1)</f>
        <v>2</v>
      </c>
      <c r="R87" s="1">
        <f>_xlfn.XLOOKUP(Table119[[#This Row],[RUNS-C]],NUMERICAL_BINS_STEP_1!$N$2:$N$5,NUMERICAL_BINS_STEP_1!$A$2:$A$5,,-1)</f>
        <v>2</v>
      </c>
      <c r="S87" s="1">
        <f>_xlfn.XLOOKUP(Table119[[#This Row],[WKTS]],NUMERICAL_BINS_STEP_1!$O$2:$O$5,NUMERICAL_BINS_STEP_1!$A$2:$A$5,,-1)</f>
        <v>2</v>
      </c>
      <c r="T87" s="1">
        <f>_xlfn.XLOOKUP(Table119[[#This Row],[AVE-BL]],NUMERICAL_BINS_STEP_1!$P$2:$P$5,NUMERICAL_BINS_STEP_1!$A$2:$A$5,,-1)</f>
        <v>2</v>
      </c>
      <c r="U87" s="1">
        <f>_xlfn.XLOOKUP(Table119[[#This Row],[ECON]],NUMERICAL_BINS_STEP_1!$Q$2:$Q$5,NUMERICAL_BINS_STEP_1!$A$2:$A$5,,-1)</f>
        <v>0</v>
      </c>
      <c r="V87" s="1">
        <f>_xlfn.XLOOKUP(Table119[[#This Row],[SR-BL]],NUMERICAL_BINS_STEP_1!$R$2:$R$5,NUMERICAL_BINS_STEP_1!$A$2:$A$5,,-1)</f>
        <v>2</v>
      </c>
      <c r="W87" s="1">
        <f>_xlfn.XLOOKUP(Table119[[#This Row],[AUCTION YEAR]],NUMERICAL_BINS_STEP_1!$S$2:$S$5,NUMERICAL_BINS_STEP_1!$A$2:$A$5,,-1)</f>
        <v>0</v>
      </c>
      <c r="X87" s="1">
        <f>_xlfn.XLOOKUP(Table119[[#This Row],[BASE PRICE]],NUMERICAL_BINS_STEP_1!$T$2:$T$5,NUMERICAL_BINS_STEP_1!$A$2:$A$5,,-1)</f>
        <v>2</v>
      </c>
      <c r="Y87" s="1">
        <f>_xlfn.XLOOKUP(Table119[[#This Row],[SOLD PRICE]],NUMERICAL_BINS_STEP_1!$U$2:$U$5,NUMERICAL_BINS_STEP_1!$A$2:$A$5,,-1)</f>
        <v>2</v>
      </c>
      <c r="Z87" s="4">
        <v>0</v>
      </c>
      <c r="AA87" s="1">
        <f>$B$134 +SUMPRODUCT($C$134:$Y$134,Table1523[[#This Row],[COUNTRY_BINS]:[SOLD PRICE]])</f>
        <v>-52.553787720202223</v>
      </c>
      <c r="AB87" s="1">
        <f t="shared" si="5"/>
        <v>1.5003064971382288E-23</v>
      </c>
      <c r="AC87" s="1">
        <f t="shared" si="6"/>
        <v>1.5003064971382288E-23</v>
      </c>
      <c r="AD87" s="1">
        <f>IF(Table1523[[#This Row],[AGE]]=1,AC87,1-AC87)</f>
        <v>1</v>
      </c>
      <c r="AE87" s="1">
        <f t="shared" si="7"/>
        <v>0</v>
      </c>
      <c r="AF87" s="1">
        <f t="shared" si="8"/>
        <v>0</v>
      </c>
      <c r="AG87" s="65">
        <f>IF(Table119[[#This Row],[SOLD PRICE]]&gt;=1000000,1,0)</f>
        <v>0</v>
      </c>
    </row>
    <row r="88" spans="1:33" ht="26.5" x14ac:dyDescent="0.35">
      <c r="A88" s="13">
        <v>87</v>
      </c>
      <c r="B88" s="4" t="s">
        <v>126</v>
      </c>
      <c r="C88" s="1">
        <f>_xlfn.XLOOKUP(Table14[[#This Row],[COUNTRY]],CATEGORICAL_BINS_STEP_1!$L$2:$L$11,CATEGORICAL_BINS_STEP_1!$K$2:$K$11,,-1)</f>
        <v>2</v>
      </c>
      <c r="D88" s="1">
        <f>_xlfn.XLOOKUP(Table14[[#This Row],[TEAM]],CATEGORICAL_BINS_STEP_1!$L$14:$L$29,CATEGORICAL_BINS_STEP_1!$K$14:$K$29,,-1)</f>
        <v>1</v>
      </c>
      <c r="E88" s="1">
        <f>_xlfn.XLOOKUP(Table14[[#This Row],[PLAYING ROLE]],CATEGORICAL_BINS_STEP_1!$L$34:$L$37,CATEGORICAL_BINS_STEP_1!$K$34:$K$37,,-1)</f>
        <v>2</v>
      </c>
      <c r="F88" s="4">
        <v>3</v>
      </c>
      <c r="G88" s="1">
        <f>_xlfn.XLOOKUP(Table119[[#This Row],[T-RUNS]],NUMERICAL_BINS_STEP_1!$C$2:$C$5,NUMERICAL_BINS_STEP_1!$A$2:$A$5,,-1)</f>
        <v>1</v>
      </c>
      <c r="H88" s="1">
        <f>_xlfn.XLOOKUP(Table119[[#This Row],[T-WKTS]],NUMERICAL_BINS_STEP_1!$D$2:$D$5,NUMERICAL_BINS_STEP_1!$A$2:$A$5,,-1)</f>
        <v>2</v>
      </c>
      <c r="I88" s="1">
        <f>_xlfn.XLOOKUP(Table119[[#This Row],[ODI-RUNS-S]],NUMERICAL_BINS_STEP_1!$E$2:$E$5,NUMERICAL_BINS_STEP_1!$A$2:$A$5,,-1)</f>
        <v>1</v>
      </c>
      <c r="J88" s="1">
        <f>_xlfn.XLOOKUP(Table119[[#This Row],[ODI-SR-B]],NUMERICAL_BINS_STEP_1!$F$2:$F$5,NUMERICAL_BINS_STEP_1!$A$2:$A$5,,-1)</f>
        <v>0</v>
      </c>
      <c r="K88" s="1">
        <f>_xlfn.XLOOKUP(Table119[[#This Row],[ODI-WKTS]],NUMERICAL_BINS_STEP_1!$G$2:$G$5,NUMERICAL_BINS_STEP_1!$A$2:$A$5,,-1)</f>
        <v>2</v>
      </c>
      <c r="L88" s="1">
        <f>_xlfn.XLOOKUP(Table119[[#This Row],[ODI-SR-BL]],NUMERICAL_BINS_STEP_1!$H$2:$H$5,NUMERICAL_BINS_STEP_1!$A$2:$A$5,,-1)</f>
        <v>2</v>
      </c>
      <c r="M88" s="1">
        <f>_xlfn.XLOOKUP(Table119[[#This Row],[RUNS-S]],NUMERICAL_BINS_STEP_1!$I$2:$I$5,NUMERICAL_BINS_STEP_1!$A$2:$A$5,,-1)</f>
        <v>1</v>
      </c>
      <c r="N88" s="1">
        <f>_xlfn.XLOOKUP(Table119[[#This Row],[HS ]],NUMERICAL_BINS_STEP_1!$J$2:$J$5,NUMERICAL_BINS_STEP_1!$A$2:$A$5,,-1)</f>
        <v>0</v>
      </c>
      <c r="O88" s="1">
        <f>_xlfn.XLOOKUP(Table119[[#This Row],[AVE]],NUMERICAL_BINS_STEP_1!$K$2:$K$5,NUMERICAL_BINS_STEP_1!$A$2:$A$5,,-1)</f>
        <v>0</v>
      </c>
      <c r="P88" s="1">
        <f>_xlfn.XLOOKUP(Table119[[#This Row],[SR -B]],NUMERICAL_BINS_STEP_1!$L$2:$L$5,NUMERICAL_BINS_STEP_1!$A$2:$A$5,,-1)</f>
        <v>0</v>
      </c>
      <c r="Q88" s="1">
        <f>_xlfn.XLOOKUP(Table119[[#This Row],[SIXERS]],NUMERICAL_BINS_STEP_1!$M$2:$M$5,NUMERICAL_BINS_STEP_1!$A$2:$A$5,,-1)</f>
        <v>1</v>
      </c>
      <c r="R88" s="1">
        <f>_xlfn.XLOOKUP(Table119[[#This Row],[RUNS-C]],NUMERICAL_BINS_STEP_1!$N$2:$N$5,NUMERICAL_BINS_STEP_1!$A$2:$A$5,,-1)</f>
        <v>3</v>
      </c>
      <c r="S88" s="1">
        <f>_xlfn.XLOOKUP(Table119[[#This Row],[WKTS]],NUMERICAL_BINS_STEP_1!$O$2:$O$5,NUMERICAL_BINS_STEP_1!$A$2:$A$5,,-1)</f>
        <v>3</v>
      </c>
      <c r="T88" s="1">
        <f>_xlfn.XLOOKUP(Table119[[#This Row],[AVE-BL]],NUMERICAL_BINS_STEP_1!$P$2:$P$5,NUMERICAL_BINS_STEP_1!$A$2:$A$5,,-1)</f>
        <v>2</v>
      </c>
      <c r="U88" s="1">
        <f>_xlfn.XLOOKUP(Table119[[#This Row],[ECON]],NUMERICAL_BINS_STEP_1!$Q$2:$Q$5,NUMERICAL_BINS_STEP_1!$A$2:$A$5,,-1)</f>
        <v>2</v>
      </c>
      <c r="V88" s="1">
        <f>_xlfn.XLOOKUP(Table119[[#This Row],[SR-BL]],NUMERICAL_BINS_STEP_1!$R$2:$R$5,NUMERICAL_BINS_STEP_1!$A$2:$A$5,,-1)</f>
        <v>0</v>
      </c>
      <c r="W88" s="1">
        <f>_xlfn.XLOOKUP(Table119[[#This Row],[AUCTION YEAR]],NUMERICAL_BINS_STEP_1!$S$2:$S$5,NUMERICAL_BINS_STEP_1!$A$2:$A$5,,-1)</f>
        <v>0</v>
      </c>
      <c r="X88" s="1">
        <f>_xlfn.XLOOKUP(Table119[[#This Row],[BASE PRICE]],NUMERICAL_BINS_STEP_1!$T$2:$T$5,NUMERICAL_BINS_STEP_1!$A$2:$A$5,,-1)</f>
        <v>2</v>
      </c>
      <c r="Y88" s="1">
        <f>_xlfn.XLOOKUP(Table119[[#This Row],[SOLD PRICE]],NUMERICAL_BINS_STEP_1!$U$2:$U$5,NUMERICAL_BINS_STEP_1!$A$2:$A$5,,-1)</f>
        <v>3</v>
      </c>
      <c r="Z88" s="4">
        <v>1</v>
      </c>
      <c r="AA88" s="1">
        <f>$B$134 +SUMPRODUCT($C$134:$Y$134,Table1523[[#This Row],[COUNTRY_BINS]:[SOLD PRICE]])</f>
        <v>-171.26233392898726</v>
      </c>
      <c r="AB88" s="1">
        <f t="shared" si="5"/>
        <v>4.1851730182758873E-75</v>
      </c>
      <c r="AC88" s="1">
        <f t="shared" si="6"/>
        <v>4.1851730182758873E-75</v>
      </c>
      <c r="AD88" s="1">
        <f>IF(Table1523[[#This Row],[AGE]]=1,AC88,1-AC88)</f>
        <v>1</v>
      </c>
      <c r="AE88" s="1">
        <f t="shared" si="7"/>
        <v>0</v>
      </c>
      <c r="AF88" s="1">
        <f t="shared" si="8"/>
        <v>0</v>
      </c>
      <c r="AG88" s="65">
        <f>IF(Table119[[#This Row],[SOLD PRICE]]&gt;=1000000,1,0)</f>
        <v>0</v>
      </c>
    </row>
    <row r="89" spans="1:33" ht="26.5" x14ac:dyDescent="0.35">
      <c r="A89" s="13">
        <v>88</v>
      </c>
      <c r="B89" s="4" t="s">
        <v>127</v>
      </c>
      <c r="C89" s="1">
        <f>_xlfn.XLOOKUP(Table14[[#This Row],[COUNTRY]],CATEGORICAL_BINS_STEP_1!$L$2:$L$11,CATEGORICAL_BINS_STEP_1!$K$2:$K$11,,-1)</f>
        <v>1</v>
      </c>
      <c r="D89" s="1">
        <f>_xlfn.XLOOKUP(Table14[[#This Row],[TEAM]],CATEGORICAL_BINS_STEP_1!$L$14:$L$29,CATEGORICAL_BINS_STEP_1!$K$14:$K$29,,-1)</f>
        <v>4</v>
      </c>
      <c r="E89" s="1">
        <f>_xlfn.XLOOKUP(Table14[[#This Row],[PLAYING ROLE]],CATEGORICAL_BINS_STEP_1!$L$34:$L$37,CATEGORICAL_BINS_STEP_1!$K$34:$K$37,,-1)</f>
        <v>3</v>
      </c>
      <c r="F89" s="4">
        <v>2</v>
      </c>
      <c r="G89" s="1">
        <f>_xlfn.XLOOKUP(Table119[[#This Row],[T-RUNS]],NUMERICAL_BINS_STEP_1!$C$2:$C$5,NUMERICAL_BINS_STEP_1!$A$2:$A$5,,-1)</f>
        <v>1</v>
      </c>
      <c r="H89" s="1">
        <f>_xlfn.XLOOKUP(Table119[[#This Row],[T-WKTS]],NUMERICAL_BINS_STEP_1!$D$2:$D$5,NUMERICAL_BINS_STEP_1!$A$2:$A$5,,-1)</f>
        <v>3</v>
      </c>
      <c r="I89" s="1">
        <f>_xlfn.XLOOKUP(Table119[[#This Row],[ODI-RUNS-S]],NUMERICAL_BINS_STEP_1!$E$2:$E$5,NUMERICAL_BINS_STEP_1!$A$2:$A$5,,-1)</f>
        <v>0</v>
      </c>
      <c r="J89" s="1">
        <f>_xlfn.XLOOKUP(Table119[[#This Row],[ODI-SR-B]],NUMERICAL_BINS_STEP_1!$F$2:$F$5,NUMERICAL_BINS_STEP_1!$A$2:$A$5,,-1)</f>
        <v>0</v>
      </c>
      <c r="K89" s="1">
        <f>_xlfn.XLOOKUP(Table119[[#This Row],[ODI-WKTS]],NUMERICAL_BINS_STEP_1!$G$2:$G$5,NUMERICAL_BINS_STEP_1!$A$2:$A$5,,-1)</f>
        <v>2</v>
      </c>
      <c r="L89" s="1">
        <f>_xlfn.XLOOKUP(Table119[[#This Row],[ODI-SR-BL]],NUMERICAL_BINS_STEP_1!$H$2:$H$5,NUMERICAL_BINS_STEP_1!$A$2:$A$5,,-1)</f>
        <v>0</v>
      </c>
      <c r="M89" s="1">
        <f>_xlfn.XLOOKUP(Table119[[#This Row],[RUNS-S]],NUMERICAL_BINS_STEP_1!$I$2:$I$5,NUMERICAL_BINS_STEP_1!$A$2:$A$5,,-1)</f>
        <v>0</v>
      </c>
      <c r="N89" s="1">
        <f>_xlfn.XLOOKUP(Table119[[#This Row],[HS ]],NUMERICAL_BINS_STEP_1!$J$2:$J$5,NUMERICAL_BINS_STEP_1!$A$2:$A$5,,-1)</f>
        <v>0</v>
      </c>
      <c r="O89" s="1">
        <f>_xlfn.XLOOKUP(Table119[[#This Row],[AVE]],NUMERICAL_BINS_STEP_1!$K$2:$K$5,NUMERICAL_BINS_STEP_1!$A$2:$A$5,,-1)</f>
        <v>1</v>
      </c>
      <c r="P89" s="1">
        <f>_xlfn.XLOOKUP(Table119[[#This Row],[SR -B]],NUMERICAL_BINS_STEP_1!$L$2:$L$5,NUMERICAL_BINS_STEP_1!$A$2:$A$5,,-1)</f>
        <v>0</v>
      </c>
      <c r="Q89" s="1">
        <f>_xlfn.XLOOKUP(Table119[[#This Row],[SIXERS]],NUMERICAL_BINS_STEP_1!$M$2:$M$5,NUMERICAL_BINS_STEP_1!$A$2:$A$5,,-1)</f>
        <v>0</v>
      </c>
      <c r="R89" s="1">
        <f>_xlfn.XLOOKUP(Table119[[#This Row],[RUNS-C]],NUMERICAL_BINS_STEP_1!$N$2:$N$5,NUMERICAL_BINS_STEP_1!$A$2:$A$5,,-1)</f>
        <v>3</v>
      </c>
      <c r="S89" s="1">
        <f>_xlfn.XLOOKUP(Table119[[#This Row],[WKTS]],NUMERICAL_BINS_STEP_1!$O$2:$O$5,NUMERICAL_BINS_STEP_1!$A$2:$A$5,,-1)</f>
        <v>3</v>
      </c>
      <c r="T89" s="1">
        <f>_xlfn.XLOOKUP(Table119[[#This Row],[AVE-BL]],NUMERICAL_BINS_STEP_1!$P$2:$P$5,NUMERICAL_BINS_STEP_1!$A$2:$A$5,,-1)</f>
        <v>2</v>
      </c>
      <c r="U89" s="1">
        <f>_xlfn.XLOOKUP(Table119[[#This Row],[ECON]],NUMERICAL_BINS_STEP_1!$Q$2:$Q$5,NUMERICAL_BINS_STEP_1!$A$2:$A$5,,-1)</f>
        <v>3</v>
      </c>
      <c r="V89" s="1">
        <f>_xlfn.XLOOKUP(Table119[[#This Row],[SR-BL]],NUMERICAL_BINS_STEP_1!$R$2:$R$5,NUMERICAL_BINS_STEP_1!$A$2:$A$5,,-1)</f>
        <v>2</v>
      </c>
      <c r="W89" s="1">
        <f>_xlfn.XLOOKUP(Table119[[#This Row],[AUCTION YEAR]],NUMERICAL_BINS_STEP_1!$S$2:$S$5,NUMERICAL_BINS_STEP_1!$A$2:$A$5,,-1)</f>
        <v>0</v>
      </c>
      <c r="X89" s="1">
        <f>_xlfn.XLOOKUP(Table119[[#This Row],[BASE PRICE]],NUMERICAL_BINS_STEP_1!$T$2:$T$5,NUMERICAL_BINS_STEP_1!$A$2:$A$5,,-1)</f>
        <v>2</v>
      </c>
      <c r="Y89" s="1">
        <f>_xlfn.XLOOKUP(Table119[[#This Row],[SOLD PRICE]],NUMERICAL_BINS_STEP_1!$U$2:$U$5,NUMERICAL_BINS_STEP_1!$A$2:$A$5,,-1)</f>
        <v>2</v>
      </c>
      <c r="Z89" s="4">
        <v>0</v>
      </c>
      <c r="AA89" s="1">
        <f>$B$134 +SUMPRODUCT($C$134:$Y$134,Table1523[[#This Row],[COUNTRY_BINS]:[SOLD PRICE]])</f>
        <v>-50.479683763773693</v>
      </c>
      <c r="AB89" s="1">
        <f t="shared" si="5"/>
        <v>1.1938558536489096E-22</v>
      </c>
      <c r="AC89" s="1">
        <f t="shared" si="6"/>
        <v>1.1938558536489096E-22</v>
      </c>
      <c r="AD89" s="1">
        <f>IF(Table1523[[#This Row],[AGE]]=1,AC89,1-AC89)</f>
        <v>1</v>
      </c>
      <c r="AE89" s="1">
        <f t="shared" si="7"/>
        <v>0</v>
      </c>
      <c r="AF89" s="1">
        <f t="shared" si="8"/>
        <v>0</v>
      </c>
      <c r="AG89" s="65">
        <f>IF(Table119[[#This Row],[SOLD PRICE]]&gt;=1000000,1,0)</f>
        <v>0</v>
      </c>
    </row>
    <row r="90" spans="1:33" x14ac:dyDescent="0.35">
      <c r="A90" s="13">
        <v>89</v>
      </c>
      <c r="B90" s="4" t="s">
        <v>128</v>
      </c>
      <c r="C90" s="1">
        <f>_xlfn.XLOOKUP(Table14[[#This Row],[COUNTRY]],CATEGORICAL_BINS_STEP_1!$L$2:$L$11,CATEGORICAL_BINS_STEP_1!$K$2:$K$11,,-1)</f>
        <v>1</v>
      </c>
      <c r="D90" s="1">
        <f>_xlfn.XLOOKUP(Table14[[#This Row],[TEAM]],CATEGORICAL_BINS_STEP_1!$L$14:$L$29,CATEGORICAL_BINS_STEP_1!$K$14:$K$29,,-1)</f>
        <v>1</v>
      </c>
      <c r="E90" s="1">
        <f>_xlfn.XLOOKUP(Table14[[#This Row],[PLAYING ROLE]],CATEGORICAL_BINS_STEP_1!$L$34:$L$37,CATEGORICAL_BINS_STEP_1!$K$34:$K$37,,-1)</f>
        <v>2</v>
      </c>
      <c r="F90" s="4">
        <v>1</v>
      </c>
      <c r="G90" s="1">
        <f>_xlfn.XLOOKUP(Table119[[#This Row],[T-RUNS]],NUMERICAL_BINS_STEP_1!$C$2:$C$5,NUMERICAL_BINS_STEP_1!$A$2:$A$5,,-1)</f>
        <v>0</v>
      </c>
      <c r="H90" s="1">
        <f>_xlfn.XLOOKUP(Table119[[#This Row],[T-WKTS]],NUMERICAL_BINS_STEP_1!$D$2:$D$5,NUMERICAL_BINS_STEP_1!$A$2:$A$5,,-1)</f>
        <v>0</v>
      </c>
      <c r="I90" s="1">
        <f>_xlfn.XLOOKUP(Table119[[#This Row],[ODI-RUNS-S]],NUMERICAL_BINS_STEP_1!$E$2:$E$5,NUMERICAL_BINS_STEP_1!$A$2:$A$5,,-1)</f>
        <v>1</v>
      </c>
      <c r="J90" s="1">
        <f>_xlfn.XLOOKUP(Table119[[#This Row],[ODI-SR-B]],NUMERICAL_BINS_STEP_1!$F$2:$F$5,NUMERICAL_BINS_STEP_1!$A$2:$A$5,,-1)</f>
        <v>3</v>
      </c>
      <c r="K90" s="1">
        <f>_xlfn.XLOOKUP(Table119[[#This Row],[ODI-WKTS]],NUMERICAL_BINS_STEP_1!$G$2:$G$5,NUMERICAL_BINS_STEP_1!$A$2:$A$5,,-1)</f>
        <v>0</v>
      </c>
      <c r="L90" s="1">
        <f>_xlfn.XLOOKUP(Table119[[#This Row],[ODI-SR-BL]],NUMERICAL_BINS_STEP_1!$H$2:$H$5,NUMERICAL_BINS_STEP_1!$A$2:$A$5,,-1)</f>
        <v>0</v>
      </c>
      <c r="M90" s="1">
        <f>_xlfn.XLOOKUP(Table119[[#This Row],[RUNS-S]],NUMERICAL_BINS_STEP_1!$I$2:$I$5,NUMERICAL_BINS_STEP_1!$A$2:$A$5,,-1)</f>
        <v>3</v>
      </c>
      <c r="N90" s="1">
        <f>_xlfn.XLOOKUP(Table119[[#This Row],[HS ]],NUMERICAL_BINS_STEP_1!$J$2:$J$5,NUMERICAL_BINS_STEP_1!$A$2:$A$5,,-1)</f>
        <v>2</v>
      </c>
      <c r="O90" s="1">
        <f>_xlfn.XLOOKUP(Table119[[#This Row],[AVE]],NUMERICAL_BINS_STEP_1!$K$2:$K$5,NUMERICAL_BINS_STEP_1!$A$2:$A$5,,-1)</f>
        <v>2</v>
      </c>
      <c r="P90" s="1">
        <f>_xlfn.XLOOKUP(Table119[[#This Row],[SR -B]],NUMERICAL_BINS_STEP_1!$L$2:$L$5,NUMERICAL_BINS_STEP_1!$A$2:$A$5,,-1)</f>
        <v>2</v>
      </c>
      <c r="Q90" s="1">
        <f>_xlfn.XLOOKUP(Table119[[#This Row],[SIXERS]],NUMERICAL_BINS_STEP_1!$M$2:$M$5,NUMERICAL_BINS_STEP_1!$A$2:$A$5,,-1)</f>
        <v>3</v>
      </c>
      <c r="R90" s="1">
        <f>_xlfn.XLOOKUP(Table119[[#This Row],[RUNS-C]],NUMERICAL_BINS_STEP_1!$N$2:$N$5,NUMERICAL_BINS_STEP_1!$A$2:$A$5,,-1)</f>
        <v>0</v>
      </c>
      <c r="S90" s="1">
        <f>_xlfn.XLOOKUP(Table119[[#This Row],[WKTS]],NUMERICAL_BINS_STEP_1!$O$2:$O$5,NUMERICAL_BINS_STEP_1!$A$2:$A$5,,-1)</f>
        <v>0</v>
      </c>
      <c r="T90" s="1">
        <f>_xlfn.XLOOKUP(Table119[[#This Row],[AVE-BL]],NUMERICAL_BINS_STEP_1!$P$2:$P$5,NUMERICAL_BINS_STEP_1!$A$2:$A$5,,-1)</f>
        <v>0</v>
      </c>
      <c r="U90" s="1">
        <f>_xlfn.XLOOKUP(Table119[[#This Row],[ECON]],NUMERICAL_BINS_STEP_1!$Q$2:$Q$5,NUMERICAL_BINS_STEP_1!$A$2:$A$5,,-1)</f>
        <v>0</v>
      </c>
      <c r="V90" s="1">
        <f>_xlfn.XLOOKUP(Table119[[#This Row],[SR-BL]],NUMERICAL_BINS_STEP_1!$R$2:$R$5,NUMERICAL_BINS_STEP_1!$A$2:$A$5,,-1)</f>
        <v>0</v>
      </c>
      <c r="W90" s="1">
        <f>_xlfn.XLOOKUP(Table119[[#This Row],[AUCTION YEAR]],NUMERICAL_BINS_STEP_1!$S$2:$S$5,NUMERICAL_BINS_STEP_1!$A$2:$A$5,,-1)</f>
        <v>0</v>
      </c>
      <c r="X90" s="1">
        <f>_xlfn.XLOOKUP(Table119[[#This Row],[BASE PRICE]],NUMERICAL_BINS_STEP_1!$T$2:$T$5,NUMERICAL_BINS_STEP_1!$A$2:$A$5,,-1)</f>
        <v>2</v>
      </c>
      <c r="Y90" s="1">
        <f>_xlfn.XLOOKUP(Table119[[#This Row],[SOLD PRICE]],NUMERICAL_BINS_STEP_1!$U$2:$U$5,NUMERICAL_BINS_STEP_1!$A$2:$A$5,,-1)</f>
        <v>3</v>
      </c>
      <c r="Z90" s="4">
        <v>0</v>
      </c>
      <c r="AA90" s="1">
        <f>$B$134 +SUMPRODUCT($C$134:$Y$134,Table1523[[#This Row],[COUNTRY_BINS]:[SOLD PRICE]])</f>
        <v>20.367608398692681</v>
      </c>
      <c r="AB90" s="1">
        <f t="shared" si="5"/>
        <v>700712616.46367121</v>
      </c>
      <c r="AC90" s="1">
        <f t="shared" si="6"/>
        <v>0.99999999857288147</v>
      </c>
      <c r="AD90" s="1">
        <f>IF(Table1523[[#This Row],[AGE]]=1,AC90,1-AC90)</f>
        <v>0.99999999857288147</v>
      </c>
      <c r="AE90" s="1">
        <f t="shared" si="7"/>
        <v>-6.1978970497935907E-10</v>
      </c>
      <c r="AF90" s="1">
        <f t="shared" si="8"/>
        <v>1</v>
      </c>
      <c r="AG90" s="65">
        <f>IF(Table119[[#This Row],[SOLD PRICE]]&gt;=1000000,1,0)</f>
        <v>0</v>
      </c>
    </row>
    <row r="91" spans="1:33" x14ac:dyDescent="0.35">
      <c r="A91" s="13">
        <v>90</v>
      </c>
      <c r="B91" s="4" t="s">
        <v>129</v>
      </c>
      <c r="C91" s="1">
        <f>_xlfn.XLOOKUP(Table14[[#This Row],[COUNTRY]],CATEGORICAL_BINS_STEP_1!$L$2:$L$11,CATEGORICAL_BINS_STEP_1!$K$2:$K$11,,-1)</f>
        <v>2</v>
      </c>
      <c r="D91" s="1">
        <f>_xlfn.XLOOKUP(Table14[[#This Row],[TEAM]],CATEGORICAL_BINS_STEP_1!$L$14:$L$29,CATEGORICAL_BINS_STEP_1!$K$14:$K$29,,-1)</f>
        <v>2</v>
      </c>
      <c r="E91" s="1">
        <f>_xlfn.XLOOKUP(Table14[[#This Row],[PLAYING ROLE]],CATEGORICAL_BINS_STEP_1!$L$34:$L$37,CATEGORICAL_BINS_STEP_1!$K$34:$K$37,,-1)</f>
        <v>1</v>
      </c>
      <c r="F91" s="4">
        <v>2</v>
      </c>
      <c r="G91" s="1">
        <f>_xlfn.XLOOKUP(Table119[[#This Row],[T-RUNS]],NUMERICAL_BINS_STEP_1!$C$2:$C$5,NUMERICAL_BINS_STEP_1!$A$2:$A$5,,-1)</f>
        <v>3</v>
      </c>
      <c r="H91" s="1">
        <f>_xlfn.XLOOKUP(Table119[[#This Row],[T-WKTS]],NUMERICAL_BINS_STEP_1!$D$2:$D$5,NUMERICAL_BINS_STEP_1!$A$2:$A$5,,-1)</f>
        <v>3</v>
      </c>
      <c r="I91" s="1">
        <f>_xlfn.XLOOKUP(Table119[[#This Row],[ODI-RUNS-S]],NUMERICAL_BINS_STEP_1!$E$2:$E$5,NUMERICAL_BINS_STEP_1!$A$2:$A$5,,-1)</f>
        <v>2</v>
      </c>
      <c r="J91" s="1">
        <f>_xlfn.XLOOKUP(Table119[[#This Row],[ODI-SR-B]],NUMERICAL_BINS_STEP_1!$F$2:$F$5,NUMERICAL_BINS_STEP_1!$A$2:$A$5,,-1)</f>
        <v>1</v>
      </c>
      <c r="K91" s="1">
        <f>_xlfn.XLOOKUP(Table119[[#This Row],[ODI-WKTS]],NUMERICAL_BINS_STEP_1!$G$2:$G$5,NUMERICAL_BINS_STEP_1!$A$2:$A$5,,-1)</f>
        <v>3</v>
      </c>
      <c r="L91" s="1">
        <f>_xlfn.XLOOKUP(Table119[[#This Row],[ODI-SR-BL]],NUMERICAL_BINS_STEP_1!$H$2:$H$5,NUMERICAL_BINS_STEP_1!$A$2:$A$5,,-1)</f>
        <v>2</v>
      </c>
      <c r="M91" s="1">
        <f>_xlfn.XLOOKUP(Table119[[#This Row],[RUNS-S]],NUMERICAL_BINS_STEP_1!$I$2:$I$5,NUMERICAL_BINS_STEP_1!$A$2:$A$5,,-1)</f>
        <v>1</v>
      </c>
      <c r="N91" s="1">
        <f>_xlfn.XLOOKUP(Table119[[#This Row],[HS ]],NUMERICAL_BINS_STEP_1!$J$2:$J$5,NUMERICAL_BINS_STEP_1!$A$2:$A$5,,-1)</f>
        <v>1</v>
      </c>
      <c r="O91" s="1">
        <f>_xlfn.XLOOKUP(Table119[[#This Row],[AVE]],NUMERICAL_BINS_STEP_1!$K$2:$K$5,NUMERICAL_BINS_STEP_1!$A$2:$A$5,,-1)</f>
        <v>1</v>
      </c>
      <c r="P91" s="1">
        <f>_xlfn.XLOOKUP(Table119[[#This Row],[SR -B]],NUMERICAL_BINS_STEP_1!$L$2:$L$5,NUMERICAL_BINS_STEP_1!$A$2:$A$5,,-1)</f>
        <v>1</v>
      </c>
      <c r="Q91" s="1">
        <f>_xlfn.XLOOKUP(Table119[[#This Row],[SIXERS]],NUMERICAL_BINS_STEP_1!$M$2:$M$5,NUMERICAL_BINS_STEP_1!$A$2:$A$5,,-1)</f>
        <v>1</v>
      </c>
      <c r="R91" s="1">
        <f>_xlfn.XLOOKUP(Table119[[#This Row],[RUNS-C]],NUMERICAL_BINS_STEP_1!$N$2:$N$5,NUMERICAL_BINS_STEP_1!$A$2:$A$5,,-1)</f>
        <v>2</v>
      </c>
      <c r="S91" s="1">
        <f>_xlfn.XLOOKUP(Table119[[#This Row],[WKTS]],NUMERICAL_BINS_STEP_1!$O$2:$O$5,NUMERICAL_BINS_STEP_1!$A$2:$A$5,,-1)</f>
        <v>2</v>
      </c>
      <c r="T91" s="1">
        <f>_xlfn.XLOOKUP(Table119[[#This Row],[AVE-BL]],NUMERICAL_BINS_STEP_1!$P$2:$P$5,NUMERICAL_BINS_STEP_1!$A$2:$A$5,,-1)</f>
        <v>0</v>
      </c>
      <c r="U91" s="1">
        <f>_xlfn.XLOOKUP(Table119[[#This Row],[ECON]],NUMERICAL_BINS_STEP_1!$Q$2:$Q$5,NUMERICAL_BINS_STEP_1!$A$2:$A$5,,-1)</f>
        <v>2</v>
      </c>
      <c r="V91" s="1">
        <f>_xlfn.XLOOKUP(Table119[[#This Row],[SR-BL]],NUMERICAL_BINS_STEP_1!$R$2:$R$5,NUMERICAL_BINS_STEP_1!$A$2:$A$5,,-1)</f>
        <v>0</v>
      </c>
      <c r="W91" s="1">
        <f>_xlfn.XLOOKUP(Table119[[#This Row],[AUCTION YEAR]],NUMERICAL_BINS_STEP_1!$S$2:$S$5,NUMERICAL_BINS_STEP_1!$A$2:$A$5,,-1)</f>
        <v>0</v>
      </c>
      <c r="X91" s="1">
        <f>_xlfn.XLOOKUP(Table119[[#This Row],[BASE PRICE]],NUMERICAL_BINS_STEP_1!$T$2:$T$5,NUMERICAL_BINS_STEP_1!$A$2:$A$5,,-1)</f>
        <v>2</v>
      </c>
      <c r="Y91" s="1">
        <f>_xlfn.XLOOKUP(Table119[[#This Row],[SOLD PRICE]],NUMERICAL_BINS_STEP_1!$U$2:$U$5,NUMERICAL_BINS_STEP_1!$A$2:$A$5,,-1)</f>
        <v>0</v>
      </c>
      <c r="Z91" s="4">
        <v>0</v>
      </c>
      <c r="AA91" s="1">
        <f>$B$134 +SUMPRODUCT($C$134:$Y$134,Table1523[[#This Row],[COUNTRY_BINS]:[SOLD PRICE]])</f>
        <v>-170.63526852496975</v>
      </c>
      <c r="AB91" s="1">
        <f t="shared" si="5"/>
        <v>7.8350985161519389E-75</v>
      </c>
      <c r="AC91" s="1">
        <f t="shared" si="6"/>
        <v>7.8350985161519389E-75</v>
      </c>
      <c r="AD91" s="1">
        <f>IF(Table1523[[#This Row],[AGE]]=1,AC91,1-AC91)</f>
        <v>1</v>
      </c>
      <c r="AE91" s="1">
        <f t="shared" si="7"/>
        <v>0</v>
      </c>
      <c r="AF91" s="1">
        <f t="shared" si="8"/>
        <v>0</v>
      </c>
      <c r="AG91" s="65">
        <f>IF(Table119[[#This Row],[SOLD PRICE]]&gt;=1000000,1,0)</f>
        <v>0</v>
      </c>
    </row>
    <row r="92" spans="1:33" x14ac:dyDescent="0.35">
      <c r="A92" s="13">
        <v>91</v>
      </c>
      <c r="B92" s="4" t="s">
        <v>130</v>
      </c>
      <c r="C92" s="1">
        <f>_xlfn.XLOOKUP(Table14[[#This Row],[COUNTRY]],CATEGORICAL_BINS_STEP_1!$L$2:$L$11,CATEGORICAL_BINS_STEP_1!$K$2:$K$11,,-1)</f>
        <v>1</v>
      </c>
      <c r="D92" s="1">
        <f>_xlfn.XLOOKUP(Table14[[#This Row],[TEAM]],CATEGORICAL_BINS_STEP_1!$L$14:$L$29,CATEGORICAL_BINS_STEP_1!$K$14:$K$29,,-1)</f>
        <v>2</v>
      </c>
      <c r="E92" s="1">
        <f>_xlfn.XLOOKUP(Table14[[#This Row],[PLAYING ROLE]],CATEGORICAL_BINS_STEP_1!$L$34:$L$37,CATEGORICAL_BINS_STEP_1!$K$34:$K$37,,-1)</f>
        <v>4</v>
      </c>
      <c r="F92" s="4">
        <v>2</v>
      </c>
      <c r="G92" s="1">
        <f>_xlfn.XLOOKUP(Table119[[#This Row],[T-RUNS]],NUMERICAL_BINS_STEP_1!$C$2:$C$5,NUMERICAL_BINS_STEP_1!$A$2:$A$5,,-1)</f>
        <v>1</v>
      </c>
      <c r="H92" s="1">
        <f>_xlfn.XLOOKUP(Table119[[#This Row],[T-WKTS]],NUMERICAL_BINS_STEP_1!$D$2:$D$5,NUMERICAL_BINS_STEP_1!$A$2:$A$5,,-1)</f>
        <v>0</v>
      </c>
      <c r="I92" s="1">
        <f>_xlfn.XLOOKUP(Table119[[#This Row],[ODI-RUNS-S]],NUMERICAL_BINS_STEP_1!$E$2:$E$5,NUMERICAL_BINS_STEP_1!$A$2:$A$5,,-1)</f>
        <v>2</v>
      </c>
      <c r="J92" s="1">
        <f>_xlfn.XLOOKUP(Table119[[#This Row],[ODI-SR-B]],NUMERICAL_BINS_STEP_1!$F$2:$F$5,NUMERICAL_BINS_STEP_1!$A$2:$A$5,,-1)</f>
        <v>2</v>
      </c>
      <c r="K92" s="1">
        <f>_xlfn.XLOOKUP(Table119[[#This Row],[ODI-WKTS]],NUMERICAL_BINS_STEP_1!$G$2:$G$5,NUMERICAL_BINS_STEP_1!$A$2:$A$5,,-1)</f>
        <v>0</v>
      </c>
      <c r="L92" s="1">
        <f>_xlfn.XLOOKUP(Table119[[#This Row],[ODI-SR-BL]],NUMERICAL_BINS_STEP_1!$H$2:$H$5,NUMERICAL_BINS_STEP_1!$A$2:$A$5,,-1)</f>
        <v>0</v>
      </c>
      <c r="M92" s="1">
        <f>_xlfn.XLOOKUP(Table119[[#This Row],[RUNS-S]],NUMERICAL_BINS_STEP_1!$I$2:$I$5,NUMERICAL_BINS_STEP_1!$A$2:$A$5,,-1)</f>
        <v>3</v>
      </c>
      <c r="N92" s="1">
        <f>_xlfn.XLOOKUP(Table119[[#This Row],[HS ]],NUMERICAL_BINS_STEP_1!$J$2:$J$5,NUMERICAL_BINS_STEP_1!$A$2:$A$5,,-1)</f>
        <v>3</v>
      </c>
      <c r="O92" s="1">
        <f>_xlfn.XLOOKUP(Table119[[#This Row],[AVE]],NUMERICAL_BINS_STEP_1!$K$2:$K$5,NUMERICAL_BINS_STEP_1!$A$2:$A$5,,-1)</f>
        <v>2</v>
      </c>
      <c r="P92" s="1">
        <f>_xlfn.XLOOKUP(Table119[[#This Row],[SR -B]],NUMERICAL_BINS_STEP_1!$L$2:$L$5,NUMERICAL_BINS_STEP_1!$A$2:$A$5,,-1)</f>
        <v>3</v>
      </c>
      <c r="Q92" s="1">
        <f>_xlfn.XLOOKUP(Table119[[#This Row],[SIXERS]],NUMERICAL_BINS_STEP_1!$M$2:$M$5,NUMERICAL_BINS_STEP_1!$A$2:$A$5,,-1)</f>
        <v>3</v>
      </c>
      <c r="R92" s="1">
        <f>_xlfn.XLOOKUP(Table119[[#This Row],[RUNS-C]],NUMERICAL_BINS_STEP_1!$N$2:$N$5,NUMERICAL_BINS_STEP_1!$A$2:$A$5,,-1)</f>
        <v>0</v>
      </c>
      <c r="S92" s="1">
        <f>_xlfn.XLOOKUP(Table119[[#This Row],[WKTS]],NUMERICAL_BINS_STEP_1!$O$2:$O$5,NUMERICAL_BINS_STEP_1!$A$2:$A$5,,-1)</f>
        <v>0</v>
      </c>
      <c r="T92" s="1">
        <f>_xlfn.XLOOKUP(Table119[[#This Row],[AVE-BL]],NUMERICAL_BINS_STEP_1!$P$2:$P$5,NUMERICAL_BINS_STEP_1!$A$2:$A$5,,-1)</f>
        <v>0</v>
      </c>
      <c r="U92" s="1">
        <f>_xlfn.XLOOKUP(Table119[[#This Row],[ECON]],NUMERICAL_BINS_STEP_1!$Q$2:$Q$5,NUMERICAL_BINS_STEP_1!$A$2:$A$5,,-1)</f>
        <v>0</v>
      </c>
      <c r="V92" s="1">
        <f>_xlfn.XLOOKUP(Table119[[#This Row],[SR-BL]],NUMERICAL_BINS_STEP_1!$R$2:$R$5,NUMERICAL_BINS_STEP_1!$A$2:$A$5,,-1)</f>
        <v>0</v>
      </c>
      <c r="W92" s="1">
        <f>_xlfn.XLOOKUP(Table119[[#This Row],[AUCTION YEAR]],NUMERICAL_BINS_STEP_1!$S$2:$S$5,NUMERICAL_BINS_STEP_1!$A$2:$A$5,,-1)</f>
        <v>3</v>
      </c>
      <c r="X92" s="1">
        <f>_xlfn.XLOOKUP(Table119[[#This Row],[BASE PRICE]],NUMERICAL_BINS_STEP_1!$T$2:$T$5,NUMERICAL_BINS_STEP_1!$A$2:$A$5,,-1)</f>
        <v>2</v>
      </c>
      <c r="Y92" s="1">
        <f>_xlfn.XLOOKUP(Table119[[#This Row],[SOLD PRICE]],NUMERICAL_BINS_STEP_1!$U$2:$U$5,NUMERICAL_BINS_STEP_1!$A$2:$A$5,,-1)</f>
        <v>3</v>
      </c>
      <c r="Z92" s="4">
        <v>0</v>
      </c>
      <c r="AA92" s="1">
        <f>$B$134 +SUMPRODUCT($C$134:$Y$134,Table1523[[#This Row],[COUNTRY_BINS]:[SOLD PRICE]])</f>
        <v>-48.433716730443649</v>
      </c>
      <c r="AB92" s="1">
        <f t="shared" si="5"/>
        <v>9.2364287813989582E-22</v>
      </c>
      <c r="AC92" s="1">
        <f t="shared" si="6"/>
        <v>9.2364287813989582E-22</v>
      </c>
      <c r="AD92" s="1">
        <f>IF(Table1523[[#This Row],[AGE]]=1,AC92,1-AC92)</f>
        <v>1</v>
      </c>
      <c r="AE92" s="1">
        <f t="shared" si="7"/>
        <v>0</v>
      </c>
      <c r="AF92" s="1">
        <f t="shared" si="8"/>
        <v>0</v>
      </c>
      <c r="AG92" s="65">
        <f>IF(Table119[[#This Row],[SOLD PRICE]]&gt;=1000000,1,0)</f>
        <v>0</v>
      </c>
    </row>
    <row r="93" spans="1:33" ht="26.5" x14ac:dyDescent="0.35">
      <c r="A93" s="13">
        <v>92</v>
      </c>
      <c r="B93" s="4" t="s">
        <v>131</v>
      </c>
      <c r="C93" s="1">
        <f>_xlfn.XLOOKUP(Table14[[#This Row],[COUNTRY]],CATEGORICAL_BINS_STEP_1!$L$2:$L$11,CATEGORICAL_BINS_STEP_1!$K$2:$K$11,,-1)</f>
        <v>3</v>
      </c>
      <c r="D93" s="1">
        <f>_xlfn.XLOOKUP(Table14[[#This Row],[TEAM]],CATEGORICAL_BINS_STEP_1!$L$14:$L$29,CATEGORICAL_BINS_STEP_1!$K$14:$K$29,,-1)</f>
        <v>4</v>
      </c>
      <c r="E93" s="1">
        <f>_xlfn.XLOOKUP(Table14[[#This Row],[PLAYING ROLE]],CATEGORICAL_BINS_STEP_1!$L$34:$L$37,CATEGORICAL_BINS_STEP_1!$K$34:$K$37,,-1)</f>
        <v>4</v>
      </c>
      <c r="F93" s="4">
        <v>2</v>
      </c>
      <c r="G93" s="1">
        <f>_xlfn.XLOOKUP(Table119[[#This Row],[T-RUNS]],NUMERICAL_BINS_STEP_1!$C$2:$C$5,NUMERICAL_BINS_STEP_1!$A$2:$A$5,,-1)</f>
        <v>2</v>
      </c>
      <c r="H93" s="1">
        <f>_xlfn.XLOOKUP(Table119[[#This Row],[T-WKTS]],NUMERICAL_BINS_STEP_1!$D$2:$D$5,NUMERICAL_BINS_STEP_1!$A$2:$A$5,,-1)</f>
        <v>3</v>
      </c>
      <c r="I93" s="1">
        <f>_xlfn.XLOOKUP(Table119[[#This Row],[ODI-RUNS-S]],NUMERICAL_BINS_STEP_1!$E$2:$E$5,NUMERICAL_BINS_STEP_1!$A$2:$A$5,,-1)</f>
        <v>1</v>
      </c>
      <c r="J93" s="1">
        <f>_xlfn.XLOOKUP(Table119[[#This Row],[ODI-SR-B]],NUMERICAL_BINS_STEP_1!$F$2:$F$5,NUMERICAL_BINS_STEP_1!$A$2:$A$5,,-1)</f>
        <v>1</v>
      </c>
      <c r="K93" s="1">
        <f>_xlfn.XLOOKUP(Table119[[#This Row],[ODI-WKTS]],NUMERICAL_BINS_STEP_1!$G$2:$G$5,NUMERICAL_BINS_STEP_1!$A$2:$A$5,,-1)</f>
        <v>3</v>
      </c>
      <c r="L93" s="1">
        <f>_xlfn.XLOOKUP(Table119[[#This Row],[ODI-SR-BL]],NUMERICAL_BINS_STEP_1!$H$2:$H$5,NUMERICAL_BINS_STEP_1!$A$2:$A$5,,-1)</f>
        <v>0</v>
      </c>
      <c r="M93" s="1">
        <f>_xlfn.XLOOKUP(Table119[[#This Row],[RUNS-S]],NUMERICAL_BINS_STEP_1!$I$2:$I$5,NUMERICAL_BINS_STEP_1!$A$2:$A$5,,-1)</f>
        <v>1</v>
      </c>
      <c r="N93" s="1">
        <f>_xlfn.XLOOKUP(Table119[[#This Row],[HS ]],NUMERICAL_BINS_STEP_1!$J$2:$J$5,NUMERICAL_BINS_STEP_1!$A$2:$A$5,,-1)</f>
        <v>1</v>
      </c>
      <c r="O93" s="1">
        <f>_xlfn.XLOOKUP(Table119[[#This Row],[AVE]],NUMERICAL_BINS_STEP_1!$K$2:$K$5,NUMERICAL_BINS_STEP_1!$A$2:$A$5,,-1)</f>
        <v>1</v>
      </c>
      <c r="P93" s="1">
        <f>_xlfn.XLOOKUP(Table119[[#This Row],[SR -B]],NUMERICAL_BINS_STEP_1!$L$2:$L$5,NUMERICAL_BINS_STEP_1!$A$2:$A$5,,-1)</f>
        <v>0</v>
      </c>
      <c r="Q93" s="1">
        <f>_xlfn.XLOOKUP(Table119[[#This Row],[SIXERS]],NUMERICAL_BINS_STEP_1!$M$2:$M$5,NUMERICAL_BINS_STEP_1!$A$2:$A$5,,-1)</f>
        <v>1</v>
      </c>
      <c r="R93" s="1">
        <f>_xlfn.XLOOKUP(Table119[[#This Row],[RUNS-C]],NUMERICAL_BINS_STEP_1!$N$2:$N$5,NUMERICAL_BINS_STEP_1!$A$2:$A$5,,-1)</f>
        <v>3</v>
      </c>
      <c r="S93" s="1">
        <f>_xlfn.XLOOKUP(Table119[[#This Row],[WKTS]],NUMERICAL_BINS_STEP_1!$O$2:$O$5,NUMERICAL_BINS_STEP_1!$A$2:$A$5,,-1)</f>
        <v>3</v>
      </c>
      <c r="T93" s="1">
        <f>_xlfn.XLOOKUP(Table119[[#This Row],[AVE-BL]],NUMERICAL_BINS_STEP_1!$P$2:$P$5,NUMERICAL_BINS_STEP_1!$A$2:$A$5,,-1)</f>
        <v>2</v>
      </c>
      <c r="U93" s="1">
        <f>_xlfn.XLOOKUP(Table119[[#This Row],[ECON]],NUMERICAL_BINS_STEP_1!$Q$2:$Q$5,NUMERICAL_BINS_STEP_1!$A$2:$A$5,,-1)</f>
        <v>2</v>
      </c>
      <c r="V93" s="1">
        <f>_xlfn.XLOOKUP(Table119[[#This Row],[SR-BL]],NUMERICAL_BINS_STEP_1!$R$2:$R$5,NUMERICAL_BINS_STEP_1!$A$2:$A$5,,-1)</f>
        <v>2</v>
      </c>
      <c r="W93" s="1">
        <f>_xlfn.XLOOKUP(Table119[[#This Row],[AUCTION YEAR]],NUMERICAL_BINS_STEP_1!$S$2:$S$5,NUMERICAL_BINS_STEP_1!$A$2:$A$5,,-1)</f>
        <v>0</v>
      </c>
      <c r="X93" s="1">
        <f>_xlfn.XLOOKUP(Table119[[#This Row],[BASE PRICE]],NUMERICAL_BINS_STEP_1!$T$2:$T$5,NUMERICAL_BINS_STEP_1!$A$2:$A$5,,-1)</f>
        <v>2</v>
      </c>
      <c r="Y93" s="1">
        <f>_xlfn.XLOOKUP(Table119[[#This Row],[SOLD PRICE]],NUMERICAL_BINS_STEP_1!$U$2:$U$5,NUMERICAL_BINS_STEP_1!$A$2:$A$5,,-1)</f>
        <v>2</v>
      </c>
      <c r="Z93" s="4">
        <v>1</v>
      </c>
      <c r="AA93" s="1">
        <f>$B$134 +SUMPRODUCT($C$134:$Y$134,Table1523[[#This Row],[COUNTRY_BINS]:[SOLD PRICE]])</f>
        <v>-48.888477142323261</v>
      </c>
      <c r="AB93" s="1">
        <f t="shared" si="5"/>
        <v>5.8614376340655621E-22</v>
      </c>
      <c r="AC93" s="1">
        <f t="shared" si="6"/>
        <v>5.8614376340655621E-22</v>
      </c>
      <c r="AD93" s="1">
        <f>IF(Table1523[[#This Row],[AGE]]=1,AC93,1-AC93)</f>
        <v>1</v>
      </c>
      <c r="AE93" s="1">
        <f t="shared" si="7"/>
        <v>0</v>
      </c>
      <c r="AF93" s="1">
        <f t="shared" si="8"/>
        <v>0</v>
      </c>
      <c r="AG93" s="65">
        <f>IF(Table119[[#This Row],[SOLD PRICE]]&gt;=1000000,1,0)</f>
        <v>0</v>
      </c>
    </row>
    <row r="94" spans="1:33" ht="26.5" x14ac:dyDescent="0.35">
      <c r="A94" s="13">
        <v>93</v>
      </c>
      <c r="B94" s="4" t="s">
        <v>132</v>
      </c>
      <c r="C94" s="1">
        <f>_xlfn.XLOOKUP(Table14[[#This Row],[COUNTRY]],CATEGORICAL_BINS_STEP_1!$L$2:$L$11,CATEGORICAL_BINS_STEP_1!$K$2:$K$11,,-1)</f>
        <v>3</v>
      </c>
      <c r="D94" s="1">
        <f>_xlfn.XLOOKUP(Table14[[#This Row],[TEAM]],CATEGORICAL_BINS_STEP_1!$L$14:$L$29,CATEGORICAL_BINS_STEP_1!$K$14:$K$29,,-1)</f>
        <v>3</v>
      </c>
      <c r="E94" s="1">
        <f>_xlfn.XLOOKUP(Table14[[#This Row],[PLAYING ROLE]],CATEGORICAL_BINS_STEP_1!$L$34:$L$37,CATEGORICAL_BINS_STEP_1!$K$34:$K$37,,-1)</f>
        <v>2</v>
      </c>
      <c r="F94" s="4">
        <v>2</v>
      </c>
      <c r="G94" s="1">
        <f>_xlfn.XLOOKUP(Table119[[#This Row],[T-RUNS]],NUMERICAL_BINS_STEP_1!$C$2:$C$5,NUMERICAL_BINS_STEP_1!$A$2:$A$5,,-1)</f>
        <v>3</v>
      </c>
      <c r="H94" s="1">
        <f>_xlfn.XLOOKUP(Table119[[#This Row],[T-WKTS]],NUMERICAL_BINS_STEP_1!$D$2:$D$5,NUMERICAL_BINS_STEP_1!$A$2:$A$5,,-1)</f>
        <v>0</v>
      </c>
      <c r="I94" s="1">
        <f>_xlfn.XLOOKUP(Table119[[#This Row],[ODI-RUNS-S]],NUMERICAL_BINS_STEP_1!$E$2:$E$5,NUMERICAL_BINS_STEP_1!$A$2:$A$5,,-1)</f>
        <v>3</v>
      </c>
      <c r="J94" s="1">
        <f>_xlfn.XLOOKUP(Table119[[#This Row],[ODI-SR-B]],NUMERICAL_BINS_STEP_1!$F$2:$F$5,NUMERICAL_BINS_STEP_1!$A$2:$A$5,,-1)</f>
        <v>2</v>
      </c>
      <c r="K94" s="1">
        <f>_xlfn.XLOOKUP(Table119[[#This Row],[ODI-WKTS]],NUMERICAL_BINS_STEP_1!$G$2:$G$5,NUMERICAL_BINS_STEP_1!$A$2:$A$5,,-1)</f>
        <v>0</v>
      </c>
      <c r="L94" s="1">
        <f>_xlfn.XLOOKUP(Table119[[#This Row],[ODI-SR-BL]],NUMERICAL_BINS_STEP_1!$H$2:$H$5,NUMERICAL_BINS_STEP_1!$A$2:$A$5,,-1)</f>
        <v>0</v>
      </c>
      <c r="M94" s="1">
        <f>_xlfn.XLOOKUP(Table119[[#This Row],[RUNS-S]],NUMERICAL_BINS_STEP_1!$I$2:$I$5,NUMERICAL_BINS_STEP_1!$A$2:$A$5,,-1)</f>
        <v>3</v>
      </c>
      <c r="N94" s="1">
        <f>_xlfn.XLOOKUP(Table119[[#This Row],[HS ]],NUMERICAL_BINS_STEP_1!$J$2:$J$5,NUMERICAL_BINS_STEP_1!$A$2:$A$5,,-1)</f>
        <v>3</v>
      </c>
      <c r="O94" s="1">
        <f>_xlfn.XLOOKUP(Table119[[#This Row],[AVE]],NUMERICAL_BINS_STEP_1!$K$2:$K$5,NUMERICAL_BINS_STEP_1!$A$2:$A$5,,-1)</f>
        <v>3</v>
      </c>
      <c r="P94" s="1">
        <f>_xlfn.XLOOKUP(Table119[[#This Row],[SR -B]],NUMERICAL_BINS_STEP_1!$L$2:$L$5,NUMERICAL_BINS_STEP_1!$A$2:$A$5,,-1)</f>
        <v>2</v>
      </c>
      <c r="Q94" s="1">
        <f>_xlfn.XLOOKUP(Table119[[#This Row],[SIXERS]],NUMERICAL_BINS_STEP_1!$M$2:$M$5,NUMERICAL_BINS_STEP_1!$A$2:$A$5,,-1)</f>
        <v>3</v>
      </c>
      <c r="R94" s="1">
        <f>_xlfn.XLOOKUP(Table119[[#This Row],[RUNS-C]],NUMERICAL_BINS_STEP_1!$N$2:$N$5,NUMERICAL_BINS_STEP_1!$A$2:$A$5,,-1)</f>
        <v>0</v>
      </c>
      <c r="S94" s="1">
        <f>_xlfn.XLOOKUP(Table119[[#This Row],[WKTS]],NUMERICAL_BINS_STEP_1!$O$2:$O$5,NUMERICAL_BINS_STEP_1!$A$2:$A$5,,-1)</f>
        <v>0</v>
      </c>
      <c r="T94" s="1">
        <f>_xlfn.XLOOKUP(Table119[[#This Row],[AVE-BL]],NUMERICAL_BINS_STEP_1!$P$2:$P$5,NUMERICAL_BINS_STEP_1!$A$2:$A$5,,-1)</f>
        <v>0</v>
      </c>
      <c r="U94" s="1">
        <f>_xlfn.XLOOKUP(Table119[[#This Row],[ECON]],NUMERICAL_BINS_STEP_1!$Q$2:$Q$5,NUMERICAL_BINS_STEP_1!$A$2:$A$5,,-1)</f>
        <v>0</v>
      </c>
      <c r="V94" s="1">
        <f>_xlfn.XLOOKUP(Table119[[#This Row],[SR-BL]],NUMERICAL_BINS_STEP_1!$R$2:$R$5,NUMERICAL_BINS_STEP_1!$A$2:$A$5,,-1)</f>
        <v>0</v>
      </c>
      <c r="W94" s="1">
        <f>_xlfn.XLOOKUP(Table119[[#This Row],[AUCTION YEAR]],NUMERICAL_BINS_STEP_1!$S$2:$S$5,NUMERICAL_BINS_STEP_1!$A$2:$A$5,,-1)</f>
        <v>0</v>
      </c>
      <c r="X94" s="1">
        <f>_xlfn.XLOOKUP(Table119[[#This Row],[BASE PRICE]],NUMERICAL_BINS_STEP_1!$T$2:$T$5,NUMERICAL_BINS_STEP_1!$A$2:$A$5,,-1)</f>
        <v>2</v>
      </c>
      <c r="Y94" s="1">
        <f>_xlfn.XLOOKUP(Table119[[#This Row],[SOLD PRICE]],NUMERICAL_BINS_STEP_1!$U$2:$U$5,NUMERICAL_BINS_STEP_1!$A$2:$A$5,,-1)</f>
        <v>3</v>
      </c>
      <c r="Z94" s="4">
        <v>0</v>
      </c>
      <c r="AA94" s="1">
        <f>$B$134 +SUMPRODUCT($C$134:$Y$134,Table1523[[#This Row],[COUNTRY_BINS]:[SOLD PRICE]])</f>
        <v>-101.61701516701569</v>
      </c>
      <c r="AB94" s="1">
        <f t="shared" si="5"/>
        <v>7.3839890754968277E-45</v>
      </c>
      <c r="AC94" s="1">
        <f t="shared" si="6"/>
        <v>7.3839890754968277E-45</v>
      </c>
      <c r="AD94" s="1">
        <f>IF(Table1523[[#This Row],[AGE]]=1,AC94,1-AC94)</f>
        <v>1</v>
      </c>
      <c r="AE94" s="1">
        <f t="shared" si="7"/>
        <v>0</v>
      </c>
      <c r="AF94" s="1">
        <f t="shared" si="8"/>
        <v>0</v>
      </c>
      <c r="AG94" s="65">
        <f>IF(Table119[[#This Row],[SOLD PRICE]]&gt;=1000000,1,0)</f>
        <v>0</v>
      </c>
    </row>
    <row r="95" spans="1:33" x14ac:dyDescent="0.35">
      <c r="A95" s="13">
        <v>94</v>
      </c>
      <c r="B95" s="4" t="s">
        <v>133</v>
      </c>
      <c r="C95" s="1">
        <f>_xlfn.XLOOKUP(Table14[[#This Row],[COUNTRY]],CATEGORICAL_BINS_STEP_1!$L$2:$L$11,CATEGORICAL_BINS_STEP_1!$K$2:$K$11,,-1)</f>
        <v>1</v>
      </c>
      <c r="D95" s="1">
        <f>_xlfn.XLOOKUP(Table14[[#This Row],[TEAM]],CATEGORICAL_BINS_STEP_1!$L$14:$L$29,CATEGORICAL_BINS_STEP_1!$K$14:$K$29,,-1)</f>
        <v>3</v>
      </c>
      <c r="E95" s="1">
        <f>_xlfn.XLOOKUP(Table14[[#This Row],[PLAYING ROLE]],CATEGORICAL_BINS_STEP_1!$L$34:$L$37,CATEGORICAL_BINS_STEP_1!$K$34:$K$37,,-1)</f>
        <v>2</v>
      </c>
      <c r="F95" s="4">
        <v>2</v>
      </c>
      <c r="G95" s="1">
        <f>_xlfn.XLOOKUP(Table119[[#This Row],[T-RUNS]],NUMERICAL_BINS_STEP_1!$C$2:$C$5,NUMERICAL_BINS_STEP_1!$A$2:$A$5,,-1)</f>
        <v>3</v>
      </c>
      <c r="H95" s="1">
        <f>_xlfn.XLOOKUP(Table119[[#This Row],[T-WKTS]],NUMERICAL_BINS_STEP_1!$D$2:$D$5,NUMERICAL_BINS_STEP_1!$A$2:$A$5,,-1)</f>
        <v>0</v>
      </c>
      <c r="I95" s="1">
        <f>_xlfn.XLOOKUP(Table119[[#This Row],[ODI-RUNS-S]],NUMERICAL_BINS_STEP_1!$E$2:$E$5,NUMERICAL_BINS_STEP_1!$A$2:$A$5,,-1)</f>
        <v>3</v>
      </c>
      <c r="J95" s="1">
        <f>_xlfn.XLOOKUP(Table119[[#This Row],[ODI-SR-B]],NUMERICAL_BINS_STEP_1!$F$2:$F$5,NUMERICAL_BINS_STEP_1!$A$2:$A$5,,-1)</f>
        <v>2</v>
      </c>
      <c r="K95" s="1">
        <f>_xlfn.XLOOKUP(Table119[[#This Row],[ODI-WKTS]],NUMERICAL_BINS_STEP_1!$G$2:$G$5,NUMERICAL_BINS_STEP_1!$A$2:$A$5,,-1)</f>
        <v>0</v>
      </c>
      <c r="L95" s="1">
        <f>_xlfn.XLOOKUP(Table119[[#This Row],[ODI-SR-BL]],NUMERICAL_BINS_STEP_1!$H$2:$H$5,NUMERICAL_BINS_STEP_1!$A$2:$A$5,,-1)</f>
        <v>0</v>
      </c>
      <c r="M95" s="1">
        <f>_xlfn.XLOOKUP(Table119[[#This Row],[RUNS-S]],NUMERICAL_BINS_STEP_1!$I$2:$I$5,NUMERICAL_BINS_STEP_1!$A$2:$A$5,,-1)</f>
        <v>3</v>
      </c>
      <c r="N95" s="1">
        <f>_xlfn.XLOOKUP(Table119[[#This Row],[HS ]],NUMERICAL_BINS_STEP_1!$J$2:$J$5,NUMERICAL_BINS_STEP_1!$A$2:$A$5,,-1)</f>
        <v>3</v>
      </c>
      <c r="O95" s="1">
        <f>_xlfn.XLOOKUP(Table119[[#This Row],[AVE]],NUMERICAL_BINS_STEP_1!$K$2:$K$5,NUMERICAL_BINS_STEP_1!$A$2:$A$5,,-1)</f>
        <v>3</v>
      </c>
      <c r="P95" s="1">
        <f>_xlfn.XLOOKUP(Table119[[#This Row],[SR -B]],NUMERICAL_BINS_STEP_1!$L$2:$L$5,NUMERICAL_BINS_STEP_1!$A$2:$A$5,,-1)</f>
        <v>3</v>
      </c>
      <c r="Q95" s="1">
        <f>_xlfn.XLOOKUP(Table119[[#This Row],[SIXERS]],NUMERICAL_BINS_STEP_1!$M$2:$M$5,NUMERICAL_BINS_STEP_1!$A$2:$A$5,,-1)</f>
        <v>3</v>
      </c>
      <c r="R95" s="1">
        <f>_xlfn.XLOOKUP(Table119[[#This Row],[RUNS-C]],NUMERICAL_BINS_STEP_1!$N$2:$N$5,NUMERICAL_BINS_STEP_1!$A$2:$A$5,,-1)</f>
        <v>0</v>
      </c>
      <c r="S95" s="1">
        <f>_xlfn.XLOOKUP(Table119[[#This Row],[WKTS]],NUMERICAL_BINS_STEP_1!$O$2:$O$5,NUMERICAL_BINS_STEP_1!$A$2:$A$5,,-1)</f>
        <v>0</v>
      </c>
      <c r="T95" s="1">
        <f>_xlfn.XLOOKUP(Table119[[#This Row],[AVE-BL]],NUMERICAL_BINS_STEP_1!$P$2:$P$5,NUMERICAL_BINS_STEP_1!$A$2:$A$5,,-1)</f>
        <v>0</v>
      </c>
      <c r="U95" s="1">
        <f>_xlfn.XLOOKUP(Table119[[#This Row],[ECON]],NUMERICAL_BINS_STEP_1!$Q$2:$Q$5,NUMERICAL_BINS_STEP_1!$A$2:$A$5,,-1)</f>
        <v>0</v>
      </c>
      <c r="V95" s="1">
        <f>_xlfn.XLOOKUP(Table119[[#This Row],[SR-BL]],NUMERICAL_BINS_STEP_1!$R$2:$R$5,NUMERICAL_BINS_STEP_1!$A$2:$A$5,,-1)</f>
        <v>0</v>
      </c>
      <c r="W95" s="1">
        <f>_xlfn.XLOOKUP(Table119[[#This Row],[AUCTION YEAR]],NUMERICAL_BINS_STEP_1!$S$2:$S$5,NUMERICAL_BINS_STEP_1!$A$2:$A$5,,-1)</f>
        <v>0</v>
      </c>
      <c r="X95" s="1">
        <f>_xlfn.XLOOKUP(Table119[[#This Row],[BASE PRICE]],NUMERICAL_BINS_STEP_1!$T$2:$T$5,NUMERICAL_BINS_STEP_1!$A$2:$A$5,,-1)</f>
        <v>3</v>
      </c>
      <c r="Y95" s="1">
        <f>_xlfn.XLOOKUP(Table119[[#This Row],[SOLD PRICE]],NUMERICAL_BINS_STEP_1!$U$2:$U$5,NUMERICAL_BINS_STEP_1!$A$2:$A$5,,-1)</f>
        <v>1</v>
      </c>
      <c r="Z95" s="4">
        <v>1</v>
      </c>
      <c r="AA95" s="1">
        <f>$B$134 +SUMPRODUCT($C$134:$Y$134,Table1523[[#This Row],[COUNTRY_BINS]:[SOLD PRICE]])</f>
        <v>-157.22924712631831</v>
      </c>
      <c r="AB95" s="1">
        <f t="shared" si="5"/>
        <v>5.2024220202348544E-69</v>
      </c>
      <c r="AC95" s="1">
        <f t="shared" si="6"/>
        <v>5.2024220202348544E-69</v>
      </c>
      <c r="AD95" s="1">
        <f>IF(Table1523[[#This Row],[AGE]]=1,AC95,1-AC95)</f>
        <v>1</v>
      </c>
      <c r="AE95" s="1">
        <f t="shared" si="7"/>
        <v>0</v>
      </c>
      <c r="AF95" s="1">
        <f t="shared" si="8"/>
        <v>0</v>
      </c>
      <c r="AG95" s="65">
        <f>IF(Table119[[#This Row],[SOLD PRICE]]&gt;=1000000,1,0)</f>
        <v>0</v>
      </c>
    </row>
    <row r="96" spans="1:33" ht="26.5" x14ac:dyDescent="0.35">
      <c r="A96" s="13">
        <v>95</v>
      </c>
      <c r="B96" s="4" t="s">
        <v>134</v>
      </c>
      <c r="C96" s="1">
        <f>_xlfn.XLOOKUP(Table14[[#This Row],[COUNTRY]],CATEGORICAL_BINS_STEP_1!$L$2:$L$11,CATEGORICAL_BINS_STEP_1!$K$2:$K$11,,-1)</f>
        <v>1</v>
      </c>
      <c r="D96" s="1">
        <f>_xlfn.XLOOKUP(Table14[[#This Row],[TEAM]],CATEGORICAL_BINS_STEP_1!$L$14:$L$29,CATEGORICAL_BINS_STEP_1!$K$14:$K$29,,-1)</f>
        <v>3</v>
      </c>
      <c r="E96" s="1">
        <f>_xlfn.XLOOKUP(Table14[[#This Row],[PLAYING ROLE]],CATEGORICAL_BINS_STEP_1!$L$34:$L$37,CATEGORICAL_BINS_STEP_1!$K$34:$K$37,,-1)</f>
        <v>1</v>
      </c>
      <c r="F96" s="4">
        <v>2</v>
      </c>
      <c r="G96" s="1">
        <f>_xlfn.XLOOKUP(Table119[[#This Row],[T-RUNS]],NUMERICAL_BINS_STEP_1!$C$2:$C$5,NUMERICAL_BINS_STEP_1!$A$2:$A$5,,-1)</f>
        <v>3</v>
      </c>
      <c r="H96" s="1">
        <f>_xlfn.XLOOKUP(Table119[[#This Row],[T-WKTS]],NUMERICAL_BINS_STEP_1!$D$2:$D$5,NUMERICAL_BINS_STEP_1!$A$2:$A$5,,-1)</f>
        <v>3</v>
      </c>
      <c r="I96" s="1">
        <f>_xlfn.XLOOKUP(Table119[[#This Row],[ODI-RUNS-S]],NUMERICAL_BINS_STEP_1!$E$2:$E$5,NUMERICAL_BINS_STEP_1!$A$2:$A$5,,-1)</f>
        <v>3</v>
      </c>
      <c r="J96" s="1">
        <f>_xlfn.XLOOKUP(Table119[[#This Row],[ODI-SR-B]],NUMERICAL_BINS_STEP_1!$F$2:$F$5,NUMERICAL_BINS_STEP_1!$A$2:$A$5,,-1)</f>
        <v>1</v>
      </c>
      <c r="K96" s="1">
        <f>_xlfn.XLOOKUP(Table119[[#This Row],[ODI-WKTS]],NUMERICAL_BINS_STEP_1!$G$2:$G$5,NUMERICAL_BINS_STEP_1!$A$2:$A$5,,-1)</f>
        <v>3</v>
      </c>
      <c r="L96" s="1">
        <f>_xlfn.XLOOKUP(Table119[[#This Row],[ODI-SR-BL]],NUMERICAL_BINS_STEP_1!$H$2:$H$5,NUMERICAL_BINS_STEP_1!$A$2:$A$5,,-1)</f>
        <v>2</v>
      </c>
      <c r="M96" s="1">
        <f>_xlfn.XLOOKUP(Table119[[#This Row],[RUNS-S]],NUMERICAL_BINS_STEP_1!$I$2:$I$5,NUMERICAL_BINS_STEP_1!$A$2:$A$5,,-1)</f>
        <v>3</v>
      </c>
      <c r="N96" s="1">
        <f>_xlfn.XLOOKUP(Table119[[#This Row],[HS ]],NUMERICAL_BINS_STEP_1!$J$2:$J$5,NUMERICAL_BINS_STEP_1!$A$2:$A$5,,-1)</f>
        <v>3</v>
      </c>
      <c r="O96" s="1">
        <f>_xlfn.XLOOKUP(Table119[[#This Row],[AVE]],NUMERICAL_BINS_STEP_1!$K$2:$K$5,NUMERICAL_BINS_STEP_1!$A$2:$A$5,,-1)</f>
        <v>3</v>
      </c>
      <c r="P96" s="1">
        <f>_xlfn.XLOOKUP(Table119[[#This Row],[SR -B]],NUMERICAL_BINS_STEP_1!$L$2:$L$5,NUMERICAL_BINS_STEP_1!$A$2:$A$5,,-1)</f>
        <v>1</v>
      </c>
      <c r="Q96" s="1">
        <f>_xlfn.XLOOKUP(Table119[[#This Row],[SIXERS]],NUMERICAL_BINS_STEP_1!$M$2:$M$5,NUMERICAL_BINS_STEP_1!$A$2:$A$5,,-1)</f>
        <v>3</v>
      </c>
      <c r="R96" s="1">
        <f>_xlfn.XLOOKUP(Table119[[#This Row],[RUNS-C]],NUMERICAL_BINS_STEP_1!$N$2:$N$5,NUMERICAL_BINS_STEP_1!$A$2:$A$5,,-1)</f>
        <v>3</v>
      </c>
      <c r="S96" s="1">
        <f>_xlfn.XLOOKUP(Table119[[#This Row],[WKTS]],NUMERICAL_BINS_STEP_1!$O$2:$O$5,NUMERICAL_BINS_STEP_1!$A$2:$A$5,,-1)</f>
        <v>3</v>
      </c>
      <c r="T96" s="1">
        <f>_xlfn.XLOOKUP(Table119[[#This Row],[AVE-BL]],NUMERICAL_BINS_STEP_1!$P$2:$P$5,NUMERICAL_BINS_STEP_1!$A$2:$A$5,,-1)</f>
        <v>3</v>
      </c>
      <c r="U96" s="1">
        <f>_xlfn.XLOOKUP(Table119[[#This Row],[ECON]],NUMERICAL_BINS_STEP_1!$Q$2:$Q$5,NUMERICAL_BINS_STEP_1!$A$2:$A$5,,-1)</f>
        <v>2</v>
      </c>
      <c r="V96" s="1">
        <f>_xlfn.XLOOKUP(Table119[[#This Row],[SR-BL]],NUMERICAL_BINS_STEP_1!$R$2:$R$5,NUMERICAL_BINS_STEP_1!$A$2:$A$5,,-1)</f>
        <v>3</v>
      </c>
      <c r="W96" s="1">
        <f>_xlfn.XLOOKUP(Table119[[#This Row],[AUCTION YEAR]],NUMERICAL_BINS_STEP_1!$S$2:$S$5,NUMERICAL_BINS_STEP_1!$A$2:$A$5,,-1)</f>
        <v>0</v>
      </c>
      <c r="X96" s="1">
        <f>_xlfn.XLOOKUP(Table119[[#This Row],[BASE PRICE]],NUMERICAL_BINS_STEP_1!$T$2:$T$5,NUMERICAL_BINS_STEP_1!$A$2:$A$5,,-1)</f>
        <v>3</v>
      </c>
      <c r="Y96" s="1">
        <f>_xlfn.XLOOKUP(Table119[[#This Row],[SOLD PRICE]],NUMERICAL_BINS_STEP_1!$U$2:$U$5,NUMERICAL_BINS_STEP_1!$A$2:$A$5,,-1)</f>
        <v>3</v>
      </c>
      <c r="Z96" s="4">
        <v>1</v>
      </c>
      <c r="AA96" s="1">
        <f>$B$134 +SUMPRODUCT($C$134:$Y$134,Table1523[[#This Row],[COUNTRY_BINS]:[SOLD PRICE]])</f>
        <v>-71.263351557917076</v>
      </c>
      <c r="AB96" s="1">
        <f t="shared" si="5"/>
        <v>1.1238792590172801E-31</v>
      </c>
      <c r="AC96" s="1">
        <f t="shared" si="6"/>
        <v>1.1238792590172801E-31</v>
      </c>
      <c r="AD96" s="1">
        <f>IF(Table1523[[#This Row],[AGE]]=1,AC96,1-AC96)</f>
        <v>1</v>
      </c>
      <c r="AE96" s="1">
        <f t="shared" si="7"/>
        <v>0</v>
      </c>
      <c r="AF96" s="1">
        <f t="shared" si="8"/>
        <v>0</v>
      </c>
      <c r="AG96" s="65">
        <f>IF(Table119[[#This Row],[SOLD PRICE]]&gt;=1000000,1,0)</f>
        <v>0</v>
      </c>
    </row>
    <row r="97" spans="1:33" x14ac:dyDescent="0.35">
      <c r="A97" s="13">
        <v>96</v>
      </c>
      <c r="B97" s="4" t="s">
        <v>135</v>
      </c>
      <c r="C97" s="1">
        <f>_xlfn.XLOOKUP(Table14[[#This Row],[COUNTRY]],CATEGORICAL_BINS_STEP_1!$L$2:$L$11,CATEGORICAL_BINS_STEP_1!$K$2:$K$11,,-1)</f>
        <v>1</v>
      </c>
      <c r="D97" s="1">
        <f>_xlfn.XLOOKUP(Table14[[#This Row],[TEAM]],CATEGORICAL_BINS_STEP_1!$L$14:$L$29,CATEGORICAL_BINS_STEP_1!$K$14:$K$29,,-1)</f>
        <v>2</v>
      </c>
      <c r="E97" s="1">
        <f>_xlfn.XLOOKUP(Table14[[#This Row],[PLAYING ROLE]],CATEGORICAL_BINS_STEP_1!$L$34:$L$37,CATEGORICAL_BINS_STEP_1!$K$34:$K$37,,-1)</f>
        <v>3</v>
      </c>
      <c r="F97" s="4">
        <v>1</v>
      </c>
      <c r="G97" s="1">
        <f>_xlfn.XLOOKUP(Table119[[#This Row],[T-RUNS]],NUMERICAL_BINS_STEP_1!$C$2:$C$5,NUMERICAL_BINS_STEP_1!$A$2:$A$5,,-1)</f>
        <v>1</v>
      </c>
      <c r="H97" s="1">
        <f>_xlfn.XLOOKUP(Table119[[#This Row],[T-WKTS]],NUMERICAL_BINS_STEP_1!$D$2:$D$5,NUMERICAL_BINS_STEP_1!$A$2:$A$5,,-1)</f>
        <v>3</v>
      </c>
      <c r="I97" s="1">
        <f>_xlfn.XLOOKUP(Table119[[#This Row],[ODI-RUNS-S]],NUMERICAL_BINS_STEP_1!$E$2:$E$5,NUMERICAL_BINS_STEP_1!$A$2:$A$5,,-1)</f>
        <v>0</v>
      </c>
      <c r="J97" s="1">
        <f>_xlfn.XLOOKUP(Table119[[#This Row],[ODI-SR-B]],NUMERICAL_BINS_STEP_1!$F$2:$F$5,NUMERICAL_BINS_STEP_1!$A$2:$A$5,,-1)</f>
        <v>0</v>
      </c>
      <c r="K97" s="1">
        <f>_xlfn.XLOOKUP(Table119[[#This Row],[ODI-WKTS]],NUMERICAL_BINS_STEP_1!$G$2:$G$5,NUMERICAL_BINS_STEP_1!$A$2:$A$5,,-1)</f>
        <v>2</v>
      </c>
      <c r="L97" s="1">
        <f>_xlfn.XLOOKUP(Table119[[#This Row],[ODI-SR-BL]],NUMERICAL_BINS_STEP_1!$H$2:$H$5,NUMERICAL_BINS_STEP_1!$A$2:$A$5,,-1)</f>
        <v>2</v>
      </c>
      <c r="M97" s="1">
        <f>_xlfn.XLOOKUP(Table119[[#This Row],[RUNS-S]],NUMERICAL_BINS_STEP_1!$I$2:$I$5,NUMERICAL_BINS_STEP_1!$A$2:$A$5,,-1)</f>
        <v>0</v>
      </c>
      <c r="N97" s="1">
        <f>_xlfn.XLOOKUP(Table119[[#This Row],[HS ]],NUMERICAL_BINS_STEP_1!$J$2:$J$5,NUMERICAL_BINS_STEP_1!$A$2:$A$5,,-1)</f>
        <v>0</v>
      </c>
      <c r="O97" s="1">
        <f>_xlfn.XLOOKUP(Table119[[#This Row],[AVE]],NUMERICAL_BINS_STEP_1!$K$2:$K$5,NUMERICAL_BINS_STEP_1!$A$2:$A$5,,-1)</f>
        <v>0</v>
      </c>
      <c r="P97" s="1">
        <f>_xlfn.XLOOKUP(Table119[[#This Row],[SR -B]],NUMERICAL_BINS_STEP_1!$L$2:$L$5,NUMERICAL_BINS_STEP_1!$A$2:$A$5,,-1)</f>
        <v>0</v>
      </c>
      <c r="Q97" s="1">
        <f>_xlfn.XLOOKUP(Table119[[#This Row],[SIXERS]],NUMERICAL_BINS_STEP_1!$M$2:$M$5,NUMERICAL_BINS_STEP_1!$A$2:$A$5,,-1)</f>
        <v>0</v>
      </c>
      <c r="R97" s="1">
        <f>_xlfn.XLOOKUP(Table119[[#This Row],[RUNS-C]],NUMERICAL_BINS_STEP_1!$N$2:$N$5,NUMERICAL_BINS_STEP_1!$A$2:$A$5,,-1)</f>
        <v>2</v>
      </c>
      <c r="S97" s="1">
        <f>_xlfn.XLOOKUP(Table119[[#This Row],[WKTS]],NUMERICAL_BINS_STEP_1!$O$2:$O$5,NUMERICAL_BINS_STEP_1!$A$2:$A$5,,-1)</f>
        <v>0</v>
      </c>
      <c r="T97" s="1">
        <f>_xlfn.XLOOKUP(Table119[[#This Row],[AVE-BL]],NUMERICAL_BINS_STEP_1!$P$2:$P$5,NUMERICAL_BINS_STEP_1!$A$2:$A$5,,-1)</f>
        <v>3</v>
      </c>
      <c r="U97" s="1">
        <f>_xlfn.XLOOKUP(Table119[[#This Row],[ECON]],NUMERICAL_BINS_STEP_1!$Q$2:$Q$5,NUMERICAL_BINS_STEP_1!$A$2:$A$5,,-1)</f>
        <v>3</v>
      </c>
      <c r="V97" s="1">
        <f>_xlfn.XLOOKUP(Table119[[#This Row],[SR-BL]],NUMERICAL_BINS_STEP_1!$R$2:$R$5,NUMERICAL_BINS_STEP_1!$A$2:$A$5,,-1)</f>
        <v>2</v>
      </c>
      <c r="W97" s="1">
        <f>_xlfn.XLOOKUP(Table119[[#This Row],[AUCTION YEAR]],NUMERICAL_BINS_STEP_1!$S$2:$S$5,NUMERICAL_BINS_STEP_1!$A$2:$A$5,,-1)</f>
        <v>0</v>
      </c>
      <c r="X97" s="1">
        <f>_xlfn.XLOOKUP(Table119[[#This Row],[BASE PRICE]],NUMERICAL_BINS_STEP_1!$T$2:$T$5,NUMERICAL_BINS_STEP_1!$A$2:$A$5,,-1)</f>
        <v>3</v>
      </c>
      <c r="Y97" s="1">
        <f>_xlfn.XLOOKUP(Table119[[#This Row],[SOLD PRICE]],NUMERICAL_BINS_STEP_1!$U$2:$U$5,NUMERICAL_BINS_STEP_1!$A$2:$A$5,,-1)</f>
        <v>2</v>
      </c>
      <c r="Z97" s="4">
        <v>0</v>
      </c>
      <c r="AA97" s="1">
        <f>$B$134 +SUMPRODUCT($C$134:$Y$134,Table1523[[#This Row],[COUNTRY_BINS]:[SOLD PRICE]])</f>
        <v>17.788621193453636</v>
      </c>
      <c r="AB97" s="1">
        <f t="shared" si="5"/>
        <v>53149603.008262314</v>
      </c>
      <c r="AC97" s="1">
        <f t="shared" si="6"/>
        <v>0.99999998118518441</v>
      </c>
      <c r="AD97" s="1">
        <f>IF(Table1523[[#This Row],[AGE]]=1,AC97,1-AC97)</f>
        <v>0.99999998118518441</v>
      </c>
      <c r="AE97" s="1">
        <f t="shared" si="7"/>
        <v>-8.1711706675462063E-9</v>
      </c>
      <c r="AF97" s="1">
        <f t="shared" si="8"/>
        <v>1</v>
      </c>
      <c r="AG97" s="65">
        <f>IF(Table119[[#This Row],[SOLD PRICE]]&gt;=1000000,1,0)</f>
        <v>0</v>
      </c>
    </row>
    <row r="98" spans="1:33" x14ac:dyDescent="0.35">
      <c r="A98" s="13">
        <v>97</v>
      </c>
      <c r="B98" s="4" t="s">
        <v>136</v>
      </c>
      <c r="C98" s="1">
        <f>_xlfn.XLOOKUP(Table14[[#This Row],[COUNTRY]],CATEGORICAL_BINS_STEP_1!$L$2:$L$11,CATEGORICAL_BINS_STEP_1!$K$2:$K$11,,-1)</f>
        <v>1</v>
      </c>
      <c r="D98" s="1">
        <f>_xlfn.XLOOKUP(Table14[[#This Row],[TEAM]],CATEGORICAL_BINS_STEP_1!$L$14:$L$29,CATEGORICAL_BINS_STEP_1!$K$14:$K$29,,-1)</f>
        <v>1</v>
      </c>
      <c r="E98" s="1">
        <f>_xlfn.XLOOKUP(Table14[[#This Row],[PLAYING ROLE]],CATEGORICAL_BINS_STEP_1!$L$34:$L$37,CATEGORICAL_BINS_STEP_1!$K$34:$K$37,,-1)</f>
        <v>1</v>
      </c>
      <c r="F98" s="4">
        <v>2</v>
      </c>
      <c r="G98" s="1">
        <f>_xlfn.XLOOKUP(Table119[[#This Row],[T-RUNS]],NUMERICAL_BINS_STEP_1!$C$2:$C$5,NUMERICAL_BINS_STEP_1!$A$2:$A$5,,-1)</f>
        <v>1</v>
      </c>
      <c r="H98" s="1">
        <f>_xlfn.XLOOKUP(Table119[[#This Row],[T-WKTS]],NUMERICAL_BINS_STEP_1!$D$2:$D$5,NUMERICAL_BINS_STEP_1!$A$2:$A$5,,-1)</f>
        <v>0</v>
      </c>
      <c r="I98" s="1">
        <f>_xlfn.XLOOKUP(Table119[[#This Row],[ODI-RUNS-S]],NUMERICAL_BINS_STEP_1!$E$2:$E$5,NUMERICAL_BINS_STEP_1!$A$2:$A$5,,-1)</f>
        <v>1</v>
      </c>
      <c r="J98" s="1">
        <f>_xlfn.XLOOKUP(Table119[[#This Row],[ODI-SR-B]],NUMERICAL_BINS_STEP_1!$F$2:$F$5,NUMERICAL_BINS_STEP_1!$A$2:$A$5,,-1)</f>
        <v>3</v>
      </c>
      <c r="K98" s="1">
        <f>_xlfn.XLOOKUP(Table119[[#This Row],[ODI-WKTS]],NUMERICAL_BINS_STEP_1!$G$2:$G$5,NUMERICAL_BINS_STEP_1!$A$2:$A$5,,-1)</f>
        <v>2</v>
      </c>
      <c r="L98" s="1">
        <f>_xlfn.XLOOKUP(Table119[[#This Row],[ODI-SR-BL]],NUMERICAL_BINS_STEP_1!$H$2:$H$5,NUMERICAL_BINS_STEP_1!$A$2:$A$5,,-1)</f>
        <v>2</v>
      </c>
      <c r="M98" s="1">
        <f>_xlfn.XLOOKUP(Table119[[#This Row],[RUNS-S]],NUMERICAL_BINS_STEP_1!$I$2:$I$5,NUMERICAL_BINS_STEP_1!$A$2:$A$5,,-1)</f>
        <v>2</v>
      </c>
      <c r="N98" s="1">
        <f>_xlfn.XLOOKUP(Table119[[#This Row],[HS ]],NUMERICAL_BINS_STEP_1!$J$2:$J$5,NUMERICAL_BINS_STEP_1!$A$2:$A$5,,-1)</f>
        <v>2</v>
      </c>
      <c r="O98" s="1">
        <f>_xlfn.XLOOKUP(Table119[[#This Row],[AVE]],NUMERICAL_BINS_STEP_1!$K$2:$K$5,NUMERICAL_BINS_STEP_1!$A$2:$A$5,,-1)</f>
        <v>2</v>
      </c>
      <c r="P98" s="1">
        <f>_xlfn.XLOOKUP(Table119[[#This Row],[SR -B]],NUMERICAL_BINS_STEP_1!$L$2:$L$5,NUMERICAL_BINS_STEP_1!$A$2:$A$5,,-1)</f>
        <v>3</v>
      </c>
      <c r="Q98" s="1">
        <f>_xlfn.XLOOKUP(Table119[[#This Row],[SIXERS]],NUMERICAL_BINS_STEP_1!$M$2:$M$5,NUMERICAL_BINS_STEP_1!$A$2:$A$5,,-1)</f>
        <v>3</v>
      </c>
      <c r="R98" s="1">
        <f>_xlfn.XLOOKUP(Table119[[#This Row],[RUNS-C]],NUMERICAL_BINS_STEP_1!$N$2:$N$5,NUMERICAL_BINS_STEP_1!$A$2:$A$5,,-1)</f>
        <v>3</v>
      </c>
      <c r="S98" s="1">
        <f>_xlfn.XLOOKUP(Table119[[#This Row],[WKTS]],NUMERICAL_BINS_STEP_1!$O$2:$O$5,NUMERICAL_BINS_STEP_1!$A$2:$A$5,,-1)</f>
        <v>3</v>
      </c>
      <c r="T98" s="1">
        <f>_xlfn.XLOOKUP(Table119[[#This Row],[AVE-BL]],NUMERICAL_BINS_STEP_1!$P$2:$P$5,NUMERICAL_BINS_STEP_1!$A$2:$A$5,,-1)</f>
        <v>2</v>
      </c>
      <c r="U98" s="1">
        <f>_xlfn.XLOOKUP(Table119[[#This Row],[ECON]],NUMERICAL_BINS_STEP_1!$Q$2:$Q$5,NUMERICAL_BINS_STEP_1!$A$2:$A$5,,-1)</f>
        <v>3</v>
      </c>
      <c r="V98" s="1">
        <f>_xlfn.XLOOKUP(Table119[[#This Row],[SR-BL]],NUMERICAL_BINS_STEP_1!$R$2:$R$5,NUMERICAL_BINS_STEP_1!$A$2:$A$5,,-1)</f>
        <v>2</v>
      </c>
      <c r="W98" s="1">
        <f>_xlfn.XLOOKUP(Table119[[#This Row],[AUCTION YEAR]],NUMERICAL_BINS_STEP_1!$S$2:$S$5,NUMERICAL_BINS_STEP_1!$A$2:$A$5,,-1)</f>
        <v>0</v>
      </c>
      <c r="X98" s="1">
        <f>_xlfn.XLOOKUP(Table119[[#This Row],[BASE PRICE]],NUMERICAL_BINS_STEP_1!$T$2:$T$5,NUMERICAL_BINS_STEP_1!$A$2:$A$5,,-1)</f>
        <v>3</v>
      </c>
      <c r="Y98" s="1">
        <f>_xlfn.XLOOKUP(Table119[[#This Row],[SOLD PRICE]],NUMERICAL_BINS_STEP_1!$U$2:$U$5,NUMERICAL_BINS_STEP_1!$A$2:$A$5,,-1)</f>
        <v>2</v>
      </c>
      <c r="Z98" s="4">
        <v>0</v>
      </c>
      <c r="AA98" s="1">
        <f>$B$134 +SUMPRODUCT($C$134:$Y$134,Table1523[[#This Row],[COUNTRY_BINS]:[SOLD PRICE]])</f>
        <v>-121.85124133148997</v>
      </c>
      <c r="AB98" s="1">
        <f t="shared" si="5"/>
        <v>1.204143585931777E-53</v>
      </c>
      <c r="AC98" s="1">
        <f t="shared" si="6"/>
        <v>1.204143585931777E-53</v>
      </c>
      <c r="AD98" s="1">
        <f>IF(Table1523[[#This Row],[AGE]]=1,AC98,1-AC98)</f>
        <v>1</v>
      </c>
      <c r="AE98" s="1">
        <f t="shared" si="7"/>
        <v>0</v>
      </c>
      <c r="AF98" s="1">
        <f t="shared" si="8"/>
        <v>0</v>
      </c>
      <c r="AG98" s="65">
        <f>IF(Table119[[#This Row],[SOLD PRICE]]&gt;=1000000,1,0)</f>
        <v>0</v>
      </c>
    </row>
    <row r="99" spans="1:33" ht="26.5" x14ac:dyDescent="0.35">
      <c r="A99" s="13">
        <v>98</v>
      </c>
      <c r="B99" s="4" t="s">
        <v>137</v>
      </c>
      <c r="C99" s="1">
        <f>_xlfn.XLOOKUP(Table14[[#This Row],[COUNTRY]],CATEGORICAL_BINS_STEP_1!$L$2:$L$11,CATEGORICAL_BINS_STEP_1!$K$2:$K$11,,-1)</f>
        <v>1</v>
      </c>
      <c r="D99" s="1">
        <f>_xlfn.XLOOKUP(Table14[[#This Row],[TEAM]],CATEGORICAL_BINS_STEP_1!$L$14:$L$29,CATEGORICAL_BINS_STEP_1!$K$14:$K$29,,-1)</f>
        <v>4</v>
      </c>
      <c r="E99" s="1">
        <f>_xlfn.XLOOKUP(Table14[[#This Row],[PLAYING ROLE]],CATEGORICAL_BINS_STEP_1!$L$34:$L$37,CATEGORICAL_BINS_STEP_1!$K$34:$K$37,,-1)</f>
        <v>2</v>
      </c>
      <c r="F99" s="4">
        <v>1</v>
      </c>
      <c r="G99" s="1">
        <f>_xlfn.XLOOKUP(Table119[[#This Row],[T-RUNS]],NUMERICAL_BINS_STEP_1!$C$2:$C$5,NUMERICAL_BINS_STEP_1!$A$2:$A$5,,-1)</f>
        <v>3</v>
      </c>
      <c r="H99" s="1">
        <f>_xlfn.XLOOKUP(Table119[[#This Row],[T-WKTS]],NUMERICAL_BINS_STEP_1!$D$2:$D$5,NUMERICAL_BINS_STEP_1!$A$2:$A$5,,-1)</f>
        <v>2</v>
      </c>
      <c r="I99" s="1">
        <f>_xlfn.XLOOKUP(Table119[[#This Row],[ODI-RUNS-S]],NUMERICAL_BINS_STEP_1!$E$2:$E$5,NUMERICAL_BINS_STEP_1!$A$2:$A$5,,-1)</f>
        <v>3</v>
      </c>
      <c r="J99" s="1">
        <f>_xlfn.XLOOKUP(Table119[[#This Row],[ODI-SR-B]],NUMERICAL_BINS_STEP_1!$F$2:$F$5,NUMERICAL_BINS_STEP_1!$A$2:$A$5,,-1)</f>
        <v>1</v>
      </c>
      <c r="K99" s="1">
        <f>_xlfn.XLOOKUP(Table119[[#This Row],[ODI-WKTS]],NUMERICAL_BINS_STEP_1!$G$2:$G$5,NUMERICAL_BINS_STEP_1!$A$2:$A$5,,-1)</f>
        <v>0</v>
      </c>
      <c r="L99" s="1">
        <f>_xlfn.XLOOKUP(Table119[[#This Row],[ODI-SR-BL]],NUMERICAL_BINS_STEP_1!$H$2:$H$5,NUMERICAL_BINS_STEP_1!$A$2:$A$5,,-1)</f>
        <v>0</v>
      </c>
      <c r="M99" s="1">
        <f>_xlfn.XLOOKUP(Table119[[#This Row],[RUNS-S]],NUMERICAL_BINS_STEP_1!$I$2:$I$5,NUMERICAL_BINS_STEP_1!$A$2:$A$5,,-1)</f>
        <v>1</v>
      </c>
      <c r="N99" s="1">
        <f>_xlfn.XLOOKUP(Table119[[#This Row],[HS ]],NUMERICAL_BINS_STEP_1!$J$2:$J$5,NUMERICAL_BINS_STEP_1!$A$2:$A$5,,-1)</f>
        <v>1</v>
      </c>
      <c r="O99" s="1">
        <f>_xlfn.XLOOKUP(Table119[[#This Row],[AVE]],NUMERICAL_BINS_STEP_1!$K$2:$K$5,NUMERICAL_BINS_STEP_1!$A$2:$A$5,,-1)</f>
        <v>1</v>
      </c>
      <c r="P99" s="1">
        <f>_xlfn.XLOOKUP(Table119[[#This Row],[SR -B]],NUMERICAL_BINS_STEP_1!$L$2:$L$5,NUMERICAL_BINS_STEP_1!$A$2:$A$5,,-1)</f>
        <v>0</v>
      </c>
      <c r="Q99" s="1">
        <f>_xlfn.XLOOKUP(Table119[[#This Row],[SIXERS]],NUMERICAL_BINS_STEP_1!$M$2:$M$5,NUMERICAL_BINS_STEP_1!$A$2:$A$5,,-1)</f>
        <v>1</v>
      </c>
      <c r="R99" s="1">
        <f>_xlfn.XLOOKUP(Table119[[#This Row],[RUNS-C]],NUMERICAL_BINS_STEP_1!$N$2:$N$5,NUMERICAL_BINS_STEP_1!$A$2:$A$5,,-1)</f>
        <v>0</v>
      </c>
      <c r="S99" s="1">
        <f>_xlfn.XLOOKUP(Table119[[#This Row],[WKTS]],NUMERICAL_BINS_STEP_1!$O$2:$O$5,NUMERICAL_BINS_STEP_1!$A$2:$A$5,,-1)</f>
        <v>0</v>
      </c>
      <c r="T99" s="1">
        <f>_xlfn.XLOOKUP(Table119[[#This Row],[AVE-BL]],NUMERICAL_BINS_STEP_1!$P$2:$P$5,NUMERICAL_BINS_STEP_1!$A$2:$A$5,,-1)</f>
        <v>0</v>
      </c>
      <c r="U99" s="1">
        <f>_xlfn.XLOOKUP(Table119[[#This Row],[ECON]],NUMERICAL_BINS_STEP_1!$Q$2:$Q$5,NUMERICAL_BINS_STEP_1!$A$2:$A$5,,-1)</f>
        <v>0</v>
      </c>
      <c r="V99" s="1">
        <f>_xlfn.XLOOKUP(Table119[[#This Row],[SR-BL]],NUMERICAL_BINS_STEP_1!$R$2:$R$5,NUMERICAL_BINS_STEP_1!$A$2:$A$5,,-1)</f>
        <v>0</v>
      </c>
      <c r="W99" s="1">
        <f>_xlfn.XLOOKUP(Table119[[#This Row],[AUCTION YEAR]],NUMERICAL_BINS_STEP_1!$S$2:$S$5,NUMERICAL_BINS_STEP_1!$A$2:$A$5,,-1)</f>
        <v>0</v>
      </c>
      <c r="X99" s="1">
        <f>_xlfn.XLOOKUP(Table119[[#This Row],[BASE PRICE]],NUMERICAL_BINS_STEP_1!$T$2:$T$5,NUMERICAL_BINS_STEP_1!$A$2:$A$5,,-1)</f>
        <v>3</v>
      </c>
      <c r="Y99" s="1">
        <f>_xlfn.XLOOKUP(Table119[[#This Row],[SOLD PRICE]],NUMERICAL_BINS_STEP_1!$U$2:$U$5,NUMERICAL_BINS_STEP_1!$A$2:$A$5,,-1)</f>
        <v>1</v>
      </c>
      <c r="Z99" s="4">
        <v>0</v>
      </c>
      <c r="AA99" s="1">
        <f>$B$134 +SUMPRODUCT($C$134:$Y$134,Table1523[[#This Row],[COUNTRY_BINS]:[SOLD PRICE]])</f>
        <v>-21.038659688200894</v>
      </c>
      <c r="AB99" s="1">
        <f t="shared" si="5"/>
        <v>7.2950150259997888E-10</v>
      </c>
      <c r="AC99" s="1">
        <f t="shared" si="6"/>
        <v>7.2950150206780634E-10</v>
      </c>
      <c r="AD99" s="1">
        <f>IF(Table1523[[#This Row],[AGE]]=1,AC99,1-AC99)</f>
        <v>7.2950150206780634E-10</v>
      </c>
      <c r="AE99" s="1">
        <f t="shared" si="7"/>
        <v>-9.1369738095428552</v>
      </c>
      <c r="AF99" s="1">
        <f t="shared" si="8"/>
        <v>0</v>
      </c>
      <c r="AG99" s="65">
        <f>IF(Table119[[#This Row],[SOLD PRICE]]&gt;=1000000,1,0)</f>
        <v>0</v>
      </c>
    </row>
    <row r="100" spans="1:33" ht="26.5" x14ac:dyDescent="0.35">
      <c r="A100" s="13">
        <v>99</v>
      </c>
      <c r="B100" s="4" t="s">
        <v>138</v>
      </c>
      <c r="C100" s="1">
        <f>_xlfn.XLOOKUP(Table14[[#This Row],[COUNTRY]],CATEGORICAL_BINS_STEP_1!$L$2:$L$11,CATEGORICAL_BINS_STEP_1!$K$2:$K$11,,-1)</f>
        <v>1</v>
      </c>
      <c r="D100" s="1">
        <f>_xlfn.XLOOKUP(Table14[[#This Row],[TEAM]],CATEGORICAL_BINS_STEP_1!$L$14:$L$29,CATEGORICAL_BINS_STEP_1!$K$14:$K$29,,-1)</f>
        <v>1</v>
      </c>
      <c r="E100" s="1">
        <f>_xlfn.XLOOKUP(Table14[[#This Row],[PLAYING ROLE]],CATEGORICAL_BINS_STEP_1!$L$34:$L$37,CATEGORICAL_BINS_STEP_1!$K$34:$K$37,,-1)</f>
        <v>3</v>
      </c>
      <c r="F100" s="4">
        <v>3</v>
      </c>
      <c r="G100" s="1">
        <f>_xlfn.XLOOKUP(Table119[[#This Row],[T-RUNS]],NUMERICAL_BINS_STEP_1!$C$2:$C$5,NUMERICAL_BINS_STEP_1!$A$2:$A$5,,-1)</f>
        <v>2</v>
      </c>
      <c r="H100" s="1">
        <f>_xlfn.XLOOKUP(Table119[[#This Row],[T-WKTS]],NUMERICAL_BINS_STEP_1!$D$2:$D$5,NUMERICAL_BINS_STEP_1!$A$2:$A$5,,-1)</f>
        <v>3</v>
      </c>
      <c r="I100" s="1">
        <f>_xlfn.XLOOKUP(Table119[[#This Row],[ODI-RUNS-S]],NUMERICAL_BINS_STEP_1!$E$2:$E$5,NUMERICAL_BINS_STEP_1!$A$2:$A$5,,-1)</f>
        <v>3</v>
      </c>
      <c r="J100" s="1">
        <f>_xlfn.XLOOKUP(Table119[[#This Row],[ODI-SR-B]],NUMERICAL_BINS_STEP_1!$F$2:$F$5,NUMERICAL_BINS_STEP_1!$A$2:$A$5,,-1)</f>
        <v>3</v>
      </c>
      <c r="K100" s="1">
        <f>_xlfn.XLOOKUP(Table119[[#This Row],[ODI-WKTS]],NUMERICAL_BINS_STEP_1!$G$2:$G$5,NUMERICAL_BINS_STEP_1!$A$2:$A$5,,-1)</f>
        <v>3</v>
      </c>
      <c r="L100" s="1">
        <f>_xlfn.XLOOKUP(Table119[[#This Row],[ODI-SR-BL]],NUMERICAL_BINS_STEP_1!$H$2:$H$5,NUMERICAL_BINS_STEP_1!$A$2:$A$5,,-1)</f>
        <v>2</v>
      </c>
      <c r="M100" s="1">
        <f>_xlfn.XLOOKUP(Table119[[#This Row],[RUNS-S]],NUMERICAL_BINS_STEP_1!$I$2:$I$5,NUMERICAL_BINS_STEP_1!$A$2:$A$5,,-1)</f>
        <v>1</v>
      </c>
      <c r="N100" s="1">
        <f>_xlfn.XLOOKUP(Table119[[#This Row],[HS ]],NUMERICAL_BINS_STEP_1!$J$2:$J$5,NUMERICAL_BINS_STEP_1!$A$2:$A$5,,-1)</f>
        <v>1</v>
      </c>
      <c r="O100" s="1">
        <f>_xlfn.XLOOKUP(Table119[[#This Row],[AVE]],NUMERICAL_BINS_STEP_1!$K$2:$K$5,NUMERICAL_BINS_STEP_1!$A$2:$A$5,,-1)</f>
        <v>1</v>
      </c>
      <c r="P100" s="1">
        <f>_xlfn.XLOOKUP(Table119[[#This Row],[SR -B]],NUMERICAL_BINS_STEP_1!$L$2:$L$5,NUMERICAL_BINS_STEP_1!$A$2:$A$5,,-1)</f>
        <v>3</v>
      </c>
      <c r="Q100" s="1">
        <f>_xlfn.XLOOKUP(Table119[[#This Row],[SIXERS]],NUMERICAL_BINS_STEP_1!$M$2:$M$5,NUMERICAL_BINS_STEP_1!$A$2:$A$5,,-1)</f>
        <v>2</v>
      </c>
      <c r="R100" s="1">
        <f>_xlfn.XLOOKUP(Table119[[#This Row],[RUNS-C]],NUMERICAL_BINS_STEP_1!$N$2:$N$5,NUMERICAL_BINS_STEP_1!$A$2:$A$5,,-1)</f>
        <v>0</v>
      </c>
      <c r="S100" s="1">
        <f>_xlfn.XLOOKUP(Table119[[#This Row],[WKTS]],NUMERICAL_BINS_STEP_1!$O$2:$O$5,NUMERICAL_BINS_STEP_1!$A$2:$A$5,,-1)</f>
        <v>2</v>
      </c>
      <c r="T100" s="1">
        <f>_xlfn.XLOOKUP(Table119[[#This Row],[AVE-BL]],NUMERICAL_BINS_STEP_1!$P$2:$P$5,NUMERICAL_BINS_STEP_1!$A$2:$A$5,,-1)</f>
        <v>2</v>
      </c>
      <c r="U100" s="1">
        <f>_xlfn.XLOOKUP(Table119[[#This Row],[ECON]],NUMERICAL_BINS_STEP_1!$Q$2:$Q$5,NUMERICAL_BINS_STEP_1!$A$2:$A$5,,-1)</f>
        <v>2</v>
      </c>
      <c r="V100" s="1">
        <f>_xlfn.XLOOKUP(Table119[[#This Row],[SR-BL]],NUMERICAL_BINS_STEP_1!$R$2:$R$5,NUMERICAL_BINS_STEP_1!$A$2:$A$5,,-1)</f>
        <v>2</v>
      </c>
      <c r="W100" s="1">
        <f>_xlfn.XLOOKUP(Table119[[#This Row],[AUCTION YEAR]],NUMERICAL_BINS_STEP_1!$S$2:$S$5,NUMERICAL_BINS_STEP_1!$A$2:$A$5,,-1)</f>
        <v>0</v>
      </c>
      <c r="X100" s="1">
        <f>_xlfn.XLOOKUP(Table119[[#This Row],[BASE PRICE]],NUMERICAL_BINS_STEP_1!$T$2:$T$5,NUMERICAL_BINS_STEP_1!$A$2:$A$5,,-1)</f>
        <v>3</v>
      </c>
      <c r="Y100" s="1">
        <f>_xlfn.XLOOKUP(Table119[[#This Row],[SOLD PRICE]],NUMERICAL_BINS_STEP_1!$U$2:$U$5,NUMERICAL_BINS_STEP_1!$A$2:$A$5,,-1)</f>
        <v>2</v>
      </c>
      <c r="Z100" s="4">
        <v>0</v>
      </c>
      <c r="AA100" s="1">
        <f>$B$134 +SUMPRODUCT($C$134:$Y$134,Table1523[[#This Row],[COUNTRY_BINS]:[SOLD PRICE]])</f>
        <v>-135.36084568035898</v>
      </c>
      <c r="AB100" s="1">
        <f t="shared" si="5"/>
        <v>1.6350523240099499E-59</v>
      </c>
      <c r="AC100" s="1">
        <f t="shared" si="6"/>
        <v>1.6350523240099499E-59</v>
      </c>
      <c r="AD100" s="1">
        <f>IF(Table1523[[#This Row],[AGE]]=1,AC100,1-AC100)</f>
        <v>1</v>
      </c>
      <c r="AE100" s="1">
        <f t="shared" si="7"/>
        <v>0</v>
      </c>
      <c r="AF100" s="1">
        <f t="shared" si="8"/>
        <v>0</v>
      </c>
      <c r="AG100" s="65">
        <f>IF(Table119[[#This Row],[SOLD PRICE]]&gt;=1000000,1,0)</f>
        <v>0</v>
      </c>
    </row>
    <row r="101" spans="1:33" ht="26.5" x14ac:dyDescent="0.35">
      <c r="A101" s="13">
        <v>100</v>
      </c>
      <c r="B101" s="4" t="s">
        <v>139</v>
      </c>
      <c r="C101" s="1">
        <f>_xlfn.XLOOKUP(Table14[[#This Row],[COUNTRY]],CATEGORICAL_BINS_STEP_1!$L$2:$L$11,CATEGORICAL_BINS_STEP_1!$K$2:$K$11,,-1)</f>
        <v>1</v>
      </c>
      <c r="D101" s="1">
        <f>_xlfn.XLOOKUP(Table14[[#This Row],[TEAM]],CATEGORICAL_BINS_STEP_1!$L$14:$L$29,CATEGORICAL_BINS_STEP_1!$K$14:$K$29,,-1)</f>
        <v>3</v>
      </c>
      <c r="E101" s="1">
        <f>_xlfn.XLOOKUP(Table14[[#This Row],[PLAYING ROLE]],CATEGORICAL_BINS_STEP_1!$L$34:$L$37,CATEGORICAL_BINS_STEP_1!$K$34:$K$37,,-1)</f>
        <v>1</v>
      </c>
      <c r="F101" s="4">
        <v>2</v>
      </c>
      <c r="G101" s="1">
        <f>_xlfn.XLOOKUP(Table119[[#This Row],[T-RUNS]],NUMERICAL_BINS_STEP_1!$C$2:$C$5,NUMERICAL_BINS_STEP_1!$A$2:$A$5,,-1)</f>
        <v>3</v>
      </c>
      <c r="H101" s="1">
        <f>_xlfn.XLOOKUP(Table119[[#This Row],[T-WKTS]],NUMERICAL_BINS_STEP_1!$D$2:$D$5,NUMERICAL_BINS_STEP_1!$A$2:$A$5,,-1)</f>
        <v>2</v>
      </c>
      <c r="I101" s="1">
        <f>_xlfn.XLOOKUP(Table119[[#This Row],[ODI-RUNS-S]],NUMERICAL_BINS_STEP_1!$E$2:$E$5,NUMERICAL_BINS_STEP_1!$A$2:$A$5,,-1)</f>
        <v>3</v>
      </c>
      <c r="J101" s="1">
        <f>_xlfn.XLOOKUP(Table119[[#This Row],[ODI-SR-B]],NUMERICAL_BINS_STEP_1!$F$2:$F$5,NUMERICAL_BINS_STEP_1!$A$2:$A$5,,-1)</f>
        <v>1</v>
      </c>
      <c r="K101" s="1">
        <f>_xlfn.XLOOKUP(Table119[[#This Row],[ODI-WKTS]],NUMERICAL_BINS_STEP_1!$G$2:$G$5,NUMERICAL_BINS_STEP_1!$A$2:$A$5,,-1)</f>
        <v>0</v>
      </c>
      <c r="L101" s="1">
        <f>_xlfn.XLOOKUP(Table119[[#This Row],[ODI-SR-BL]],NUMERICAL_BINS_STEP_1!$H$2:$H$5,NUMERICAL_BINS_STEP_1!$A$2:$A$5,,-1)</f>
        <v>3</v>
      </c>
      <c r="M101" s="1">
        <f>_xlfn.XLOOKUP(Table119[[#This Row],[RUNS-S]],NUMERICAL_BINS_STEP_1!$I$2:$I$5,NUMERICAL_BINS_STEP_1!$A$2:$A$5,,-1)</f>
        <v>0</v>
      </c>
      <c r="N101" s="1">
        <f>_xlfn.XLOOKUP(Table119[[#This Row],[HS ]],NUMERICAL_BINS_STEP_1!$J$2:$J$5,NUMERICAL_BINS_STEP_1!$A$2:$A$5,,-1)</f>
        <v>0</v>
      </c>
      <c r="O101" s="1">
        <f>_xlfn.XLOOKUP(Table119[[#This Row],[AVE]],NUMERICAL_BINS_STEP_1!$K$2:$K$5,NUMERICAL_BINS_STEP_1!$A$2:$A$5,,-1)</f>
        <v>0</v>
      </c>
      <c r="P101" s="1">
        <f>_xlfn.XLOOKUP(Table119[[#This Row],[SR -B]],NUMERICAL_BINS_STEP_1!$L$2:$L$5,NUMERICAL_BINS_STEP_1!$A$2:$A$5,,-1)</f>
        <v>0</v>
      </c>
      <c r="Q101" s="1">
        <f>_xlfn.XLOOKUP(Table119[[#This Row],[SIXERS]],NUMERICAL_BINS_STEP_1!$M$2:$M$5,NUMERICAL_BINS_STEP_1!$A$2:$A$5,,-1)</f>
        <v>0</v>
      </c>
      <c r="R101" s="1">
        <f>_xlfn.XLOOKUP(Table119[[#This Row],[RUNS-C]],NUMERICAL_BINS_STEP_1!$N$2:$N$5,NUMERICAL_BINS_STEP_1!$A$2:$A$5,,-1)</f>
        <v>0</v>
      </c>
      <c r="S101" s="1">
        <f>_xlfn.XLOOKUP(Table119[[#This Row],[WKTS]],NUMERICAL_BINS_STEP_1!$O$2:$O$5,NUMERICAL_BINS_STEP_1!$A$2:$A$5,,-1)</f>
        <v>0</v>
      </c>
      <c r="T101" s="1">
        <f>_xlfn.XLOOKUP(Table119[[#This Row],[AVE-BL]],NUMERICAL_BINS_STEP_1!$P$2:$P$5,NUMERICAL_BINS_STEP_1!$A$2:$A$5,,-1)</f>
        <v>0</v>
      </c>
      <c r="U101" s="1">
        <f>_xlfn.XLOOKUP(Table119[[#This Row],[ECON]],NUMERICAL_BINS_STEP_1!$Q$2:$Q$5,NUMERICAL_BINS_STEP_1!$A$2:$A$5,,-1)</f>
        <v>0</v>
      </c>
      <c r="V101" s="1">
        <f>_xlfn.XLOOKUP(Table119[[#This Row],[SR-BL]],NUMERICAL_BINS_STEP_1!$R$2:$R$5,NUMERICAL_BINS_STEP_1!$A$2:$A$5,,-1)</f>
        <v>0</v>
      </c>
      <c r="W101" s="1">
        <f>_xlfn.XLOOKUP(Table119[[#This Row],[AUCTION YEAR]],NUMERICAL_BINS_STEP_1!$S$2:$S$5,NUMERICAL_BINS_STEP_1!$A$2:$A$5,,-1)</f>
        <v>0</v>
      </c>
      <c r="X101" s="1">
        <f>_xlfn.XLOOKUP(Table119[[#This Row],[BASE PRICE]],NUMERICAL_BINS_STEP_1!$T$2:$T$5,NUMERICAL_BINS_STEP_1!$A$2:$A$5,,-1)</f>
        <v>3</v>
      </c>
      <c r="Y101" s="1">
        <f>_xlfn.XLOOKUP(Table119[[#This Row],[SOLD PRICE]],NUMERICAL_BINS_STEP_1!$U$2:$U$5,NUMERICAL_BINS_STEP_1!$A$2:$A$5,,-1)</f>
        <v>1</v>
      </c>
      <c r="Z101" s="4">
        <v>1</v>
      </c>
      <c r="AA101" s="1">
        <f>$B$134 +SUMPRODUCT($C$134:$Y$134,Table1523[[#This Row],[COUNTRY_BINS]:[SOLD PRICE]])</f>
        <v>-122.02161585957211</v>
      </c>
      <c r="AB101" s="1">
        <f t="shared" si="5"/>
        <v>1.0155131681490338E-53</v>
      </c>
      <c r="AC101" s="1">
        <f t="shared" si="6"/>
        <v>1.0155131681490338E-53</v>
      </c>
      <c r="AD101" s="1">
        <f>IF(Table1523[[#This Row],[AGE]]=1,AC101,1-AC101)</f>
        <v>1</v>
      </c>
      <c r="AE101" s="1">
        <f t="shared" si="7"/>
        <v>0</v>
      </c>
      <c r="AF101" s="1">
        <f t="shared" si="8"/>
        <v>0</v>
      </c>
      <c r="AG101" s="65">
        <f>IF(Table119[[#This Row],[SOLD PRICE]]&gt;=1000000,1,0)</f>
        <v>0</v>
      </c>
    </row>
    <row r="102" spans="1:33" x14ac:dyDescent="0.35">
      <c r="A102" s="13">
        <v>101</v>
      </c>
      <c r="B102" s="4" t="s">
        <v>140</v>
      </c>
      <c r="C102" s="1">
        <f>_xlfn.XLOOKUP(Table14[[#This Row],[COUNTRY]],CATEGORICAL_BINS_STEP_1!$L$2:$L$11,CATEGORICAL_BINS_STEP_1!$K$2:$K$11,,-1)</f>
        <v>3</v>
      </c>
      <c r="D102" s="1">
        <f>_xlfn.XLOOKUP(Table14[[#This Row],[TEAM]],CATEGORICAL_BINS_STEP_1!$L$14:$L$29,CATEGORICAL_BINS_STEP_1!$K$14:$K$29,,-1)</f>
        <v>3</v>
      </c>
      <c r="E102" s="1">
        <f>_xlfn.XLOOKUP(Table14[[#This Row],[PLAYING ROLE]],CATEGORICAL_BINS_STEP_1!$L$34:$L$37,CATEGORICAL_BINS_STEP_1!$K$34:$K$37,,-1)</f>
        <v>2</v>
      </c>
      <c r="F102" s="4">
        <v>2</v>
      </c>
      <c r="G102" s="1">
        <f>_xlfn.XLOOKUP(Table119[[#This Row],[T-RUNS]],NUMERICAL_BINS_STEP_1!$C$2:$C$5,NUMERICAL_BINS_STEP_1!$A$2:$A$5,,-1)</f>
        <v>3</v>
      </c>
      <c r="H102" s="1">
        <f>_xlfn.XLOOKUP(Table119[[#This Row],[T-WKTS]],NUMERICAL_BINS_STEP_1!$D$2:$D$5,NUMERICAL_BINS_STEP_1!$A$2:$A$5,,-1)</f>
        <v>3</v>
      </c>
      <c r="I102" s="1">
        <f>_xlfn.XLOOKUP(Table119[[#This Row],[ODI-RUNS-S]],NUMERICAL_BINS_STEP_1!$E$2:$E$5,NUMERICAL_BINS_STEP_1!$A$2:$A$5,,-1)</f>
        <v>3</v>
      </c>
      <c r="J102" s="1">
        <f>_xlfn.XLOOKUP(Table119[[#This Row],[ODI-SR-B]],NUMERICAL_BINS_STEP_1!$F$2:$F$5,NUMERICAL_BINS_STEP_1!$A$2:$A$5,,-1)</f>
        <v>2</v>
      </c>
      <c r="K102" s="1">
        <f>_xlfn.XLOOKUP(Table119[[#This Row],[ODI-WKTS]],NUMERICAL_BINS_STEP_1!$G$2:$G$5,NUMERICAL_BINS_STEP_1!$A$2:$A$5,,-1)</f>
        <v>3</v>
      </c>
      <c r="L102" s="1">
        <f>_xlfn.XLOOKUP(Table119[[#This Row],[ODI-SR-BL]],NUMERICAL_BINS_STEP_1!$H$2:$H$5,NUMERICAL_BINS_STEP_1!$A$2:$A$5,,-1)</f>
        <v>2</v>
      </c>
      <c r="M102" s="1">
        <f>_xlfn.XLOOKUP(Table119[[#This Row],[RUNS-S]],NUMERICAL_BINS_STEP_1!$I$2:$I$5,NUMERICAL_BINS_STEP_1!$A$2:$A$5,,-1)</f>
        <v>3</v>
      </c>
      <c r="N102" s="1">
        <f>_xlfn.XLOOKUP(Table119[[#This Row],[HS ]],NUMERICAL_BINS_STEP_1!$J$2:$J$5,NUMERICAL_BINS_STEP_1!$A$2:$A$5,,-1)</f>
        <v>3</v>
      </c>
      <c r="O102" s="1">
        <f>_xlfn.XLOOKUP(Table119[[#This Row],[AVE]],NUMERICAL_BINS_STEP_1!$K$2:$K$5,NUMERICAL_BINS_STEP_1!$A$2:$A$5,,-1)</f>
        <v>3</v>
      </c>
      <c r="P102" s="1">
        <f>_xlfn.XLOOKUP(Table119[[#This Row],[SR -B]],NUMERICAL_BINS_STEP_1!$L$2:$L$5,NUMERICAL_BINS_STEP_1!$A$2:$A$5,,-1)</f>
        <v>3</v>
      </c>
      <c r="Q102" s="1">
        <f>_xlfn.XLOOKUP(Table119[[#This Row],[SIXERS]],NUMERICAL_BINS_STEP_1!$M$2:$M$5,NUMERICAL_BINS_STEP_1!$A$2:$A$5,,-1)</f>
        <v>3</v>
      </c>
      <c r="R102" s="1">
        <f>_xlfn.XLOOKUP(Table119[[#This Row],[RUNS-C]],NUMERICAL_BINS_STEP_1!$N$2:$N$5,NUMERICAL_BINS_STEP_1!$A$2:$A$5,,-1)</f>
        <v>2</v>
      </c>
      <c r="S102" s="1">
        <f>_xlfn.XLOOKUP(Table119[[#This Row],[WKTS]],NUMERICAL_BINS_STEP_1!$O$2:$O$5,NUMERICAL_BINS_STEP_1!$A$2:$A$5,,-1)</f>
        <v>2</v>
      </c>
      <c r="T102" s="1">
        <f>_xlfn.XLOOKUP(Table119[[#This Row],[AVE-BL]],NUMERICAL_BINS_STEP_1!$P$2:$P$5,NUMERICAL_BINS_STEP_1!$A$2:$A$5,,-1)</f>
        <v>3</v>
      </c>
      <c r="U102" s="1">
        <f>_xlfn.XLOOKUP(Table119[[#This Row],[ECON]],NUMERICAL_BINS_STEP_1!$Q$2:$Q$5,NUMERICAL_BINS_STEP_1!$A$2:$A$5,,-1)</f>
        <v>2</v>
      </c>
      <c r="V102" s="1">
        <f>_xlfn.XLOOKUP(Table119[[#This Row],[SR-BL]],NUMERICAL_BINS_STEP_1!$R$2:$R$5,NUMERICAL_BINS_STEP_1!$A$2:$A$5,,-1)</f>
        <v>3</v>
      </c>
      <c r="W102" s="1">
        <f>_xlfn.XLOOKUP(Table119[[#This Row],[AUCTION YEAR]],NUMERICAL_BINS_STEP_1!$S$2:$S$5,NUMERICAL_BINS_STEP_1!$A$2:$A$5,,-1)</f>
        <v>0</v>
      </c>
      <c r="X102" s="1">
        <f>_xlfn.XLOOKUP(Table119[[#This Row],[BASE PRICE]],NUMERICAL_BINS_STEP_1!$T$2:$T$5,NUMERICAL_BINS_STEP_1!$A$2:$A$5,,-1)</f>
        <v>3</v>
      </c>
      <c r="Y102" s="1">
        <f>_xlfn.XLOOKUP(Table119[[#This Row],[SOLD PRICE]],NUMERICAL_BINS_STEP_1!$U$2:$U$5,NUMERICAL_BINS_STEP_1!$A$2:$A$5,,-1)</f>
        <v>3</v>
      </c>
      <c r="Z102" s="4">
        <v>0</v>
      </c>
      <c r="AA102" s="1">
        <f>$B$134 +SUMPRODUCT($C$134:$Y$134,Table1523[[#This Row],[COUNTRY_BINS]:[SOLD PRICE]])</f>
        <v>-48.011784015578229</v>
      </c>
      <c r="AB102" s="1">
        <f t="shared" si="5"/>
        <v>1.4084684907460456E-21</v>
      </c>
      <c r="AC102" s="1">
        <f t="shared" si="6"/>
        <v>1.4084684907460456E-21</v>
      </c>
      <c r="AD102" s="1">
        <f>IF(Table1523[[#This Row],[AGE]]=1,AC102,1-AC102)</f>
        <v>1</v>
      </c>
      <c r="AE102" s="1">
        <f t="shared" si="7"/>
        <v>0</v>
      </c>
      <c r="AF102" s="1">
        <f t="shared" si="8"/>
        <v>0</v>
      </c>
      <c r="AG102" s="65">
        <f>IF(Table119[[#This Row],[SOLD PRICE]]&gt;=1000000,1,0)</f>
        <v>0</v>
      </c>
    </row>
    <row r="103" spans="1:33" x14ac:dyDescent="0.35">
      <c r="A103" s="13">
        <v>102</v>
      </c>
      <c r="B103" s="4" t="s">
        <v>141</v>
      </c>
      <c r="C103" s="1">
        <f>_xlfn.XLOOKUP(Table14[[#This Row],[COUNTRY]],CATEGORICAL_BINS_STEP_1!$L$2:$L$11,CATEGORICAL_BINS_STEP_1!$K$2:$K$11,,-1)</f>
        <v>1</v>
      </c>
      <c r="D103" s="1">
        <f>_xlfn.XLOOKUP(Table14[[#This Row],[TEAM]],CATEGORICAL_BINS_STEP_1!$L$14:$L$29,CATEGORICAL_BINS_STEP_1!$K$14:$K$29,,-1)</f>
        <v>4</v>
      </c>
      <c r="E103" s="1">
        <f>_xlfn.XLOOKUP(Table14[[#This Row],[PLAYING ROLE]],CATEGORICAL_BINS_STEP_1!$L$34:$L$37,CATEGORICAL_BINS_STEP_1!$K$34:$K$37,,-1)</f>
        <v>3</v>
      </c>
      <c r="F103" s="4">
        <v>2</v>
      </c>
      <c r="G103" s="1">
        <f>_xlfn.XLOOKUP(Table119[[#This Row],[T-RUNS]],NUMERICAL_BINS_STEP_1!$C$2:$C$5,NUMERICAL_BINS_STEP_1!$A$2:$A$5,,-1)</f>
        <v>3</v>
      </c>
      <c r="H103" s="1">
        <f>_xlfn.XLOOKUP(Table119[[#This Row],[T-WKTS]],NUMERICAL_BINS_STEP_1!$D$2:$D$5,NUMERICAL_BINS_STEP_1!$A$2:$A$5,,-1)</f>
        <v>0</v>
      </c>
      <c r="I103" s="1">
        <f>_xlfn.XLOOKUP(Table119[[#This Row],[ODI-RUNS-S]],NUMERICAL_BINS_STEP_1!$E$2:$E$5,NUMERICAL_BINS_STEP_1!$A$2:$A$5,,-1)</f>
        <v>3</v>
      </c>
      <c r="J103" s="1">
        <f>_xlfn.XLOOKUP(Table119[[#This Row],[ODI-SR-B]],NUMERICAL_BINS_STEP_1!$F$2:$F$5,NUMERICAL_BINS_STEP_1!$A$2:$A$5,,-1)</f>
        <v>2</v>
      </c>
      <c r="K103" s="1">
        <f>_xlfn.XLOOKUP(Table119[[#This Row],[ODI-WKTS]],NUMERICAL_BINS_STEP_1!$G$2:$G$5,NUMERICAL_BINS_STEP_1!$A$2:$A$5,,-1)</f>
        <v>0</v>
      </c>
      <c r="L103" s="1">
        <f>_xlfn.XLOOKUP(Table119[[#This Row],[ODI-SR-BL]],NUMERICAL_BINS_STEP_1!$H$2:$H$5,NUMERICAL_BINS_STEP_1!$A$2:$A$5,,-1)</f>
        <v>0</v>
      </c>
      <c r="M103" s="1">
        <f>_xlfn.XLOOKUP(Table119[[#This Row],[RUNS-S]],NUMERICAL_BINS_STEP_1!$I$2:$I$5,NUMERICAL_BINS_STEP_1!$A$2:$A$5,,-1)</f>
        <v>2</v>
      </c>
      <c r="N103" s="1">
        <f>_xlfn.XLOOKUP(Table119[[#This Row],[HS ]],NUMERICAL_BINS_STEP_1!$J$2:$J$5,NUMERICAL_BINS_STEP_1!$A$2:$A$5,,-1)</f>
        <v>2</v>
      </c>
      <c r="O103" s="1">
        <f>_xlfn.XLOOKUP(Table119[[#This Row],[AVE]],NUMERICAL_BINS_STEP_1!$K$2:$K$5,NUMERICAL_BINS_STEP_1!$A$2:$A$5,,-1)</f>
        <v>2</v>
      </c>
      <c r="P103" s="1">
        <f>_xlfn.XLOOKUP(Table119[[#This Row],[SR -B]],NUMERICAL_BINS_STEP_1!$L$2:$L$5,NUMERICAL_BINS_STEP_1!$A$2:$A$5,,-1)</f>
        <v>1</v>
      </c>
      <c r="Q103" s="1">
        <f>_xlfn.XLOOKUP(Table119[[#This Row],[SIXERS]],NUMERICAL_BINS_STEP_1!$M$2:$M$5,NUMERICAL_BINS_STEP_1!$A$2:$A$5,,-1)</f>
        <v>3</v>
      </c>
      <c r="R103" s="1">
        <f>_xlfn.XLOOKUP(Table119[[#This Row],[RUNS-C]],NUMERICAL_BINS_STEP_1!$N$2:$N$5,NUMERICAL_BINS_STEP_1!$A$2:$A$5,,-1)</f>
        <v>0</v>
      </c>
      <c r="S103" s="1">
        <f>_xlfn.XLOOKUP(Table119[[#This Row],[WKTS]],NUMERICAL_BINS_STEP_1!$O$2:$O$5,NUMERICAL_BINS_STEP_1!$A$2:$A$5,,-1)</f>
        <v>0</v>
      </c>
      <c r="T103" s="1">
        <f>_xlfn.XLOOKUP(Table119[[#This Row],[AVE-BL]],NUMERICAL_BINS_STEP_1!$P$2:$P$5,NUMERICAL_BINS_STEP_1!$A$2:$A$5,,-1)</f>
        <v>0</v>
      </c>
      <c r="U103" s="1">
        <f>_xlfn.XLOOKUP(Table119[[#This Row],[ECON]],NUMERICAL_BINS_STEP_1!$Q$2:$Q$5,NUMERICAL_BINS_STEP_1!$A$2:$A$5,,-1)</f>
        <v>0</v>
      </c>
      <c r="V103" s="1">
        <f>_xlfn.XLOOKUP(Table119[[#This Row],[SR-BL]],NUMERICAL_BINS_STEP_1!$R$2:$R$5,NUMERICAL_BINS_STEP_1!$A$2:$A$5,,-1)</f>
        <v>0</v>
      </c>
      <c r="W103" s="1">
        <f>_xlfn.XLOOKUP(Table119[[#This Row],[AUCTION YEAR]],NUMERICAL_BINS_STEP_1!$S$2:$S$5,NUMERICAL_BINS_STEP_1!$A$2:$A$5,,-1)</f>
        <v>0</v>
      </c>
      <c r="X103" s="1">
        <f>_xlfn.XLOOKUP(Table119[[#This Row],[BASE PRICE]],NUMERICAL_BINS_STEP_1!$T$2:$T$5,NUMERICAL_BINS_STEP_1!$A$2:$A$5,,-1)</f>
        <v>3</v>
      </c>
      <c r="Y103" s="1">
        <f>_xlfn.XLOOKUP(Table119[[#This Row],[SOLD PRICE]],NUMERICAL_BINS_STEP_1!$U$2:$U$5,NUMERICAL_BINS_STEP_1!$A$2:$A$5,,-1)</f>
        <v>2</v>
      </c>
      <c r="Z103" s="4">
        <v>0</v>
      </c>
      <c r="AA103" s="1">
        <f>$B$134 +SUMPRODUCT($C$134:$Y$134,Table1523[[#This Row],[COUNTRY_BINS]:[SOLD PRICE]])</f>
        <v>-101.13039566835397</v>
      </c>
      <c r="AB103" s="1">
        <f t="shared" si="5"/>
        <v>1.2012328727977119E-44</v>
      </c>
      <c r="AC103" s="1">
        <f t="shared" si="6"/>
        <v>1.2012328727977119E-44</v>
      </c>
      <c r="AD103" s="1">
        <f>IF(Table1523[[#This Row],[AGE]]=1,AC103,1-AC103)</f>
        <v>1</v>
      </c>
      <c r="AE103" s="1">
        <f t="shared" si="7"/>
        <v>0</v>
      </c>
      <c r="AF103" s="1">
        <f t="shared" si="8"/>
        <v>0</v>
      </c>
      <c r="AG103" s="65">
        <f>IF(Table119[[#This Row],[SOLD PRICE]]&gt;=1000000,1,0)</f>
        <v>0</v>
      </c>
    </row>
    <row r="104" spans="1:33" x14ac:dyDescent="0.35">
      <c r="A104" s="13">
        <v>103</v>
      </c>
      <c r="B104" s="4" t="s">
        <v>142</v>
      </c>
      <c r="C104" s="1">
        <f>_xlfn.XLOOKUP(Table14[[#This Row],[COUNTRY]],CATEGORICAL_BINS_STEP_1!$L$2:$L$11,CATEGORICAL_BINS_STEP_1!$K$2:$K$11,,-1)</f>
        <v>3</v>
      </c>
      <c r="D104" s="1">
        <f>_xlfn.XLOOKUP(Table14[[#This Row],[TEAM]],CATEGORICAL_BINS_STEP_1!$L$14:$L$29,CATEGORICAL_BINS_STEP_1!$K$14:$K$29,,-1)</f>
        <v>4</v>
      </c>
      <c r="E104" s="1">
        <f>_xlfn.XLOOKUP(Table14[[#This Row],[PLAYING ROLE]],CATEGORICAL_BINS_STEP_1!$L$34:$L$37,CATEGORICAL_BINS_STEP_1!$K$34:$K$37,,-1)</f>
        <v>1</v>
      </c>
      <c r="F104" s="4">
        <v>2</v>
      </c>
      <c r="G104" s="1">
        <f>_xlfn.XLOOKUP(Table119[[#This Row],[T-RUNS]],NUMERICAL_BINS_STEP_1!$C$2:$C$5,NUMERICAL_BINS_STEP_1!$A$2:$A$5,,-1)</f>
        <v>2</v>
      </c>
      <c r="H104" s="1">
        <f>_xlfn.XLOOKUP(Table119[[#This Row],[T-WKTS]],NUMERICAL_BINS_STEP_1!$D$2:$D$5,NUMERICAL_BINS_STEP_1!$A$2:$A$5,,-1)</f>
        <v>3</v>
      </c>
      <c r="I104" s="1">
        <f>_xlfn.XLOOKUP(Table119[[#This Row],[ODI-RUNS-S]],NUMERICAL_BINS_STEP_1!$E$2:$E$5,NUMERICAL_BINS_STEP_1!$A$2:$A$5,,-1)</f>
        <v>2</v>
      </c>
      <c r="J104" s="1">
        <f>_xlfn.XLOOKUP(Table119[[#This Row],[ODI-SR-B]],NUMERICAL_BINS_STEP_1!$F$2:$F$5,NUMERICAL_BINS_STEP_1!$A$2:$A$5,,-1)</f>
        <v>2</v>
      </c>
      <c r="K104" s="1">
        <f>_xlfn.XLOOKUP(Table119[[#This Row],[ODI-WKTS]],NUMERICAL_BINS_STEP_1!$G$2:$G$5,NUMERICAL_BINS_STEP_1!$A$2:$A$5,,-1)</f>
        <v>3</v>
      </c>
      <c r="L104" s="1">
        <f>_xlfn.XLOOKUP(Table119[[#This Row],[ODI-SR-BL]],NUMERICAL_BINS_STEP_1!$H$2:$H$5,NUMERICAL_BINS_STEP_1!$A$2:$A$5,,-1)</f>
        <v>3</v>
      </c>
      <c r="M104" s="1">
        <f>_xlfn.XLOOKUP(Table119[[#This Row],[RUNS-S]],NUMERICAL_BINS_STEP_1!$I$2:$I$5,NUMERICAL_BINS_STEP_1!$A$2:$A$5,,-1)</f>
        <v>2</v>
      </c>
      <c r="N104" s="1">
        <f>_xlfn.XLOOKUP(Table119[[#This Row],[HS ]],NUMERICAL_BINS_STEP_1!$J$2:$J$5,NUMERICAL_BINS_STEP_1!$A$2:$A$5,,-1)</f>
        <v>2</v>
      </c>
      <c r="O104" s="1">
        <f>_xlfn.XLOOKUP(Table119[[#This Row],[AVE]],NUMERICAL_BINS_STEP_1!$K$2:$K$5,NUMERICAL_BINS_STEP_1!$A$2:$A$5,,-1)</f>
        <v>1</v>
      </c>
      <c r="P104" s="1">
        <f>_xlfn.XLOOKUP(Table119[[#This Row],[SR -B]],NUMERICAL_BINS_STEP_1!$L$2:$L$5,NUMERICAL_BINS_STEP_1!$A$2:$A$5,,-1)</f>
        <v>3</v>
      </c>
      <c r="Q104" s="1">
        <f>_xlfn.XLOOKUP(Table119[[#This Row],[SIXERS]],NUMERICAL_BINS_STEP_1!$M$2:$M$5,NUMERICAL_BINS_STEP_1!$A$2:$A$5,,-1)</f>
        <v>2</v>
      </c>
      <c r="R104" s="1">
        <f>_xlfn.XLOOKUP(Table119[[#This Row],[RUNS-C]],NUMERICAL_BINS_STEP_1!$N$2:$N$5,NUMERICAL_BINS_STEP_1!$A$2:$A$5,,-1)</f>
        <v>3</v>
      </c>
      <c r="S104" s="1">
        <f>_xlfn.XLOOKUP(Table119[[#This Row],[WKTS]],NUMERICAL_BINS_STEP_1!$O$2:$O$5,NUMERICAL_BINS_STEP_1!$A$2:$A$5,,-1)</f>
        <v>3</v>
      </c>
      <c r="T104" s="1">
        <f>_xlfn.XLOOKUP(Table119[[#This Row],[AVE-BL]],NUMERICAL_BINS_STEP_1!$P$2:$P$5,NUMERICAL_BINS_STEP_1!$A$2:$A$5,,-1)</f>
        <v>2</v>
      </c>
      <c r="U104" s="1">
        <f>_xlfn.XLOOKUP(Table119[[#This Row],[ECON]],NUMERICAL_BINS_STEP_1!$Q$2:$Q$5,NUMERICAL_BINS_STEP_1!$A$2:$A$5,,-1)</f>
        <v>0</v>
      </c>
      <c r="V104" s="1">
        <f>_xlfn.XLOOKUP(Table119[[#This Row],[SR-BL]],NUMERICAL_BINS_STEP_1!$R$2:$R$5,NUMERICAL_BINS_STEP_1!$A$2:$A$5,,-1)</f>
        <v>2</v>
      </c>
      <c r="W104" s="1">
        <f>_xlfn.XLOOKUP(Table119[[#This Row],[AUCTION YEAR]],NUMERICAL_BINS_STEP_1!$S$2:$S$5,NUMERICAL_BINS_STEP_1!$A$2:$A$5,,-1)</f>
        <v>0</v>
      </c>
      <c r="X104" s="1">
        <f>_xlfn.XLOOKUP(Table119[[#This Row],[BASE PRICE]],NUMERICAL_BINS_STEP_1!$T$2:$T$5,NUMERICAL_BINS_STEP_1!$A$2:$A$5,,-1)</f>
        <v>3</v>
      </c>
      <c r="Y104" s="1">
        <f>_xlfn.XLOOKUP(Table119[[#This Row],[SOLD PRICE]],NUMERICAL_BINS_STEP_1!$U$2:$U$5,NUMERICAL_BINS_STEP_1!$A$2:$A$5,,-1)</f>
        <v>3</v>
      </c>
      <c r="Z104" s="4">
        <v>0</v>
      </c>
      <c r="AA104" s="1">
        <f>$B$134 +SUMPRODUCT($C$134:$Y$134,Table1523[[#This Row],[COUNTRY_BINS]:[SOLD PRICE]])</f>
        <v>-37.502894222742896</v>
      </c>
      <c r="AB104" s="1">
        <f t="shared" si="5"/>
        <v>5.1605974524834909E-17</v>
      </c>
      <c r="AC104" s="1">
        <f t="shared" si="6"/>
        <v>5.1605974524834909E-17</v>
      </c>
      <c r="AD104" s="1">
        <f>IF(Table1523[[#This Row],[AGE]]=1,AC104,1-AC104)</f>
        <v>1</v>
      </c>
      <c r="AE104" s="1">
        <f t="shared" si="7"/>
        <v>0</v>
      </c>
      <c r="AF104" s="1">
        <f t="shared" si="8"/>
        <v>0</v>
      </c>
      <c r="AG104" s="65">
        <f>IF(Table119[[#This Row],[SOLD PRICE]]&gt;=1000000,1,0)</f>
        <v>0</v>
      </c>
    </row>
    <row r="105" spans="1:33" x14ac:dyDescent="0.35">
      <c r="A105" s="13">
        <v>104</v>
      </c>
      <c r="B105" s="4" t="s">
        <v>143</v>
      </c>
      <c r="C105" s="1">
        <f>_xlfn.XLOOKUP(Table14[[#This Row],[COUNTRY]],CATEGORICAL_BINS_STEP_1!$L$2:$L$11,CATEGORICAL_BINS_STEP_1!$K$2:$K$11,,-1)</f>
        <v>2</v>
      </c>
      <c r="D105" s="1">
        <f>_xlfn.XLOOKUP(Table14[[#This Row],[TEAM]],CATEGORICAL_BINS_STEP_1!$L$14:$L$29,CATEGORICAL_BINS_STEP_1!$K$14:$K$29,,-1)</f>
        <v>4</v>
      </c>
      <c r="E105" s="1">
        <f>_xlfn.XLOOKUP(Table14[[#This Row],[PLAYING ROLE]],CATEGORICAL_BINS_STEP_1!$L$34:$L$37,CATEGORICAL_BINS_STEP_1!$K$34:$K$37,,-1)</f>
        <v>2</v>
      </c>
      <c r="F105" s="4">
        <v>2</v>
      </c>
      <c r="G105" s="1">
        <f>_xlfn.XLOOKUP(Table119[[#This Row],[T-RUNS]],NUMERICAL_BINS_STEP_1!$C$2:$C$5,NUMERICAL_BINS_STEP_1!$A$2:$A$5,,-1)</f>
        <v>3</v>
      </c>
      <c r="H105" s="1">
        <f>_xlfn.XLOOKUP(Table119[[#This Row],[T-WKTS]],NUMERICAL_BINS_STEP_1!$D$2:$D$5,NUMERICAL_BINS_STEP_1!$A$2:$A$5,,-1)</f>
        <v>2</v>
      </c>
      <c r="I105" s="1">
        <f>_xlfn.XLOOKUP(Table119[[#This Row],[ODI-RUNS-S]],NUMERICAL_BINS_STEP_1!$E$2:$E$5,NUMERICAL_BINS_STEP_1!$A$2:$A$5,,-1)</f>
        <v>3</v>
      </c>
      <c r="J105" s="1">
        <f>_xlfn.XLOOKUP(Table119[[#This Row],[ODI-SR-B]],NUMERICAL_BINS_STEP_1!$F$2:$F$5,NUMERICAL_BINS_STEP_1!$A$2:$A$5,,-1)</f>
        <v>3</v>
      </c>
      <c r="K105" s="1">
        <f>_xlfn.XLOOKUP(Table119[[#This Row],[ODI-WKTS]],NUMERICAL_BINS_STEP_1!$G$2:$G$5,NUMERICAL_BINS_STEP_1!$A$2:$A$5,,-1)</f>
        <v>0</v>
      </c>
      <c r="L105" s="1">
        <f>_xlfn.XLOOKUP(Table119[[#This Row],[ODI-SR-BL]],NUMERICAL_BINS_STEP_1!$H$2:$H$5,NUMERICAL_BINS_STEP_1!$A$2:$A$5,,-1)</f>
        <v>3</v>
      </c>
      <c r="M105" s="1">
        <f>_xlfn.XLOOKUP(Table119[[#This Row],[RUNS-S]],NUMERICAL_BINS_STEP_1!$I$2:$I$5,NUMERICAL_BINS_STEP_1!$A$2:$A$5,,-1)</f>
        <v>3</v>
      </c>
      <c r="N105" s="1">
        <f>_xlfn.XLOOKUP(Table119[[#This Row],[HS ]],NUMERICAL_BINS_STEP_1!$J$2:$J$5,NUMERICAL_BINS_STEP_1!$A$2:$A$5,,-1)</f>
        <v>3</v>
      </c>
      <c r="O105" s="1">
        <f>_xlfn.XLOOKUP(Table119[[#This Row],[AVE]],NUMERICAL_BINS_STEP_1!$K$2:$K$5,NUMERICAL_BINS_STEP_1!$A$2:$A$5,,-1)</f>
        <v>3</v>
      </c>
      <c r="P105" s="1">
        <f>_xlfn.XLOOKUP(Table119[[#This Row],[SR -B]],NUMERICAL_BINS_STEP_1!$L$2:$L$5,NUMERICAL_BINS_STEP_1!$A$2:$A$5,,-1)</f>
        <v>2</v>
      </c>
      <c r="Q105" s="1">
        <f>_xlfn.XLOOKUP(Table119[[#This Row],[SIXERS]],NUMERICAL_BINS_STEP_1!$M$2:$M$5,NUMERICAL_BINS_STEP_1!$A$2:$A$5,,-1)</f>
        <v>2</v>
      </c>
      <c r="R105" s="1">
        <f>_xlfn.XLOOKUP(Table119[[#This Row],[RUNS-C]],NUMERICAL_BINS_STEP_1!$N$2:$N$5,NUMERICAL_BINS_STEP_1!$A$2:$A$5,,-1)</f>
        <v>0</v>
      </c>
      <c r="S105" s="1">
        <f>_xlfn.XLOOKUP(Table119[[#This Row],[WKTS]],NUMERICAL_BINS_STEP_1!$O$2:$O$5,NUMERICAL_BINS_STEP_1!$A$2:$A$5,,-1)</f>
        <v>0</v>
      </c>
      <c r="T105" s="1">
        <f>_xlfn.XLOOKUP(Table119[[#This Row],[AVE-BL]],NUMERICAL_BINS_STEP_1!$P$2:$P$5,NUMERICAL_BINS_STEP_1!$A$2:$A$5,,-1)</f>
        <v>0</v>
      </c>
      <c r="U105" s="1">
        <f>_xlfn.XLOOKUP(Table119[[#This Row],[ECON]],NUMERICAL_BINS_STEP_1!$Q$2:$Q$5,NUMERICAL_BINS_STEP_1!$A$2:$A$5,,-1)</f>
        <v>0</v>
      </c>
      <c r="V105" s="1">
        <f>_xlfn.XLOOKUP(Table119[[#This Row],[SR-BL]],NUMERICAL_BINS_STEP_1!$R$2:$R$5,NUMERICAL_BINS_STEP_1!$A$2:$A$5,,-1)</f>
        <v>0</v>
      </c>
      <c r="W105" s="1">
        <f>_xlfn.XLOOKUP(Table119[[#This Row],[AUCTION YEAR]],NUMERICAL_BINS_STEP_1!$S$2:$S$5,NUMERICAL_BINS_STEP_1!$A$2:$A$5,,-1)</f>
        <v>0</v>
      </c>
      <c r="X105" s="1">
        <f>_xlfn.XLOOKUP(Table119[[#This Row],[BASE PRICE]],NUMERICAL_BINS_STEP_1!$T$2:$T$5,NUMERICAL_BINS_STEP_1!$A$2:$A$5,,-1)</f>
        <v>3</v>
      </c>
      <c r="Y105" s="1">
        <f>_xlfn.XLOOKUP(Table119[[#This Row],[SOLD PRICE]],NUMERICAL_BINS_STEP_1!$U$2:$U$5,NUMERICAL_BINS_STEP_1!$A$2:$A$5,,-1)</f>
        <v>1</v>
      </c>
      <c r="Z105" s="4">
        <v>1</v>
      </c>
      <c r="AA105" s="1">
        <f>$B$134 +SUMPRODUCT($C$134:$Y$134,Table1523[[#This Row],[COUNTRY_BINS]:[SOLD PRICE]])</f>
        <v>-97.321637624332752</v>
      </c>
      <c r="AB105" s="1">
        <f t="shared" si="5"/>
        <v>5.4168874236427377E-43</v>
      </c>
      <c r="AC105" s="1">
        <f t="shared" si="6"/>
        <v>5.4168874236427377E-43</v>
      </c>
      <c r="AD105" s="1">
        <f>IF(Table1523[[#This Row],[AGE]]=1,AC105,1-AC105)</f>
        <v>1</v>
      </c>
      <c r="AE105" s="1">
        <f t="shared" si="7"/>
        <v>0</v>
      </c>
      <c r="AF105" s="1">
        <f t="shared" si="8"/>
        <v>0</v>
      </c>
      <c r="AG105" s="65">
        <f>IF(Table119[[#This Row],[SOLD PRICE]]&gt;=1000000,1,0)</f>
        <v>0</v>
      </c>
    </row>
    <row r="106" spans="1:33" ht="26.5" x14ac:dyDescent="0.35">
      <c r="A106" s="13">
        <v>105</v>
      </c>
      <c r="B106" s="4" t="s">
        <v>144</v>
      </c>
      <c r="C106" s="1">
        <f>_xlfn.XLOOKUP(Table14[[#This Row],[COUNTRY]],CATEGORICAL_BINS_STEP_1!$L$2:$L$11,CATEGORICAL_BINS_STEP_1!$K$2:$K$11,,-1)</f>
        <v>1</v>
      </c>
      <c r="D106" s="1">
        <f>_xlfn.XLOOKUP(Table14[[#This Row],[TEAM]],CATEGORICAL_BINS_STEP_1!$L$14:$L$29,CATEGORICAL_BINS_STEP_1!$K$14:$K$29,,-1)</f>
        <v>3</v>
      </c>
      <c r="E106" s="1">
        <f>_xlfn.XLOOKUP(Table14[[#This Row],[PLAYING ROLE]],CATEGORICAL_BINS_STEP_1!$L$34:$L$37,CATEGORICAL_BINS_STEP_1!$K$34:$K$37,,-1)</f>
        <v>3</v>
      </c>
      <c r="F106" s="4">
        <v>2</v>
      </c>
      <c r="G106" s="1">
        <f>_xlfn.XLOOKUP(Table119[[#This Row],[T-RUNS]],NUMERICAL_BINS_STEP_1!$C$2:$C$5,NUMERICAL_BINS_STEP_1!$A$2:$A$5,,-1)</f>
        <v>3</v>
      </c>
      <c r="H106" s="1">
        <f>_xlfn.XLOOKUP(Table119[[#This Row],[T-WKTS]],NUMERICAL_BINS_STEP_1!$D$2:$D$5,NUMERICAL_BINS_STEP_1!$A$2:$A$5,,-1)</f>
        <v>3</v>
      </c>
      <c r="I106" s="1">
        <f>_xlfn.XLOOKUP(Table119[[#This Row],[ODI-RUNS-S]],NUMERICAL_BINS_STEP_1!$E$2:$E$5,NUMERICAL_BINS_STEP_1!$A$2:$A$5,,-1)</f>
        <v>3</v>
      </c>
      <c r="J106" s="1">
        <f>_xlfn.XLOOKUP(Table119[[#This Row],[ODI-SR-B]],NUMERICAL_BINS_STEP_1!$F$2:$F$5,NUMERICAL_BINS_STEP_1!$A$2:$A$5,,-1)</f>
        <v>3</v>
      </c>
      <c r="K106" s="1">
        <f>_xlfn.XLOOKUP(Table119[[#This Row],[ODI-WKTS]],NUMERICAL_BINS_STEP_1!$G$2:$G$5,NUMERICAL_BINS_STEP_1!$A$2:$A$5,,-1)</f>
        <v>3</v>
      </c>
      <c r="L106" s="1">
        <f>_xlfn.XLOOKUP(Table119[[#This Row],[ODI-SR-BL]],NUMERICAL_BINS_STEP_1!$H$2:$H$5,NUMERICAL_BINS_STEP_1!$A$2:$A$5,,-1)</f>
        <v>3</v>
      </c>
      <c r="M106" s="1">
        <f>_xlfn.XLOOKUP(Table119[[#This Row],[RUNS-S]],NUMERICAL_BINS_STEP_1!$I$2:$I$5,NUMERICAL_BINS_STEP_1!$A$2:$A$5,,-1)</f>
        <v>2</v>
      </c>
      <c r="N106" s="1">
        <f>_xlfn.XLOOKUP(Table119[[#This Row],[HS ]],NUMERICAL_BINS_STEP_1!$J$2:$J$5,NUMERICAL_BINS_STEP_1!$A$2:$A$5,,-1)</f>
        <v>3</v>
      </c>
      <c r="O106" s="1">
        <f>_xlfn.XLOOKUP(Table119[[#This Row],[AVE]],NUMERICAL_BINS_STEP_1!$K$2:$K$5,NUMERICAL_BINS_STEP_1!$A$2:$A$5,,-1)</f>
        <v>2</v>
      </c>
      <c r="P106" s="1">
        <f>_xlfn.XLOOKUP(Table119[[#This Row],[SR -B]],NUMERICAL_BINS_STEP_1!$L$2:$L$5,NUMERICAL_BINS_STEP_1!$A$2:$A$5,,-1)</f>
        <v>3</v>
      </c>
      <c r="Q106" s="1">
        <f>_xlfn.XLOOKUP(Table119[[#This Row],[SIXERS]],NUMERICAL_BINS_STEP_1!$M$2:$M$5,NUMERICAL_BINS_STEP_1!$A$2:$A$5,,-1)</f>
        <v>3</v>
      </c>
      <c r="R106" s="1">
        <f>_xlfn.XLOOKUP(Table119[[#This Row],[RUNS-C]],NUMERICAL_BINS_STEP_1!$N$2:$N$5,NUMERICAL_BINS_STEP_1!$A$2:$A$5,,-1)</f>
        <v>2</v>
      </c>
      <c r="S106" s="1">
        <f>_xlfn.XLOOKUP(Table119[[#This Row],[WKTS]],NUMERICAL_BINS_STEP_1!$O$2:$O$5,NUMERICAL_BINS_STEP_1!$A$2:$A$5,,-1)</f>
        <v>2</v>
      </c>
      <c r="T106" s="1">
        <f>_xlfn.XLOOKUP(Table119[[#This Row],[AVE-BL]],NUMERICAL_BINS_STEP_1!$P$2:$P$5,NUMERICAL_BINS_STEP_1!$A$2:$A$5,,-1)</f>
        <v>2</v>
      </c>
      <c r="U106" s="1">
        <f>_xlfn.XLOOKUP(Table119[[#This Row],[ECON]],NUMERICAL_BINS_STEP_1!$Q$2:$Q$5,NUMERICAL_BINS_STEP_1!$A$2:$A$5,,-1)</f>
        <v>2</v>
      </c>
      <c r="V106" s="1">
        <f>_xlfn.XLOOKUP(Table119[[#This Row],[SR-BL]],NUMERICAL_BINS_STEP_1!$R$2:$R$5,NUMERICAL_BINS_STEP_1!$A$2:$A$5,,-1)</f>
        <v>2</v>
      </c>
      <c r="W106" s="1">
        <f>_xlfn.XLOOKUP(Table119[[#This Row],[AUCTION YEAR]],NUMERICAL_BINS_STEP_1!$S$2:$S$5,NUMERICAL_BINS_STEP_1!$A$2:$A$5,,-1)</f>
        <v>0</v>
      </c>
      <c r="X106" s="1">
        <f>_xlfn.XLOOKUP(Table119[[#This Row],[BASE PRICE]],NUMERICAL_BINS_STEP_1!$T$2:$T$5,NUMERICAL_BINS_STEP_1!$A$2:$A$5,,-1)</f>
        <v>3</v>
      </c>
      <c r="Y106" s="1">
        <f>_xlfn.XLOOKUP(Table119[[#This Row],[SOLD PRICE]],NUMERICAL_BINS_STEP_1!$U$2:$U$5,NUMERICAL_BINS_STEP_1!$A$2:$A$5,,-1)</f>
        <v>3</v>
      </c>
      <c r="Z106" s="4">
        <v>0</v>
      </c>
      <c r="AA106" s="1">
        <f>$B$134 +SUMPRODUCT($C$134:$Y$134,Table1523[[#This Row],[COUNTRY_BINS]:[SOLD PRICE]])</f>
        <v>-25.926125911567595</v>
      </c>
      <c r="AB106" s="1">
        <f t="shared" si="5"/>
        <v>5.5008091761922554E-12</v>
      </c>
      <c r="AC106" s="1">
        <f t="shared" si="6"/>
        <v>5.5008091761619971E-12</v>
      </c>
      <c r="AD106" s="1">
        <f>IF(Table1523[[#This Row],[AGE]]=1,AC106,1-AC106)</f>
        <v>0.99999999999449918</v>
      </c>
      <c r="AE106" s="1">
        <f t="shared" si="7"/>
        <v>-2.3889766492723564E-12</v>
      </c>
      <c r="AF106" s="1">
        <f t="shared" si="8"/>
        <v>0</v>
      </c>
      <c r="AG106" s="65">
        <f>IF(Table119[[#This Row],[SOLD PRICE]]&gt;=1000000,1,0)</f>
        <v>0</v>
      </c>
    </row>
    <row r="107" spans="1:33" ht="26.5" x14ac:dyDescent="0.35">
      <c r="A107" s="13">
        <v>106</v>
      </c>
      <c r="B107" s="4" t="s">
        <v>145</v>
      </c>
      <c r="C107" s="1">
        <f>_xlfn.XLOOKUP(Table14[[#This Row],[COUNTRY]],CATEGORICAL_BINS_STEP_1!$L$2:$L$11,CATEGORICAL_BINS_STEP_1!$K$2:$K$11,,-1)</f>
        <v>1</v>
      </c>
      <c r="D107" s="1">
        <f>_xlfn.XLOOKUP(Table14[[#This Row],[TEAM]],CATEGORICAL_BINS_STEP_1!$L$14:$L$29,CATEGORICAL_BINS_STEP_1!$K$14:$K$29,,-1)</f>
        <v>4</v>
      </c>
      <c r="E107" s="1">
        <f>_xlfn.XLOOKUP(Table14[[#This Row],[PLAYING ROLE]],CATEGORICAL_BINS_STEP_1!$L$34:$L$37,CATEGORICAL_BINS_STEP_1!$K$34:$K$37,,-1)</f>
        <v>3</v>
      </c>
      <c r="F107" s="4">
        <v>2</v>
      </c>
      <c r="G107" s="1">
        <f>_xlfn.XLOOKUP(Table119[[#This Row],[T-RUNS]],NUMERICAL_BINS_STEP_1!$C$2:$C$5,NUMERICAL_BINS_STEP_1!$A$2:$A$5,,-1)</f>
        <v>3</v>
      </c>
      <c r="H107" s="1">
        <f>_xlfn.XLOOKUP(Table119[[#This Row],[T-WKTS]],NUMERICAL_BINS_STEP_1!$D$2:$D$5,NUMERICAL_BINS_STEP_1!$A$2:$A$5,,-1)</f>
        <v>0</v>
      </c>
      <c r="I107" s="1">
        <f>_xlfn.XLOOKUP(Table119[[#This Row],[ODI-RUNS-S]],NUMERICAL_BINS_STEP_1!$E$2:$E$5,NUMERICAL_BINS_STEP_1!$A$2:$A$5,,-1)</f>
        <v>3</v>
      </c>
      <c r="J107" s="1">
        <f>_xlfn.XLOOKUP(Table119[[#This Row],[ODI-SR-B]],NUMERICAL_BINS_STEP_1!$F$2:$F$5,NUMERICAL_BINS_STEP_1!$A$2:$A$5,,-1)</f>
        <v>1</v>
      </c>
      <c r="K107" s="1">
        <f>_xlfn.XLOOKUP(Table119[[#This Row],[ODI-WKTS]],NUMERICAL_BINS_STEP_1!$G$2:$G$5,NUMERICAL_BINS_STEP_1!$A$2:$A$5,,-1)</f>
        <v>0</v>
      </c>
      <c r="L107" s="1">
        <f>_xlfn.XLOOKUP(Table119[[#This Row],[ODI-SR-BL]],NUMERICAL_BINS_STEP_1!$H$2:$H$5,NUMERICAL_BINS_STEP_1!$A$2:$A$5,,-1)</f>
        <v>3</v>
      </c>
      <c r="M107" s="1">
        <f>_xlfn.XLOOKUP(Table119[[#This Row],[RUNS-S]],NUMERICAL_BINS_STEP_1!$I$2:$I$5,NUMERICAL_BINS_STEP_1!$A$2:$A$5,,-1)</f>
        <v>3</v>
      </c>
      <c r="N107" s="1">
        <f>_xlfn.XLOOKUP(Table119[[#This Row],[HS ]],NUMERICAL_BINS_STEP_1!$J$2:$J$5,NUMERICAL_BINS_STEP_1!$A$2:$A$5,,-1)</f>
        <v>3</v>
      </c>
      <c r="O107" s="1">
        <f>_xlfn.XLOOKUP(Table119[[#This Row],[AVE]],NUMERICAL_BINS_STEP_1!$K$2:$K$5,NUMERICAL_BINS_STEP_1!$A$2:$A$5,,-1)</f>
        <v>3</v>
      </c>
      <c r="P107" s="1">
        <f>_xlfn.XLOOKUP(Table119[[#This Row],[SR -B]],NUMERICAL_BINS_STEP_1!$L$2:$L$5,NUMERICAL_BINS_STEP_1!$A$2:$A$5,,-1)</f>
        <v>2</v>
      </c>
      <c r="Q107" s="1">
        <f>_xlfn.XLOOKUP(Table119[[#This Row],[SIXERS]],NUMERICAL_BINS_STEP_1!$M$2:$M$5,NUMERICAL_BINS_STEP_1!$A$2:$A$5,,-1)</f>
        <v>3</v>
      </c>
      <c r="R107" s="1">
        <f>_xlfn.XLOOKUP(Table119[[#This Row],[RUNS-C]],NUMERICAL_BINS_STEP_1!$N$2:$N$5,NUMERICAL_BINS_STEP_1!$A$2:$A$5,,-1)</f>
        <v>0</v>
      </c>
      <c r="S107" s="1">
        <f>_xlfn.XLOOKUP(Table119[[#This Row],[WKTS]],NUMERICAL_BINS_STEP_1!$O$2:$O$5,NUMERICAL_BINS_STEP_1!$A$2:$A$5,,-1)</f>
        <v>0</v>
      </c>
      <c r="T107" s="1">
        <f>_xlfn.XLOOKUP(Table119[[#This Row],[AVE-BL]],NUMERICAL_BINS_STEP_1!$P$2:$P$5,NUMERICAL_BINS_STEP_1!$A$2:$A$5,,-1)</f>
        <v>0</v>
      </c>
      <c r="U107" s="1">
        <f>_xlfn.XLOOKUP(Table119[[#This Row],[ECON]],NUMERICAL_BINS_STEP_1!$Q$2:$Q$5,NUMERICAL_BINS_STEP_1!$A$2:$A$5,,-1)</f>
        <v>0</v>
      </c>
      <c r="V107" s="1">
        <f>_xlfn.XLOOKUP(Table119[[#This Row],[SR-BL]],NUMERICAL_BINS_STEP_1!$R$2:$R$5,NUMERICAL_BINS_STEP_1!$A$2:$A$5,,-1)</f>
        <v>0</v>
      </c>
      <c r="W107" s="1">
        <f>_xlfn.XLOOKUP(Table119[[#This Row],[AUCTION YEAR]],NUMERICAL_BINS_STEP_1!$S$2:$S$5,NUMERICAL_BINS_STEP_1!$A$2:$A$5,,-1)</f>
        <v>0</v>
      </c>
      <c r="X107" s="1">
        <f>_xlfn.XLOOKUP(Table119[[#This Row],[BASE PRICE]],NUMERICAL_BINS_STEP_1!$T$2:$T$5,NUMERICAL_BINS_STEP_1!$A$2:$A$5,,-1)</f>
        <v>3</v>
      </c>
      <c r="Y107" s="1">
        <f>_xlfn.XLOOKUP(Table119[[#This Row],[SOLD PRICE]],NUMERICAL_BINS_STEP_1!$U$2:$U$5,NUMERICAL_BINS_STEP_1!$A$2:$A$5,,-1)</f>
        <v>2</v>
      </c>
      <c r="Z107" s="4">
        <v>0</v>
      </c>
      <c r="AA107" s="1">
        <f>$B$134 +SUMPRODUCT($C$134:$Y$134,Table1523[[#This Row],[COUNTRY_BINS]:[SOLD PRICE]])</f>
        <v>-79.477102288898379</v>
      </c>
      <c r="AB107" s="1">
        <f t="shared" si="5"/>
        <v>3.0446195958704298E-35</v>
      </c>
      <c r="AC107" s="1">
        <f t="shared" si="6"/>
        <v>3.0446195958704298E-35</v>
      </c>
      <c r="AD107" s="1">
        <f>IF(Table1523[[#This Row],[AGE]]=1,AC107,1-AC107)</f>
        <v>1</v>
      </c>
      <c r="AE107" s="1">
        <f t="shared" si="7"/>
        <v>0</v>
      </c>
      <c r="AF107" s="1">
        <f t="shared" si="8"/>
        <v>0</v>
      </c>
      <c r="AG107" s="65">
        <f>IF(Table119[[#This Row],[SOLD PRICE]]&gt;=1000000,1,0)</f>
        <v>0</v>
      </c>
    </row>
    <row r="108" spans="1:33" x14ac:dyDescent="0.35">
      <c r="A108" s="13">
        <v>107</v>
      </c>
      <c r="B108" s="4" t="s">
        <v>146</v>
      </c>
      <c r="C108" s="1">
        <f>_xlfn.XLOOKUP(Table14[[#This Row],[COUNTRY]],CATEGORICAL_BINS_STEP_1!$L$2:$L$11,CATEGORICAL_BINS_STEP_1!$K$2:$K$11,,-1)</f>
        <v>2</v>
      </c>
      <c r="D108" s="1">
        <f>_xlfn.XLOOKUP(Table14[[#This Row],[TEAM]],CATEGORICAL_BINS_STEP_1!$L$14:$L$29,CATEGORICAL_BINS_STEP_1!$K$14:$K$29,,-1)</f>
        <v>2</v>
      </c>
      <c r="E108" s="1">
        <f>_xlfn.XLOOKUP(Table14[[#This Row],[PLAYING ROLE]],CATEGORICAL_BINS_STEP_1!$L$34:$L$37,CATEGORICAL_BINS_STEP_1!$K$34:$K$37,,-1)</f>
        <v>3</v>
      </c>
      <c r="F108" s="4">
        <v>2</v>
      </c>
      <c r="G108" s="1">
        <f>_xlfn.XLOOKUP(Table119[[#This Row],[T-RUNS]],NUMERICAL_BINS_STEP_1!$C$2:$C$5,NUMERICAL_BINS_STEP_1!$A$2:$A$5,,-1)</f>
        <v>2</v>
      </c>
      <c r="H108" s="1">
        <f>_xlfn.XLOOKUP(Table119[[#This Row],[T-WKTS]],NUMERICAL_BINS_STEP_1!$D$2:$D$5,NUMERICAL_BINS_STEP_1!$A$2:$A$5,,-1)</f>
        <v>3</v>
      </c>
      <c r="I108" s="1">
        <f>_xlfn.XLOOKUP(Table119[[#This Row],[ODI-RUNS-S]],NUMERICAL_BINS_STEP_1!$E$2:$E$5,NUMERICAL_BINS_STEP_1!$A$2:$A$5,,-1)</f>
        <v>2</v>
      </c>
      <c r="J108" s="1">
        <f>_xlfn.XLOOKUP(Table119[[#This Row],[ODI-SR-B]],NUMERICAL_BINS_STEP_1!$F$2:$F$5,NUMERICAL_BINS_STEP_1!$A$2:$A$5,,-1)</f>
        <v>0</v>
      </c>
      <c r="K108" s="1">
        <f>_xlfn.XLOOKUP(Table119[[#This Row],[ODI-WKTS]],NUMERICAL_BINS_STEP_1!$G$2:$G$5,NUMERICAL_BINS_STEP_1!$A$2:$A$5,,-1)</f>
        <v>3</v>
      </c>
      <c r="L108" s="1">
        <f>_xlfn.XLOOKUP(Table119[[#This Row],[ODI-SR-BL]],NUMERICAL_BINS_STEP_1!$H$2:$H$5,NUMERICAL_BINS_STEP_1!$A$2:$A$5,,-1)</f>
        <v>2</v>
      </c>
      <c r="M108" s="1">
        <f>_xlfn.XLOOKUP(Table119[[#This Row],[RUNS-S]],NUMERICAL_BINS_STEP_1!$I$2:$I$5,NUMERICAL_BINS_STEP_1!$A$2:$A$5,,-1)</f>
        <v>0</v>
      </c>
      <c r="N108" s="1">
        <f>_xlfn.XLOOKUP(Table119[[#This Row],[HS ]],NUMERICAL_BINS_STEP_1!$J$2:$J$5,NUMERICAL_BINS_STEP_1!$A$2:$A$5,,-1)</f>
        <v>0</v>
      </c>
      <c r="O108" s="1">
        <f>_xlfn.XLOOKUP(Table119[[#This Row],[AVE]],NUMERICAL_BINS_STEP_1!$K$2:$K$5,NUMERICAL_BINS_STEP_1!$A$2:$A$5,,-1)</f>
        <v>1</v>
      </c>
      <c r="P108" s="1">
        <f>_xlfn.XLOOKUP(Table119[[#This Row],[SR -B]],NUMERICAL_BINS_STEP_1!$L$2:$L$5,NUMERICAL_BINS_STEP_1!$A$2:$A$5,,-1)</f>
        <v>0</v>
      </c>
      <c r="Q108" s="1">
        <f>_xlfn.XLOOKUP(Table119[[#This Row],[SIXERS]],NUMERICAL_BINS_STEP_1!$M$2:$M$5,NUMERICAL_BINS_STEP_1!$A$2:$A$5,,-1)</f>
        <v>0</v>
      </c>
      <c r="R108" s="1">
        <f>_xlfn.XLOOKUP(Table119[[#This Row],[RUNS-C]],NUMERICAL_BINS_STEP_1!$N$2:$N$5,NUMERICAL_BINS_STEP_1!$A$2:$A$5,,-1)</f>
        <v>0</v>
      </c>
      <c r="S108" s="1">
        <f>_xlfn.XLOOKUP(Table119[[#This Row],[WKTS]],NUMERICAL_BINS_STEP_1!$O$2:$O$5,NUMERICAL_BINS_STEP_1!$A$2:$A$5,,-1)</f>
        <v>0</v>
      </c>
      <c r="T108" s="1">
        <f>_xlfn.XLOOKUP(Table119[[#This Row],[AVE-BL]],NUMERICAL_BINS_STEP_1!$P$2:$P$5,NUMERICAL_BINS_STEP_1!$A$2:$A$5,,-1)</f>
        <v>3</v>
      </c>
      <c r="U108" s="1">
        <f>_xlfn.XLOOKUP(Table119[[#This Row],[ECON]],NUMERICAL_BINS_STEP_1!$Q$2:$Q$5,NUMERICAL_BINS_STEP_1!$A$2:$A$5,,-1)</f>
        <v>3</v>
      </c>
      <c r="V108" s="1">
        <f>_xlfn.XLOOKUP(Table119[[#This Row],[SR-BL]],NUMERICAL_BINS_STEP_1!$R$2:$R$5,NUMERICAL_BINS_STEP_1!$A$2:$A$5,,-1)</f>
        <v>3</v>
      </c>
      <c r="W108" s="1">
        <f>_xlfn.XLOOKUP(Table119[[#This Row],[AUCTION YEAR]],NUMERICAL_BINS_STEP_1!$S$2:$S$5,NUMERICAL_BINS_STEP_1!$A$2:$A$5,,-1)</f>
        <v>0</v>
      </c>
      <c r="X108" s="1">
        <f>_xlfn.XLOOKUP(Table119[[#This Row],[BASE PRICE]],NUMERICAL_BINS_STEP_1!$T$2:$T$5,NUMERICAL_BINS_STEP_1!$A$2:$A$5,,-1)</f>
        <v>3</v>
      </c>
      <c r="Y108" s="1">
        <f>_xlfn.XLOOKUP(Table119[[#This Row],[SOLD PRICE]],NUMERICAL_BINS_STEP_1!$U$2:$U$5,NUMERICAL_BINS_STEP_1!$A$2:$A$5,,-1)</f>
        <v>2</v>
      </c>
      <c r="Z108" s="4">
        <v>0</v>
      </c>
      <c r="AA108" s="1">
        <f>$B$134 +SUMPRODUCT($C$134:$Y$134,Table1523[[#This Row],[COUNTRY_BINS]:[SOLD PRICE]])</f>
        <v>-73.000213642016604</v>
      </c>
      <c r="AB108" s="1">
        <f t="shared" si="5"/>
        <v>1.9788370700415717E-32</v>
      </c>
      <c r="AC108" s="1">
        <f t="shared" si="6"/>
        <v>1.9788370700415717E-32</v>
      </c>
      <c r="AD108" s="1">
        <f>IF(Table1523[[#This Row],[AGE]]=1,AC108,1-AC108)</f>
        <v>1</v>
      </c>
      <c r="AE108" s="1">
        <f t="shared" si="7"/>
        <v>0</v>
      </c>
      <c r="AF108" s="1">
        <f t="shared" si="8"/>
        <v>0</v>
      </c>
      <c r="AG108" s="65">
        <f>IF(Table119[[#This Row],[SOLD PRICE]]&gt;=1000000,1,0)</f>
        <v>0</v>
      </c>
    </row>
    <row r="109" spans="1:33" x14ac:dyDescent="0.35">
      <c r="A109" s="13">
        <v>108</v>
      </c>
      <c r="B109" s="4" t="s">
        <v>147</v>
      </c>
      <c r="C109" s="1">
        <f>_xlfn.XLOOKUP(Table14[[#This Row],[COUNTRY]],CATEGORICAL_BINS_STEP_1!$L$2:$L$11,CATEGORICAL_BINS_STEP_1!$K$2:$K$11,,-1)</f>
        <v>2</v>
      </c>
      <c r="D109" s="1">
        <f>_xlfn.XLOOKUP(Table14[[#This Row],[TEAM]],CATEGORICAL_BINS_STEP_1!$L$14:$L$29,CATEGORICAL_BINS_STEP_1!$K$14:$K$29,,-1)</f>
        <v>4</v>
      </c>
      <c r="E109" s="1">
        <f>_xlfn.XLOOKUP(Table14[[#This Row],[PLAYING ROLE]],CATEGORICAL_BINS_STEP_1!$L$34:$L$37,CATEGORICAL_BINS_STEP_1!$K$34:$K$37,,-1)</f>
        <v>1</v>
      </c>
      <c r="F109" s="4">
        <v>3</v>
      </c>
      <c r="G109" s="1">
        <f>_xlfn.XLOOKUP(Table119[[#This Row],[T-RUNS]],NUMERICAL_BINS_STEP_1!$C$2:$C$5,NUMERICAL_BINS_STEP_1!$A$2:$A$5,,-1)</f>
        <v>2</v>
      </c>
      <c r="H109" s="1">
        <f>_xlfn.XLOOKUP(Table119[[#This Row],[T-WKTS]],NUMERICAL_BINS_STEP_1!$D$2:$D$5,NUMERICAL_BINS_STEP_1!$A$2:$A$5,,-1)</f>
        <v>3</v>
      </c>
      <c r="I109" s="1">
        <f>_xlfn.XLOOKUP(Table119[[#This Row],[ODI-RUNS-S]],NUMERICAL_BINS_STEP_1!$E$2:$E$5,NUMERICAL_BINS_STEP_1!$A$2:$A$5,,-1)</f>
        <v>1</v>
      </c>
      <c r="J109" s="1">
        <f>_xlfn.XLOOKUP(Table119[[#This Row],[ODI-SR-B]],NUMERICAL_BINS_STEP_1!$F$2:$F$5,NUMERICAL_BINS_STEP_1!$A$2:$A$5,,-1)</f>
        <v>1</v>
      </c>
      <c r="K109" s="1">
        <f>_xlfn.XLOOKUP(Table119[[#This Row],[ODI-WKTS]],NUMERICAL_BINS_STEP_1!$G$2:$G$5,NUMERICAL_BINS_STEP_1!$A$2:$A$5,,-1)</f>
        <v>3</v>
      </c>
      <c r="L109" s="1">
        <f>_xlfn.XLOOKUP(Table119[[#This Row],[ODI-SR-BL]],NUMERICAL_BINS_STEP_1!$H$2:$H$5,NUMERICAL_BINS_STEP_1!$A$2:$A$5,,-1)</f>
        <v>0</v>
      </c>
      <c r="M109" s="1">
        <f>_xlfn.XLOOKUP(Table119[[#This Row],[RUNS-S]],NUMERICAL_BINS_STEP_1!$I$2:$I$5,NUMERICAL_BINS_STEP_1!$A$2:$A$5,,-1)</f>
        <v>0</v>
      </c>
      <c r="N109" s="1">
        <f>_xlfn.XLOOKUP(Table119[[#This Row],[HS ]],NUMERICAL_BINS_STEP_1!$J$2:$J$5,NUMERICAL_BINS_STEP_1!$A$2:$A$5,,-1)</f>
        <v>0</v>
      </c>
      <c r="O109" s="1">
        <f>_xlfn.XLOOKUP(Table119[[#This Row],[AVE]],NUMERICAL_BINS_STEP_1!$K$2:$K$5,NUMERICAL_BINS_STEP_1!$A$2:$A$5,,-1)</f>
        <v>0</v>
      </c>
      <c r="P109" s="1">
        <f>_xlfn.XLOOKUP(Table119[[#This Row],[SR -B]],NUMERICAL_BINS_STEP_1!$L$2:$L$5,NUMERICAL_BINS_STEP_1!$A$2:$A$5,,-1)</f>
        <v>0</v>
      </c>
      <c r="Q109" s="1">
        <f>_xlfn.XLOOKUP(Table119[[#This Row],[SIXERS]],NUMERICAL_BINS_STEP_1!$M$2:$M$5,NUMERICAL_BINS_STEP_1!$A$2:$A$5,,-1)</f>
        <v>0</v>
      </c>
      <c r="R109" s="1">
        <f>_xlfn.XLOOKUP(Table119[[#This Row],[RUNS-C]],NUMERICAL_BINS_STEP_1!$N$2:$N$5,NUMERICAL_BINS_STEP_1!$A$2:$A$5,,-1)</f>
        <v>3</v>
      </c>
      <c r="S109" s="1">
        <f>_xlfn.XLOOKUP(Table119[[#This Row],[WKTS]],NUMERICAL_BINS_STEP_1!$O$2:$O$5,NUMERICAL_BINS_STEP_1!$A$2:$A$5,,-1)</f>
        <v>3</v>
      </c>
      <c r="T109" s="1">
        <f>_xlfn.XLOOKUP(Table119[[#This Row],[AVE-BL]],NUMERICAL_BINS_STEP_1!$P$2:$P$5,NUMERICAL_BINS_STEP_1!$A$2:$A$5,,-1)</f>
        <v>0</v>
      </c>
      <c r="U109" s="1">
        <f>_xlfn.XLOOKUP(Table119[[#This Row],[ECON]],NUMERICAL_BINS_STEP_1!$Q$2:$Q$5,NUMERICAL_BINS_STEP_1!$A$2:$A$5,,-1)</f>
        <v>0</v>
      </c>
      <c r="V109" s="1">
        <f>_xlfn.XLOOKUP(Table119[[#This Row],[SR-BL]],NUMERICAL_BINS_STEP_1!$R$2:$R$5,NUMERICAL_BINS_STEP_1!$A$2:$A$5,,-1)</f>
        <v>2</v>
      </c>
      <c r="W109" s="1">
        <f>_xlfn.XLOOKUP(Table119[[#This Row],[AUCTION YEAR]],NUMERICAL_BINS_STEP_1!$S$2:$S$5,NUMERICAL_BINS_STEP_1!$A$2:$A$5,,-1)</f>
        <v>0</v>
      </c>
      <c r="X109" s="1">
        <f>_xlfn.XLOOKUP(Table119[[#This Row],[BASE PRICE]],NUMERICAL_BINS_STEP_1!$T$2:$T$5,NUMERICAL_BINS_STEP_1!$A$2:$A$5,,-1)</f>
        <v>3</v>
      </c>
      <c r="Y109" s="1">
        <f>_xlfn.XLOOKUP(Table119[[#This Row],[SOLD PRICE]],NUMERICAL_BINS_STEP_1!$U$2:$U$5,NUMERICAL_BINS_STEP_1!$A$2:$A$5,,-1)</f>
        <v>2</v>
      </c>
      <c r="Z109" s="4">
        <v>0</v>
      </c>
      <c r="AA109" s="1">
        <f>$B$134 +SUMPRODUCT($C$134:$Y$134,Table1523[[#This Row],[COUNTRY_BINS]:[SOLD PRICE]])</f>
        <v>-221.30014771756129</v>
      </c>
      <c r="AB109" s="1">
        <f t="shared" si="5"/>
        <v>7.772612235013695E-97</v>
      </c>
      <c r="AC109" s="1">
        <f t="shared" si="6"/>
        <v>7.772612235013695E-97</v>
      </c>
      <c r="AD109" s="1">
        <f>IF(Table1523[[#This Row],[AGE]]=1,AC109,1-AC109)</f>
        <v>1</v>
      </c>
      <c r="AE109" s="1">
        <f t="shared" si="7"/>
        <v>0</v>
      </c>
      <c r="AF109" s="1">
        <f t="shared" si="8"/>
        <v>0</v>
      </c>
      <c r="AG109" s="65">
        <f>IF(Table119[[#This Row],[SOLD PRICE]]&gt;=1000000,1,0)</f>
        <v>0</v>
      </c>
    </row>
    <row r="110" spans="1:33" ht="26.5" x14ac:dyDescent="0.35">
      <c r="A110" s="13">
        <v>109</v>
      </c>
      <c r="B110" s="4" t="s">
        <v>148</v>
      </c>
      <c r="C110" s="1">
        <f>_xlfn.XLOOKUP(Table14[[#This Row],[COUNTRY]],CATEGORICAL_BINS_STEP_1!$L$2:$L$11,CATEGORICAL_BINS_STEP_1!$K$2:$K$11,,-1)</f>
        <v>2</v>
      </c>
      <c r="D110" s="1">
        <f>_xlfn.XLOOKUP(Table14[[#This Row],[TEAM]],CATEGORICAL_BINS_STEP_1!$L$14:$L$29,CATEGORICAL_BINS_STEP_1!$K$14:$K$29,,-1)</f>
        <v>4</v>
      </c>
      <c r="E110" s="1">
        <f>_xlfn.XLOOKUP(Table14[[#This Row],[PLAYING ROLE]],CATEGORICAL_BINS_STEP_1!$L$34:$L$37,CATEGORICAL_BINS_STEP_1!$K$34:$K$37,,-1)</f>
        <v>1</v>
      </c>
      <c r="F110" s="4">
        <v>3</v>
      </c>
      <c r="G110" s="1">
        <f>_xlfn.XLOOKUP(Table119[[#This Row],[T-RUNS]],NUMERICAL_BINS_STEP_1!$C$2:$C$5,NUMERICAL_BINS_STEP_1!$A$2:$A$5,,-1)</f>
        <v>3</v>
      </c>
      <c r="H110" s="1">
        <f>_xlfn.XLOOKUP(Table119[[#This Row],[T-WKTS]],NUMERICAL_BINS_STEP_1!$D$2:$D$5,NUMERICAL_BINS_STEP_1!$A$2:$A$5,,-1)</f>
        <v>0</v>
      </c>
      <c r="I110" s="1">
        <f>_xlfn.XLOOKUP(Table119[[#This Row],[ODI-RUNS-S]],NUMERICAL_BINS_STEP_1!$E$2:$E$5,NUMERICAL_BINS_STEP_1!$A$2:$A$5,,-1)</f>
        <v>3</v>
      </c>
      <c r="J110" s="1">
        <f>_xlfn.XLOOKUP(Table119[[#This Row],[ODI-SR-B]],NUMERICAL_BINS_STEP_1!$F$2:$F$5,NUMERICAL_BINS_STEP_1!$A$2:$A$5,,-1)</f>
        <v>1</v>
      </c>
      <c r="K110" s="1">
        <f>_xlfn.XLOOKUP(Table119[[#This Row],[ODI-WKTS]],NUMERICAL_BINS_STEP_1!$G$2:$G$5,NUMERICAL_BINS_STEP_1!$A$2:$A$5,,-1)</f>
        <v>0</v>
      </c>
      <c r="L110" s="1">
        <f>_xlfn.XLOOKUP(Table119[[#This Row],[ODI-SR-BL]],NUMERICAL_BINS_STEP_1!$H$2:$H$5,NUMERICAL_BINS_STEP_1!$A$2:$A$5,,-1)</f>
        <v>0</v>
      </c>
      <c r="M110" s="1">
        <f>_xlfn.XLOOKUP(Table119[[#This Row],[RUNS-S]],NUMERICAL_BINS_STEP_1!$I$2:$I$5,NUMERICAL_BINS_STEP_1!$A$2:$A$5,,-1)</f>
        <v>3</v>
      </c>
      <c r="N110" s="1">
        <f>_xlfn.XLOOKUP(Table119[[#This Row],[HS ]],NUMERICAL_BINS_STEP_1!$J$2:$J$5,NUMERICAL_BINS_STEP_1!$A$2:$A$5,,-1)</f>
        <v>3</v>
      </c>
      <c r="O110" s="1">
        <f>_xlfn.XLOOKUP(Table119[[#This Row],[AVE]],NUMERICAL_BINS_STEP_1!$K$2:$K$5,NUMERICAL_BINS_STEP_1!$A$2:$A$5,,-1)</f>
        <v>3</v>
      </c>
      <c r="P110" s="1">
        <f>_xlfn.XLOOKUP(Table119[[#This Row],[SR -B]],NUMERICAL_BINS_STEP_1!$L$2:$L$5,NUMERICAL_BINS_STEP_1!$A$2:$A$5,,-1)</f>
        <v>2</v>
      </c>
      <c r="Q110" s="1">
        <f>_xlfn.XLOOKUP(Table119[[#This Row],[SIXERS]],NUMERICAL_BINS_STEP_1!$M$2:$M$5,NUMERICAL_BINS_STEP_1!$A$2:$A$5,,-1)</f>
        <v>2</v>
      </c>
      <c r="R110" s="1">
        <f>_xlfn.XLOOKUP(Table119[[#This Row],[RUNS-C]],NUMERICAL_BINS_STEP_1!$N$2:$N$5,NUMERICAL_BINS_STEP_1!$A$2:$A$5,,-1)</f>
        <v>0</v>
      </c>
      <c r="S110" s="1">
        <f>_xlfn.XLOOKUP(Table119[[#This Row],[WKTS]],NUMERICAL_BINS_STEP_1!$O$2:$O$5,NUMERICAL_BINS_STEP_1!$A$2:$A$5,,-1)</f>
        <v>0</v>
      </c>
      <c r="T110" s="1">
        <f>_xlfn.XLOOKUP(Table119[[#This Row],[AVE-BL]],NUMERICAL_BINS_STEP_1!$P$2:$P$5,NUMERICAL_BINS_STEP_1!$A$2:$A$5,,-1)</f>
        <v>0</v>
      </c>
      <c r="U110" s="1">
        <f>_xlfn.XLOOKUP(Table119[[#This Row],[ECON]],NUMERICAL_BINS_STEP_1!$Q$2:$Q$5,NUMERICAL_BINS_STEP_1!$A$2:$A$5,,-1)</f>
        <v>0</v>
      </c>
      <c r="V110" s="1">
        <f>_xlfn.XLOOKUP(Table119[[#This Row],[SR-BL]],NUMERICAL_BINS_STEP_1!$R$2:$R$5,NUMERICAL_BINS_STEP_1!$A$2:$A$5,,-1)</f>
        <v>0</v>
      </c>
      <c r="W110" s="1">
        <f>_xlfn.XLOOKUP(Table119[[#This Row],[AUCTION YEAR]],NUMERICAL_BINS_STEP_1!$S$2:$S$5,NUMERICAL_BINS_STEP_1!$A$2:$A$5,,-1)</f>
        <v>0</v>
      </c>
      <c r="X110" s="1">
        <f>_xlfn.XLOOKUP(Table119[[#This Row],[BASE PRICE]],NUMERICAL_BINS_STEP_1!$T$2:$T$5,NUMERICAL_BINS_STEP_1!$A$2:$A$5,,-1)</f>
        <v>3</v>
      </c>
      <c r="Y110" s="1">
        <f>_xlfn.XLOOKUP(Table119[[#This Row],[SOLD PRICE]],NUMERICAL_BINS_STEP_1!$U$2:$U$5,NUMERICAL_BINS_STEP_1!$A$2:$A$5,,-1)</f>
        <v>3</v>
      </c>
      <c r="Z110" s="4">
        <v>0</v>
      </c>
      <c r="AA110" s="1">
        <f>$B$134 +SUMPRODUCT($C$134:$Y$134,Table1523[[#This Row],[COUNTRY_BINS]:[SOLD PRICE]])</f>
        <v>-229.08645781114745</v>
      </c>
      <c r="AB110" s="1">
        <f t="shared" si="5"/>
        <v>3.228609303275387E-100</v>
      </c>
      <c r="AC110" s="1">
        <f t="shared" si="6"/>
        <v>3.228609303275387E-100</v>
      </c>
      <c r="AD110" s="1">
        <f>IF(Table1523[[#This Row],[AGE]]=1,AC110,1-AC110)</f>
        <v>1</v>
      </c>
      <c r="AE110" s="1">
        <f t="shared" si="7"/>
        <v>0</v>
      </c>
      <c r="AF110" s="1">
        <f t="shared" si="8"/>
        <v>0</v>
      </c>
      <c r="AG110" s="65">
        <f>IF(Table119[[#This Row],[SOLD PRICE]]&gt;=1000000,1,0)</f>
        <v>0</v>
      </c>
    </row>
    <row r="111" spans="1:33" x14ac:dyDescent="0.35">
      <c r="A111" s="13">
        <v>110</v>
      </c>
      <c r="B111" s="4" t="s">
        <v>149</v>
      </c>
      <c r="C111" s="1">
        <f>_xlfn.XLOOKUP(Table14[[#This Row],[COUNTRY]],CATEGORICAL_BINS_STEP_1!$L$2:$L$11,CATEGORICAL_BINS_STEP_1!$K$2:$K$11,,-1)</f>
        <v>3</v>
      </c>
      <c r="D111" s="1">
        <f>_xlfn.XLOOKUP(Table14[[#This Row],[TEAM]],CATEGORICAL_BINS_STEP_1!$L$14:$L$29,CATEGORICAL_BINS_STEP_1!$K$14:$K$29,,-1)</f>
        <v>1</v>
      </c>
      <c r="E111" s="1">
        <f>_xlfn.XLOOKUP(Table14[[#This Row],[PLAYING ROLE]],CATEGORICAL_BINS_STEP_1!$L$34:$L$37,CATEGORICAL_BINS_STEP_1!$K$34:$K$37,,-1)</f>
        <v>4</v>
      </c>
      <c r="F111" s="4">
        <v>2</v>
      </c>
      <c r="G111" s="1">
        <f>_xlfn.XLOOKUP(Table119[[#This Row],[T-RUNS]],NUMERICAL_BINS_STEP_1!$C$2:$C$5,NUMERICAL_BINS_STEP_1!$A$2:$A$5,,-1)</f>
        <v>2</v>
      </c>
      <c r="H111" s="1">
        <f>_xlfn.XLOOKUP(Table119[[#This Row],[T-WKTS]],NUMERICAL_BINS_STEP_1!$D$2:$D$5,NUMERICAL_BINS_STEP_1!$A$2:$A$5,,-1)</f>
        <v>3</v>
      </c>
      <c r="I111" s="1">
        <f>_xlfn.XLOOKUP(Table119[[#This Row],[ODI-RUNS-S]],NUMERICAL_BINS_STEP_1!$E$2:$E$5,NUMERICAL_BINS_STEP_1!$A$2:$A$5,,-1)</f>
        <v>1</v>
      </c>
      <c r="J111" s="1">
        <f>_xlfn.XLOOKUP(Table119[[#This Row],[ODI-SR-B]],NUMERICAL_BINS_STEP_1!$F$2:$F$5,NUMERICAL_BINS_STEP_1!$A$2:$A$5,,-1)</f>
        <v>1</v>
      </c>
      <c r="K111" s="1">
        <f>_xlfn.XLOOKUP(Table119[[#This Row],[ODI-WKTS]],NUMERICAL_BINS_STEP_1!$G$2:$G$5,NUMERICAL_BINS_STEP_1!$A$2:$A$5,,-1)</f>
        <v>3</v>
      </c>
      <c r="L111" s="1">
        <f>_xlfn.XLOOKUP(Table119[[#This Row],[ODI-SR-BL]],NUMERICAL_BINS_STEP_1!$H$2:$H$5,NUMERICAL_BINS_STEP_1!$A$2:$A$5,,-1)</f>
        <v>0</v>
      </c>
      <c r="M111" s="1">
        <f>_xlfn.XLOOKUP(Table119[[#This Row],[RUNS-S]],NUMERICAL_BINS_STEP_1!$I$2:$I$5,NUMERICAL_BINS_STEP_1!$A$2:$A$5,,-1)</f>
        <v>0</v>
      </c>
      <c r="N111" s="1">
        <f>_xlfn.XLOOKUP(Table119[[#This Row],[HS ]],NUMERICAL_BINS_STEP_1!$J$2:$J$5,NUMERICAL_BINS_STEP_1!$A$2:$A$5,,-1)</f>
        <v>0</v>
      </c>
      <c r="O111" s="1">
        <f>_xlfn.XLOOKUP(Table119[[#This Row],[AVE]],NUMERICAL_BINS_STEP_1!$K$2:$K$5,NUMERICAL_BINS_STEP_1!$A$2:$A$5,,-1)</f>
        <v>0</v>
      </c>
      <c r="P111" s="1">
        <f>_xlfn.XLOOKUP(Table119[[#This Row],[SR -B]],NUMERICAL_BINS_STEP_1!$L$2:$L$5,NUMERICAL_BINS_STEP_1!$A$2:$A$5,,-1)</f>
        <v>0</v>
      </c>
      <c r="Q111" s="1">
        <f>_xlfn.XLOOKUP(Table119[[#This Row],[SIXERS]],NUMERICAL_BINS_STEP_1!$M$2:$M$5,NUMERICAL_BINS_STEP_1!$A$2:$A$5,,-1)</f>
        <v>0</v>
      </c>
      <c r="R111" s="1">
        <f>_xlfn.XLOOKUP(Table119[[#This Row],[RUNS-C]],NUMERICAL_BINS_STEP_1!$N$2:$N$5,NUMERICAL_BINS_STEP_1!$A$2:$A$5,,-1)</f>
        <v>0</v>
      </c>
      <c r="S111" s="1">
        <f>_xlfn.XLOOKUP(Table119[[#This Row],[WKTS]],NUMERICAL_BINS_STEP_1!$O$2:$O$5,NUMERICAL_BINS_STEP_1!$A$2:$A$5,,-1)</f>
        <v>0</v>
      </c>
      <c r="T111" s="1">
        <f>_xlfn.XLOOKUP(Table119[[#This Row],[AVE-BL]],NUMERICAL_BINS_STEP_1!$P$2:$P$5,NUMERICAL_BINS_STEP_1!$A$2:$A$5,,-1)</f>
        <v>0</v>
      </c>
      <c r="U111" s="1">
        <f>_xlfn.XLOOKUP(Table119[[#This Row],[ECON]],NUMERICAL_BINS_STEP_1!$Q$2:$Q$5,NUMERICAL_BINS_STEP_1!$A$2:$A$5,,-1)</f>
        <v>2</v>
      </c>
      <c r="V111" s="1">
        <f>_xlfn.XLOOKUP(Table119[[#This Row],[SR-BL]],NUMERICAL_BINS_STEP_1!$R$2:$R$5,NUMERICAL_BINS_STEP_1!$A$2:$A$5,,-1)</f>
        <v>0</v>
      </c>
      <c r="W111" s="1">
        <f>_xlfn.XLOOKUP(Table119[[#This Row],[AUCTION YEAR]],NUMERICAL_BINS_STEP_1!$S$2:$S$5,NUMERICAL_BINS_STEP_1!$A$2:$A$5,,-1)</f>
        <v>0</v>
      </c>
      <c r="X111" s="1">
        <f>_xlfn.XLOOKUP(Table119[[#This Row],[BASE PRICE]],NUMERICAL_BINS_STEP_1!$T$2:$T$5,NUMERICAL_BINS_STEP_1!$A$2:$A$5,,-1)</f>
        <v>3</v>
      </c>
      <c r="Y111" s="1">
        <f>_xlfn.XLOOKUP(Table119[[#This Row],[SOLD PRICE]],NUMERICAL_BINS_STEP_1!$U$2:$U$5,NUMERICAL_BINS_STEP_1!$A$2:$A$5,,-1)</f>
        <v>1</v>
      </c>
      <c r="Z111" s="4">
        <v>1</v>
      </c>
      <c r="AA111" s="1">
        <f>$B$134 +SUMPRODUCT($C$134:$Y$134,Table1523[[#This Row],[COUNTRY_BINS]:[SOLD PRICE]])</f>
        <v>-135.0992734960341</v>
      </c>
      <c r="AB111" s="1">
        <f t="shared" si="5"/>
        <v>2.1238850675966145E-59</v>
      </c>
      <c r="AC111" s="1">
        <f t="shared" si="6"/>
        <v>2.1238850675966145E-59</v>
      </c>
      <c r="AD111" s="1">
        <f>IF(Table1523[[#This Row],[AGE]]=1,AC111,1-AC111)</f>
        <v>1</v>
      </c>
      <c r="AE111" s="1">
        <f t="shared" si="7"/>
        <v>0</v>
      </c>
      <c r="AF111" s="1">
        <f t="shared" si="8"/>
        <v>0</v>
      </c>
      <c r="AG111" s="65">
        <f>IF(Table119[[#This Row],[SOLD PRICE]]&gt;=1000000,1,0)</f>
        <v>0</v>
      </c>
    </row>
    <row r="112" spans="1:33" ht="26.5" x14ac:dyDescent="0.35">
      <c r="A112" s="13">
        <v>111</v>
      </c>
      <c r="B112" s="4" t="s">
        <v>151</v>
      </c>
      <c r="C112" s="1">
        <f>_xlfn.XLOOKUP(Table14[[#This Row],[COUNTRY]],CATEGORICAL_BINS_STEP_1!$L$2:$L$11,CATEGORICAL_BINS_STEP_1!$K$2:$K$11,,-1)</f>
        <v>2</v>
      </c>
      <c r="D112" s="1">
        <f>_xlfn.XLOOKUP(Table14[[#This Row],[TEAM]],CATEGORICAL_BINS_STEP_1!$L$14:$L$29,CATEGORICAL_BINS_STEP_1!$K$14:$K$29,,-1)</f>
        <v>2</v>
      </c>
      <c r="E112" s="1">
        <f>_xlfn.XLOOKUP(Table14[[#This Row],[PLAYING ROLE]],CATEGORICAL_BINS_STEP_1!$L$34:$L$37,CATEGORICAL_BINS_STEP_1!$K$34:$K$37,,-1)</f>
        <v>2</v>
      </c>
      <c r="F112" s="4">
        <v>2</v>
      </c>
      <c r="G112" s="1">
        <f>_xlfn.XLOOKUP(Table119[[#This Row],[T-RUNS]],NUMERICAL_BINS_STEP_1!$C$2:$C$5,NUMERICAL_BINS_STEP_1!$A$2:$A$5,,-1)</f>
        <v>3</v>
      </c>
      <c r="H112" s="1">
        <f>_xlfn.XLOOKUP(Table119[[#This Row],[T-WKTS]],NUMERICAL_BINS_STEP_1!$D$2:$D$5,NUMERICAL_BINS_STEP_1!$A$2:$A$5,,-1)</f>
        <v>2</v>
      </c>
      <c r="I112" s="1">
        <f>_xlfn.XLOOKUP(Table119[[#This Row],[ODI-RUNS-S]],NUMERICAL_BINS_STEP_1!$E$2:$E$5,NUMERICAL_BINS_STEP_1!$A$2:$A$5,,-1)</f>
        <v>3</v>
      </c>
      <c r="J112" s="1">
        <f>_xlfn.XLOOKUP(Table119[[#This Row],[ODI-SR-B]],NUMERICAL_BINS_STEP_1!$F$2:$F$5,NUMERICAL_BINS_STEP_1!$A$2:$A$5,,-1)</f>
        <v>2</v>
      </c>
      <c r="K112" s="1">
        <f>_xlfn.XLOOKUP(Table119[[#This Row],[ODI-WKTS]],NUMERICAL_BINS_STEP_1!$G$2:$G$5,NUMERICAL_BINS_STEP_1!$A$2:$A$5,,-1)</f>
        <v>0</v>
      </c>
      <c r="L112" s="1">
        <f>_xlfn.XLOOKUP(Table119[[#This Row],[ODI-SR-BL]],NUMERICAL_BINS_STEP_1!$H$2:$H$5,NUMERICAL_BINS_STEP_1!$A$2:$A$5,,-1)</f>
        <v>3</v>
      </c>
      <c r="M112" s="1">
        <f>_xlfn.XLOOKUP(Table119[[#This Row],[RUNS-S]],NUMERICAL_BINS_STEP_1!$I$2:$I$5,NUMERICAL_BINS_STEP_1!$A$2:$A$5,,-1)</f>
        <v>2</v>
      </c>
      <c r="N112" s="1">
        <f>_xlfn.XLOOKUP(Table119[[#This Row],[HS ]],NUMERICAL_BINS_STEP_1!$J$2:$J$5,NUMERICAL_BINS_STEP_1!$A$2:$A$5,,-1)</f>
        <v>3</v>
      </c>
      <c r="O112" s="1">
        <f>_xlfn.XLOOKUP(Table119[[#This Row],[AVE]],NUMERICAL_BINS_STEP_1!$K$2:$K$5,NUMERICAL_BINS_STEP_1!$A$2:$A$5,,-1)</f>
        <v>3</v>
      </c>
      <c r="P112" s="1">
        <f>_xlfn.XLOOKUP(Table119[[#This Row],[SR -B]],NUMERICAL_BINS_STEP_1!$L$2:$L$5,NUMERICAL_BINS_STEP_1!$A$2:$A$5,,-1)</f>
        <v>1</v>
      </c>
      <c r="Q112" s="1">
        <f>_xlfn.XLOOKUP(Table119[[#This Row],[SIXERS]],NUMERICAL_BINS_STEP_1!$M$2:$M$5,NUMERICAL_BINS_STEP_1!$A$2:$A$5,,-1)</f>
        <v>2</v>
      </c>
      <c r="R112" s="1">
        <f>_xlfn.XLOOKUP(Table119[[#This Row],[RUNS-C]],NUMERICAL_BINS_STEP_1!$N$2:$N$5,NUMERICAL_BINS_STEP_1!$A$2:$A$5,,-1)</f>
        <v>0</v>
      </c>
      <c r="S112" s="1">
        <f>_xlfn.XLOOKUP(Table119[[#This Row],[WKTS]],NUMERICAL_BINS_STEP_1!$O$2:$O$5,NUMERICAL_BINS_STEP_1!$A$2:$A$5,,-1)</f>
        <v>0</v>
      </c>
      <c r="T112" s="1">
        <f>_xlfn.XLOOKUP(Table119[[#This Row],[AVE-BL]],NUMERICAL_BINS_STEP_1!$P$2:$P$5,NUMERICAL_BINS_STEP_1!$A$2:$A$5,,-1)</f>
        <v>0</v>
      </c>
      <c r="U112" s="1">
        <f>_xlfn.XLOOKUP(Table119[[#This Row],[ECON]],NUMERICAL_BINS_STEP_1!$Q$2:$Q$5,NUMERICAL_BINS_STEP_1!$A$2:$A$5,,-1)</f>
        <v>0</v>
      </c>
      <c r="V112" s="1">
        <f>_xlfn.XLOOKUP(Table119[[#This Row],[SR-BL]],NUMERICAL_BINS_STEP_1!$R$2:$R$5,NUMERICAL_BINS_STEP_1!$A$2:$A$5,,-1)</f>
        <v>0</v>
      </c>
      <c r="W112" s="1">
        <f>_xlfn.XLOOKUP(Table119[[#This Row],[AUCTION YEAR]],NUMERICAL_BINS_STEP_1!$S$2:$S$5,NUMERICAL_BINS_STEP_1!$A$2:$A$5,,-1)</f>
        <v>0</v>
      </c>
      <c r="X112" s="1">
        <f>_xlfn.XLOOKUP(Table119[[#This Row],[BASE PRICE]],NUMERICAL_BINS_STEP_1!$T$2:$T$5,NUMERICAL_BINS_STEP_1!$A$2:$A$5,,-1)</f>
        <v>3</v>
      </c>
      <c r="Y112" s="1">
        <f>_xlfn.XLOOKUP(Table119[[#This Row],[SOLD PRICE]],NUMERICAL_BINS_STEP_1!$U$2:$U$5,NUMERICAL_BINS_STEP_1!$A$2:$A$5,,-1)</f>
        <v>1</v>
      </c>
      <c r="Z112" s="4">
        <v>1</v>
      </c>
      <c r="AA112" s="1">
        <f>$B$134 +SUMPRODUCT($C$134:$Y$134,Table1523[[#This Row],[COUNTRY_BINS]:[SOLD PRICE]])</f>
        <v>-130.31669276558799</v>
      </c>
      <c r="AB112" s="1">
        <f t="shared" si="5"/>
        <v>2.5361762543146418E-57</v>
      </c>
      <c r="AC112" s="1">
        <f t="shared" si="6"/>
        <v>2.5361762543146418E-57</v>
      </c>
      <c r="AD112" s="1">
        <f>IF(Table1523[[#This Row],[AGE]]=1,AC112,1-AC112)</f>
        <v>1</v>
      </c>
      <c r="AE112" s="1">
        <f t="shared" si="7"/>
        <v>0</v>
      </c>
      <c r="AF112" s="1">
        <f t="shared" si="8"/>
        <v>0</v>
      </c>
      <c r="AG112" s="65">
        <f>IF(Table119[[#This Row],[SOLD PRICE]]&gt;=1000000,1,0)</f>
        <v>0</v>
      </c>
    </row>
    <row r="113" spans="1:33" ht="26.5" x14ac:dyDescent="0.35">
      <c r="A113" s="13">
        <v>112</v>
      </c>
      <c r="B113" s="4" t="s">
        <v>152</v>
      </c>
      <c r="C113" s="1">
        <f>_xlfn.XLOOKUP(Table14[[#This Row],[COUNTRY]],CATEGORICAL_BINS_STEP_1!$L$2:$L$11,CATEGORICAL_BINS_STEP_1!$K$2:$K$11,,-1)</f>
        <v>1</v>
      </c>
      <c r="D113" s="1">
        <f>_xlfn.XLOOKUP(Table14[[#This Row],[TEAM]],CATEGORICAL_BINS_STEP_1!$L$14:$L$29,CATEGORICAL_BINS_STEP_1!$K$14:$K$29,,-1)</f>
        <v>1</v>
      </c>
      <c r="E113" s="1">
        <f>_xlfn.XLOOKUP(Table14[[#This Row],[PLAYING ROLE]],CATEGORICAL_BINS_STEP_1!$L$34:$L$37,CATEGORICAL_BINS_STEP_1!$K$34:$K$37,,-1)</f>
        <v>2</v>
      </c>
      <c r="F113" s="4">
        <v>3</v>
      </c>
      <c r="G113" s="1">
        <f>_xlfn.XLOOKUP(Table119[[#This Row],[T-RUNS]],NUMERICAL_BINS_STEP_1!$C$2:$C$5,NUMERICAL_BINS_STEP_1!$A$2:$A$5,,-1)</f>
        <v>2</v>
      </c>
      <c r="H113" s="1">
        <f>_xlfn.XLOOKUP(Table119[[#This Row],[T-WKTS]],NUMERICAL_BINS_STEP_1!$D$2:$D$5,NUMERICAL_BINS_STEP_1!$A$2:$A$5,,-1)</f>
        <v>2</v>
      </c>
      <c r="I113" s="1">
        <f>_xlfn.XLOOKUP(Table119[[#This Row],[ODI-RUNS-S]],NUMERICAL_BINS_STEP_1!$E$2:$E$5,NUMERICAL_BINS_STEP_1!$A$2:$A$5,,-1)</f>
        <v>3</v>
      </c>
      <c r="J113" s="1">
        <f>_xlfn.XLOOKUP(Table119[[#This Row],[ODI-SR-B]],NUMERICAL_BINS_STEP_1!$F$2:$F$5,NUMERICAL_BINS_STEP_1!$A$2:$A$5,,-1)</f>
        <v>3</v>
      </c>
      <c r="K113" s="1">
        <f>_xlfn.XLOOKUP(Table119[[#This Row],[ODI-WKTS]],NUMERICAL_BINS_STEP_1!$G$2:$G$5,NUMERICAL_BINS_STEP_1!$A$2:$A$5,,-1)</f>
        <v>3</v>
      </c>
      <c r="L113" s="1">
        <f>_xlfn.XLOOKUP(Table119[[#This Row],[ODI-SR-BL]],NUMERICAL_BINS_STEP_1!$H$2:$H$5,NUMERICAL_BINS_STEP_1!$A$2:$A$5,,-1)</f>
        <v>2</v>
      </c>
      <c r="M113" s="1">
        <f>_xlfn.XLOOKUP(Table119[[#This Row],[RUNS-S]],NUMERICAL_BINS_STEP_1!$I$2:$I$5,NUMERICAL_BINS_STEP_1!$A$2:$A$5,,-1)</f>
        <v>3</v>
      </c>
      <c r="N113" s="1">
        <f>_xlfn.XLOOKUP(Table119[[#This Row],[HS ]],NUMERICAL_BINS_STEP_1!$J$2:$J$5,NUMERICAL_BINS_STEP_1!$A$2:$A$5,,-1)</f>
        <v>3</v>
      </c>
      <c r="O113" s="1">
        <f>_xlfn.XLOOKUP(Table119[[#This Row],[AVE]],NUMERICAL_BINS_STEP_1!$K$2:$K$5,NUMERICAL_BINS_STEP_1!$A$2:$A$5,,-1)</f>
        <v>3</v>
      </c>
      <c r="P113" s="1">
        <f>_xlfn.XLOOKUP(Table119[[#This Row],[SR -B]],NUMERICAL_BINS_STEP_1!$L$2:$L$5,NUMERICAL_BINS_STEP_1!$A$2:$A$5,,-1)</f>
        <v>3</v>
      </c>
      <c r="Q113" s="1">
        <f>_xlfn.XLOOKUP(Table119[[#This Row],[SIXERS]],NUMERICAL_BINS_STEP_1!$M$2:$M$5,NUMERICAL_BINS_STEP_1!$A$2:$A$5,,-1)</f>
        <v>3</v>
      </c>
      <c r="R113" s="1">
        <f>_xlfn.XLOOKUP(Table119[[#This Row],[RUNS-C]],NUMERICAL_BINS_STEP_1!$N$2:$N$5,NUMERICAL_BINS_STEP_1!$A$2:$A$5,,-1)</f>
        <v>2</v>
      </c>
      <c r="S113" s="1">
        <f>_xlfn.XLOOKUP(Table119[[#This Row],[WKTS]],NUMERICAL_BINS_STEP_1!$O$2:$O$5,NUMERICAL_BINS_STEP_1!$A$2:$A$5,,-1)</f>
        <v>2</v>
      </c>
      <c r="T113" s="1">
        <f>_xlfn.XLOOKUP(Table119[[#This Row],[AVE-BL]],NUMERICAL_BINS_STEP_1!$P$2:$P$5,NUMERICAL_BINS_STEP_1!$A$2:$A$5,,-1)</f>
        <v>2</v>
      </c>
      <c r="U113" s="1">
        <f>_xlfn.XLOOKUP(Table119[[#This Row],[ECON]],NUMERICAL_BINS_STEP_1!$Q$2:$Q$5,NUMERICAL_BINS_STEP_1!$A$2:$A$5,,-1)</f>
        <v>2</v>
      </c>
      <c r="V113" s="1">
        <f>_xlfn.XLOOKUP(Table119[[#This Row],[SR-BL]],NUMERICAL_BINS_STEP_1!$R$2:$R$5,NUMERICAL_BINS_STEP_1!$A$2:$A$5,,-1)</f>
        <v>3</v>
      </c>
      <c r="W113" s="1">
        <f>_xlfn.XLOOKUP(Table119[[#This Row],[AUCTION YEAR]],NUMERICAL_BINS_STEP_1!$S$2:$S$5,NUMERICAL_BINS_STEP_1!$A$2:$A$5,,-1)</f>
        <v>0</v>
      </c>
      <c r="X113" s="1">
        <f>_xlfn.XLOOKUP(Table119[[#This Row],[BASE PRICE]],NUMERICAL_BINS_STEP_1!$T$2:$T$5,NUMERICAL_BINS_STEP_1!$A$2:$A$5,,-1)</f>
        <v>3</v>
      </c>
      <c r="Y113" s="1">
        <f>_xlfn.XLOOKUP(Table119[[#This Row],[SOLD PRICE]],NUMERICAL_BINS_STEP_1!$U$2:$U$5,NUMERICAL_BINS_STEP_1!$A$2:$A$5,,-1)</f>
        <v>3</v>
      </c>
      <c r="Z113" s="4">
        <v>1</v>
      </c>
      <c r="AA113" s="1">
        <f>$B$134 +SUMPRODUCT($C$134:$Y$134,Table1523[[#This Row],[COUNTRY_BINS]:[SOLD PRICE]])</f>
        <v>-188.34925209974136</v>
      </c>
      <c r="AB113" s="1">
        <f t="shared" si="5"/>
        <v>1.5883973084512107E-82</v>
      </c>
      <c r="AC113" s="1">
        <f t="shared" si="6"/>
        <v>1.5883973084512107E-82</v>
      </c>
      <c r="AD113" s="1">
        <f>IF(Table1523[[#This Row],[AGE]]=1,AC113,1-AC113)</f>
        <v>1</v>
      </c>
      <c r="AE113" s="1">
        <f t="shared" si="7"/>
        <v>0</v>
      </c>
      <c r="AF113" s="1">
        <f t="shared" si="8"/>
        <v>0</v>
      </c>
      <c r="AG113" s="65">
        <f>IF(Table119[[#This Row],[SOLD PRICE]]&gt;=1000000,1,0)</f>
        <v>1</v>
      </c>
    </row>
    <row r="114" spans="1:33" ht="26.5" x14ac:dyDescent="0.35">
      <c r="A114" s="13">
        <v>113</v>
      </c>
      <c r="B114" s="4" t="s">
        <v>153</v>
      </c>
      <c r="C114" s="1">
        <f>_xlfn.XLOOKUP(Table14[[#This Row],[COUNTRY]],CATEGORICAL_BINS_STEP_1!$L$2:$L$11,CATEGORICAL_BINS_STEP_1!$K$2:$K$11,,-1)</f>
        <v>1</v>
      </c>
      <c r="D114" s="1">
        <f>_xlfn.XLOOKUP(Table14[[#This Row],[TEAM]],CATEGORICAL_BINS_STEP_1!$L$14:$L$29,CATEGORICAL_BINS_STEP_1!$K$14:$K$29,,-1)</f>
        <v>4</v>
      </c>
      <c r="E114" s="1">
        <f>_xlfn.XLOOKUP(Table14[[#This Row],[PLAYING ROLE]],CATEGORICAL_BINS_STEP_1!$L$34:$L$37,CATEGORICAL_BINS_STEP_1!$K$34:$K$37,,-1)</f>
        <v>2</v>
      </c>
      <c r="F114" s="4">
        <v>2</v>
      </c>
      <c r="G114" s="1">
        <f>_xlfn.XLOOKUP(Table119[[#This Row],[T-RUNS]],NUMERICAL_BINS_STEP_1!$C$2:$C$5,NUMERICAL_BINS_STEP_1!$A$2:$A$5,,-1)</f>
        <v>3</v>
      </c>
      <c r="H114" s="1">
        <f>_xlfn.XLOOKUP(Table119[[#This Row],[T-WKTS]],NUMERICAL_BINS_STEP_1!$D$2:$D$5,NUMERICAL_BINS_STEP_1!$A$2:$A$5,,-1)</f>
        <v>3</v>
      </c>
      <c r="I114" s="1">
        <f>_xlfn.XLOOKUP(Table119[[#This Row],[ODI-RUNS-S]],NUMERICAL_BINS_STEP_1!$E$2:$E$5,NUMERICAL_BINS_STEP_1!$A$2:$A$5,,-1)</f>
        <v>2</v>
      </c>
      <c r="J114" s="1">
        <f>_xlfn.XLOOKUP(Table119[[#This Row],[ODI-SR-B]],NUMERICAL_BINS_STEP_1!$F$2:$F$5,NUMERICAL_BINS_STEP_1!$A$2:$A$5,,-1)</f>
        <v>2</v>
      </c>
      <c r="K114" s="1">
        <f>_xlfn.XLOOKUP(Table119[[#This Row],[ODI-WKTS]],NUMERICAL_BINS_STEP_1!$G$2:$G$5,NUMERICAL_BINS_STEP_1!$A$2:$A$5,,-1)</f>
        <v>3</v>
      </c>
      <c r="L114" s="1">
        <f>_xlfn.XLOOKUP(Table119[[#This Row],[ODI-SR-BL]],NUMERICAL_BINS_STEP_1!$H$2:$H$5,NUMERICAL_BINS_STEP_1!$A$2:$A$5,,-1)</f>
        <v>3</v>
      </c>
      <c r="M114" s="1">
        <f>_xlfn.XLOOKUP(Table119[[#This Row],[RUNS-S]],NUMERICAL_BINS_STEP_1!$I$2:$I$5,NUMERICAL_BINS_STEP_1!$A$2:$A$5,,-1)</f>
        <v>1</v>
      </c>
      <c r="N114" s="1">
        <f>_xlfn.XLOOKUP(Table119[[#This Row],[HS ]],NUMERICAL_BINS_STEP_1!$J$2:$J$5,NUMERICAL_BINS_STEP_1!$A$2:$A$5,,-1)</f>
        <v>1</v>
      </c>
      <c r="O114" s="1">
        <f>_xlfn.XLOOKUP(Table119[[#This Row],[AVE]],NUMERICAL_BINS_STEP_1!$K$2:$K$5,NUMERICAL_BINS_STEP_1!$A$2:$A$5,,-1)</f>
        <v>1</v>
      </c>
      <c r="P114" s="1">
        <f>_xlfn.XLOOKUP(Table119[[#This Row],[SR -B]],NUMERICAL_BINS_STEP_1!$L$2:$L$5,NUMERICAL_BINS_STEP_1!$A$2:$A$5,,-1)</f>
        <v>1</v>
      </c>
      <c r="Q114" s="1">
        <f>_xlfn.XLOOKUP(Table119[[#This Row],[SIXERS]],NUMERICAL_BINS_STEP_1!$M$2:$M$5,NUMERICAL_BINS_STEP_1!$A$2:$A$5,,-1)</f>
        <v>1</v>
      </c>
      <c r="R114" s="1">
        <f>_xlfn.XLOOKUP(Table119[[#This Row],[RUNS-C]],NUMERICAL_BINS_STEP_1!$N$2:$N$5,NUMERICAL_BINS_STEP_1!$A$2:$A$5,,-1)</f>
        <v>3</v>
      </c>
      <c r="S114" s="1">
        <f>_xlfn.XLOOKUP(Table119[[#This Row],[WKTS]],NUMERICAL_BINS_STEP_1!$O$2:$O$5,NUMERICAL_BINS_STEP_1!$A$2:$A$5,,-1)</f>
        <v>3</v>
      </c>
      <c r="T114" s="1">
        <f>_xlfn.XLOOKUP(Table119[[#This Row],[AVE-BL]],NUMERICAL_BINS_STEP_1!$P$2:$P$5,NUMERICAL_BINS_STEP_1!$A$2:$A$5,,-1)</f>
        <v>2</v>
      </c>
      <c r="U114" s="1">
        <f>_xlfn.XLOOKUP(Table119[[#This Row],[ECON]],NUMERICAL_BINS_STEP_1!$Q$2:$Q$5,NUMERICAL_BINS_STEP_1!$A$2:$A$5,,-1)</f>
        <v>0</v>
      </c>
      <c r="V114" s="1">
        <f>_xlfn.XLOOKUP(Table119[[#This Row],[SR-BL]],NUMERICAL_BINS_STEP_1!$R$2:$R$5,NUMERICAL_BINS_STEP_1!$A$2:$A$5,,-1)</f>
        <v>3</v>
      </c>
      <c r="W114" s="1">
        <f>_xlfn.XLOOKUP(Table119[[#This Row],[AUCTION YEAR]],NUMERICAL_BINS_STEP_1!$S$2:$S$5,NUMERICAL_BINS_STEP_1!$A$2:$A$5,,-1)</f>
        <v>0</v>
      </c>
      <c r="X114" s="1">
        <f>_xlfn.XLOOKUP(Table119[[#This Row],[BASE PRICE]],NUMERICAL_BINS_STEP_1!$T$2:$T$5,NUMERICAL_BINS_STEP_1!$A$2:$A$5,,-1)</f>
        <v>3</v>
      </c>
      <c r="Y114" s="1">
        <f>_xlfn.XLOOKUP(Table119[[#This Row],[SOLD PRICE]],NUMERICAL_BINS_STEP_1!$U$2:$U$5,NUMERICAL_BINS_STEP_1!$A$2:$A$5,,-1)</f>
        <v>2</v>
      </c>
      <c r="Z114" s="4">
        <v>0</v>
      </c>
      <c r="AA114" s="1">
        <f>$B$134 +SUMPRODUCT($C$134:$Y$134,Table1523[[#This Row],[COUNTRY_BINS]:[SOLD PRICE]])</f>
        <v>-67.214748918543734</v>
      </c>
      <c r="AB114" s="1">
        <f t="shared" si="5"/>
        <v>6.4417733768009964E-30</v>
      </c>
      <c r="AC114" s="1">
        <f t="shared" si="6"/>
        <v>6.4417733768009964E-30</v>
      </c>
      <c r="AD114" s="1">
        <f>IF(Table1523[[#This Row],[AGE]]=1,AC114,1-AC114)</f>
        <v>1</v>
      </c>
      <c r="AE114" s="1">
        <f t="shared" si="7"/>
        <v>0</v>
      </c>
      <c r="AF114" s="1">
        <f t="shared" si="8"/>
        <v>0</v>
      </c>
      <c r="AG114" s="65">
        <f>IF(Table119[[#This Row],[SOLD PRICE]]&gt;=1000000,1,0)</f>
        <v>0</v>
      </c>
    </row>
    <row r="115" spans="1:33" ht="26.5" x14ac:dyDescent="0.35">
      <c r="A115" s="13">
        <v>114</v>
      </c>
      <c r="B115" s="4" t="s">
        <v>154</v>
      </c>
      <c r="C115" s="1">
        <f>_xlfn.XLOOKUP(Table14[[#This Row],[COUNTRY]],CATEGORICAL_BINS_STEP_1!$L$2:$L$11,CATEGORICAL_BINS_STEP_1!$K$2:$K$11,,-1)</f>
        <v>1</v>
      </c>
      <c r="D115" s="1">
        <f>_xlfn.XLOOKUP(Table14[[#This Row],[TEAM]],CATEGORICAL_BINS_STEP_1!$L$14:$L$29,CATEGORICAL_BINS_STEP_1!$K$14:$K$29,,-1)</f>
        <v>2</v>
      </c>
      <c r="E115" s="1">
        <f>_xlfn.XLOOKUP(Table14[[#This Row],[PLAYING ROLE]],CATEGORICAL_BINS_STEP_1!$L$34:$L$37,CATEGORICAL_BINS_STEP_1!$K$34:$K$37,,-1)</f>
        <v>2</v>
      </c>
      <c r="F115" s="4">
        <v>1</v>
      </c>
      <c r="G115" s="1">
        <f>_xlfn.XLOOKUP(Table119[[#This Row],[T-RUNS]],NUMERICAL_BINS_STEP_1!$C$2:$C$5,NUMERICAL_BINS_STEP_1!$A$2:$A$5,,-1)</f>
        <v>2</v>
      </c>
      <c r="H115" s="1">
        <f>_xlfn.XLOOKUP(Table119[[#This Row],[T-WKTS]],NUMERICAL_BINS_STEP_1!$D$2:$D$5,NUMERICAL_BINS_STEP_1!$A$2:$A$5,,-1)</f>
        <v>2</v>
      </c>
      <c r="I115" s="1">
        <f>_xlfn.XLOOKUP(Table119[[#This Row],[ODI-RUNS-S]],NUMERICAL_BINS_STEP_1!$E$2:$E$5,NUMERICAL_BINS_STEP_1!$A$2:$A$5,,-1)</f>
        <v>2</v>
      </c>
      <c r="J115" s="1">
        <f>_xlfn.XLOOKUP(Table119[[#This Row],[ODI-SR-B]],NUMERICAL_BINS_STEP_1!$F$2:$F$5,NUMERICAL_BINS_STEP_1!$A$2:$A$5,,-1)</f>
        <v>2</v>
      </c>
      <c r="K115" s="1">
        <f>_xlfn.XLOOKUP(Table119[[#This Row],[ODI-WKTS]],NUMERICAL_BINS_STEP_1!$G$2:$G$5,NUMERICAL_BINS_STEP_1!$A$2:$A$5,,-1)</f>
        <v>2</v>
      </c>
      <c r="L115" s="1">
        <f>_xlfn.XLOOKUP(Table119[[#This Row],[ODI-SR-BL]],NUMERICAL_BINS_STEP_1!$H$2:$H$5,NUMERICAL_BINS_STEP_1!$A$2:$A$5,,-1)</f>
        <v>3</v>
      </c>
      <c r="M115" s="1">
        <f>_xlfn.XLOOKUP(Table119[[#This Row],[RUNS-S]],NUMERICAL_BINS_STEP_1!$I$2:$I$5,NUMERICAL_BINS_STEP_1!$A$2:$A$5,,-1)</f>
        <v>3</v>
      </c>
      <c r="N115" s="1">
        <f>_xlfn.XLOOKUP(Table119[[#This Row],[HS ]],NUMERICAL_BINS_STEP_1!$J$2:$J$5,NUMERICAL_BINS_STEP_1!$A$2:$A$5,,-1)</f>
        <v>3</v>
      </c>
      <c r="O115" s="1">
        <f>_xlfn.XLOOKUP(Table119[[#This Row],[AVE]],NUMERICAL_BINS_STEP_1!$K$2:$K$5,NUMERICAL_BINS_STEP_1!$A$2:$A$5,,-1)</f>
        <v>3</v>
      </c>
      <c r="P115" s="1">
        <f>_xlfn.XLOOKUP(Table119[[#This Row],[SR -B]],NUMERICAL_BINS_STEP_1!$L$2:$L$5,NUMERICAL_BINS_STEP_1!$A$2:$A$5,,-1)</f>
        <v>2</v>
      </c>
      <c r="Q115" s="1">
        <f>_xlfn.XLOOKUP(Table119[[#This Row],[SIXERS]],NUMERICAL_BINS_STEP_1!$M$2:$M$5,NUMERICAL_BINS_STEP_1!$A$2:$A$5,,-1)</f>
        <v>3</v>
      </c>
      <c r="R115" s="1">
        <f>_xlfn.XLOOKUP(Table119[[#This Row],[RUNS-C]],NUMERICAL_BINS_STEP_1!$N$2:$N$5,NUMERICAL_BINS_STEP_1!$A$2:$A$5,,-1)</f>
        <v>2</v>
      </c>
      <c r="S115" s="1">
        <f>_xlfn.XLOOKUP(Table119[[#This Row],[WKTS]],NUMERICAL_BINS_STEP_1!$O$2:$O$5,NUMERICAL_BINS_STEP_1!$A$2:$A$5,,-1)</f>
        <v>2</v>
      </c>
      <c r="T115" s="1">
        <f>_xlfn.XLOOKUP(Table119[[#This Row],[AVE-BL]],NUMERICAL_BINS_STEP_1!$P$2:$P$5,NUMERICAL_BINS_STEP_1!$A$2:$A$5,,-1)</f>
        <v>3</v>
      </c>
      <c r="U115" s="1">
        <f>_xlfn.XLOOKUP(Table119[[#This Row],[ECON]],NUMERICAL_BINS_STEP_1!$Q$2:$Q$5,NUMERICAL_BINS_STEP_1!$A$2:$A$5,,-1)</f>
        <v>0</v>
      </c>
      <c r="V115" s="1">
        <f>_xlfn.XLOOKUP(Table119[[#This Row],[SR-BL]],NUMERICAL_BINS_STEP_1!$R$2:$R$5,NUMERICAL_BINS_STEP_1!$A$2:$A$5,,-1)</f>
        <v>3</v>
      </c>
      <c r="W115" s="1">
        <f>_xlfn.XLOOKUP(Table119[[#This Row],[AUCTION YEAR]],NUMERICAL_BINS_STEP_1!$S$2:$S$5,NUMERICAL_BINS_STEP_1!$A$2:$A$5,,-1)</f>
        <v>1</v>
      </c>
      <c r="X115" s="1">
        <f>_xlfn.XLOOKUP(Table119[[#This Row],[BASE PRICE]],NUMERICAL_BINS_STEP_1!$T$2:$T$5,NUMERICAL_BINS_STEP_1!$A$2:$A$5,,-1)</f>
        <v>3</v>
      </c>
      <c r="Y115" s="1">
        <f>_xlfn.XLOOKUP(Table119[[#This Row],[SOLD PRICE]],NUMERICAL_BINS_STEP_1!$U$2:$U$5,NUMERICAL_BINS_STEP_1!$A$2:$A$5,,-1)</f>
        <v>1</v>
      </c>
      <c r="Z115" s="4">
        <v>0</v>
      </c>
      <c r="AA115" s="1">
        <f>$B$134 +SUMPRODUCT($C$134:$Y$134,Table1523[[#This Row],[COUNTRY_BINS]:[SOLD PRICE]])</f>
        <v>4.8458609878962502</v>
      </c>
      <c r="AB115" s="1">
        <f t="shared" si="5"/>
        <v>127.21276350547221</v>
      </c>
      <c r="AC115" s="1">
        <f t="shared" si="6"/>
        <v>0.99220046450400934</v>
      </c>
      <c r="AD115" s="1">
        <f>IF(Table1523[[#This Row],[AGE]]=1,AC115,1-AC115)</f>
        <v>0.99220046450400934</v>
      </c>
      <c r="AE115" s="1">
        <f t="shared" si="7"/>
        <v>-3.4005739824769935E-3</v>
      </c>
      <c r="AF115" s="1">
        <f t="shared" si="8"/>
        <v>1</v>
      </c>
      <c r="AG115" s="65">
        <f>IF(Table119[[#This Row],[SOLD PRICE]]&gt;=1000000,1,0)</f>
        <v>0</v>
      </c>
    </row>
    <row r="116" spans="1:33" x14ac:dyDescent="0.35">
      <c r="A116" s="13">
        <v>115</v>
      </c>
      <c r="B116" s="4" t="s">
        <v>155</v>
      </c>
      <c r="C116" s="1">
        <f>_xlfn.XLOOKUP(Table14[[#This Row],[COUNTRY]],CATEGORICAL_BINS_STEP_1!$L$2:$L$11,CATEGORICAL_BINS_STEP_1!$K$2:$K$11,,-1)</f>
        <v>1</v>
      </c>
      <c r="D116" s="1">
        <f>_xlfn.XLOOKUP(Table14[[#This Row],[TEAM]],CATEGORICAL_BINS_STEP_1!$L$14:$L$29,CATEGORICAL_BINS_STEP_1!$K$14:$K$29,,-1)</f>
        <v>1</v>
      </c>
      <c r="E116" s="1">
        <f>_xlfn.XLOOKUP(Table14[[#This Row],[PLAYING ROLE]],CATEGORICAL_BINS_STEP_1!$L$34:$L$37,CATEGORICAL_BINS_STEP_1!$K$34:$K$37,,-1)</f>
        <v>3</v>
      </c>
      <c r="F116" s="4">
        <v>1</v>
      </c>
      <c r="G116" s="1">
        <f>_xlfn.XLOOKUP(Table119[[#This Row],[T-RUNS]],NUMERICAL_BINS_STEP_1!$C$2:$C$5,NUMERICAL_BINS_STEP_1!$A$2:$A$5,,-1)</f>
        <v>3</v>
      </c>
      <c r="H116" s="1">
        <f>_xlfn.XLOOKUP(Table119[[#This Row],[T-WKTS]],NUMERICAL_BINS_STEP_1!$D$2:$D$5,NUMERICAL_BINS_STEP_1!$A$2:$A$5,,-1)</f>
        <v>0</v>
      </c>
      <c r="I116" s="1">
        <f>_xlfn.XLOOKUP(Table119[[#This Row],[ODI-RUNS-S]],NUMERICAL_BINS_STEP_1!$E$2:$E$5,NUMERICAL_BINS_STEP_1!$A$2:$A$5,,-1)</f>
        <v>3</v>
      </c>
      <c r="J116" s="1">
        <f>_xlfn.XLOOKUP(Table119[[#This Row],[ODI-SR-B]],NUMERICAL_BINS_STEP_1!$F$2:$F$5,NUMERICAL_BINS_STEP_1!$A$2:$A$5,,-1)</f>
        <v>3</v>
      </c>
      <c r="K116" s="1">
        <f>_xlfn.XLOOKUP(Table119[[#This Row],[ODI-WKTS]],NUMERICAL_BINS_STEP_1!$G$2:$G$5,NUMERICAL_BINS_STEP_1!$A$2:$A$5,,-1)</f>
        <v>0</v>
      </c>
      <c r="L116" s="1">
        <f>_xlfn.XLOOKUP(Table119[[#This Row],[ODI-SR-BL]],NUMERICAL_BINS_STEP_1!$H$2:$H$5,NUMERICAL_BINS_STEP_1!$A$2:$A$5,,-1)</f>
        <v>0</v>
      </c>
      <c r="M116" s="1">
        <f>_xlfn.XLOOKUP(Table119[[#This Row],[RUNS-S]],NUMERICAL_BINS_STEP_1!$I$2:$I$5,NUMERICAL_BINS_STEP_1!$A$2:$A$5,,-1)</f>
        <v>3</v>
      </c>
      <c r="N116" s="1">
        <f>_xlfn.XLOOKUP(Table119[[#This Row],[HS ]],NUMERICAL_BINS_STEP_1!$J$2:$J$5,NUMERICAL_BINS_STEP_1!$A$2:$A$5,,-1)</f>
        <v>3</v>
      </c>
      <c r="O116" s="1">
        <f>_xlfn.XLOOKUP(Table119[[#This Row],[AVE]],NUMERICAL_BINS_STEP_1!$K$2:$K$5,NUMERICAL_BINS_STEP_1!$A$2:$A$5,,-1)</f>
        <v>2</v>
      </c>
      <c r="P116" s="1">
        <f>_xlfn.XLOOKUP(Table119[[#This Row],[SR -B]],NUMERICAL_BINS_STEP_1!$L$2:$L$5,NUMERICAL_BINS_STEP_1!$A$2:$A$5,,-1)</f>
        <v>3</v>
      </c>
      <c r="Q116" s="1">
        <f>_xlfn.XLOOKUP(Table119[[#This Row],[SIXERS]],NUMERICAL_BINS_STEP_1!$M$2:$M$5,NUMERICAL_BINS_STEP_1!$A$2:$A$5,,-1)</f>
        <v>3</v>
      </c>
      <c r="R116" s="1">
        <f>_xlfn.XLOOKUP(Table119[[#This Row],[RUNS-C]],NUMERICAL_BINS_STEP_1!$N$2:$N$5,NUMERICAL_BINS_STEP_1!$A$2:$A$5,,-1)</f>
        <v>0</v>
      </c>
      <c r="S116" s="1">
        <f>_xlfn.XLOOKUP(Table119[[#This Row],[WKTS]],NUMERICAL_BINS_STEP_1!$O$2:$O$5,NUMERICAL_BINS_STEP_1!$A$2:$A$5,,-1)</f>
        <v>0</v>
      </c>
      <c r="T116" s="1">
        <f>_xlfn.XLOOKUP(Table119[[#This Row],[AVE-BL]],NUMERICAL_BINS_STEP_1!$P$2:$P$5,NUMERICAL_BINS_STEP_1!$A$2:$A$5,,-1)</f>
        <v>0</v>
      </c>
      <c r="U116" s="1">
        <f>_xlfn.XLOOKUP(Table119[[#This Row],[ECON]],NUMERICAL_BINS_STEP_1!$Q$2:$Q$5,NUMERICAL_BINS_STEP_1!$A$2:$A$5,,-1)</f>
        <v>0</v>
      </c>
      <c r="V116" s="1">
        <f>_xlfn.XLOOKUP(Table119[[#This Row],[SR-BL]],NUMERICAL_BINS_STEP_1!$R$2:$R$5,NUMERICAL_BINS_STEP_1!$A$2:$A$5,,-1)</f>
        <v>0</v>
      </c>
      <c r="W116" s="1">
        <f>_xlfn.XLOOKUP(Table119[[#This Row],[AUCTION YEAR]],NUMERICAL_BINS_STEP_1!$S$2:$S$5,NUMERICAL_BINS_STEP_1!$A$2:$A$5,,-1)</f>
        <v>0</v>
      </c>
      <c r="X116" s="1">
        <f>_xlfn.XLOOKUP(Table119[[#This Row],[BASE PRICE]],NUMERICAL_BINS_STEP_1!$T$2:$T$5,NUMERICAL_BINS_STEP_1!$A$2:$A$5,,-1)</f>
        <v>3</v>
      </c>
      <c r="Y116" s="1">
        <f>_xlfn.XLOOKUP(Table119[[#This Row],[SOLD PRICE]],NUMERICAL_BINS_STEP_1!$U$2:$U$5,NUMERICAL_BINS_STEP_1!$A$2:$A$5,,-1)</f>
        <v>3</v>
      </c>
      <c r="Z116" s="4">
        <v>0</v>
      </c>
      <c r="AA116" s="1">
        <f>$B$134 +SUMPRODUCT($C$134:$Y$134,Table1523[[#This Row],[COUNTRY_BINS]:[SOLD PRICE]])</f>
        <v>-7.0723348807942141</v>
      </c>
      <c r="AB116" s="1">
        <f t="shared" si="5"/>
        <v>8.4825023200125907E-4</v>
      </c>
      <c r="AC116" s="1">
        <f t="shared" si="6"/>
        <v>8.475313133680662E-4</v>
      </c>
      <c r="AD116" s="1">
        <f>IF(Table1523[[#This Row],[AGE]]=1,AC116,1-AC116)</f>
        <v>8.475313133680662E-4</v>
      </c>
      <c r="AE116" s="1">
        <f t="shared" si="7"/>
        <v>-3.0718442471405316</v>
      </c>
      <c r="AF116" s="1">
        <f t="shared" si="8"/>
        <v>0</v>
      </c>
      <c r="AG116" s="65">
        <f>IF(Table119[[#This Row],[SOLD PRICE]]&gt;=1000000,1,0)</f>
        <v>0</v>
      </c>
    </row>
    <row r="117" spans="1:33" x14ac:dyDescent="0.35">
      <c r="A117" s="13">
        <v>116</v>
      </c>
      <c r="B117" s="4" t="s">
        <v>156</v>
      </c>
      <c r="C117" s="1">
        <f>_xlfn.XLOOKUP(Table14[[#This Row],[COUNTRY]],CATEGORICAL_BINS_STEP_1!$L$2:$L$11,CATEGORICAL_BINS_STEP_1!$K$2:$K$11,,-1)</f>
        <v>1</v>
      </c>
      <c r="D117" s="1">
        <f>_xlfn.XLOOKUP(Table14[[#This Row],[TEAM]],CATEGORICAL_BINS_STEP_1!$L$14:$L$29,CATEGORICAL_BINS_STEP_1!$K$14:$K$29,,-1)</f>
        <v>1</v>
      </c>
      <c r="E117" s="1">
        <f>_xlfn.XLOOKUP(Table14[[#This Row],[PLAYING ROLE]],CATEGORICAL_BINS_STEP_1!$L$34:$L$37,CATEGORICAL_BINS_STEP_1!$K$34:$K$37,,-1)</f>
        <v>3</v>
      </c>
      <c r="F117" s="4">
        <v>2</v>
      </c>
      <c r="G117" s="1">
        <f>_xlfn.XLOOKUP(Table119[[#This Row],[T-RUNS]],NUMERICAL_BINS_STEP_1!$C$2:$C$5,NUMERICAL_BINS_STEP_1!$A$2:$A$5,,-1)</f>
        <v>2</v>
      </c>
      <c r="H117" s="1">
        <f>_xlfn.XLOOKUP(Table119[[#This Row],[T-WKTS]],NUMERICAL_BINS_STEP_1!$D$2:$D$5,NUMERICAL_BINS_STEP_1!$A$2:$A$5,,-1)</f>
        <v>3</v>
      </c>
      <c r="I117" s="1">
        <f>_xlfn.XLOOKUP(Table119[[#This Row],[ODI-RUNS-S]],NUMERICAL_BINS_STEP_1!$E$2:$E$5,NUMERICAL_BINS_STEP_1!$A$2:$A$5,,-1)</f>
        <v>2</v>
      </c>
      <c r="J117" s="1">
        <f>_xlfn.XLOOKUP(Table119[[#This Row],[ODI-SR-B]],NUMERICAL_BINS_STEP_1!$F$2:$F$5,NUMERICAL_BINS_STEP_1!$A$2:$A$5,,-1)</f>
        <v>2</v>
      </c>
      <c r="K117" s="1">
        <f>_xlfn.XLOOKUP(Table119[[#This Row],[ODI-WKTS]],NUMERICAL_BINS_STEP_1!$G$2:$G$5,NUMERICAL_BINS_STEP_1!$A$2:$A$5,,-1)</f>
        <v>3</v>
      </c>
      <c r="L117" s="1">
        <f>_xlfn.XLOOKUP(Table119[[#This Row],[ODI-SR-BL]],NUMERICAL_BINS_STEP_1!$H$2:$H$5,NUMERICAL_BINS_STEP_1!$A$2:$A$5,,-1)</f>
        <v>0</v>
      </c>
      <c r="M117" s="1">
        <f>_xlfn.XLOOKUP(Table119[[#This Row],[RUNS-S]],NUMERICAL_BINS_STEP_1!$I$2:$I$5,NUMERICAL_BINS_STEP_1!$A$2:$A$5,,-1)</f>
        <v>1</v>
      </c>
      <c r="N117" s="1">
        <f>_xlfn.XLOOKUP(Table119[[#This Row],[HS ]],NUMERICAL_BINS_STEP_1!$J$2:$J$5,NUMERICAL_BINS_STEP_1!$A$2:$A$5,,-1)</f>
        <v>1</v>
      </c>
      <c r="O117" s="1">
        <f>_xlfn.XLOOKUP(Table119[[#This Row],[AVE]],NUMERICAL_BINS_STEP_1!$K$2:$K$5,NUMERICAL_BINS_STEP_1!$A$2:$A$5,,-1)</f>
        <v>1</v>
      </c>
      <c r="P117" s="1">
        <f>_xlfn.XLOOKUP(Table119[[#This Row],[SR -B]],NUMERICAL_BINS_STEP_1!$L$2:$L$5,NUMERICAL_BINS_STEP_1!$A$2:$A$5,,-1)</f>
        <v>2</v>
      </c>
      <c r="Q117" s="1">
        <f>_xlfn.XLOOKUP(Table119[[#This Row],[SIXERS]],NUMERICAL_BINS_STEP_1!$M$2:$M$5,NUMERICAL_BINS_STEP_1!$A$2:$A$5,,-1)</f>
        <v>2</v>
      </c>
      <c r="R117" s="1">
        <f>_xlfn.XLOOKUP(Table119[[#This Row],[RUNS-C]],NUMERICAL_BINS_STEP_1!$N$2:$N$5,NUMERICAL_BINS_STEP_1!$A$2:$A$5,,-1)</f>
        <v>3</v>
      </c>
      <c r="S117" s="1">
        <f>_xlfn.XLOOKUP(Table119[[#This Row],[WKTS]],NUMERICAL_BINS_STEP_1!$O$2:$O$5,NUMERICAL_BINS_STEP_1!$A$2:$A$5,,-1)</f>
        <v>2</v>
      </c>
      <c r="T117" s="1">
        <f>_xlfn.XLOOKUP(Table119[[#This Row],[AVE-BL]],NUMERICAL_BINS_STEP_1!$P$2:$P$5,NUMERICAL_BINS_STEP_1!$A$2:$A$5,,-1)</f>
        <v>3</v>
      </c>
      <c r="U117" s="1">
        <f>_xlfn.XLOOKUP(Table119[[#This Row],[ECON]],NUMERICAL_BINS_STEP_1!$Q$2:$Q$5,NUMERICAL_BINS_STEP_1!$A$2:$A$5,,-1)</f>
        <v>2</v>
      </c>
      <c r="V117" s="1">
        <f>_xlfn.XLOOKUP(Table119[[#This Row],[SR-BL]],NUMERICAL_BINS_STEP_1!$R$2:$R$5,NUMERICAL_BINS_STEP_1!$A$2:$A$5,,-1)</f>
        <v>3</v>
      </c>
      <c r="W117" s="1">
        <f>_xlfn.XLOOKUP(Table119[[#This Row],[AUCTION YEAR]],NUMERICAL_BINS_STEP_1!$S$2:$S$5,NUMERICAL_BINS_STEP_1!$A$2:$A$5,,-1)</f>
        <v>0</v>
      </c>
      <c r="X117" s="1">
        <f>_xlfn.XLOOKUP(Table119[[#This Row],[BASE PRICE]],NUMERICAL_BINS_STEP_1!$T$2:$T$5,NUMERICAL_BINS_STEP_1!$A$2:$A$5,,-1)</f>
        <v>3</v>
      </c>
      <c r="Y117" s="1">
        <f>_xlfn.XLOOKUP(Table119[[#This Row],[SOLD PRICE]],NUMERICAL_BINS_STEP_1!$U$2:$U$5,NUMERICAL_BINS_STEP_1!$A$2:$A$5,,-1)</f>
        <v>3</v>
      </c>
      <c r="Z117" s="4">
        <v>0</v>
      </c>
      <c r="AA117" s="1">
        <f>$B$134 +SUMPRODUCT($C$134:$Y$134,Table1523[[#This Row],[COUNTRY_BINS]:[SOLD PRICE]])</f>
        <v>-85.070081847217182</v>
      </c>
      <c r="AB117" s="1">
        <f t="shared" si="5"/>
        <v>1.1337906696063982E-37</v>
      </c>
      <c r="AC117" s="1">
        <f t="shared" si="6"/>
        <v>1.1337906696063982E-37</v>
      </c>
      <c r="AD117" s="1">
        <f>IF(Table1523[[#This Row],[AGE]]=1,AC117,1-AC117)</f>
        <v>1</v>
      </c>
      <c r="AE117" s="1">
        <f t="shared" si="7"/>
        <v>0</v>
      </c>
      <c r="AF117" s="1">
        <f t="shared" si="8"/>
        <v>0</v>
      </c>
      <c r="AG117" s="65">
        <f>IF(Table119[[#This Row],[SOLD PRICE]]&gt;=1000000,1,0)</f>
        <v>0</v>
      </c>
    </row>
    <row r="118" spans="1:33" ht="26.5" x14ac:dyDescent="0.35">
      <c r="A118" s="13">
        <v>117</v>
      </c>
      <c r="B118" s="4" t="s">
        <v>157</v>
      </c>
      <c r="C118" s="1">
        <f>_xlfn.XLOOKUP(Table14[[#This Row],[COUNTRY]],CATEGORICAL_BINS_STEP_1!$L$2:$L$11,CATEGORICAL_BINS_STEP_1!$K$2:$K$11,,-1)</f>
        <v>1</v>
      </c>
      <c r="D118" s="1">
        <f>_xlfn.XLOOKUP(Table14[[#This Row],[TEAM]],CATEGORICAL_BINS_STEP_1!$L$14:$L$29,CATEGORICAL_BINS_STEP_1!$K$14:$K$29,,-1)</f>
        <v>2</v>
      </c>
      <c r="E118" s="1">
        <f>_xlfn.XLOOKUP(Table14[[#This Row],[PLAYING ROLE]],CATEGORICAL_BINS_STEP_1!$L$34:$L$37,CATEGORICAL_BINS_STEP_1!$K$34:$K$37,,-1)</f>
        <v>2</v>
      </c>
      <c r="F118" s="4">
        <v>2</v>
      </c>
      <c r="G118" s="1">
        <f>_xlfn.XLOOKUP(Table119[[#This Row],[T-RUNS]],NUMERICAL_BINS_STEP_1!$C$2:$C$5,NUMERICAL_BINS_STEP_1!$A$2:$A$5,,-1)</f>
        <v>2</v>
      </c>
      <c r="H118" s="1">
        <f>_xlfn.XLOOKUP(Table119[[#This Row],[T-WKTS]],NUMERICAL_BINS_STEP_1!$D$2:$D$5,NUMERICAL_BINS_STEP_1!$A$2:$A$5,,-1)</f>
        <v>2</v>
      </c>
      <c r="I118" s="1">
        <f>_xlfn.XLOOKUP(Table119[[#This Row],[ODI-RUNS-S]],NUMERICAL_BINS_STEP_1!$E$2:$E$5,NUMERICAL_BINS_STEP_1!$A$2:$A$5,,-1)</f>
        <v>2</v>
      </c>
      <c r="J118" s="1">
        <f>_xlfn.XLOOKUP(Table119[[#This Row],[ODI-SR-B]],NUMERICAL_BINS_STEP_1!$F$2:$F$5,NUMERICAL_BINS_STEP_1!$A$2:$A$5,,-1)</f>
        <v>2</v>
      </c>
      <c r="K118" s="1">
        <f>_xlfn.XLOOKUP(Table119[[#This Row],[ODI-WKTS]],NUMERICAL_BINS_STEP_1!$G$2:$G$5,NUMERICAL_BINS_STEP_1!$A$2:$A$5,,-1)</f>
        <v>2</v>
      </c>
      <c r="L118" s="1">
        <f>_xlfn.XLOOKUP(Table119[[#This Row],[ODI-SR-BL]],NUMERICAL_BINS_STEP_1!$H$2:$H$5,NUMERICAL_BINS_STEP_1!$A$2:$A$5,,-1)</f>
        <v>2</v>
      </c>
      <c r="M118" s="1">
        <f>_xlfn.XLOOKUP(Table119[[#This Row],[RUNS-S]],NUMERICAL_BINS_STEP_1!$I$2:$I$5,NUMERICAL_BINS_STEP_1!$A$2:$A$5,,-1)</f>
        <v>2</v>
      </c>
      <c r="N118" s="1">
        <f>_xlfn.XLOOKUP(Table119[[#This Row],[HS ]],NUMERICAL_BINS_STEP_1!$J$2:$J$5,NUMERICAL_BINS_STEP_1!$A$2:$A$5,,-1)</f>
        <v>2</v>
      </c>
      <c r="O118" s="1">
        <f>_xlfn.XLOOKUP(Table119[[#This Row],[AVE]],NUMERICAL_BINS_STEP_1!$K$2:$K$5,NUMERICAL_BINS_STEP_1!$A$2:$A$5,,-1)</f>
        <v>2</v>
      </c>
      <c r="P118" s="1">
        <f>_xlfn.XLOOKUP(Table119[[#This Row],[SR -B]],NUMERICAL_BINS_STEP_1!$L$2:$L$5,NUMERICAL_BINS_STEP_1!$A$2:$A$5,,-1)</f>
        <v>2</v>
      </c>
      <c r="Q118" s="1">
        <f>_xlfn.XLOOKUP(Table119[[#This Row],[SIXERS]],NUMERICAL_BINS_STEP_1!$M$2:$M$5,NUMERICAL_BINS_STEP_1!$A$2:$A$5,,-1)</f>
        <v>2</v>
      </c>
      <c r="R118" s="1">
        <f>_xlfn.XLOOKUP(Table119[[#This Row],[RUNS-C]],NUMERICAL_BINS_STEP_1!$N$2:$N$5,NUMERICAL_BINS_STEP_1!$A$2:$A$5,,-1)</f>
        <v>2</v>
      </c>
      <c r="S118" s="1">
        <f>_xlfn.XLOOKUP(Table119[[#This Row],[WKTS]],NUMERICAL_BINS_STEP_1!$O$2:$O$5,NUMERICAL_BINS_STEP_1!$A$2:$A$5,,-1)</f>
        <v>2</v>
      </c>
      <c r="T118" s="1">
        <f>_xlfn.XLOOKUP(Table119[[#This Row],[AVE-BL]],NUMERICAL_BINS_STEP_1!$P$2:$P$5,NUMERICAL_BINS_STEP_1!$A$2:$A$5,,-1)</f>
        <v>3</v>
      </c>
      <c r="U118" s="1">
        <f>_xlfn.XLOOKUP(Table119[[#This Row],[ECON]],NUMERICAL_BINS_STEP_1!$Q$2:$Q$5,NUMERICAL_BINS_STEP_1!$A$2:$A$5,,-1)</f>
        <v>2</v>
      </c>
      <c r="V118" s="1">
        <f>_xlfn.XLOOKUP(Table119[[#This Row],[SR-BL]],NUMERICAL_BINS_STEP_1!$R$2:$R$5,NUMERICAL_BINS_STEP_1!$A$2:$A$5,,-1)</f>
        <v>3</v>
      </c>
      <c r="W118" s="1">
        <f>_xlfn.XLOOKUP(Table119[[#This Row],[AUCTION YEAR]],NUMERICAL_BINS_STEP_1!$S$2:$S$5,NUMERICAL_BINS_STEP_1!$A$2:$A$5,,-1)</f>
        <v>3</v>
      </c>
      <c r="X118" s="1">
        <f>_xlfn.XLOOKUP(Table119[[#This Row],[BASE PRICE]],NUMERICAL_BINS_STEP_1!$T$2:$T$5,NUMERICAL_BINS_STEP_1!$A$2:$A$5,,-1)</f>
        <v>3</v>
      </c>
      <c r="Y118" s="1">
        <f>_xlfn.XLOOKUP(Table119[[#This Row],[SOLD PRICE]],NUMERICAL_BINS_STEP_1!$U$2:$U$5,NUMERICAL_BINS_STEP_1!$A$2:$A$5,,-1)</f>
        <v>3</v>
      </c>
      <c r="Z118" s="4">
        <v>0</v>
      </c>
      <c r="AA118" s="1">
        <f>$B$134 +SUMPRODUCT($C$134:$Y$134,Table1523[[#This Row],[COUNTRY_BINS]:[SOLD PRICE]])</f>
        <v>-52.759738419148874</v>
      </c>
      <c r="AB118" s="1">
        <f t="shared" si="5"/>
        <v>1.2210592499565566E-23</v>
      </c>
      <c r="AC118" s="1">
        <f t="shared" si="6"/>
        <v>1.2210592499565566E-23</v>
      </c>
      <c r="AD118" s="1">
        <f>IF(Table1523[[#This Row],[AGE]]=1,AC118,1-AC118)</f>
        <v>1</v>
      </c>
      <c r="AE118" s="1">
        <f t="shared" si="7"/>
        <v>0</v>
      </c>
      <c r="AF118" s="1">
        <f t="shared" si="8"/>
        <v>0</v>
      </c>
      <c r="AG118" s="65">
        <f>IF(Table119[[#This Row],[SOLD PRICE]]&gt;=1000000,1,0)</f>
        <v>0</v>
      </c>
    </row>
    <row r="119" spans="1:33" ht="26.5" x14ac:dyDescent="0.35">
      <c r="A119" s="13">
        <v>118</v>
      </c>
      <c r="B119" s="4" t="s">
        <v>158</v>
      </c>
      <c r="C119" s="1">
        <f>_xlfn.XLOOKUP(Table14[[#This Row],[COUNTRY]],CATEGORICAL_BINS_STEP_1!$L$2:$L$11,CATEGORICAL_BINS_STEP_1!$K$2:$K$11,,-1)</f>
        <v>3</v>
      </c>
      <c r="D119" s="1">
        <f>_xlfn.XLOOKUP(Table14[[#This Row],[TEAM]],CATEGORICAL_BINS_STEP_1!$L$14:$L$29,CATEGORICAL_BINS_STEP_1!$K$14:$K$29,,-1)</f>
        <v>3</v>
      </c>
      <c r="E119" s="1">
        <f>_xlfn.XLOOKUP(Table14[[#This Row],[PLAYING ROLE]],CATEGORICAL_BINS_STEP_1!$L$34:$L$37,CATEGORICAL_BINS_STEP_1!$K$34:$K$37,,-1)</f>
        <v>3</v>
      </c>
      <c r="F119" s="4">
        <v>3</v>
      </c>
      <c r="G119" s="1">
        <f>_xlfn.XLOOKUP(Table119[[#This Row],[T-RUNS]],NUMERICAL_BINS_STEP_1!$C$2:$C$5,NUMERICAL_BINS_STEP_1!$A$2:$A$5,,-1)</f>
        <v>2</v>
      </c>
      <c r="H119" s="1">
        <f>_xlfn.XLOOKUP(Table119[[#This Row],[T-WKTS]],NUMERICAL_BINS_STEP_1!$D$2:$D$5,NUMERICAL_BINS_STEP_1!$A$2:$A$5,,-1)</f>
        <v>2</v>
      </c>
      <c r="I119" s="1">
        <f>_xlfn.XLOOKUP(Table119[[#This Row],[ODI-RUNS-S]],NUMERICAL_BINS_STEP_1!$E$2:$E$5,NUMERICAL_BINS_STEP_1!$A$2:$A$5,,-1)</f>
        <v>3</v>
      </c>
      <c r="J119" s="1">
        <f>_xlfn.XLOOKUP(Table119[[#This Row],[ODI-SR-B]],NUMERICAL_BINS_STEP_1!$F$2:$F$5,NUMERICAL_BINS_STEP_1!$A$2:$A$5,,-1)</f>
        <v>2</v>
      </c>
      <c r="K119" s="1">
        <f>_xlfn.XLOOKUP(Table119[[#This Row],[ODI-WKTS]],NUMERICAL_BINS_STEP_1!$G$2:$G$5,NUMERICAL_BINS_STEP_1!$A$2:$A$5,,-1)</f>
        <v>3</v>
      </c>
      <c r="L119" s="1">
        <f>_xlfn.XLOOKUP(Table119[[#This Row],[ODI-SR-BL]],NUMERICAL_BINS_STEP_1!$H$2:$H$5,NUMERICAL_BINS_STEP_1!$A$2:$A$5,,-1)</f>
        <v>3</v>
      </c>
      <c r="M119" s="1">
        <f>_xlfn.XLOOKUP(Table119[[#This Row],[RUNS-S]],NUMERICAL_BINS_STEP_1!$I$2:$I$5,NUMERICAL_BINS_STEP_1!$A$2:$A$5,,-1)</f>
        <v>1</v>
      </c>
      <c r="N119" s="1">
        <f>_xlfn.XLOOKUP(Table119[[#This Row],[HS ]],NUMERICAL_BINS_STEP_1!$J$2:$J$5,NUMERICAL_BINS_STEP_1!$A$2:$A$5,,-1)</f>
        <v>1</v>
      </c>
      <c r="O119" s="1">
        <f>_xlfn.XLOOKUP(Table119[[#This Row],[AVE]],NUMERICAL_BINS_STEP_1!$K$2:$K$5,NUMERICAL_BINS_STEP_1!$A$2:$A$5,,-1)</f>
        <v>1</v>
      </c>
      <c r="P119" s="1">
        <f>_xlfn.XLOOKUP(Table119[[#This Row],[SR -B]],NUMERICAL_BINS_STEP_1!$L$2:$L$5,NUMERICAL_BINS_STEP_1!$A$2:$A$5,,-1)</f>
        <v>1</v>
      </c>
      <c r="Q119" s="1">
        <f>_xlfn.XLOOKUP(Table119[[#This Row],[SIXERS]],NUMERICAL_BINS_STEP_1!$M$2:$M$5,NUMERICAL_BINS_STEP_1!$A$2:$A$5,,-1)</f>
        <v>0</v>
      </c>
      <c r="R119" s="1">
        <f>_xlfn.XLOOKUP(Table119[[#This Row],[RUNS-C]],NUMERICAL_BINS_STEP_1!$N$2:$N$5,NUMERICAL_BINS_STEP_1!$A$2:$A$5,,-1)</f>
        <v>0</v>
      </c>
      <c r="S119" s="1">
        <f>_xlfn.XLOOKUP(Table119[[#This Row],[WKTS]],NUMERICAL_BINS_STEP_1!$O$2:$O$5,NUMERICAL_BINS_STEP_1!$A$2:$A$5,,-1)</f>
        <v>0</v>
      </c>
      <c r="T119" s="1">
        <f>_xlfn.XLOOKUP(Table119[[#This Row],[AVE-BL]],NUMERICAL_BINS_STEP_1!$P$2:$P$5,NUMERICAL_BINS_STEP_1!$A$2:$A$5,,-1)</f>
        <v>3</v>
      </c>
      <c r="U119" s="1">
        <f>_xlfn.XLOOKUP(Table119[[#This Row],[ECON]],NUMERICAL_BINS_STEP_1!$Q$2:$Q$5,NUMERICAL_BINS_STEP_1!$A$2:$A$5,,-1)</f>
        <v>3</v>
      </c>
      <c r="V119" s="1">
        <f>_xlfn.XLOOKUP(Table119[[#This Row],[SR-BL]],NUMERICAL_BINS_STEP_1!$R$2:$R$5,NUMERICAL_BINS_STEP_1!$A$2:$A$5,,-1)</f>
        <v>2</v>
      </c>
      <c r="W119" s="1">
        <f>_xlfn.XLOOKUP(Table119[[#This Row],[AUCTION YEAR]],NUMERICAL_BINS_STEP_1!$S$2:$S$5,NUMERICAL_BINS_STEP_1!$A$2:$A$5,,-1)</f>
        <v>0</v>
      </c>
      <c r="X119" s="1">
        <f>_xlfn.XLOOKUP(Table119[[#This Row],[BASE PRICE]],NUMERICAL_BINS_STEP_1!$T$2:$T$5,NUMERICAL_BINS_STEP_1!$A$2:$A$5,,-1)</f>
        <v>3</v>
      </c>
      <c r="Y119" s="1">
        <f>_xlfn.XLOOKUP(Table119[[#This Row],[SOLD PRICE]],NUMERICAL_BINS_STEP_1!$U$2:$U$5,NUMERICAL_BINS_STEP_1!$A$2:$A$5,,-1)</f>
        <v>2</v>
      </c>
      <c r="Z119" s="4">
        <v>0</v>
      </c>
      <c r="AA119" s="1">
        <f>$B$134 +SUMPRODUCT($C$134:$Y$134,Table1523[[#This Row],[COUNTRY_BINS]:[SOLD PRICE]])</f>
        <v>-172.83512214221042</v>
      </c>
      <c r="AB119" s="1">
        <f t="shared" si="5"/>
        <v>8.6828075369999598E-76</v>
      </c>
      <c r="AC119" s="1">
        <f t="shared" si="6"/>
        <v>8.6828075369999598E-76</v>
      </c>
      <c r="AD119" s="1">
        <f>IF(Table1523[[#This Row],[AGE]]=1,AC119,1-AC119)</f>
        <v>1</v>
      </c>
      <c r="AE119" s="1">
        <f t="shared" si="7"/>
        <v>0</v>
      </c>
      <c r="AF119" s="1">
        <f t="shared" si="8"/>
        <v>0</v>
      </c>
      <c r="AG119" s="65">
        <f>IF(Table119[[#This Row],[SOLD PRICE]]&gt;=1000000,1,0)</f>
        <v>0</v>
      </c>
    </row>
    <row r="120" spans="1:33" ht="26.5" x14ac:dyDescent="0.35">
      <c r="A120" s="13">
        <v>119</v>
      </c>
      <c r="B120" s="4" t="s">
        <v>182</v>
      </c>
      <c r="C120" s="1">
        <f>_xlfn.XLOOKUP(Table14[[#This Row],[COUNTRY]],CATEGORICAL_BINS_STEP_1!$L$2:$L$11,CATEGORICAL_BINS_STEP_1!$K$2:$K$11,,-1)</f>
        <v>2</v>
      </c>
      <c r="D120" s="1">
        <f>_xlfn.XLOOKUP(Table14[[#This Row],[TEAM]],CATEGORICAL_BINS_STEP_1!$L$14:$L$29,CATEGORICAL_BINS_STEP_1!$K$14:$K$29,,-1)</f>
        <v>2</v>
      </c>
      <c r="E120" s="1">
        <f>_xlfn.XLOOKUP(Table14[[#This Row],[PLAYING ROLE]],CATEGORICAL_BINS_STEP_1!$L$34:$L$37,CATEGORICAL_BINS_STEP_1!$K$34:$K$37,,-1)</f>
        <v>1</v>
      </c>
      <c r="F120" s="4">
        <v>2</v>
      </c>
      <c r="G120" s="1">
        <f>_xlfn.XLOOKUP(Table119[[#This Row],[T-RUNS]],NUMERICAL_BINS_STEP_1!$C$2:$C$5,NUMERICAL_BINS_STEP_1!$A$2:$A$5,,-1)</f>
        <v>3</v>
      </c>
      <c r="H120" s="1">
        <f>_xlfn.XLOOKUP(Table119[[#This Row],[T-WKTS]],NUMERICAL_BINS_STEP_1!$D$2:$D$5,NUMERICAL_BINS_STEP_1!$A$2:$A$5,,-1)</f>
        <v>0</v>
      </c>
      <c r="I120" s="1">
        <f>_xlfn.XLOOKUP(Table119[[#This Row],[ODI-RUNS-S]],NUMERICAL_BINS_STEP_1!$E$2:$E$5,NUMERICAL_BINS_STEP_1!$A$2:$A$5,,-1)</f>
        <v>3</v>
      </c>
      <c r="J120" s="1">
        <f>_xlfn.XLOOKUP(Table119[[#This Row],[ODI-SR-B]],NUMERICAL_BINS_STEP_1!$F$2:$F$5,NUMERICAL_BINS_STEP_1!$A$2:$A$5,,-1)</f>
        <v>2</v>
      </c>
      <c r="K120" s="1">
        <f>_xlfn.XLOOKUP(Table119[[#This Row],[ODI-WKTS]],NUMERICAL_BINS_STEP_1!$G$2:$G$5,NUMERICAL_BINS_STEP_1!$A$2:$A$5,,-1)</f>
        <v>0</v>
      </c>
      <c r="L120" s="1">
        <f>_xlfn.XLOOKUP(Table119[[#This Row],[ODI-SR-BL]],NUMERICAL_BINS_STEP_1!$H$2:$H$5,NUMERICAL_BINS_STEP_1!$A$2:$A$5,,-1)</f>
        <v>3</v>
      </c>
      <c r="M120" s="1">
        <f>_xlfn.XLOOKUP(Table119[[#This Row],[RUNS-S]],NUMERICAL_BINS_STEP_1!$I$2:$I$5,NUMERICAL_BINS_STEP_1!$A$2:$A$5,,-1)</f>
        <v>1</v>
      </c>
      <c r="N120" s="1">
        <f>_xlfn.XLOOKUP(Table119[[#This Row],[HS ]],NUMERICAL_BINS_STEP_1!$J$2:$J$5,NUMERICAL_BINS_STEP_1!$A$2:$A$5,,-1)</f>
        <v>1</v>
      </c>
      <c r="O120" s="1">
        <f>_xlfn.XLOOKUP(Table119[[#This Row],[AVE]],NUMERICAL_BINS_STEP_1!$K$2:$K$5,NUMERICAL_BINS_STEP_1!$A$2:$A$5,,-1)</f>
        <v>0</v>
      </c>
      <c r="P120" s="1">
        <f>_xlfn.XLOOKUP(Table119[[#This Row],[SR -B]],NUMERICAL_BINS_STEP_1!$L$2:$L$5,NUMERICAL_BINS_STEP_1!$A$2:$A$5,,-1)</f>
        <v>0</v>
      </c>
      <c r="Q120" s="1">
        <f>_xlfn.XLOOKUP(Table119[[#This Row],[SIXERS]],NUMERICAL_BINS_STEP_1!$M$2:$M$5,NUMERICAL_BINS_STEP_1!$A$2:$A$5,,-1)</f>
        <v>1</v>
      </c>
      <c r="R120" s="1">
        <f>_xlfn.XLOOKUP(Table119[[#This Row],[RUNS-C]],NUMERICAL_BINS_STEP_1!$N$2:$N$5,NUMERICAL_BINS_STEP_1!$A$2:$A$5,,-1)</f>
        <v>0</v>
      </c>
      <c r="S120" s="1">
        <f>_xlfn.XLOOKUP(Table119[[#This Row],[WKTS]],NUMERICAL_BINS_STEP_1!$O$2:$O$5,NUMERICAL_BINS_STEP_1!$A$2:$A$5,,-1)</f>
        <v>0</v>
      </c>
      <c r="T120" s="1">
        <f>_xlfn.XLOOKUP(Table119[[#This Row],[AVE-BL]],NUMERICAL_BINS_STEP_1!$P$2:$P$5,NUMERICAL_BINS_STEP_1!$A$2:$A$5,,-1)</f>
        <v>0</v>
      </c>
      <c r="U120" s="1">
        <f>_xlfn.XLOOKUP(Table119[[#This Row],[ECON]],NUMERICAL_BINS_STEP_1!$Q$2:$Q$5,NUMERICAL_BINS_STEP_1!$A$2:$A$5,,-1)</f>
        <v>0</v>
      </c>
      <c r="V120" s="1">
        <f>_xlfn.XLOOKUP(Table119[[#This Row],[SR-BL]],NUMERICAL_BINS_STEP_1!$R$2:$R$5,NUMERICAL_BINS_STEP_1!$A$2:$A$5,,-1)</f>
        <v>0</v>
      </c>
      <c r="W120" s="1">
        <f>_xlfn.XLOOKUP(Table119[[#This Row],[AUCTION YEAR]],NUMERICAL_BINS_STEP_1!$S$2:$S$5,NUMERICAL_BINS_STEP_1!$A$2:$A$5,,-1)</f>
        <v>0</v>
      </c>
      <c r="X120" s="1">
        <f>_xlfn.XLOOKUP(Table119[[#This Row],[BASE PRICE]],NUMERICAL_BINS_STEP_1!$T$2:$T$5,NUMERICAL_BINS_STEP_1!$A$2:$A$5,,-1)</f>
        <v>3</v>
      </c>
      <c r="Y120" s="1">
        <f>_xlfn.XLOOKUP(Table119[[#This Row],[SOLD PRICE]],NUMERICAL_BINS_STEP_1!$U$2:$U$5,NUMERICAL_BINS_STEP_1!$A$2:$A$5,,-1)</f>
        <v>1</v>
      </c>
      <c r="Z120" s="4">
        <v>0</v>
      </c>
      <c r="AA120" s="1">
        <f>$B$134 +SUMPRODUCT($C$134:$Y$134,Table1523[[#This Row],[COUNTRY_BINS]:[SOLD PRICE]])</f>
        <v>-150.60091092791416</v>
      </c>
      <c r="AB120" s="1">
        <f t="shared" si="5"/>
        <v>3.9341907632070387E-66</v>
      </c>
      <c r="AC120" s="1">
        <f t="shared" si="6"/>
        <v>3.9341907632070387E-66</v>
      </c>
      <c r="AD120" s="1">
        <f>IF(Table1523[[#This Row],[AGE]]=1,AC120,1-AC120)</f>
        <v>1</v>
      </c>
      <c r="AE120" s="1">
        <f t="shared" si="7"/>
        <v>0</v>
      </c>
      <c r="AF120" s="1">
        <f t="shared" si="8"/>
        <v>0</v>
      </c>
      <c r="AG120" s="65">
        <f>IF(Table119[[#This Row],[SOLD PRICE]]&gt;=1000000,1,0)</f>
        <v>0</v>
      </c>
    </row>
    <row r="121" spans="1:33" ht="26.5" x14ac:dyDescent="0.35">
      <c r="A121" s="13">
        <v>120</v>
      </c>
      <c r="B121" s="4" t="s">
        <v>159</v>
      </c>
      <c r="C121" s="1">
        <f>_xlfn.XLOOKUP(Table14[[#This Row],[COUNTRY]],CATEGORICAL_BINS_STEP_1!$L$2:$L$11,CATEGORICAL_BINS_STEP_1!$K$2:$K$11,,-1)</f>
        <v>1</v>
      </c>
      <c r="D121" s="1">
        <f>_xlfn.XLOOKUP(Table14[[#This Row],[TEAM]],CATEGORICAL_BINS_STEP_1!$L$14:$L$29,CATEGORICAL_BINS_STEP_1!$K$14:$K$29,,-1)</f>
        <v>4</v>
      </c>
      <c r="E121" s="1">
        <f>_xlfn.XLOOKUP(Table14[[#This Row],[PLAYING ROLE]],CATEGORICAL_BINS_STEP_1!$L$34:$L$37,CATEGORICAL_BINS_STEP_1!$K$34:$K$37,,-1)</f>
        <v>2</v>
      </c>
      <c r="F121" s="4">
        <v>2</v>
      </c>
      <c r="G121" s="1">
        <f>_xlfn.XLOOKUP(Table119[[#This Row],[T-RUNS]],NUMERICAL_BINS_STEP_1!$C$2:$C$5,NUMERICAL_BINS_STEP_1!$A$2:$A$5,,-1)</f>
        <v>3</v>
      </c>
      <c r="H121" s="1">
        <f>_xlfn.XLOOKUP(Table119[[#This Row],[T-WKTS]],NUMERICAL_BINS_STEP_1!$D$2:$D$5,NUMERICAL_BINS_STEP_1!$A$2:$A$5,,-1)</f>
        <v>0</v>
      </c>
      <c r="I121" s="1">
        <f>_xlfn.XLOOKUP(Table119[[#This Row],[ODI-RUNS-S]],NUMERICAL_BINS_STEP_1!$E$2:$E$5,NUMERICAL_BINS_STEP_1!$A$2:$A$5,,-1)</f>
        <v>3</v>
      </c>
      <c r="J121" s="1">
        <f>_xlfn.XLOOKUP(Table119[[#This Row],[ODI-SR-B]],NUMERICAL_BINS_STEP_1!$F$2:$F$5,NUMERICAL_BINS_STEP_1!$A$2:$A$5,,-1)</f>
        <v>1</v>
      </c>
      <c r="K121" s="1">
        <f>_xlfn.XLOOKUP(Table119[[#This Row],[ODI-WKTS]],NUMERICAL_BINS_STEP_1!$G$2:$G$5,NUMERICAL_BINS_STEP_1!$A$2:$A$5,,-1)</f>
        <v>0</v>
      </c>
      <c r="L121" s="1">
        <f>_xlfn.XLOOKUP(Table119[[#This Row],[ODI-SR-BL]],NUMERICAL_BINS_STEP_1!$H$2:$H$5,NUMERICAL_BINS_STEP_1!$A$2:$A$5,,-1)</f>
        <v>0</v>
      </c>
      <c r="M121" s="1">
        <f>_xlfn.XLOOKUP(Table119[[#This Row],[RUNS-S]],NUMERICAL_BINS_STEP_1!$I$2:$I$5,NUMERICAL_BINS_STEP_1!$A$2:$A$5,,-1)</f>
        <v>2</v>
      </c>
      <c r="N121" s="1">
        <f>_xlfn.XLOOKUP(Table119[[#This Row],[HS ]],NUMERICAL_BINS_STEP_1!$J$2:$J$5,NUMERICAL_BINS_STEP_1!$A$2:$A$5,,-1)</f>
        <v>2</v>
      </c>
      <c r="O121" s="1">
        <f>_xlfn.XLOOKUP(Table119[[#This Row],[AVE]],NUMERICAL_BINS_STEP_1!$K$2:$K$5,NUMERICAL_BINS_STEP_1!$A$2:$A$5,,-1)</f>
        <v>2</v>
      </c>
      <c r="P121" s="1">
        <f>_xlfn.XLOOKUP(Table119[[#This Row],[SR -B]],NUMERICAL_BINS_STEP_1!$L$2:$L$5,NUMERICAL_BINS_STEP_1!$A$2:$A$5,,-1)</f>
        <v>2</v>
      </c>
      <c r="Q121" s="1">
        <f>_xlfn.XLOOKUP(Table119[[#This Row],[SIXERS]],NUMERICAL_BINS_STEP_1!$M$2:$M$5,NUMERICAL_BINS_STEP_1!$A$2:$A$5,,-1)</f>
        <v>1</v>
      </c>
      <c r="R121" s="1">
        <f>_xlfn.XLOOKUP(Table119[[#This Row],[RUNS-C]],NUMERICAL_BINS_STEP_1!$N$2:$N$5,NUMERICAL_BINS_STEP_1!$A$2:$A$5,,-1)</f>
        <v>0</v>
      </c>
      <c r="S121" s="1">
        <f>_xlfn.XLOOKUP(Table119[[#This Row],[WKTS]],NUMERICAL_BINS_STEP_1!$O$2:$O$5,NUMERICAL_BINS_STEP_1!$A$2:$A$5,,-1)</f>
        <v>0</v>
      </c>
      <c r="T121" s="1">
        <f>_xlfn.XLOOKUP(Table119[[#This Row],[AVE-BL]],NUMERICAL_BINS_STEP_1!$P$2:$P$5,NUMERICAL_BINS_STEP_1!$A$2:$A$5,,-1)</f>
        <v>0</v>
      </c>
      <c r="U121" s="1">
        <f>_xlfn.XLOOKUP(Table119[[#This Row],[ECON]],NUMERICAL_BINS_STEP_1!$Q$2:$Q$5,NUMERICAL_BINS_STEP_1!$A$2:$A$5,,-1)</f>
        <v>0</v>
      </c>
      <c r="V121" s="1">
        <f>_xlfn.XLOOKUP(Table119[[#This Row],[SR-BL]],NUMERICAL_BINS_STEP_1!$R$2:$R$5,NUMERICAL_BINS_STEP_1!$A$2:$A$5,,-1)</f>
        <v>0</v>
      </c>
      <c r="W121" s="1">
        <f>_xlfn.XLOOKUP(Table119[[#This Row],[AUCTION YEAR]],NUMERICAL_BINS_STEP_1!$S$2:$S$5,NUMERICAL_BINS_STEP_1!$A$2:$A$5,,-1)</f>
        <v>0</v>
      </c>
      <c r="X121" s="1">
        <f>_xlfn.XLOOKUP(Table119[[#This Row],[BASE PRICE]],NUMERICAL_BINS_STEP_1!$T$2:$T$5,NUMERICAL_BINS_STEP_1!$A$2:$A$5,,-1)</f>
        <v>3</v>
      </c>
      <c r="Y121" s="1">
        <f>_xlfn.XLOOKUP(Table119[[#This Row],[SOLD PRICE]],NUMERICAL_BINS_STEP_1!$U$2:$U$5,NUMERICAL_BINS_STEP_1!$A$2:$A$5,,-1)</f>
        <v>1</v>
      </c>
      <c r="Z121" s="4">
        <v>0</v>
      </c>
      <c r="AA121" s="1">
        <f>$B$134 +SUMPRODUCT($C$134:$Y$134,Table1523[[#This Row],[COUNTRY_BINS]:[SOLD PRICE]])</f>
        <v>-160.08731799155501</v>
      </c>
      <c r="AB121" s="1">
        <f t="shared" si="5"/>
        <v>2.9851157342266719E-70</v>
      </c>
      <c r="AC121" s="1">
        <f t="shared" si="6"/>
        <v>2.9851157342266719E-70</v>
      </c>
      <c r="AD121" s="1">
        <f>IF(Table1523[[#This Row],[AGE]]=1,AC121,1-AC121)</f>
        <v>1</v>
      </c>
      <c r="AE121" s="1">
        <f t="shared" si="7"/>
        <v>0</v>
      </c>
      <c r="AF121" s="1">
        <f t="shared" si="8"/>
        <v>0</v>
      </c>
      <c r="AG121" s="65">
        <f>IF(Table119[[#This Row],[SOLD PRICE]]&gt;=1000000,1,0)</f>
        <v>0</v>
      </c>
    </row>
    <row r="122" spans="1:33" ht="26.5" x14ac:dyDescent="0.35">
      <c r="A122" s="13">
        <v>121</v>
      </c>
      <c r="B122" s="4" t="s">
        <v>160</v>
      </c>
      <c r="C122" s="1">
        <f>_xlfn.XLOOKUP(Table14[[#This Row],[COUNTRY]],CATEGORICAL_BINS_STEP_1!$L$2:$L$11,CATEGORICAL_BINS_STEP_1!$K$2:$K$11,,-1)</f>
        <v>2</v>
      </c>
      <c r="D122" s="1">
        <f>_xlfn.XLOOKUP(Table14[[#This Row],[TEAM]],CATEGORICAL_BINS_STEP_1!$L$14:$L$29,CATEGORICAL_BINS_STEP_1!$K$14:$K$29,,-1)</f>
        <v>4</v>
      </c>
      <c r="E122" s="1">
        <f>_xlfn.XLOOKUP(Table14[[#This Row],[PLAYING ROLE]],CATEGORICAL_BINS_STEP_1!$L$34:$L$37,CATEGORICAL_BINS_STEP_1!$K$34:$K$37,,-1)</f>
        <v>1</v>
      </c>
      <c r="F122" s="4">
        <v>2</v>
      </c>
      <c r="G122" s="1">
        <f>_xlfn.XLOOKUP(Table119[[#This Row],[T-RUNS]],NUMERICAL_BINS_STEP_1!$C$2:$C$5,NUMERICAL_BINS_STEP_1!$A$2:$A$5,,-1)</f>
        <v>2</v>
      </c>
      <c r="H122" s="1">
        <f>_xlfn.XLOOKUP(Table119[[#This Row],[T-WKTS]],NUMERICAL_BINS_STEP_1!$D$2:$D$5,NUMERICAL_BINS_STEP_1!$A$2:$A$5,,-1)</f>
        <v>3</v>
      </c>
      <c r="I122" s="1">
        <f>_xlfn.XLOOKUP(Table119[[#This Row],[ODI-RUNS-S]],NUMERICAL_BINS_STEP_1!$E$2:$E$5,NUMERICAL_BINS_STEP_1!$A$2:$A$5,,-1)</f>
        <v>1</v>
      </c>
      <c r="J122" s="1">
        <f>_xlfn.XLOOKUP(Table119[[#This Row],[ODI-SR-B]],NUMERICAL_BINS_STEP_1!$F$2:$F$5,NUMERICAL_BINS_STEP_1!$A$2:$A$5,,-1)</f>
        <v>0</v>
      </c>
      <c r="K122" s="1">
        <f>_xlfn.XLOOKUP(Table119[[#This Row],[ODI-WKTS]],NUMERICAL_BINS_STEP_1!$G$2:$G$5,NUMERICAL_BINS_STEP_1!$A$2:$A$5,,-1)</f>
        <v>3</v>
      </c>
      <c r="L122" s="1">
        <f>_xlfn.XLOOKUP(Table119[[#This Row],[ODI-SR-BL]],NUMERICAL_BINS_STEP_1!$H$2:$H$5,NUMERICAL_BINS_STEP_1!$A$2:$A$5,,-1)</f>
        <v>0</v>
      </c>
      <c r="M122" s="1">
        <f>_xlfn.XLOOKUP(Table119[[#This Row],[RUNS-S]],NUMERICAL_BINS_STEP_1!$I$2:$I$5,NUMERICAL_BINS_STEP_1!$A$2:$A$5,,-1)</f>
        <v>0</v>
      </c>
      <c r="N122" s="1">
        <f>_xlfn.XLOOKUP(Table119[[#This Row],[HS ]],NUMERICAL_BINS_STEP_1!$J$2:$J$5,NUMERICAL_BINS_STEP_1!$A$2:$A$5,,-1)</f>
        <v>0</v>
      </c>
      <c r="O122" s="1">
        <f>_xlfn.XLOOKUP(Table119[[#This Row],[AVE]],NUMERICAL_BINS_STEP_1!$K$2:$K$5,NUMERICAL_BINS_STEP_1!$A$2:$A$5,,-1)</f>
        <v>0</v>
      </c>
      <c r="P122" s="1">
        <f>_xlfn.XLOOKUP(Table119[[#This Row],[SR -B]],NUMERICAL_BINS_STEP_1!$L$2:$L$5,NUMERICAL_BINS_STEP_1!$A$2:$A$5,,-1)</f>
        <v>0</v>
      </c>
      <c r="Q122" s="1">
        <f>_xlfn.XLOOKUP(Table119[[#This Row],[SIXERS]],NUMERICAL_BINS_STEP_1!$M$2:$M$5,NUMERICAL_BINS_STEP_1!$A$2:$A$5,,-1)</f>
        <v>0</v>
      </c>
      <c r="R122" s="1">
        <f>_xlfn.XLOOKUP(Table119[[#This Row],[RUNS-C]],NUMERICAL_BINS_STEP_1!$N$2:$N$5,NUMERICAL_BINS_STEP_1!$A$2:$A$5,,-1)</f>
        <v>2</v>
      </c>
      <c r="S122" s="1">
        <f>_xlfn.XLOOKUP(Table119[[#This Row],[WKTS]],NUMERICAL_BINS_STEP_1!$O$2:$O$5,NUMERICAL_BINS_STEP_1!$A$2:$A$5,,-1)</f>
        <v>2</v>
      </c>
      <c r="T122" s="1">
        <f>_xlfn.XLOOKUP(Table119[[#This Row],[AVE-BL]],NUMERICAL_BINS_STEP_1!$P$2:$P$5,NUMERICAL_BINS_STEP_1!$A$2:$A$5,,-1)</f>
        <v>2</v>
      </c>
      <c r="U122" s="1">
        <f>_xlfn.XLOOKUP(Table119[[#This Row],[ECON]],NUMERICAL_BINS_STEP_1!$Q$2:$Q$5,NUMERICAL_BINS_STEP_1!$A$2:$A$5,,-1)</f>
        <v>0</v>
      </c>
      <c r="V122" s="1">
        <f>_xlfn.XLOOKUP(Table119[[#This Row],[SR-BL]],NUMERICAL_BINS_STEP_1!$R$2:$R$5,NUMERICAL_BINS_STEP_1!$A$2:$A$5,,-1)</f>
        <v>3</v>
      </c>
      <c r="W122" s="1">
        <f>_xlfn.XLOOKUP(Table119[[#This Row],[AUCTION YEAR]],NUMERICAL_BINS_STEP_1!$S$2:$S$5,NUMERICAL_BINS_STEP_1!$A$2:$A$5,,-1)</f>
        <v>0</v>
      </c>
      <c r="X122" s="1">
        <f>_xlfn.XLOOKUP(Table119[[#This Row],[BASE PRICE]],NUMERICAL_BINS_STEP_1!$T$2:$T$5,NUMERICAL_BINS_STEP_1!$A$2:$A$5,,-1)</f>
        <v>3</v>
      </c>
      <c r="Y122" s="1">
        <f>_xlfn.XLOOKUP(Table119[[#This Row],[SOLD PRICE]],NUMERICAL_BINS_STEP_1!$U$2:$U$5,NUMERICAL_BINS_STEP_1!$A$2:$A$5,,-1)</f>
        <v>1</v>
      </c>
      <c r="Z122" s="4">
        <v>1</v>
      </c>
      <c r="AA122" s="1">
        <f>$B$134 +SUMPRODUCT($C$134:$Y$134,Table1523[[#This Row],[COUNTRY_BINS]:[SOLD PRICE]])</f>
        <v>-123.61489331728231</v>
      </c>
      <c r="AB122" s="1">
        <f t="shared" si="5"/>
        <v>2.0641152916072794E-54</v>
      </c>
      <c r="AC122" s="1">
        <f t="shared" si="6"/>
        <v>2.0641152916072794E-54</v>
      </c>
      <c r="AD122" s="1">
        <f>IF(Table1523[[#This Row],[AGE]]=1,AC122,1-AC122)</f>
        <v>1</v>
      </c>
      <c r="AE122" s="1">
        <f t="shared" si="7"/>
        <v>0</v>
      </c>
      <c r="AF122" s="1">
        <f t="shared" si="8"/>
        <v>0</v>
      </c>
      <c r="AG122" s="65">
        <f>IF(Table119[[#This Row],[SOLD PRICE]]&gt;=1000000,1,0)</f>
        <v>0</v>
      </c>
    </row>
    <row r="123" spans="1:33" ht="26.5" x14ac:dyDescent="0.35">
      <c r="A123" s="13">
        <v>122</v>
      </c>
      <c r="B123" s="4" t="s">
        <v>161</v>
      </c>
      <c r="C123" s="1">
        <f>_xlfn.XLOOKUP(Table14[[#This Row],[COUNTRY]],CATEGORICAL_BINS_STEP_1!$L$2:$L$11,CATEGORICAL_BINS_STEP_1!$K$2:$K$11,,-1)</f>
        <v>1</v>
      </c>
      <c r="D123" s="1">
        <f>_xlfn.XLOOKUP(Table14[[#This Row],[TEAM]],CATEGORICAL_BINS_STEP_1!$L$14:$L$29,CATEGORICAL_BINS_STEP_1!$K$14:$K$29,,-1)</f>
        <v>2</v>
      </c>
      <c r="E123" s="1">
        <f>_xlfn.XLOOKUP(Table14[[#This Row],[PLAYING ROLE]],CATEGORICAL_BINS_STEP_1!$L$34:$L$37,CATEGORICAL_BINS_STEP_1!$K$34:$K$37,,-1)</f>
        <v>3</v>
      </c>
      <c r="F123" s="4">
        <v>2</v>
      </c>
      <c r="G123" s="1">
        <f>_xlfn.XLOOKUP(Table119[[#This Row],[T-RUNS]],NUMERICAL_BINS_STEP_1!$C$2:$C$5,NUMERICAL_BINS_STEP_1!$A$2:$A$5,,-1)</f>
        <v>3</v>
      </c>
      <c r="H123" s="1">
        <f>_xlfn.XLOOKUP(Table119[[#This Row],[T-WKTS]],NUMERICAL_BINS_STEP_1!$D$2:$D$5,NUMERICAL_BINS_STEP_1!$A$2:$A$5,,-1)</f>
        <v>0</v>
      </c>
      <c r="I123" s="1">
        <f>_xlfn.XLOOKUP(Table119[[#This Row],[ODI-RUNS-S]],NUMERICAL_BINS_STEP_1!$E$2:$E$5,NUMERICAL_BINS_STEP_1!$A$2:$A$5,,-1)</f>
        <v>3</v>
      </c>
      <c r="J123" s="1">
        <f>_xlfn.XLOOKUP(Table119[[#This Row],[ODI-SR-B]],NUMERICAL_BINS_STEP_1!$F$2:$F$5,NUMERICAL_BINS_STEP_1!$A$2:$A$5,,-1)</f>
        <v>3</v>
      </c>
      <c r="K123" s="1">
        <f>_xlfn.XLOOKUP(Table119[[#This Row],[ODI-WKTS]],NUMERICAL_BINS_STEP_1!$G$2:$G$5,NUMERICAL_BINS_STEP_1!$A$2:$A$5,,-1)</f>
        <v>0</v>
      </c>
      <c r="L123" s="1">
        <f>_xlfn.XLOOKUP(Table119[[#This Row],[ODI-SR-BL]],NUMERICAL_BINS_STEP_1!$H$2:$H$5,NUMERICAL_BINS_STEP_1!$A$2:$A$5,,-1)</f>
        <v>0</v>
      </c>
      <c r="M123" s="1">
        <f>_xlfn.XLOOKUP(Table119[[#This Row],[RUNS-S]],NUMERICAL_BINS_STEP_1!$I$2:$I$5,NUMERICAL_BINS_STEP_1!$A$2:$A$5,,-1)</f>
        <v>3</v>
      </c>
      <c r="N123" s="1">
        <f>_xlfn.XLOOKUP(Table119[[#This Row],[HS ]],NUMERICAL_BINS_STEP_1!$J$2:$J$5,NUMERICAL_BINS_STEP_1!$A$2:$A$5,,-1)</f>
        <v>2</v>
      </c>
      <c r="O123" s="1">
        <f>_xlfn.XLOOKUP(Table119[[#This Row],[AVE]],NUMERICAL_BINS_STEP_1!$K$2:$K$5,NUMERICAL_BINS_STEP_1!$A$2:$A$5,,-1)</f>
        <v>3</v>
      </c>
      <c r="P123" s="1">
        <f>_xlfn.XLOOKUP(Table119[[#This Row],[SR -B]],NUMERICAL_BINS_STEP_1!$L$2:$L$5,NUMERICAL_BINS_STEP_1!$A$2:$A$5,,-1)</f>
        <v>3</v>
      </c>
      <c r="Q123" s="1">
        <f>_xlfn.XLOOKUP(Table119[[#This Row],[SIXERS]],NUMERICAL_BINS_STEP_1!$M$2:$M$5,NUMERICAL_BINS_STEP_1!$A$2:$A$5,,-1)</f>
        <v>3</v>
      </c>
      <c r="R123" s="1">
        <f>_xlfn.XLOOKUP(Table119[[#This Row],[RUNS-C]],NUMERICAL_BINS_STEP_1!$N$2:$N$5,NUMERICAL_BINS_STEP_1!$A$2:$A$5,,-1)</f>
        <v>0</v>
      </c>
      <c r="S123" s="1">
        <f>_xlfn.XLOOKUP(Table119[[#This Row],[WKTS]],NUMERICAL_BINS_STEP_1!$O$2:$O$5,NUMERICAL_BINS_STEP_1!$A$2:$A$5,,-1)</f>
        <v>0</v>
      </c>
      <c r="T123" s="1">
        <f>_xlfn.XLOOKUP(Table119[[#This Row],[AVE-BL]],NUMERICAL_BINS_STEP_1!$P$2:$P$5,NUMERICAL_BINS_STEP_1!$A$2:$A$5,,-1)</f>
        <v>0</v>
      </c>
      <c r="U123" s="1">
        <f>_xlfn.XLOOKUP(Table119[[#This Row],[ECON]],NUMERICAL_BINS_STEP_1!$Q$2:$Q$5,NUMERICAL_BINS_STEP_1!$A$2:$A$5,,-1)</f>
        <v>0</v>
      </c>
      <c r="V123" s="1">
        <f>_xlfn.XLOOKUP(Table119[[#This Row],[SR-BL]],NUMERICAL_BINS_STEP_1!$R$2:$R$5,NUMERICAL_BINS_STEP_1!$A$2:$A$5,,-1)</f>
        <v>0</v>
      </c>
      <c r="W123" s="1">
        <f>_xlfn.XLOOKUP(Table119[[#This Row],[AUCTION YEAR]],NUMERICAL_BINS_STEP_1!$S$2:$S$5,NUMERICAL_BINS_STEP_1!$A$2:$A$5,,-1)</f>
        <v>0</v>
      </c>
      <c r="X123" s="1">
        <f>_xlfn.XLOOKUP(Table119[[#This Row],[BASE PRICE]],NUMERICAL_BINS_STEP_1!$T$2:$T$5,NUMERICAL_BINS_STEP_1!$A$2:$A$5,,-1)</f>
        <v>3</v>
      </c>
      <c r="Y123" s="1">
        <f>_xlfn.XLOOKUP(Table119[[#This Row],[SOLD PRICE]],NUMERICAL_BINS_STEP_1!$U$2:$U$5,NUMERICAL_BINS_STEP_1!$A$2:$A$5,,-1)</f>
        <v>3</v>
      </c>
      <c r="Z123" s="4">
        <v>0</v>
      </c>
      <c r="AA123" s="1">
        <f>$B$134 +SUMPRODUCT($C$134:$Y$134,Table1523[[#This Row],[COUNTRY_BINS]:[SOLD PRICE]])</f>
        <v>-108.26033373017447</v>
      </c>
      <c r="AB123" s="1">
        <f t="shared" si="5"/>
        <v>9.6191002725304387E-48</v>
      </c>
      <c r="AC123" s="1">
        <f t="shared" si="6"/>
        <v>9.6191002725304387E-48</v>
      </c>
      <c r="AD123" s="1">
        <f>IF(Table1523[[#This Row],[AGE]]=1,AC123,1-AC123)</f>
        <v>1</v>
      </c>
      <c r="AE123" s="1">
        <f t="shared" si="7"/>
        <v>0</v>
      </c>
      <c r="AF123" s="1">
        <f t="shared" si="8"/>
        <v>0</v>
      </c>
      <c r="AG123" s="65">
        <f>IF(Table119[[#This Row],[SOLD PRICE]]&gt;=1000000,1,0)</f>
        <v>1</v>
      </c>
    </row>
    <row r="124" spans="1:33" x14ac:dyDescent="0.35">
      <c r="A124" s="13">
        <v>123</v>
      </c>
      <c r="B124" s="4" t="s">
        <v>162</v>
      </c>
      <c r="C124" s="1">
        <f>_xlfn.XLOOKUP(Table14[[#This Row],[COUNTRY]],CATEGORICAL_BINS_STEP_1!$L$2:$L$11,CATEGORICAL_BINS_STEP_1!$K$2:$K$11,,-1)</f>
        <v>2</v>
      </c>
      <c r="D124" s="1">
        <f>_xlfn.XLOOKUP(Table14[[#This Row],[TEAM]],CATEGORICAL_BINS_STEP_1!$L$14:$L$29,CATEGORICAL_BINS_STEP_1!$K$14:$K$29,,-1)</f>
        <v>3</v>
      </c>
      <c r="E124" s="1">
        <f>_xlfn.XLOOKUP(Table14[[#This Row],[PLAYING ROLE]],CATEGORICAL_BINS_STEP_1!$L$34:$L$37,CATEGORICAL_BINS_STEP_1!$K$34:$K$37,,-1)</f>
        <v>3</v>
      </c>
      <c r="F124" s="4">
        <v>3</v>
      </c>
      <c r="G124" s="1">
        <f>_xlfn.XLOOKUP(Table119[[#This Row],[T-RUNS]],NUMERICAL_BINS_STEP_1!$C$2:$C$5,NUMERICAL_BINS_STEP_1!$A$2:$A$5,,-1)</f>
        <v>3</v>
      </c>
      <c r="H124" s="1">
        <f>_xlfn.XLOOKUP(Table119[[#This Row],[T-WKTS]],NUMERICAL_BINS_STEP_1!$D$2:$D$5,NUMERICAL_BINS_STEP_1!$A$2:$A$5,,-1)</f>
        <v>0</v>
      </c>
      <c r="I124" s="1">
        <f>_xlfn.XLOOKUP(Table119[[#This Row],[ODI-RUNS-S]],NUMERICAL_BINS_STEP_1!$E$2:$E$5,NUMERICAL_BINS_STEP_1!$A$2:$A$5,,-1)</f>
        <v>3</v>
      </c>
      <c r="J124" s="1">
        <f>_xlfn.XLOOKUP(Table119[[#This Row],[ODI-SR-B]],NUMERICAL_BINS_STEP_1!$F$2:$F$5,NUMERICAL_BINS_STEP_1!$A$2:$A$5,,-1)</f>
        <v>1</v>
      </c>
      <c r="K124" s="1">
        <f>_xlfn.XLOOKUP(Table119[[#This Row],[ODI-WKTS]],NUMERICAL_BINS_STEP_1!$G$2:$G$5,NUMERICAL_BINS_STEP_1!$A$2:$A$5,,-1)</f>
        <v>0</v>
      </c>
      <c r="L124" s="1">
        <f>_xlfn.XLOOKUP(Table119[[#This Row],[ODI-SR-BL]],NUMERICAL_BINS_STEP_1!$H$2:$H$5,NUMERICAL_BINS_STEP_1!$A$2:$A$5,,-1)</f>
        <v>3</v>
      </c>
      <c r="M124" s="1">
        <f>_xlfn.XLOOKUP(Table119[[#This Row],[RUNS-S]],NUMERICAL_BINS_STEP_1!$I$2:$I$5,NUMERICAL_BINS_STEP_1!$A$2:$A$5,,-1)</f>
        <v>3</v>
      </c>
      <c r="N124" s="1">
        <f>_xlfn.XLOOKUP(Table119[[#This Row],[HS ]],NUMERICAL_BINS_STEP_1!$J$2:$J$5,NUMERICAL_BINS_STEP_1!$A$2:$A$5,,-1)</f>
        <v>3</v>
      </c>
      <c r="O124" s="1">
        <f>_xlfn.XLOOKUP(Table119[[#This Row],[AVE]],NUMERICAL_BINS_STEP_1!$K$2:$K$5,NUMERICAL_BINS_STEP_1!$A$2:$A$5,,-1)</f>
        <v>3</v>
      </c>
      <c r="P124" s="1">
        <f>_xlfn.XLOOKUP(Table119[[#This Row],[SR -B]],NUMERICAL_BINS_STEP_1!$L$2:$L$5,NUMERICAL_BINS_STEP_1!$A$2:$A$5,,-1)</f>
        <v>1</v>
      </c>
      <c r="Q124" s="1">
        <f>_xlfn.XLOOKUP(Table119[[#This Row],[SIXERS]],NUMERICAL_BINS_STEP_1!$M$2:$M$5,NUMERICAL_BINS_STEP_1!$A$2:$A$5,,-1)</f>
        <v>2</v>
      </c>
      <c r="R124" s="1">
        <f>_xlfn.XLOOKUP(Table119[[#This Row],[RUNS-C]],NUMERICAL_BINS_STEP_1!$N$2:$N$5,NUMERICAL_BINS_STEP_1!$A$2:$A$5,,-1)</f>
        <v>0</v>
      </c>
      <c r="S124" s="1">
        <f>_xlfn.XLOOKUP(Table119[[#This Row],[WKTS]],NUMERICAL_BINS_STEP_1!$O$2:$O$5,NUMERICAL_BINS_STEP_1!$A$2:$A$5,,-1)</f>
        <v>0</v>
      </c>
      <c r="T124" s="1">
        <f>_xlfn.XLOOKUP(Table119[[#This Row],[AVE-BL]],NUMERICAL_BINS_STEP_1!$P$2:$P$5,NUMERICAL_BINS_STEP_1!$A$2:$A$5,,-1)</f>
        <v>0</v>
      </c>
      <c r="U124" s="1">
        <f>_xlfn.XLOOKUP(Table119[[#This Row],[ECON]],NUMERICAL_BINS_STEP_1!$Q$2:$Q$5,NUMERICAL_BINS_STEP_1!$A$2:$A$5,,-1)</f>
        <v>0</v>
      </c>
      <c r="V124" s="1">
        <f>_xlfn.XLOOKUP(Table119[[#This Row],[SR-BL]],NUMERICAL_BINS_STEP_1!$R$2:$R$5,NUMERICAL_BINS_STEP_1!$A$2:$A$5,,-1)</f>
        <v>0</v>
      </c>
      <c r="W124" s="1">
        <f>_xlfn.XLOOKUP(Table119[[#This Row],[AUCTION YEAR]],NUMERICAL_BINS_STEP_1!$S$2:$S$5,NUMERICAL_BINS_STEP_1!$A$2:$A$5,,-1)</f>
        <v>3</v>
      </c>
      <c r="X124" s="1">
        <f>_xlfn.XLOOKUP(Table119[[#This Row],[BASE PRICE]],NUMERICAL_BINS_STEP_1!$T$2:$T$5,NUMERICAL_BINS_STEP_1!$A$2:$A$5,,-1)</f>
        <v>3</v>
      </c>
      <c r="Y124" s="1">
        <f>_xlfn.XLOOKUP(Table119[[#This Row],[SOLD PRICE]],NUMERICAL_BINS_STEP_1!$U$2:$U$5,NUMERICAL_BINS_STEP_1!$A$2:$A$5,,-1)</f>
        <v>2</v>
      </c>
      <c r="Z124" s="4">
        <v>1</v>
      </c>
      <c r="AA124" s="1">
        <f>$B$134 +SUMPRODUCT($C$134:$Y$134,Table1523[[#This Row],[COUNTRY_BINS]:[SOLD PRICE]])</f>
        <v>-205.63985279559557</v>
      </c>
      <c r="AB124" s="1">
        <f t="shared" si="5"/>
        <v>4.9175260755429763E-90</v>
      </c>
      <c r="AC124" s="1">
        <f t="shared" si="6"/>
        <v>4.9175260755429763E-90</v>
      </c>
      <c r="AD124" s="1">
        <f>IF(Table1523[[#This Row],[AGE]]=1,AC124,1-AC124)</f>
        <v>1</v>
      </c>
      <c r="AE124" s="1">
        <f t="shared" si="7"/>
        <v>0</v>
      </c>
      <c r="AF124" s="1">
        <f t="shared" si="8"/>
        <v>0</v>
      </c>
      <c r="AG124" s="65">
        <f>IF(Table119[[#This Row],[SOLD PRICE]]&gt;=1000000,1,0)</f>
        <v>0</v>
      </c>
    </row>
    <row r="125" spans="1:33" ht="26.5" x14ac:dyDescent="0.35">
      <c r="A125" s="13">
        <v>124</v>
      </c>
      <c r="B125" s="4" t="s">
        <v>163</v>
      </c>
      <c r="C125" s="1">
        <f>_xlfn.XLOOKUP(Table14[[#This Row],[COUNTRY]],CATEGORICAL_BINS_STEP_1!$L$2:$L$11,CATEGORICAL_BINS_STEP_1!$K$2:$K$11,,-1)</f>
        <v>2</v>
      </c>
      <c r="D125" s="1">
        <f>_xlfn.XLOOKUP(Table14[[#This Row],[TEAM]],CATEGORICAL_BINS_STEP_1!$L$14:$L$29,CATEGORICAL_BINS_STEP_1!$K$14:$K$29,,-1)</f>
        <v>3</v>
      </c>
      <c r="E125" s="1">
        <f>_xlfn.XLOOKUP(Table14[[#This Row],[PLAYING ROLE]],CATEGORICAL_BINS_STEP_1!$L$34:$L$37,CATEGORICAL_BINS_STEP_1!$K$34:$K$37,,-1)</f>
        <v>2</v>
      </c>
      <c r="F125" s="4">
        <v>1</v>
      </c>
      <c r="G125" s="1">
        <f>_xlfn.XLOOKUP(Table119[[#This Row],[T-RUNS]],NUMERICAL_BINS_STEP_1!$C$2:$C$5,NUMERICAL_BINS_STEP_1!$A$2:$A$5,,-1)</f>
        <v>3</v>
      </c>
      <c r="H125" s="1">
        <f>_xlfn.XLOOKUP(Table119[[#This Row],[T-WKTS]],NUMERICAL_BINS_STEP_1!$D$2:$D$5,NUMERICAL_BINS_STEP_1!$A$2:$A$5,,-1)</f>
        <v>2</v>
      </c>
      <c r="I125" s="1">
        <f>_xlfn.XLOOKUP(Table119[[#This Row],[ODI-RUNS-S]],NUMERICAL_BINS_STEP_1!$E$2:$E$5,NUMERICAL_BINS_STEP_1!$A$2:$A$5,,-1)</f>
        <v>3</v>
      </c>
      <c r="J125" s="1">
        <f>_xlfn.XLOOKUP(Table119[[#This Row],[ODI-SR-B]],NUMERICAL_BINS_STEP_1!$F$2:$F$5,NUMERICAL_BINS_STEP_1!$A$2:$A$5,,-1)</f>
        <v>3</v>
      </c>
      <c r="K125" s="1">
        <f>_xlfn.XLOOKUP(Table119[[#This Row],[ODI-WKTS]],NUMERICAL_BINS_STEP_1!$G$2:$G$5,NUMERICAL_BINS_STEP_1!$A$2:$A$5,,-1)</f>
        <v>2</v>
      </c>
      <c r="L125" s="1">
        <f>_xlfn.XLOOKUP(Table119[[#This Row],[ODI-SR-BL]],NUMERICAL_BINS_STEP_1!$H$2:$H$5,NUMERICAL_BINS_STEP_1!$A$2:$A$5,,-1)</f>
        <v>3</v>
      </c>
      <c r="M125" s="1">
        <f>_xlfn.XLOOKUP(Table119[[#This Row],[RUNS-S]],NUMERICAL_BINS_STEP_1!$I$2:$I$5,NUMERICAL_BINS_STEP_1!$A$2:$A$5,,-1)</f>
        <v>3</v>
      </c>
      <c r="N125" s="1">
        <f>_xlfn.XLOOKUP(Table119[[#This Row],[HS ]],NUMERICAL_BINS_STEP_1!$J$2:$J$5,NUMERICAL_BINS_STEP_1!$A$2:$A$5,,-1)</f>
        <v>3</v>
      </c>
      <c r="O125" s="1">
        <f>_xlfn.XLOOKUP(Table119[[#This Row],[AVE]],NUMERICAL_BINS_STEP_1!$K$2:$K$5,NUMERICAL_BINS_STEP_1!$A$2:$A$5,,-1)</f>
        <v>3</v>
      </c>
      <c r="P125" s="1">
        <f>_xlfn.XLOOKUP(Table119[[#This Row],[SR -B]],NUMERICAL_BINS_STEP_1!$L$2:$L$5,NUMERICAL_BINS_STEP_1!$A$2:$A$5,,-1)</f>
        <v>3</v>
      </c>
      <c r="Q125" s="1">
        <f>_xlfn.XLOOKUP(Table119[[#This Row],[SIXERS]],NUMERICAL_BINS_STEP_1!$M$2:$M$5,NUMERICAL_BINS_STEP_1!$A$2:$A$5,,-1)</f>
        <v>3</v>
      </c>
      <c r="R125" s="1">
        <f>_xlfn.XLOOKUP(Table119[[#This Row],[RUNS-C]],NUMERICAL_BINS_STEP_1!$N$2:$N$5,NUMERICAL_BINS_STEP_1!$A$2:$A$5,,-1)</f>
        <v>0</v>
      </c>
      <c r="S125" s="1">
        <f>_xlfn.XLOOKUP(Table119[[#This Row],[WKTS]],NUMERICAL_BINS_STEP_1!$O$2:$O$5,NUMERICAL_BINS_STEP_1!$A$2:$A$5,,-1)</f>
        <v>0</v>
      </c>
      <c r="T125" s="1">
        <f>_xlfn.XLOOKUP(Table119[[#This Row],[AVE-BL]],NUMERICAL_BINS_STEP_1!$P$2:$P$5,NUMERICAL_BINS_STEP_1!$A$2:$A$5,,-1)</f>
        <v>3</v>
      </c>
      <c r="U125" s="1">
        <f>_xlfn.XLOOKUP(Table119[[#This Row],[ECON]],NUMERICAL_BINS_STEP_1!$Q$2:$Q$5,NUMERICAL_BINS_STEP_1!$A$2:$A$5,,-1)</f>
        <v>3</v>
      </c>
      <c r="V125" s="1">
        <f>_xlfn.XLOOKUP(Table119[[#This Row],[SR-BL]],NUMERICAL_BINS_STEP_1!$R$2:$R$5,NUMERICAL_BINS_STEP_1!$A$2:$A$5,,-1)</f>
        <v>2</v>
      </c>
      <c r="W125" s="1">
        <f>_xlfn.XLOOKUP(Table119[[#This Row],[AUCTION YEAR]],NUMERICAL_BINS_STEP_1!$S$2:$S$5,NUMERICAL_BINS_STEP_1!$A$2:$A$5,,-1)</f>
        <v>3</v>
      </c>
      <c r="X125" s="1">
        <f>_xlfn.XLOOKUP(Table119[[#This Row],[BASE PRICE]],NUMERICAL_BINS_STEP_1!$T$2:$T$5,NUMERICAL_BINS_STEP_1!$A$2:$A$5,,-1)</f>
        <v>3</v>
      </c>
      <c r="Y125" s="1">
        <f>_xlfn.XLOOKUP(Table119[[#This Row],[SOLD PRICE]],NUMERICAL_BINS_STEP_1!$U$2:$U$5,NUMERICAL_BINS_STEP_1!$A$2:$A$5,,-1)</f>
        <v>3</v>
      </c>
      <c r="Z125" s="4">
        <v>0</v>
      </c>
      <c r="AA125" s="1">
        <f>$B$134 +SUMPRODUCT($C$134:$Y$134,Table1523[[#This Row],[COUNTRY_BINS]:[SOLD PRICE]])</f>
        <v>70.089779708287168</v>
      </c>
      <c r="AB125" s="1">
        <f t="shared" si="5"/>
        <v>2.7517220576187637E+30</v>
      </c>
      <c r="AC125" s="1">
        <f t="shared" si="6"/>
        <v>1</v>
      </c>
      <c r="AD125" s="1">
        <f>IF(Table1523[[#This Row],[AGE]]=1,AC125,1-AC125)</f>
        <v>1</v>
      </c>
      <c r="AE125" s="1">
        <f t="shared" si="7"/>
        <v>0</v>
      </c>
      <c r="AF125" s="1">
        <f t="shared" si="8"/>
        <v>1</v>
      </c>
      <c r="AG125" s="65">
        <f>IF(Table119[[#This Row],[SOLD PRICE]]&gt;=1000000,1,0)</f>
        <v>1</v>
      </c>
    </row>
    <row r="126" spans="1:33" x14ac:dyDescent="0.35">
      <c r="A126" s="13">
        <v>125</v>
      </c>
      <c r="B126" s="4" t="s">
        <v>164</v>
      </c>
      <c r="C126" s="1">
        <f>_xlfn.XLOOKUP(Table14[[#This Row],[COUNTRY]],CATEGORICAL_BINS_STEP_1!$L$2:$L$11,CATEGORICAL_BINS_STEP_1!$K$2:$K$11,,-1)</f>
        <v>2</v>
      </c>
      <c r="D126" s="1">
        <f>_xlfn.XLOOKUP(Table14[[#This Row],[TEAM]],CATEGORICAL_BINS_STEP_1!$L$14:$L$29,CATEGORICAL_BINS_STEP_1!$K$14:$K$29,,-1)</f>
        <v>2</v>
      </c>
      <c r="E126" s="1">
        <f>_xlfn.XLOOKUP(Table14[[#This Row],[PLAYING ROLE]],CATEGORICAL_BINS_STEP_1!$L$34:$L$37,CATEGORICAL_BINS_STEP_1!$K$34:$K$37,,-1)</f>
        <v>2</v>
      </c>
      <c r="F126" s="4">
        <v>2</v>
      </c>
      <c r="G126" s="1">
        <f>_xlfn.XLOOKUP(Table119[[#This Row],[T-RUNS]],NUMERICAL_BINS_STEP_1!$C$2:$C$5,NUMERICAL_BINS_STEP_1!$A$2:$A$5,,-1)</f>
        <v>2</v>
      </c>
      <c r="H126" s="1">
        <f>_xlfn.XLOOKUP(Table119[[#This Row],[T-WKTS]],NUMERICAL_BINS_STEP_1!$D$2:$D$5,NUMERICAL_BINS_STEP_1!$A$2:$A$5,,-1)</f>
        <v>0</v>
      </c>
      <c r="I126" s="1">
        <f>_xlfn.XLOOKUP(Table119[[#This Row],[ODI-RUNS-S]],NUMERICAL_BINS_STEP_1!$E$2:$E$5,NUMERICAL_BINS_STEP_1!$A$2:$A$5,,-1)</f>
        <v>2</v>
      </c>
      <c r="J126" s="1">
        <f>_xlfn.XLOOKUP(Table119[[#This Row],[ODI-SR-B]],NUMERICAL_BINS_STEP_1!$F$2:$F$5,NUMERICAL_BINS_STEP_1!$A$2:$A$5,,-1)</f>
        <v>2</v>
      </c>
      <c r="K126" s="1">
        <f>_xlfn.XLOOKUP(Table119[[#This Row],[ODI-WKTS]],NUMERICAL_BINS_STEP_1!$G$2:$G$5,NUMERICAL_BINS_STEP_1!$A$2:$A$5,,-1)</f>
        <v>0</v>
      </c>
      <c r="L126" s="1">
        <f>_xlfn.XLOOKUP(Table119[[#This Row],[ODI-SR-BL]],NUMERICAL_BINS_STEP_1!$H$2:$H$5,NUMERICAL_BINS_STEP_1!$A$2:$A$5,,-1)</f>
        <v>0</v>
      </c>
      <c r="M126" s="1">
        <f>_xlfn.XLOOKUP(Table119[[#This Row],[RUNS-S]],NUMERICAL_BINS_STEP_1!$I$2:$I$5,NUMERICAL_BINS_STEP_1!$A$2:$A$5,,-1)</f>
        <v>2</v>
      </c>
      <c r="N126" s="1">
        <f>_xlfn.XLOOKUP(Table119[[#This Row],[HS ]],NUMERICAL_BINS_STEP_1!$J$2:$J$5,NUMERICAL_BINS_STEP_1!$A$2:$A$5,,-1)</f>
        <v>3</v>
      </c>
      <c r="O126" s="1">
        <f>_xlfn.XLOOKUP(Table119[[#This Row],[AVE]],NUMERICAL_BINS_STEP_1!$K$2:$K$5,NUMERICAL_BINS_STEP_1!$A$2:$A$5,,-1)</f>
        <v>3</v>
      </c>
      <c r="P126" s="1">
        <f>_xlfn.XLOOKUP(Table119[[#This Row],[SR -B]],NUMERICAL_BINS_STEP_1!$L$2:$L$5,NUMERICAL_BINS_STEP_1!$A$2:$A$5,,-1)</f>
        <v>3</v>
      </c>
      <c r="Q126" s="1">
        <f>_xlfn.XLOOKUP(Table119[[#This Row],[SIXERS]],NUMERICAL_BINS_STEP_1!$M$2:$M$5,NUMERICAL_BINS_STEP_1!$A$2:$A$5,,-1)</f>
        <v>3</v>
      </c>
      <c r="R126" s="1">
        <f>_xlfn.XLOOKUP(Table119[[#This Row],[RUNS-C]],NUMERICAL_BINS_STEP_1!$N$2:$N$5,NUMERICAL_BINS_STEP_1!$A$2:$A$5,,-1)</f>
        <v>0</v>
      </c>
      <c r="S126" s="1">
        <f>_xlfn.XLOOKUP(Table119[[#This Row],[WKTS]],NUMERICAL_BINS_STEP_1!$O$2:$O$5,NUMERICAL_BINS_STEP_1!$A$2:$A$5,,-1)</f>
        <v>0</v>
      </c>
      <c r="T126" s="1">
        <f>_xlfn.XLOOKUP(Table119[[#This Row],[AVE-BL]],NUMERICAL_BINS_STEP_1!$P$2:$P$5,NUMERICAL_BINS_STEP_1!$A$2:$A$5,,-1)</f>
        <v>0</v>
      </c>
      <c r="U126" s="1">
        <f>_xlfn.XLOOKUP(Table119[[#This Row],[ECON]],NUMERICAL_BINS_STEP_1!$Q$2:$Q$5,NUMERICAL_BINS_STEP_1!$A$2:$A$5,,-1)</f>
        <v>3</v>
      </c>
      <c r="V126" s="1">
        <f>_xlfn.XLOOKUP(Table119[[#This Row],[SR-BL]],NUMERICAL_BINS_STEP_1!$R$2:$R$5,NUMERICAL_BINS_STEP_1!$A$2:$A$5,,-1)</f>
        <v>0</v>
      </c>
      <c r="W126" s="1">
        <f>_xlfn.XLOOKUP(Table119[[#This Row],[AUCTION YEAR]],NUMERICAL_BINS_STEP_1!$S$2:$S$5,NUMERICAL_BINS_STEP_1!$A$2:$A$5,,-1)</f>
        <v>0</v>
      </c>
      <c r="X126" s="1">
        <f>_xlfn.XLOOKUP(Table119[[#This Row],[BASE PRICE]],NUMERICAL_BINS_STEP_1!$T$2:$T$5,NUMERICAL_BINS_STEP_1!$A$2:$A$5,,-1)</f>
        <v>3</v>
      </c>
      <c r="Y126" s="1">
        <f>_xlfn.XLOOKUP(Table119[[#This Row],[SOLD PRICE]],NUMERICAL_BINS_STEP_1!$U$2:$U$5,NUMERICAL_BINS_STEP_1!$A$2:$A$5,,-1)</f>
        <v>3</v>
      </c>
      <c r="Z126" s="4">
        <v>1</v>
      </c>
      <c r="AA126" s="1">
        <f>$B$134 +SUMPRODUCT($C$134:$Y$134,Table1523[[#This Row],[COUNTRY_BINS]:[SOLD PRICE]])</f>
        <v>-104.75989053568964</v>
      </c>
      <c r="AB126" s="1">
        <f t="shared" si="5"/>
        <v>3.1868205979878591E-46</v>
      </c>
      <c r="AC126" s="1">
        <f t="shared" si="6"/>
        <v>3.1868205979878591E-46</v>
      </c>
      <c r="AD126" s="1">
        <f>IF(Table1523[[#This Row],[AGE]]=1,AC126,1-AC126)</f>
        <v>1</v>
      </c>
      <c r="AE126" s="1">
        <f t="shared" si="7"/>
        <v>0</v>
      </c>
      <c r="AF126" s="1">
        <f t="shared" si="8"/>
        <v>0</v>
      </c>
      <c r="AG126" s="65">
        <f>IF(Table119[[#This Row],[SOLD PRICE]]&gt;=1000000,1,0)</f>
        <v>1</v>
      </c>
    </row>
    <row r="127" spans="1:33" x14ac:dyDescent="0.35">
      <c r="A127" s="13">
        <v>126</v>
      </c>
      <c r="B127" s="4" t="s">
        <v>165</v>
      </c>
      <c r="C127" s="1">
        <f>_xlfn.XLOOKUP(Table14[[#This Row],[COUNTRY]],CATEGORICAL_BINS_STEP_1!$L$2:$L$11,CATEGORICAL_BINS_STEP_1!$K$2:$K$11,,-1)</f>
        <v>1</v>
      </c>
      <c r="D127" s="1">
        <f>_xlfn.XLOOKUP(Table14[[#This Row],[TEAM]],CATEGORICAL_BINS_STEP_1!$L$14:$L$29,CATEGORICAL_BINS_STEP_1!$K$14:$K$29,,-1)</f>
        <v>3</v>
      </c>
      <c r="E127" s="1">
        <f>_xlfn.XLOOKUP(Table14[[#This Row],[PLAYING ROLE]],CATEGORICAL_BINS_STEP_1!$L$34:$L$37,CATEGORICAL_BINS_STEP_1!$K$34:$K$37,,-1)</f>
        <v>2</v>
      </c>
      <c r="F127" s="4">
        <v>2</v>
      </c>
      <c r="G127" s="1">
        <f>_xlfn.XLOOKUP(Table119[[#This Row],[T-RUNS]],NUMERICAL_BINS_STEP_1!$C$2:$C$5,NUMERICAL_BINS_STEP_1!$A$2:$A$5,,-1)</f>
        <v>3</v>
      </c>
      <c r="H127" s="1">
        <f>_xlfn.XLOOKUP(Table119[[#This Row],[T-WKTS]],NUMERICAL_BINS_STEP_1!$D$2:$D$5,NUMERICAL_BINS_STEP_1!$A$2:$A$5,,-1)</f>
        <v>2</v>
      </c>
      <c r="I127" s="1">
        <f>_xlfn.XLOOKUP(Table119[[#This Row],[ODI-RUNS-S]],NUMERICAL_BINS_STEP_1!$E$2:$E$5,NUMERICAL_BINS_STEP_1!$A$2:$A$5,,-1)</f>
        <v>3</v>
      </c>
      <c r="J127" s="1">
        <f>_xlfn.XLOOKUP(Table119[[#This Row],[ODI-SR-B]],NUMERICAL_BINS_STEP_1!$F$2:$F$5,NUMERICAL_BINS_STEP_1!$A$2:$A$5,,-1)</f>
        <v>2</v>
      </c>
      <c r="K127" s="1">
        <f>_xlfn.XLOOKUP(Table119[[#This Row],[ODI-WKTS]],NUMERICAL_BINS_STEP_1!$G$2:$G$5,NUMERICAL_BINS_STEP_1!$A$2:$A$5,,-1)</f>
        <v>3</v>
      </c>
      <c r="L127" s="1">
        <f>_xlfn.XLOOKUP(Table119[[#This Row],[ODI-SR-BL]],NUMERICAL_BINS_STEP_1!$H$2:$H$5,NUMERICAL_BINS_STEP_1!$A$2:$A$5,,-1)</f>
        <v>3</v>
      </c>
      <c r="M127" s="1">
        <f>_xlfn.XLOOKUP(Table119[[#This Row],[RUNS-S]],NUMERICAL_BINS_STEP_1!$I$2:$I$5,NUMERICAL_BINS_STEP_1!$A$2:$A$5,,-1)</f>
        <v>3</v>
      </c>
      <c r="N127" s="1">
        <f>_xlfn.XLOOKUP(Table119[[#This Row],[HS ]],NUMERICAL_BINS_STEP_1!$J$2:$J$5,NUMERICAL_BINS_STEP_1!$A$2:$A$5,,-1)</f>
        <v>3</v>
      </c>
      <c r="O127" s="1">
        <f>_xlfn.XLOOKUP(Table119[[#This Row],[AVE]],NUMERICAL_BINS_STEP_1!$K$2:$K$5,NUMERICAL_BINS_STEP_1!$A$2:$A$5,,-1)</f>
        <v>3</v>
      </c>
      <c r="P127" s="1">
        <f>_xlfn.XLOOKUP(Table119[[#This Row],[SR -B]],NUMERICAL_BINS_STEP_1!$L$2:$L$5,NUMERICAL_BINS_STEP_1!$A$2:$A$5,,-1)</f>
        <v>2</v>
      </c>
      <c r="Q127" s="1">
        <f>_xlfn.XLOOKUP(Table119[[#This Row],[SIXERS]],NUMERICAL_BINS_STEP_1!$M$2:$M$5,NUMERICAL_BINS_STEP_1!$A$2:$A$5,,-1)</f>
        <v>2</v>
      </c>
      <c r="R127" s="1">
        <f>_xlfn.XLOOKUP(Table119[[#This Row],[RUNS-C]],NUMERICAL_BINS_STEP_1!$N$2:$N$5,NUMERICAL_BINS_STEP_1!$A$2:$A$5,,-1)</f>
        <v>0</v>
      </c>
      <c r="S127" s="1">
        <f>_xlfn.XLOOKUP(Table119[[#This Row],[WKTS]],NUMERICAL_BINS_STEP_1!$O$2:$O$5,NUMERICAL_BINS_STEP_1!$A$2:$A$5,,-1)</f>
        <v>0</v>
      </c>
      <c r="T127" s="1">
        <f>_xlfn.XLOOKUP(Table119[[#This Row],[AVE-BL]],NUMERICAL_BINS_STEP_1!$P$2:$P$5,NUMERICAL_BINS_STEP_1!$A$2:$A$5,,-1)</f>
        <v>0</v>
      </c>
      <c r="U127" s="1">
        <f>_xlfn.XLOOKUP(Table119[[#This Row],[ECON]],NUMERICAL_BINS_STEP_1!$Q$2:$Q$5,NUMERICAL_BINS_STEP_1!$A$2:$A$5,,-1)</f>
        <v>3</v>
      </c>
      <c r="V127" s="1">
        <f>_xlfn.XLOOKUP(Table119[[#This Row],[SR-BL]],NUMERICAL_BINS_STEP_1!$R$2:$R$5,NUMERICAL_BINS_STEP_1!$A$2:$A$5,,-1)</f>
        <v>0</v>
      </c>
      <c r="W127" s="1">
        <f>_xlfn.XLOOKUP(Table119[[#This Row],[AUCTION YEAR]],NUMERICAL_BINS_STEP_1!$S$2:$S$5,NUMERICAL_BINS_STEP_1!$A$2:$A$5,,-1)</f>
        <v>3</v>
      </c>
      <c r="X127" s="1">
        <f>_xlfn.XLOOKUP(Table119[[#This Row],[BASE PRICE]],NUMERICAL_BINS_STEP_1!$T$2:$T$5,NUMERICAL_BINS_STEP_1!$A$2:$A$5,,-1)</f>
        <v>3</v>
      </c>
      <c r="Y127" s="1">
        <f>_xlfn.XLOOKUP(Table119[[#This Row],[SOLD PRICE]],NUMERICAL_BINS_STEP_1!$U$2:$U$5,NUMERICAL_BINS_STEP_1!$A$2:$A$5,,-1)</f>
        <v>3</v>
      </c>
      <c r="Z127" s="4">
        <v>0</v>
      </c>
      <c r="AA127" s="1">
        <f>$B$134 +SUMPRODUCT($C$134:$Y$134,Table1523[[#This Row],[COUNTRY_BINS]:[SOLD PRICE]])</f>
        <v>-85.587442641449513</v>
      </c>
      <c r="AB127" s="1">
        <f t="shared" si="5"/>
        <v>6.7584318772482986E-38</v>
      </c>
      <c r="AC127" s="1">
        <f t="shared" si="6"/>
        <v>6.7584318772482986E-38</v>
      </c>
      <c r="AD127" s="1">
        <f>IF(Table1523[[#This Row],[AGE]]=1,AC127,1-AC127)</f>
        <v>1</v>
      </c>
      <c r="AE127" s="1">
        <f t="shared" si="7"/>
        <v>0</v>
      </c>
      <c r="AF127" s="1">
        <f t="shared" si="8"/>
        <v>0</v>
      </c>
      <c r="AG127" s="65">
        <f>IF(Table119[[#This Row],[SOLD PRICE]]&gt;=1000000,1,0)</f>
        <v>1</v>
      </c>
    </row>
    <row r="128" spans="1:33" ht="26.5" x14ac:dyDescent="0.35">
      <c r="A128" s="13">
        <v>127</v>
      </c>
      <c r="B128" s="4" t="s">
        <v>166</v>
      </c>
      <c r="C128" s="1">
        <f>_xlfn.XLOOKUP(Table14[[#This Row],[COUNTRY]],CATEGORICAL_BINS_STEP_1!$L$2:$L$11,CATEGORICAL_BINS_STEP_1!$K$2:$K$11,,-1)</f>
        <v>1</v>
      </c>
      <c r="D128" s="1">
        <f>_xlfn.XLOOKUP(Table14[[#This Row],[TEAM]],CATEGORICAL_BINS_STEP_1!$L$14:$L$29,CATEGORICAL_BINS_STEP_1!$K$14:$K$29,,-1)</f>
        <v>3</v>
      </c>
      <c r="E128" s="1">
        <f>_xlfn.XLOOKUP(Table14[[#This Row],[PLAYING ROLE]],CATEGORICAL_BINS_STEP_1!$L$34:$L$37,CATEGORICAL_BINS_STEP_1!$K$34:$K$37,,-1)</f>
        <v>2</v>
      </c>
      <c r="F128" s="4">
        <v>2</v>
      </c>
      <c r="G128" s="1">
        <f>_xlfn.XLOOKUP(Table119[[#This Row],[T-RUNS]],NUMERICAL_BINS_STEP_1!$C$2:$C$5,NUMERICAL_BINS_STEP_1!$A$2:$A$5,,-1)</f>
        <v>2</v>
      </c>
      <c r="H128" s="1">
        <f>_xlfn.XLOOKUP(Table119[[#This Row],[T-WKTS]],NUMERICAL_BINS_STEP_1!$D$2:$D$5,NUMERICAL_BINS_STEP_1!$A$2:$A$5,,-1)</f>
        <v>2</v>
      </c>
      <c r="I128" s="1">
        <f>_xlfn.XLOOKUP(Table119[[#This Row],[ODI-RUNS-S]],NUMERICAL_BINS_STEP_1!$E$2:$E$5,NUMERICAL_BINS_STEP_1!$A$2:$A$5,,-1)</f>
        <v>3</v>
      </c>
      <c r="J128" s="1">
        <f>_xlfn.XLOOKUP(Table119[[#This Row],[ODI-SR-B]],NUMERICAL_BINS_STEP_1!$F$2:$F$5,NUMERICAL_BINS_STEP_1!$A$2:$A$5,,-1)</f>
        <v>3</v>
      </c>
      <c r="K128" s="1">
        <f>_xlfn.XLOOKUP(Table119[[#This Row],[ODI-WKTS]],NUMERICAL_BINS_STEP_1!$G$2:$G$5,NUMERICAL_BINS_STEP_1!$A$2:$A$5,,-1)</f>
        <v>3</v>
      </c>
      <c r="L128" s="1">
        <f>_xlfn.XLOOKUP(Table119[[#This Row],[ODI-SR-BL]],NUMERICAL_BINS_STEP_1!$H$2:$H$5,NUMERICAL_BINS_STEP_1!$A$2:$A$5,,-1)</f>
        <v>2</v>
      </c>
      <c r="M128" s="1">
        <f>_xlfn.XLOOKUP(Table119[[#This Row],[RUNS-S]],NUMERICAL_BINS_STEP_1!$I$2:$I$5,NUMERICAL_BINS_STEP_1!$A$2:$A$5,,-1)</f>
        <v>3</v>
      </c>
      <c r="N128" s="1">
        <f>_xlfn.XLOOKUP(Table119[[#This Row],[HS ]],NUMERICAL_BINS_STEP_1!$J$2:$J$5,NUMERICAL_BINS_STEP_1!$A$2:$A$5,,-1)</f>
        <v>2</v>
      </c>
      <c r="O128" s="1">
        <f>_xlfn.XLOOKUP(Table119[[#This Row],[AVE]],NUMERICAL_BINS_STEP_1!$K$2:$K$5,NUMERICAL_BINS_STEP_1!$A$2:$A$5,,-1)</f>
        <v>2</v>
      </c>
      <c r="P128" s="1">
        <f>_xlfn.XLOOKUP(Table119[[#This Row],[SR -B]],NUMERICAL_BINS_STEP_1!$L$2:$L$5,NUMERICAL_BINS_STEP_1!$A$2:$A$5,,-1)</f>
        <v>3</v>
      </c>
      <c r="Q128" s="1">
        <f>_xlfn.XLOOKUP(Table119[[#This Row],[SIXERS]],NUMERICAL_BINS_STEP_1!$M$2:$M$5,NUMERICAL_BINS_STEP_1!$A$2:$A$5,,-1)</f>
        <v>3</v>
      </c>
      <c r="R128" s="1">
        <f>_xlfn.XLOOKUP(Table119[[#This Row],[RUNS-C]],NUMERICAL_BINS_STEP_1!$N$2:$N$5,NUMERICAL_BINS_STEP_1!$A$2:$A$5,,-1)</f>
        <v>2</v>
      </c>
      <c r="S128" s="1">
        <f>_xlfn.XLOOKUP(Table119[[#This Row],[WKTS]],NUMERICAL_BINS_STEP_1!$O$2:$O$5,NUMERICAL_BINS_STEP_1!$A$2:$A$5,,-1)</f>
        <v>2</v>
      </c>
      <c r="T128" s="1">
        <f>_xlfn.XLOOKUP(Table119[[#This Row],[AVE-BL]],NUMERICAL_BINS_STEP_1!$P$2:$P$5,NUMERICAL_BINS_STEP_1!$A$2:$A$5,,-1)</f>
        <v>0</v>
      </c>
      <c r="U128" s="1">
        <f>_xlfn.XLOOKUP(Table119[[#This Row],[ECON]],NUMERICAL_BINS_STEP_1!$Q$2:$Q$5,NUMERICAL_BINS_STEP_1!$A$2:$A$5,,-1)</f>
        <v>0</v>
      </c>
      <c r="V128" s="1">
        <f>_xlfn.XLOOKUP(Table119[[#This Row],[SR-BL]],NUMERICAL_BINS_STEP_1!$R$2:$R$5,NUMERICAL_BINS_STEP_1!$A$2:$A$5,,-1)</f>
        <v>2</v>
      </c>
      <c r="W128" s="1">
        <f>_xlfn.XLOOKUP(Table119[[#This Row],[AUCTION YEAR]],NUMERICAL_BINS_STEP_1!$S$2:$S$5,NUMERICAL_BINS_STEP_1!$A$2:$A$5,,-1)</f>
        <v>3</v>
      </c>
      <c r="X128" s="1">
        <f>_xlfn.XLOOKUP(Table119[[#This Row],[BASE PRICE]],NUMERICAL_BINS_STEP_1!$T$2:$T$5,NUMERICAL_BINS_STEP_1!$A$2:$A$5,,-1)</f>
        <v>3</v>
      </c>
      <c r="Y128" s="1">
        <f>_xlfn.XLOOKUP(Table119[[#This Row],[SOLD PRICE]],NUMERICAL_BINS_STEP_1!$U$2:$U$5,NUMERICAL_BINS_STEP_1!$A$2:$A$5,,-1)</f>
        <v>3</v>
      </c>
      <c r="Z128" s="4">
        <v>1</v>
      </c>
      <c r="AA128" s="1">
        <f>$B$134 +SUMPRODUCT($C$134:$Y$134,Table1523[[#This Row],[COUNTRY_BINS]:[SOLD PRICE]])</f>
        <v>-62.565043322258077</v>
      </c>
      <c r="AB128" s="1">
        <f t="shared" si="5"/>
        <v>6.735144613538755E-28</v>
      </c>
      <c r="AC128" s="1">
        <f t="shared" si="6"/>
        <v>6.735144613538755E-28</v>
      </c>
      <c r="AD128" s="1">
        <f>IF(Table1523[[#This Row],[AGE]]=1,AC128,1-AC128)</f>
        <v>1</v>
      </c>
      <c r="AE128" s="1">
        <f t="shared" si="7"/>
        <v>0</v>
      </c>
      <c r="AF128" s="1">
        <f t="shared" si="8"/>
        <v>0</v>
      </c>
      <c r="AG128" s="65">
        <f>IF(Table119[[#This Row],[SOLD PRICE]]&gt;=1000000,1,0)</f>
        <v>1</v>
      </c>
    </row>
    <row r="129" spans="1:33" ht="26.5" x14ac:dyDescent="0.35">
      <c r="A129" s="13">
        <v>128</v>
      </c>
      <c r="B129" s="4" t="s">
        <v>167</v>
      </c>
      <c r="C129" s="1">
        <f>_xlfn.XLOOKUP(Table14[[#This Row],[COUNTRY]],CATEGORICAL_BINS_STEP_1!$L$2:$L$11,CATEGORICAL_BINS_STEP_1!$K$2:$K$11,,-1)</f>
        <v>1</v>
      </c>
      <c r="D129" s="1">
        <f>_xlfn.XLOOKUP(Table14[[#This Row],[TEAM]],CATEGORICAL_BINS_STEP_1!$L$14:$L$29,CATEGORICAL_BINS_STEP_1!$K$14:$K$29,,-1)</f>
        <v>4</v>
      </c>
      <c r="E129" s="1">
        <f>_xlfn.XLOOKUP(Table14[[#This Row],[PLAYING ROLE]],CATEGORICAL_BINS_STEP_1!$L$34:$L$37,CATEGORICAL_BINS_STEP_1!$K$34:$K$37,,-1)</f>
        <v>2</v>
      </c>
      <c r="F129" s="4">
        <v>2</v>
      </c>
      <c r="G129" s="1">
        <f>_xlfn.XLOOKUP(Table119[[#This Row],[T-RUNS]],NUMERICAL_BINS_STEP_1!$C$2:$C$5,NUMERICAL_BINS_STEP_1!$A$2:$A$5,,-1)</f>
        <v>3</v>
      </c>
      <c r="H129" s="1">
        <f>_xlfn.XLOOKUP(Table119[[#This Row],[T-WKTS]],NUMERICAL_BINS_STEP_1!$D$2:$D$5,NUMERICAL_BINS_STEP_1!$A$2:$A$5,,-1)</f>
        <v>3</v>
      </c>
      <c r="I129" s="1">
        <f>_xlfn.XLOOKUP(Table119[[#This Row],[ODI-RUNS-S]],NUMERICAL_BINS_STEP_1!$E$2:$E$5,NUMERICAL_BINS_STEP_1!$A$2:$A$5,,-1)</f>
        <v>2</v>
      </c>
      <c r="J129" s="1">
        <f>_xlfn.XLOOKUP(Table119[[#This Row],[ODI-SR-B]],NUMERICAL_BINS_STEP_1!$F$2:$F$5,NUMERICAL_BINS_STEP_1!$A$2:$A$5,,-1)</f>
        <v>1</v>
      </c>
      <c r="K129" s="1">
        <f>_xlfn.XLOOKUP(Table119[[#This Row],[ODI-WKTS]],NUMERICAL_BINS_STEP_1!$G$2:$G$5,NUMERICAL_BINS_STEP_1!$A$2:$A$5,,-1)</f>
        <v>3</v>
      </c>
      <c r="L129" s="1">
        <f>_xlfn.XLOOKUP(Table119[[#This Row],[ODI-SR-BL]],NUMERICAL_BINS_STEP_1!$H$2:$H$5,NUMERICAL_BINS_STEP_1!$A$2:$A$5,,-1)</f>
        <v>0</v>
      </c>
      <c r="M129" s="1">
        <f>_xlfn.XLOOKUP(Table119[[#This Row],[RUNS-S]],NUMERICAL_BINS_STEP_1!$I$2:$I$5,NUMERICAL_BINS_STEP_1!$A$2:$A$5,,-1)</f>
        <v>2</v>
      </c>
      <c r="N129" s="1">
        <f>_xlfn.XLOOKUP(Table119[[#This Row],[HS ]],NUMERICAL_BINS_STEP_1!$J$2:$J$5,NUMERICAL_BINS_STEP_1!$A$2:$A$5,,-1)</f>
        <v>1</v>
      </c>
      <c r="O129" s="1">
        <f>_xlfn.XLOOKUP(Table119[[#This Row],[AVE]],NUMERICAL_BINS_STEP_1!$K$2:$K$5,NUMERICAL_BINS_STEP_1!$A$2:$A$5,,-1)</f>
        <v>1</v>
      </c>
      <c r="P129" s="1">
        <f>_xlfn.XLOOKUP(Table119[[#This Row],[SR -B]],NUMERICAL_BINS_STEP_1!$L$2:$L$5,NUMERICAL_BINS_STEP_1!$A$2:$A$5,,-1)</f>
        <v>0</v>
      </c>
      <c r="Q129" s="1">
        <f>_xlfn.XLOOKUP(Table119[[#This Row],[SIXERS]],NUMERICAL_BINS_STEP_1!$M$2:$M$5,NUMERICAL_BINS_STEP_1!$A$2:$A$5,,-1)</f>
        <v>2</v>
      </c>
      <c r="R129" s="1">
        <f>_xlfn.XLOOKUP(Table119[[#This Row],[RUNS-C]],NUMERICAL_BINS_STEP_1!$N$2:$N$5,NUMERICAL_BINS_STEP_1!$A$2:$A$5,,-1)</f>
        <v>3</v>
      </c>
      <c r="S129" s="1">
        <f>_xlfn.XLOOKUP(Table119[[#This Row],[WKTS]],NUMERICAL_BINS_STEP_1!$O$2:$O$5,NUMERICAL_BINS_STEP_1!$A$2:$A$5,,-1)</f>
        <v>3</v>
      </c>
      <c r="T129" s="1">
        <f>_xlfn.XLOOKUP(Table119[[#This Row],[AVE-BL]],NUMERICAL_BINS_STEP_1!$P$2:$P$5,NUMERICAL_BINS_STEP_1!$A$2:$A$5,,-1)</f>
        <v>2</v>
      </c>
      <c r="U129" s="1">
        <f>_xlfn.XLOOKUP(Table119[[#This Row],[ECON]],NUMERICAL_BINS_STEP_1!$Q$2:$Q$5,NUMERICAL_BINS_STEP_1!$A$2:$A$5,,-1)</f>
        <v>0</v>
      </c>
      <c r="V129" s="1">
        <f>_xlfn.XLOOKUP(Table119[[#This Row],[SR-BL]],NUMERICAL_BINS_STEP_1!$R$2:$R$5,NUMERICAL_BINS_STEP_1!$A$2:$A$5,,-1)</f>
        <v>2</v>
      </c>
      <c r="W129" s="1">
        <f>_xlfn.XLOOKUP(Table119[[#This Row],[AUCTION YEAR]],NUMERICAL_BINS_STEP_1!$S$2:$S$5,NUMERICAL_BINS_STEP_1!$A$2:$A$5,,-1)</f>
        <v>0</v>
      </c>
      <c r="X129" s="1">
        <f>_xlfn.XLOOKUP(Table119[[#This Row],[BASE PRICE]],NUMERICAL_BINS_STEP_1!$T$2:$T$5,NUMERICAL_BINS_STEP_1!$A$2:$A$5,,-1)</f>
        <v>3</v>
      </c>
      <c r="Y129" s="1">
        <f>_xlfn.XLOOKUP(Table119[[#This Row],[SOLD PRICE]],NUMERICAL_BINS_STEP_1!$U$2:$U$5,NUMERICAL_BINS_STEP_1!$A$2:$A$5,,-1)</f>
        <v>2</v>
      </c>
      <c r="Z129" s="4">
        <v>1</v>
      </c>
      <c r="AA129" s="1">
        <f>$B$134 +SUMPRODUCT($C$134:$Y$134,Table1523[[#This Row],[COUNTRY_BINS]:[SOLD PRICE]])</f>
        <v>-91.680408927070744</v>
      </c>
      <c r="AB129" s="1">
        <f t="shared" si="5"/>
        <v>1.5265263468515031E-40</v>
      </c>
      <c r="AC129" s="1">
        <f t="shared" si="6"/>
        <v>1.5265263468515031E-40</v>
      </c>
      <c r="AD129" s="1">
        <f>IF(Table1523[[#This Row],[AGE]]=1,AC129,1-AC129)</f>
        <v>1</v>
      </c>
      <c r="AE129" s="1">
        <f t="shared" si="7"/>
        <v>0</v>
      </c>
      <c r="AF129" s="1">
        <f t="shared" si="8"/>
        <v>0</v>
      </c>
      <c r="AG129" s="65">
        <f>IF(Table119[[#This Row],[SOLD PRICE]]&gt;=1000000,1,0)</f>
        <v>0</v>
      </c>
    </row>
    <row r="130" spans="1:33" ht="26.5" x14ac:dyDescent="0.35">
      <c r="A130" s="13">
        <v>129</v>
      </c>
      <c r="B130" s="4" t="s">
        <v>168</v>
      </c>
      <c r="C130" s="1">
        <f>_xlfn.XLOOKUP(Table14[[#This Row],[COUNTRY]],CATEGORICAL_BINS_STEP_1!$L$2:$L$11,CATEGORICAL_BINS_STEP_1!$K$2:$K$11,,-1)</f>
        <v>1</v>
      </c>
      <c r="D130" s="1">
        <f>_xlfn.XLOOKUP(Table14[[#This Row],[TEAM]],CATEGORICAL_BINS_STEP_1!$L$14:$L$29,CATEGORICAL_BINS_STEP_1!$K$14:$K$29,,-1)</f>
        <v>2</v>
      </c>
      <c r="E130" s="1">
        <f>_xlfn.XLOOKUP(Table14[[#This Row],[PLAYING ROLE]],CATEGORICAL_BINS_STEP_1!$L$34:$L$37,CATEGORICAL_BINS_STEP_1!$K$34:$K$37,,-1)</f>
        <v>3</v>
      </c>
      <c r="F130" s="4">
        <v>2</v>
      </c>
      <c r="G130" s="1">
        <f>_xlfn.XLOOKUP(Table119[[#This Row],[T-RUNS]],NUMERICAL_BINS_STEP_1!$C$2:$C$5,NUMERICAL_BINS_STEP_1!$A$2:$A$5,,-1)</f>
        <v>3</v>
      </c>
      <c r="H130" s="1">
        <f>_xlfn.XLOOKUP(Table119[[#This Row],[T-WKTS]],NUMERICAL_BINS_STEP_1!$D$2:$D$5,NUMERICAL_BINS_STEP_1!$A$2:$A$5,,-1)</f>
        <v>3</v>
      </c>
      <c r="I130" s="1">
        <f>_xlfn.XLOOKUP(Table119[[#This Row],[ODI-RUNS-S]],NUMERICAL_BINS_STEP_1!$E$2:$E$5,NUMERICAL_BINS_STEP_1!$A$2:$A$5,,-1)</f>
        <v>2</v>
      </c>
      <c r="J130" s="1">
        <f>_xlfn.XLOOKUP(Table119[[#This Row],[ODI-SR-B]],NUMERICAL_BINS_STEP_1!$F$2:$F$5,NUMERICAL_BINS_STEP_1!$A$2:$A$5,,-1)</f>
        <v>3</v>
      </c>
      <c r="K130" s="1">
        <f>_xlfn.XLOOKUP(Table119[[#This Row],[ODI-WKTS]],NUMERICAL_BINS_STEP_1!$G$2:$G$5,NUMERICAL_BINS_STEP_1!$A$2:$A$5,,-1)</f>
        <v>3</v>
      </c>
      <c r="L130" s="1">
        <f>_xlfn.XLOOKUP(Table119[[#This Row],[ODI-SR-BL]],NUMERICAL_BINS_STEP_1!$H$2:$H$5,NUMERICAL_BINS_STEP_1!$A$2:$A$5,,-1)</f>
        <v>0</v>
      </c>
      <c r="M130" s="1">
        <f>_xlfn.XLOOKUP(Table119[[#This Row],[RUNS-S]],NUMERICAL_BINS_STEP_1!$I$2:$I$5,NUMERICAL_BINS_STEP_1!$A$2:$A$5,,-1)</f>
        <v>1</v>
      </c>
      <c r="N130" s="1">
        <f>_xlfn.XLOOKUP(Table119[[#This Row],[HS ]],NUMERICAL_BINS_STEP_1!$J$2:$J$5,NUMERICAL_BINS_STEP_1!$A$2:$A$5,,-1)</f>
        <v>1</v>
      </c>
      <c r="O130" s="1">
        <f>_xlfn.XLOOKUP(Table119[[#This Row],[AVE]],NUMERICAL_BINS_STEP_1!$K$2:$K$5,NUMERICAL_BINS_STEP_1!$A$2:$A$5,,-1)</f>
        <v>3</v>
      </c>
      <c r="P130" s="1">
        <f>_xlfn.XLOOKUP(Table119[[#This Row],[SR -B]],NUMERICAL_BINS_STEP_1!$L$2:$L$5,NUMERICAL_BINS_STEP_1!$A$2:$A$5,,-1)</f>
        <v>1</v>
      </c>
      <c r="Q130" s="1">
        <f>_xlfn.XLOOKUP(Table119[[#This Row],[SIXERS]],NUMERICAL_BINS_STEP_1!$M$2:$M$5,NUMERICAL_BINS_STEP_1!$A$2:$A$5,,-1)</f>
        <v>1</v>
      </c>
      <c r="R130" s="1">
        <f>_xlfn.XLOOKUP(Table119[[#This Row],[RUNS-C]],NUMERICAL_BINS_STEP_1!$N$2:$N$5,NUMERICAL_BINS_STEP_1!$A$2:$A$5,,-1)</f>
        <v>0</v>
      </c>
      <c r="S130" s="1">
        <f>_xlfn.XLOOKUP(Table119[[#This Row],[WKTS]],NUMERICAL_BINS_STEP_1!$O$2:$O$5,NUMERICAL_BINS_STEP_1!$A$2:$A$5,,-1)</f>
        <v>0</v>
      </c>
      <c r="T130" s="1">
        <f>_xlfn.XLOOKUP(Table119[[#This Row],[AVE-BL]],NUMERICAL_BINS_STEP_1!$P$2:$P$5,NUMERICAL_BINS_STEP_1!$A$2:$A$5,,-1)</f>
        <v>3</v>
      </c>
      <c r="U130" s="1">
        <f>_xlfn.XLOOKUP(Table119[[#This Row],[ECON]],NUMERICAL_BINS_STEP_1!$Q$2:$Q$5,NUMERICAL_BINS_STEP_1!$A$2:$A$5,,-1)</f>
        <v>3</v>
      </c>
      <c r="V130" s="1">
        <f>_xlfn.XLOOKUP(Table119[[#This Row],[SR-BL]],NUMERICAL_BINS_STEP_1!$R$2:$R$5,NUMERICAL_BINS_STEP_1!$A$2:$A$5,,-1)</f>
        <v>3</v>
      </c>
      <c r="W130" s="1">
        <f>_xlfn.XLOOKUP(Table119[[#This Row],[AUCTION YEAR]],NUMERICAL_BINS_STEP_1!$S$2:$S$5,NUMERICAL_BINS_STEP_1!$A$2:$A$5,,-1)</f>
        <v>1</v>
      </c>
      <c r="X130" s="1">
        <f>_xlfn.XLOOKUP(Table119[[#This Row],[BASE PRICE]],NUMERICAL_BINS_STEP_1!$T$2:$T$5,NUMERICAL_BINS_STEP_1!$A$2:$A$5,,-1)</f>
        <v>3</v>
      </c>
      <c r="Y130" s="1">
        <f>_xlfn.XLOOKUP(Table119[[#This Row],[SOLD PRICE]],NUMERICAL_BINS_STEP_1!$U$2:$U$5,NUMERICAL_BINS_STEP_1!$A$2:$A$5,,-1)</f>
        <v>3</v>
      </c>
      <c r="Z130" s="4">
        <v>0</v>
      </c>
      <c r="AA130" s="1">
        <f>$B$134 +SUMPRODUCT($C$134:$Y$134,Table1523[[#This Row],[COUNTRY_BINS]:[SOLD PRICE]])</f>
        <v>-85.1337587671336</v>
      </c>
      <c r="AB130" s="1">
        <f t="shared" si="5"/>
        <v>1.063844968116829E-37</v>
      </c>
      <c r="AC130" s="1">
        <f t="shared" si="6"/>
        <v>1.063844968116829E-37</v>
      </c>
      <c r="AD130" s="1">
        <f>IF(Table1523[[#This Row],[AGE]]=1,AC130,1-AC130)</f>
        <v>1</v>
      </c>
      <c r="AE130" s="1">
        <f t="shared" si="7"/>
        <v>0</v>
      </c>
      <c r="AF130" s="1">
        <f t="shared" si="8"/>
        <v>0</v>
      </c>
      <c r="AG130" s="65">
        <f>IF(Table119[[#This Row],[SOLD PRICE]]&gt;=1000000,1,0)</f>
        <v>1</v>
      </c>
    </row>
    <row r="131" spans="1:33" ht="26.5" x14ac:dyDescent="0.35">
      <c r="A131" s="13">
        <v>130</v>
      </c>
      <c r="B131" s="4" t="s">
        <v>169</v>
      </c>
      <c r="C131" s="1">
        <f>_xlfn.XLOOKUP(Table14[[#This Row],[COUNTRY]],CATEGORICAL_BINS_STEP_1!$L$2:$L$11,CATEGORICAL_BINS_STEP_1!$K$2:$K$11,,-1)</f>
        <v>3</v>
      </c>
      <c r="D131" s="1">
        <f>_xlfn.XLOOKUP(Table14[[#This Row],[TEAM]],CATEGORICAL_BINS_STEP_1!$L$14:$L$29,CATEGORICAL_BINS_STEP_1!$K$14:$K$29,,-1)</f>
        <v>3</v>
      </c>
      <c r="E131" s="1">
        <f>_xlfn.XLOOKUP(Table14[[#This Row],[PLAYING ROLE]],CATEGORICAL_BINS_STEP_1!$L$34:$L$37,CATEGORICAL_BINS_STEP_1!$K$34:$K$37,,-1)</f>
        <v>3</v>
      </c>
      <c r="F131" s="4">
        <v>2</v>
      </c>
      <c r="G131" s="1">
        <f>_xlfn.XLOOKUP(Table119[[#This Row],[T-RUNS]],NUMERICAL_BINS_STEP_1!$C$2:$C$5,NUMERICAL_BINS_STEP_1!$A$2:$A$5,,-1)</f>
        <v>3</v>
      </c>
      <c r="H131" s="1">
        <f>_xlfn.XLOOKUP(Table119[[#This Row],[T-WKTS]],NUMERICAL_BINS_STEP_1!$D$2:$D$5,NUMERICAL_BINS_STEP_1!$A$2:$A$5,,-1)</f>
        <v>0</v>
      </c>
      <c r="I131" s="1">
        <f>_xlfn.XLOOKUP(Table119[[#This Row],[ODI-RUNS-S]],NUMERICAL_BINS_STEP_1!$E$2:$E$5,NUMERICAL_BINS_STEP_1!$A$2:$A$5,,-1)</f>
        <v>3</v>
      </c>
      <c r="J131" s="1">
        <f>_xlfn.XLOOKUP(Table119[[#This Row],[ODI-SR-B]],NUMERICAL_BINS_STEP_1!$F$2:$F$5,NUMERICAL_BINS_STEP_1!$A$2:$A$5,,-1)</f>
        <v>2</v>
      </c>
      <c r="K131" s="1">
        <f>_xlfn.XLOOKUP(Table119[[#This Row],[ODI-WKTS]],NUMERICAL_BINS_STEP_1!$G$2:$G$5,NUMERICAL_BINS_STEP_1!$A$2:$A$5,,-1)</f>
        <v>0</v>
      </c>
      <c r="L131" s="1">
        <f>_xlfn.XLOOKUP(Table119[[#This Row],[ODI-SR-BL]],NUMERICAL_BINS_STEP_1!$H$2:$H$5,NUMERICAL_BINS_STEP_1!$A$2:$A$5,,-1)</f>
        <v>3</v>
      </c>
      <c r="M131" s="1">
        <f>_xlfn.XLOOKUP(Table119[[#This Row],[RUNS-S]],NUMERICAL_BINS_STEP_1!$I$2:$I$5,NUMERICAL_BINS_STEP_1!$A$2:$A$5,,-1)</f>
        <v>2</v>
      </c>
      <c r="N131" s="1">
        <f>_xlfn.XLOOKUP(Table119[[#This Row],[HS ]],NUMERICAL_BINS_STEP_1!$J$2:$J$5,NUMERICAL_BINS_STEP_1!$A$2:$A$5,,-1)</f>
        <v>3</v>
      </c>
      <c r="O131" s="1">
        <f>_xlfn.XLOOKUP(Table119[[#This Row],[AVE]],NUMERICAL_BINS_STEP_1!$K$2:$K$5,NUMERICAL_BINS_STEP_1!$A$2:$A$5,,-1)</f>
        <v>3</v>
      </c>
      <c r="P131" s="1">
        <f>_xlfn.XLOOKUP(Table119[[#This Row],[SR -B]],NUMERICAL_BINS_STEP_1!$L$2:$L$5,NUMERICAL_BINS_STEP_1!$A$2:$A$5,,-1)</f>
        <v>3</v>
      </c>
      <c r="Q131" s="1">
        <f>_xlfn.XLOOKUP(Table119[[#This Row],[SIXERS]],NUMERICAL_BINS_STEP_1!$M$2:$M$5,NUMERICAL_BINS_STEP_1!$A$2:$A$5,,-1)</f>
        <v>3</v>
      </c>
      <c r="R131" s="1">
        <f>_xlfn.XLOOKUP(Table119[[#This Row],[RUNS-C]],NUMERICAL_BINS_STEP_1!$N$2:$N$5,NUMERICAL_BINS_STEP_1!$A$2:$A$5,,-1)</f>
        <v>0</v>
      </c>
      <c r="S131" s="1">
        <f>_xlfn.XLOOKUP(Table119[[#This Row],[WKTS]],NUMERICAL_BINS_STEP_1!$O$2:$O$5,NUMERICAL_BINS_STEP_1!$A$2:$A$5,,-1)</f>
        <v>0</v>
      </c>
      <c r="T131" s="1">
        <f>_xlfn.XLOOKUP(Table119[[#This Row],[AVE-BL]],NUMERICAL_BINS_STEP_1!$P$2:$P$5,NUMERICAL_BINS_STEP_1!$A$2:$A$5,,-1)</f>
        <v>2</v>
      </c>
      <c r="U131" s="1">
        <f>_xlfn.XLOOKUP(Table119[[#This Row],[ECON]],NUMERICAL_BINS_STEP_1!$Q$2:$Q$5,NUMERICAL_BINS_STEP_1!$A$2:$A$5,,-1)</f>
        <v>2</v>
      </c>
      <c r="V131" s="1">
        <f>_xlfn.XLOOKUP(Table119[[#This Row],[SR-BL]],NUMERICAL_BINS_STEP_1!$R$2:$R$5,NUMERICAL_BINS_STEP_1!$A$2:$A$5,,-1)</f>
        <v>2</v>
      </c>
      <c r="W131" s="1">
        <f>_xlfn.XLOOKUP(Table119[[#This Row],[AUCTION YEAR]],NUMERICAL_BINS_STEP_1!$S$2:$S$5,NUMERICAL_BINS_STEP_1!$A$2:$A$5,,-1)</f>
        <v>1</v>
      </c>
      <c r="X131" s="1">
        <f>_xlfn.XLOOKUP(Table119[[#This Row],[BASE PRICE]],NUMERICAL_BINS_STEP_1!$T$2:$T$5,NUMERICAL_BINS_STEP_1!$A$2:$A$5,,-1)</f>
        <v>3</v>
      </c>
      <c r="Y131" s="1">
        <f>_xlfn.XLOOKUP(Table119[[#This Row],[SOLD PRICE]],NUMERICAL_BINS_STEP_1!$U$2:$U$5,NUMERICAL_BINS_STEP_1!$A$2:$A$5,,-1)</f>
        <v>3</v>
      </c>
      <c r="Z131" s="20">
        <v>0</v>
      </c>
      <c r="AA131" s="1">
        <f>$B$134 +SUMPRODUCT($C$134:$Y$134,Table1523[[#This Row],[COUNTRY_BINS]:[SOLD PRICE]])</f>
        <v>-39.199308471770721</v>
      </c>
      <c r="AB131" s="1">
        <f t="shared" ref="AB131" si="9">EXP(AA131)</f>
        <v>9.4614268558874851E-18</v>
      </c>
      <c r="AC131" s="1">
        <f t="shared" ref="AC131" si="10">AB131/(1+AB131)</f>
        <v>9.4614268558874851E-18</v>
      </c>
      <c r="AD131" s="1">
        <f>IF(Table1523[[#This Row],[AGE]]=1,AC131,1-AC131)</f>
        <v>1</v>
      </c>
      <c r="AE131" s="1">
        <f t="shared" ref="AE131" si="11">LOG(AD131)</f>
        <v>0</v>
      </c>
      <c r="AF131" s="1">
        <f t="shared" ref="AF131" si="12">IF(AC131&gt;$AE$134,1,0)</f>
        <v>0</v>
      </c>
      <c r="AG131" s="71">
        <f>IF(Table119[[#This Row],[SOLD PRICE]]&gt;=1000000,1,0)</f>
        <v>1</v>
      </c>
    </row>
    <row r="133" spans="1:33" x14ac:dyDescent="0.35">
      <c r="B133" t="s">
        <v>275</v>
      </c>
      <c r="C133" t="s">
        <v>276</v>
      </c>
      <c r="D133" t="s">
        <v>277</v>
      </c>
      <c r="E133" t="s">
        <v>278</v>
      </c>
      <c r="F133" t="s">
        <v>279</v>
      </c>
      <c r="G133" t="s">
        <v>280</v>
      </c>
      <c r="H133" t="s">
        <v>281</v>
      </c>
      <c r="I133">
        <v>7</v>
      </c>
      <c r="J133">
        <v>8</v>
      </c>
      <c r="K133">
        <v>9</v>
      </c>
      <c r="L133">
        <v>10</v>
      </c>
      <c r="M133">
        <v>11</v>
      </c>
      <c r="N133">
        <v>12</v>
      </c>
      <c r="O133">
        <v>13</v>
      </c>
      <c r="P133">
        <v>14</v>
      </c>
      <c r="Q133">
        <v>15</v>
      </c>
      <c r="R133">
        <v>16</v>
      </c>
      <c r="S133">
        <v>17</v>
      </c>
      <c r="T133">
        <v>18</v>
      </c>
      <c r="U133">
        <v>19</v>
      </c>
      <c r="V133">
        <v>20</v>
      </c>
      <c r="W133">
        <v>21</v>
      </c>
      <c r="X133">
        <v>22</v>
      </c>
      <c r="Y133">
        <v>23</v>
      </c>
      <c r="AD133" t="s">
        <v>284</v>
      </c>
      <c r="AE133">
        <f>SUM(AE2:AE131)</f>
        <v>-141.46334087106055</v>
      </c>
    </row>
    <row r="134" spans="1:33" x14ac:dyDescent="0.35">
      <c r="B134">
        <v>14.246374726226607</v>
      </c>
      <c r="C134">
        <v>0.25389644373518649</v>
      </c>
      <c r="D134">
        <v>13.184566264333405</v>
      </c>
      <c r="E134">
        <v>13.897011732397367</v>
      </c>
      <c r="F134">
        <v>-102.94534555168138</v>
      </c>
      <c r="G134">
        <v>-7.9882321432039785</v>
      </c>
      <c r="H134">
        <v>15.126579092036355</v>
      </c>
      <c r="I134">
        <v>-3.5160365522986718</v>
      </c>
      <c r="J134">
        <v>0.35224594770278411</v>
      </c>
      <c r="K134">
        <v>-12.116582280051519</v>
      </c>
      <c r="L134">
        <v>10.099683536841615</v>
      </c>
      <c r="M134">
        <v>3.8303199491191209</v>
      </c>
      <c r="N134">
        <v>-1.5699841931098895</v>
      </c>
      <c r="O134">
        <v>-12.997203755142204</v>
      </c>
      <c r="P134">
        <v>2.4433567157664897</v>
      </c>
      <c r="Q134">
        <v>11.991951232616882</v>
      </c>
      <c r="R134">
        <v>-22.421713819601059</v>
      </c>
      <c r="S134">
        <v>18.813910276365707</v>
      </c>
      <c r="T134">
        <v>3.7290961152149174</v>
      </c>
      <c r="U134">
        <v>3.7972799591920587</v>
      </c>
      <c r="V134">
        <v>7.1932779162688698</v>
      </c>
      <c r="W134">
        <v>1.3828576046552574</v>
      </c>
      <c r="X134">
        <v>-11.213558000331568</v>
      </c>
      <c r="Y134">
        <v>23.167118893633596</v>
      </c>
      <c r="AD134" t="s">
        <v>285</v>
      </c>
      <c r="AE134">
        <v>0.5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D320-96F7-470F-95A7-710524104C67}">
  <dimension ref="A1:L131"/>
  <sheetViews>
    <sheetView workbookViewId="0">
      <selection activeCell="L111" sqref="L1:L1048576"/>
    </sheetView>
  </sheetViews>
  <sheetFormatPr defaultRowHeight="14.5" x14ac:dyDescent="0.35"/>
  <cols>
    <col min="2" max="2" width="8.81640625" customWidth="1"/>
    <col min="8" max="8" width="8.81640625" customWidth="1"/>
    <col min="12" max="12" width="20.453125" customWidth="1"/>
  </cols>
  <sheetData>
    <row r="1" spans="1:12" x14ac:dyDescent="0.35">
      <c r="A1" t="s">
        <v>254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270</v>
      </c>
    </row>
    <row r="2" spans="1:12" x14ac:dyDescent="0.35">
      <c r="A2" s="68">
        <v>1</v>
      </c>
      <c r="B2">
        <f>IF(Table119[[#This Row],[COUNTRY]]=CATEGORICAL_BINS_STEP_1!$L$2,1,0)</f>
        <v>0</v>
      </c>
      <c r="C2">
        <f>IF(Table119[[#This Row],[COUNTRY]]=CATEGORICAL_BINS_STEP_1!$L$3,1,0)</f>
        <v>1</v>
      </c>
      <c r="D2">
        <f>IF(Table119[[#This Row],[COUNTRY]]=CATEGORICAL_BINS_STEP_1!$L$4,1,0)</f>
        <v>0</v>
      </c>
      <c r="E2">
        <f>IF(Table119[[#This Row],[COUNTRY]]=CATEGORICAL_BINS_STEP_1!$L$5,1,0)</f>
        <v>0</v>
      </c>
      <c r="F2">
        <f>IF(Table119[[#This Row],[COUNTRY]]=CATEGORICAL_BINS_STEP_1!L6,1,0)</f>
        <v>0</v>
      </c>
      <c r="G2">
        <f>IF(Table119[[#This Row],[COUNTRY]]=CATEGORICAL_BINS_STEP_1!$L$7,1,0)</f>
        <v>0</v>
      </c>
      <c r="H2">
        <f>IF(Table119[[#This Row],[COUNTRY]]=CATEGORICAL_BINS_STEP_1!$L$8,1,0)</f>
        <v>0</v>
      </c>
      <c r="I2">
        <f>IF(Table119[[#This Row],[COUNTRY]]=CATEGORICAL_BINS_STEP_1!$L$9,1,0)</f>
        <v>0</v>
      </c>
      <c r="J2">
        <f>IF(Table119[[#This Row],[COUNTRY]]=CATEGORICAL_BINS_STEP_1!$L$10,1,0)</f>
        <v>0</v>
      </c>
      <c r="K2">
        <f>IF(Table119[[#This Row],[COUNTRY]]=CATEGORICAL_BINS_STEP_1!$L$11,1,0)</f>
        <v>0</v>
      </c>
      <c r="L2">
        <f>IF(Table119[[#This Row],[SOLD PRICE]]&gt;=1000000,1,0)</f>
        <v>0</v>
      </c>
    </row>
    <row r="3" spans="1:12" x14ac:dyDescent="0.35">
      <c r="A3" s="68">
        <v>2</v>
      </c>
      <c r="B3" s="1">
        <f>IF(Table119[[#This Row],[COUNTRY]]=CATEGORICAL_BINS_STEP_1!$L$2,1,0)</f>
        <v>0</v>
      </c>
      <c r="C3" s="1">
        <f>IF(Table119[[#This Row],[COUNTRY]]=CATEGORICAL_BINS_STEP_1!$L$3,1,0)</f>
        <v>0</v>
      </c>
      <c r="D3" s="1">
        <f>IF(Table119[[#This Row],[COUNTRY]]=CATEGORICAL_BINS_STEP_1!$L$4,1,0)</f>
        <v>0</v>
      </c>
      <c r="E3" s="1">
        <f>IF(Table119[[#This Row],[COUNTRY]]=CATEGORICAL_BINS_STEP_1!$L$5,1,0)</f>
        <v>0</v>
      </c>
      <c r="F3" s="1">
        <f>IF(Table119[[#This Row],[COUNTRY]]=CATEGORICAL_BINS_STEP_1!L7,1,0)</f>
        <v>1</v>
      </c>
      <c r="G3" s="1">
        <f>IF(Table119[[#This Row],[COUNTRY]]=CATEGORICAL_BINS_STEP_1!$L$7,1,0)</f>
        <v>1</v>
      </c>
      <c r="H3" s="1">
        <f>IF(Table119[[#This Row],[COUNTRY]]=CATEGORICAL_BINS_STEP_1!$L$8,1,0)</f>
        <v>0</v>
      </c>
      <c r="I3" s="1">
        <f>IF(Table119[[#This Row],[COUNTRY]]=CATEGORICAL_BINS_STEP_1!$L$9,1,0)</f>
        <v>0</v>
      </c>
      <c r="J3" s="1">
        <f>IF(Table119[[#This Row],[COUNTRY]]=CATEGORICAL_BINS_STEP_1!$L$10,1,0)</f>
        <v>0</v>
      </c>
      <c r="K3" s="1">
        <f>IF(Table119[[#This Row],[COUNTRY]]=CATEGORICAL_BINS_STEP_1!$L$11,1,0)</f>
        <v>0</v>
      </c>
      <c r="L3" s="1">
        <f>IF(Table119[[#This Row],[SOLD PRICE]]&gt;=1000000,1,0)</f>
        <v>0</v>
      </c>
    </row>
    <row r="4" spans="1:12" x14ac:dyDescent="0.35">
      <c r="A4" s="68">
        <v>3</v>
      </c>
      <c r="B4" s="1">
        <f>IF(Table119[[#This Row],[COUNTRY]]=CATEGORICAL_BINS_STEP_1!$L$2,1,0)</f>
        <v>0</v>
      </c>
      <c r="C4" s="1">
        <f>IF(Table119[[#This Row],[COUNTRY]]=CATEGORICAL_BINS_STEP_1!$L$3,1,0)</f>
        <v>0</v>
      </c>
      <c r="D4" s="1">
        <f>IF(Table119[[#This Row],[COUNTRY]]=CATEGORICAL_BINS_STEP_1!$L$4,1,0)</f>
        <v>0</v>
      </c>
      <c r="E4" s="1">
        <f>IF(Table119[[#This Row],[COUNTRY]]=CATEGORICAL_BINS_STEP_1!$L$5,1,0)</f>
        <v>0</v>
      </c>
      <c r="F4" s="1">
        <f>IF(Table119[[#This Row],[COUNTRY]]=CATEGORICAL_BINS_STEP_1!L8,1,0)</f>
        <v>0</v>
      </c>
      <c r="G4" s="1">
        <f>IF(Table119[[#This Row],[COUNTRY]]=CATEGORICAL_BINS_STEP_1!$L$7,1,0)</f>
        <v>1</v>
      </c>
      <c r="H4" s="1">
        <f>IF(Table119[[#This Row],[COUNTRY]]=CATEGORICAL_BINS_STEP_1!$L$8,1,0)</f>
        <v>0</v>
      </c>
      <c r="I4" s="1">
        <f>IF(Table119[[#This Row],[COUNTRY]]=CATEGORICAL_BINS_STEP_1!$L$9,1,0)</f>
        <v>0</v>
      </c>
      <c r="J4" s="1">
        <f>IF(Table119[[#This Row],[COUNTRY]]=CATEGORICAL_BINS_STEP_1!$L$10,1,0)</f>
        <v>0</v>
      </c>
      <c r="K4" s="1">
        <f>IF(Table119[[#This Row],[COUNTRY]]=CATEGORICAL_BINS_STEP_1!$L$11,1,0)</f>
        <v>0</v>
      </c>
      <c r="L4" s="1">
        <f>IF(Table119[[#This Row],[SOLD PRICE]]&gt;=1000000,1,0)</f>
        <v>0</v>
      </c>
    </row>
    <row r="5" spans="1:12" x14ac:dyDescent="0.35">
      <c r="A5" s="68">
        <v>4</v>
      </c>
      <c r="B5" s="1">
        <f>IF(Table119[[#This Row],[COUNTRY]]=CATEGORICAL_BINS_STEP_1!$L$2,1,0)</f>
        <v>0</v>
      </c>
      <c r="C5" s="1">
        <f>IF(Table119[[#This Row],[COUNTRY]]=CATEGORICAL_BINS_STEP_1!$L$3,1,0)</f>
        <v>0</v>
      </c>
      <c r="D5" s="1">
        <f>IF(Table119[[#This Row],[COUNTRY]]=CATEGORICAL_BINS_STEP_1!$L$4,1,0)</f>
        <v>0</v>
      </c>
      <c r="E5" s="1">
        <f>IF(Table119[[#This Row],[COUNTRY]]=CATEGORICAL_BINS_STEP_1!$L$5,1,0)</f>
        <v>0</v>
      </c>
      <c r="F5" s="1">
        <f>IF(Table119[[#This Row],[COUNTRY]]=CATEGORICAL_BINS_STEP_1!L9,1,0)</f>
        <v>0</v>
      </c>
      <c r="G5" s="1">
        <f>IF(Table119[[#This Row],[COUNTRY]]=CATEGORICAL_BINS_STEP_1!$L$7,1,0)</f>
        <v>0</v>
      </c>
      <c r="H5" s="1">
        <f>IF(Table119[[#This Row],[COUNTRY]]=CATEGORICAL_BINS_STEP_1!$L$8,1,0)</f>
        <v>0</v>
      </c>
      <c r="I5" s="1">
        <f>IF(Table119[[#This Row],[COUNTRY]]=CATEGORICAL_BINS_STEP_1!$L$9,1,0)</f>
        <v>0</v>
      </c>
      <c r="J5" s="1">
        <f>IF(Table119[[#This Row],[COUNTRY]]=CATEGORICAL_BINS_STEP_1!$L$10,1,0)</f>
        <v>0</v>
      </c>
      <c r="K5" s="1">
        <f>IF(Table119[[#This Row],[COUNTRY]]=CATEGORICAL_BINS_STEP_1!$L$11,1,0)</f>
        <v>0</v>
      </c>
      <c r="L5" s="1">
        <f>IF(Table119[[#This Row],[SOLD PRICE]]&gt;=1000000,1,0)</f>
        <v>0</v>
      </c>
    </row>
    <row r="6" spans="1:12" x14ac:dyDescent="0.35">
      <c r="A6" s="68">
        <v>5</v>
      </c>
      <c r="B6" s="1">
        <f>IF(Table119[[#This Row],[COUNTRY]]=CATEGORICAL_BINS_STEP_1!$L$2,1,0)</f>
        <v>0</v>
      </c>
      <c r="C6" s="1">
        <f>IF(Table119[[#This Row],[COUNTRY]]=CATEGORICAL_BINS_STEP_1!$L$3,1,0)</f>
        <v>0</v>
      </c>
      <c r="D6" s="1">
        <f>IF(Table119[[#This Row],[COUNTRY]]=CATEGORICAL_BINS_STEP_1!$L$4,1,0)</f>
        <v>0</v>
      </c>
      <c r="E6" s="1">
        <f>IF(Table119[[#This Row],[COUNTRY]]=CATEGORICAL_BINS_STEP_1!$L$5,1,0)</f>
        <v>0</v>
      </c>
      <c r="F6" s="1">
        <f>IF(Table119[[#This Row],[COUNTRY]]=CATEGORICAL_BINS_STEP_1!L10,1,0)</f>
        <v>0</v>
      </c>
      <c r="G6" s="1">
        <f>IF(Table119[[#This Row],[COUNTRY]]=CATEGORICAL_BINS_STEP_1!$L$7,1,0)</f>
        <v>0</v>
      </c>
      <c r="H6" s="1">
        <f>IF(Table119[[#This Row],[COUNTRY]]=CATEGORICAL_BINS_STEP_1!$L$8,1,0)</f>
        <v>1</v>
      </c>
      <c r="I6" s="1">
        <f>IF(Table119[[#This Row],[COUNTRY]]=CATEGORICAL_BINS_STEP_1!$L$9,1,0)</f>
        <v>0</v>
      </c>
      <c r="J6" s="1">
        <f>IF(Table119[[#This Row],[COUNTRY]]=CATEGORICAL_BINS_STEP_1!$L$10,1,0)</f>
        <v>0</v>
      </c>
      <c r="K6" s="1">
        <f>IF(Table119[[#This Row],[COUNTRY]]=CATEGORICAL_BINS_STEP_1!$L$11,1,0)</f>
        <v>0</v>
      </c>
      <c r="L6" s="1">
        <f>IF(Table119[[#This Row],[SOLD PRICE]]&gt;=1000000,1,0)</f>
        <v>0</v>
      </c>
    </row>
    <row r="7" spans="1:12" x14ac:dyDescent="0.35">
      <c r="A7" s="68">
        <v>6</v>
      </c>
      <c r="B7" s="1">
        <f>IF(Table119[[#This Row],[COUNTRY]]=CATEGORICAL_BINS_STEP_1!$L$2,1,0)</f>
        <v>0</v>
      </c>
      <c r="C7" s="1">
        <f>IF(Table119[[#This Row],[COUNTRY]]=CATEGORICAL_BINS_STEP_1!$L$3,1,0)</f>
        <v>0</v>
      </c>
      <c r="D7" s="1">
        <f>IF(Table119[[#This Row],[COUNTRY]]=CATEGORICAL_BINS_STEP_1!$L$4,1,0)</f>
        <v>0</v>
      </c>
      <c r="E7" s="1">
        <f>IF(Table119[[#This Row],[COUNTRY]]=CATEGORICAL_BINS_STEP_1!$L$5,1,0)</f>
        <v>0</v>
      </c>
      <c r="F7" s="1">
        <f>IF(Table119[[#This Row],[COUNTRY]]=CATEGORICAL_BINS_STEP_1!L11,1,0)</f>
        <v>0</v>
      </c>
      <c r="G7" s="1">
        <f>IF(Table119[[#This Row],[COUNTRY]]=CATEGORICAL_BINS_STEP_1!$L$7,1,0)</f>
        <v>1</v>
      </c>
      <c r="H7" s="1">
        <f>IF(Table119[[#This Row],[COUNTRY]]=CATEGORICAL_BINS_STEP_1!$L$8,1,0)</f>
        <v>0</v>
      </c>
      <c r="I7" s="1">
        <f>IF(Table119[[#This Row],[COUNTRY]]=CATEGORICAL_BINS_STEP_1!$L$9,1,0)</f>
        <v>0</v>
      </c>
      <c r="J7" s="1">
        <f>IF(Table119[[#This Row],[COUNTRY]]=CATEGORICAL_BINS_STEP_1!$L$10,1,0)</f>
        <v>0</v>
      </c>
      <c r="K7" s="1">
        <f>IF(Table119[[#This Row],[COUNTRY]]=CATEGORICAL_BINS_STEP_1!$L$11,1,0)</f>
        <v>0</v>
      </c>
      <c r="L7" s="1">
        <f>IF(Table119[[#This Row],[SOLD PRICE]]&gt;=1000000,1,0)</f>
        <v>0</v>
      </c>
    </row>
    <row r="8" spans="1:12" x14ac:dyDescent="0.35">
      <c r="A8" s="68">
        <v>7</v>
      </c>
      <c r="B8" s="1">
        <f>IF(Table119[[#This Row],[COUNTRY]]=CATEGORICAL_BINS_STEP_1!$L$2,1,0)</f>
        <v>0</v>
      </c>
      <c r="C8" s="1">
        <f>IF(Table119[[#This Row],[COUNTRY]]=CATEGORICAL_BINS_STEP_1!$L$3,1,0)</f>
        <v>1</v>
      </c>
      <c r="D8" s="1">
        <f>IF(Table119[[#This Row],[COUNTRY]]=CATEGORICAL_BINS_STEP_1!$L$4,1,0)</f>
        <v>0</v>
      </c>
      <c r="E8" s="1">
        <f>IF(Table119[[#This Row],[COUNTRY]]=CATEGORICAL_BINS_STEP_1!$L$5,1,0)</f>
        <v>0</v>
      </c>
      <c r="F8" s="1">
        <f>IF(Table119[[#This Row],[COUNTRY]]=CATEGORICAL_BINS_STEP_1!L12,1,0)</f>
        <v>0</v>
      </c>
      <c r="G8" s="1">
        <f>IF(Table119[[#This Row],[COUNTRY]]=CATEGORICAL_BINS_STEP_1!$L$7,1,0)</f>
        <v>0</v>
      </c>
      <c r="H8" s="1">
        <f>IF(Table119[[#This Row],[COUNTRY]]=CATEGORICAL_BINS_STEP_1!$L$8,1,0)</f>
        <v>0</v>
      </c>
      <c r="I8" s="1">
        <f>IF(Table119[[#This Row],[COUNTRY]]=CATEGORICAL_BINS_STEP_1!$L$9,1,0)</f>
        <v>0</v>
      </c>
      <c r="J8" s="1">
        <f>IF(Table119[[#This Row],[COUNTRY]]=CATEGORICAL_BINS_STEP_1!$L$10,1,0)</f>
        <v>0</v>
      </c>
      <c r="K8" s="1">
        <f>IF(Table119[[#This Row],[COUNTRY]]=CATEGORICAL_BINS_STEP_1!$L$11,1,0)</f>
        <v>0</v>
      </c>
      <c r="L8" s="1">
        <f>IF(Table119[[#This Row],[SOLD PRICE]]&gt;=1000000,1,0)</f>
        <v>0</v>
      </c>
    </row>
    <row r="9" spans="1:12" x14ac:dyDescent="0.35">
      <c r="A9" s="68">
        <v>8</v>
      </c>
      <c r="B9" s="1">
        <f>IF(Table119[[#This Row],[COUNTRY]]=CATEGORICAL_BINS_STEP_1!$L$2,1,0)</f>
        <v>0</v>
      </c>
      <c r="C9" s="1">
        <f>IF(Table119[[#This Row],[COUNTRY]]=CATEGORICAL_BINS_STEP_1!$L$3,1,0)</f>
        <v>0</v>
      </c>
      <c r="D9" s="1">
        <f>IF(Table119[[#This Row],[COUNTRY]]=CATEGORICAL_BINS_STEP_1!$L$4,1,0)</f>
        <v>0</v>
      </c>
      <c r="E9" s="1">
        <f>IF(Table119[[#This Row],[COUNTRY]]=CATEGORICAL_BINS_STEP_1!$L$5,1,0)</f>
        <v>0</v>
      </c>
      <c r="F9" s="1">
        <f>IF(Table119[[#This Row],[COUNTRY]]=CATEGORICAL_BINS_STEP_1!L13,1,0)</f>
        <v>0</v>
      </c>
      <c r="G9" s="1">
        <f>IF(Table119[[#This Row],[COUNTRY]]=CATEGORICAL_BINS_STEP_1!$L$7,1,0)</f>
        <v>1</v>
      </c>
      <c r="H9" s="1">
        <f>IF(Table119[[#This Row],[COUNTRY]]=CATEGORICAL_BINS_STEP_1!$L$8,1,0)</f>
        <v>0</v>
      </c>
      <c r="I9" s="1">
        <f>IF(Table119[[#This Row],[COUNTRY]]=CATEGORICAL_BINS_STEP_1!$L$9,1,0)</f>
        <v>0</v>
      </c>
      <c r="J9" s="1">
        <f>IF(Table119[[#This Row],[COUNTRY]]=CATEGORICAL_BINS_STEP_1!$L$10,1,0)</f>
        <v>0</v>
      </c>
      <c r="K9" s="1">
        <f>IF(Table119[[#This Row],[COUNTRY]]=CATEGORICAL_BINS_STEP_1!$L$11,1,0)</f>
        <v>0</v>
      </c>
      <c r="L9" s="1">
        <f>IF(Table119[[#This Row],[SOLD PRICE]]&gt;=1000000,1,0)</f>
        <v>0</v>
      </c>
    </row>
    <row r="10" spans="1:12" x14ac:dyDescent="0.35">
      <c r="A10" s="68">
        <v>9</v>
      </c>
      <c r="B10" s="1">
        <f>IF(Table119[[#This Row],[COUNTRY]]=CATEGORICAL_BINS_STEP_1!$L$2,1,0)</f>
        <v>0</v>
      </c>
      <c r="C10" s="1">
        <f>IF(Table119[[#This Row],[COUNTRY]]=CATEGORICAL_BINS_STEP_1!$L$3,1,0)</f>
        <v>0</v>
      </c>
      <c r="D10" s="1">
        <f>IF(Table119[[#This Row],[COUNTRY]]=CATEGORICAL_BINS_STEP_1!$L$4,1,0)</f>
        <v>0</v>
      </c>
      <c r="E10" s="1">
        <f>IF(Table119[[#This Row],[COUNTRY]]=CATEGORICAL_BINS_STEP_1!$L$5,1,0)</f>
        <v>0</v>
      </c>
      <c r="F10" s="1">
        <f>IF(Table119[[#This Row],[COUNTRY]]=CATEGORICAL_BINS_STEP_1!L14,1,0)</f>
        <v>0</v>
      </c>
      <c r="G10" s="1">
        <f>IF(Table119[[#This Row],[COUNTRY]]=CATEGORICAL_BINS_STEP_1!$L$7,1,0)</f>
        <v>1</v>
      </c>
      <c r="H10" s="1">
        <f>IF(Table119[[#This Row],[COUNTRY]]=CATEGORICAL_BINS_STEP_1!$L$8,1,0)</f>
        <v>0</v>
      </c>
      <c r="I10" s="1">
        <f>IF(Table119[[#This Row],[COUNTRY]]=CATEGORICAL_BINS_STEP_1!$L$9,1,0)</f>
        <v>0</v>
      </c>
      <c r="J10" s="1">
        <f>IF(Table119[[#This Row],[COUNTRY]]=CATEGORICAL_BINS_STEP_1!$L$10,1,0)</f>
        <v>0</v>
      </c>
      <c r="K10" s="1">
        <f>IF(Table119[[#This Row],[COUNTRY]]=CATEGORICAL_BINS_STEP_1!$L$11,1,0)</f>
        <v>0</v>
      </c>
      <c r="L10" s="1">
        <f>IF(Table119[[#This Row],[SOLD PRICE]]&gt;=1000000,1,0)</f>
        <v>0</v>
      </c>
    </row>
    <row r="11" spans="1:12" x14ac:dyDescent="0.35">
      <c r="A11" s="68">
        <v>10</v>
      </c>
      <c r="B11" s="1">
        <f>IF(Table119[[#This Row],[COUNTRY]]=CATEGORICAL_BINS_STEP_1!$L$2,1,0)</f>
        <v>0</v>
      </c>
      <c r="C11" s="1">
        <f>IF(Table119[[#This Row],[COUNTRY]]=CATEGORICAL_BINS_STEP_1!$L$3,1,0)</f>
        <v>1</v>
      </c>
      <c r="D11" s="1">
        <f>IF(Table119[[#This Row],[COUNTRY]]=CATEGORICAL_BINS_STEP_1!$L$4,1,0)</f>
        <v>0</v>
      </c>
      <c r="E11" s="1">
        <f>IF(Table119[[#This Row],[COUNTRY]]=CATEGORICAL_BINS_STEP_1!$L$5,1,0)</f>
        <v>0</v>
      </c>
      <c r="F11" s="1">
        <f>IF(Table119[[#This Row],[COUNTRY]]=CATEGORICAL_BINS_STEP_1!L15,1,0)</f>
        <v>0</v>
      </c>
      <c r="G11" s="1">
        <f>IF(Table119[[#This Row],[COUNTRY]]=CATEGORICAL_BINS_STEP_1!$L$7,1,0)</f>
        <v>0</v>
      </c>
      <c r="H11" s="1">
        <f>IF(Table119[[#This Row],[COUNTRY]]=CATEGORICAL_BINS_STEP_1!$L$8,1,0)</f>
        <v>0</v>
      </c>
      <c r="I11" s="1">
        <f>IF(Table119[[#This Row],[COUNTRY]]=CATEGORICAL_BINS_STEP_1!$L$9,1,0)</f>
        <v>0</v>
      </c>
      <c r="J11" s="1">
        <f>IF(Table119[[#This Row],[COUNTRY]]=CATEGORICAL_BINS_STEP_1!$L$10,1,0)</f>
        <v>0</v>
      </c>
      <c r="K11" s="1">
        <f>IF(Table119[[#This Row],[COUNTRY]]=CATEGORICAL_BINS_STEP_1!$L$11,1,0)</f>
        <v>0</v>
      </c>
      <c r="L11" s="1">
        <f>IF(Table119[[#This Row],[SOLD PRICE]]&gt;=1000000,1,0)</f>
        <v>0</v>
      </c>
    </row>
    <row r="12" spans="1:12" x14ac:dyDescent="0.35">
      <c r="A12" s="68">
        <v>11</v>
      </c>
      <c r="B12" s="1">
        <f>IF(Table119[[#This Row],[COUNTRY]]=CATEGORICAL_BINS_STEP_1!$L$2,1,0)</f>
        <v>0</v>
      </c>
      <c r="C12" s="1">
        <f>IF(Table119[[#This Row],[COUNTRY]]=CATEGORICAL_BINS_STEP_1!$L$3,1,0)</f>
        <v>1</v>
      </c>
      <c r="D12" s="1">
        <f>IF(Table119[[#This Row],[COUNTRY]]=CATEGORICAL_BINS_STEP_1!$L$4,1,0)</f>
        <v>0</v>
      </c>
      <c r="E12" s="1">
        <f>IF(Table119[[#This Row],[COUNTRY]]=CATEGORICAL_BINS_STEP_1!$L$5,1,0)</f>
        <v>0</v>
      </c>
      <c r="F12" s="1">
        <f>IF(Table119[[#This Row],[COUNTRY]]=CATEGORICAL_BINS_STEP_1!L16,1,0)</f>
        <v>0</v>
      </c>
      <c r="G12" s="1">
        <f>IF(Table119[[#This Row],[COUNTRY]]=CATEGORICAL_BINS_STEP_1!$L$7,1,0)</f>
        <v>0</v>
      </c>
      <c r="H12" s="1">
        <f>IF(Table119[[#This Row],[COUNTRY]]=CATEGORICAL_BINS_STEP_1!$L$8,1,0)</f>
        <v>0</v>
      </c>
      <c r="I12" s="1">
        <f>IF(Table119[[#This Row],[COUNTRY]]=CATEGORICAL_BINS_STEP_1!$L$9,1,0)</f>
        <v>0</v>
      </c>
      <c r="J12" s="1">
        <f>IF(Table119[[#This Row],[COUNTRY]]=CATEGORICAL_BINS_STEP_1!$L$10,1,0)</f>
        <v>0</v>
      </c>
      <c r="K12" s="1">
        <f>IF(Table119[[#This Row],[COUNTRY]]=CATEGORICAL_BINS_STEP_1!$L$11,1,0)</f>
        <v>0</v>
      </c>
      <c r="L12" s="1">
        <f>IF(Table119[[#This Row],[SOLD PRICE]]&gt;=1000000,1,0)</f>
        <v>0</v>
      </c>
    </row>
    <row r="13" spans="1:12" x14ac:dyDescent="0.35">
      <c r="A13" s="68">
        <v>12</v>
      </c>
      <c r="B13" s="1">
        <f>IF(Table119[[#This Row],[COUNTRY]]=CATEGORICAL_BINS_STEP_1!$L$2,1,0)</f>
        <v>0</v>
      </c>
      <c r="C13" s="1">
        <f>IF(Table119[[#This Row],[COUNTRY]]=CATEGORICAL_BINS_STEP_1!$L$3,1,0)</f>
        <v>1</v>
      </c>
      <c r="D13" s="1">
        <f>IF(Table119[[#This Row],[COUNTRY]]=CATEGORICAL_BINS_STEP_1!$L$4,1,0)</f>
        <v>0</v>
      </c>
      <c r="E13" s="1">
        <f>IF(Table119[[#This Row],[COUNTRY]]=CATEGORICAL_BINS_STEP_1!$L$5,1,0)</f>
        <v>0</v>
      </c>
      <c r="F13" s="1">
        <f>IF(Table119[[#This Row],[COUNTRY]]=CATEGORICAL_BINS_STEP_1!L17,1,0)</f>
        <v>0</v>
      </c>
      <c r="G13" s="1">
        <f>IF(Table119[[#This Row],[COUNTRY]]=CATEGORICAL_BINS_STEP_1!$L$7,1,0)</f>
        <v>0</v>
      </c>
      <c r="H13" s="1">
        <f>IF(Table119[[#This Row],[COUNTRY]]=CATEGORICAL_BINS_STEP_1!$L$8,1,0)</f>
        <v>0</v>
      </c>
      <c r="I13" s="1">
        <f>IF(Table119[[#This Row],[COUNTRY]]=CATEGORICAL_BINS_STEP_1!$L$9,1,0)</f>
        <v>0</v>
      </c>
      <c r="J13" s="1">
        <f>IF(Table119[[#This Row],[COUNTRY]]=CATEGORICAL_BINS_STEP_1!$L$10,1,0)</f>
        <v>0</v>
      </c>
      <c r="K13" s="1">
        <f>IF(Table119[[#This Row],[COUNTRY]]=CATEGORICAL_BINS_STEP_1!$L$11,1,0)</f>
        <v>0</v>
      </c>
      <c r="L13" s="1">
        <f>IF(Table119[[#This Row],[SOLD PRICE]]&gt;=1000000,1,0)</f>
        <v>0</v>
      </c>
    </row>
    <row r="14" spans="1:12" x14ac:dyDescent="0.35">
      <c r="A14" s="68">
        <v>13</v>
      </c>
      <c r="B14" s="1">
        <f>IF(Table119[[#This Row],[COUNTRY]]=CATEGORICAL_BINS_STEP_1!$L$2,1,0)</f>
        <v>0</v>
      </c>
      <c r="C14" s="1">
        <f>IF(Table119[[#This Row],[COUNTRY]]=CATEGORICAL_BINS_STEP_1!$L$3,1,0)</f>
        <v>0</v>
      </c>
      <c r="D14" s="1">
        <f>IF(Table119[[#This Row],[COUNTRY]]=CATEGORICAL_BINS_STEP_1!$L$4,1,0)</f>
        <v>0</v>
      </c>
      <c r="E14" s="1">
        <f>IF(Table119[[#This Row],[COUNTRY]]=CATEGORICAL_BINS_STEP_1!$L$5,1,0)</f>
        <v>0</v>
      </c>
      <c r="F14" s="1">
        <f>IF(Table119[[#This Row],[COUNTRY]]=CATEGORICAL_BINS_STEP_1!L18,1,0)</f>
        <v>0</v>
      </c>
      <c r="G14" s="1">
        <f>IF(Table119[[#This Row],[COUNTRY]]=CATEGORICAL_BINS_STEP_1!$L$7,1,0)</f>
        <v>0</v>
      </c>
      <c r="H14" s="1">
        <f>IF(Table119[[#This Row],[COUNTRY]]=CATEGORICAL_BINS_STEP_1!$L$8,1,0)</f>
        <v>0</v>
      </c>
      <c r="I14" s="1">
        <f>IF(Table119[[#This Row],[COUNTRY]]=CATEGORICAL_BINS_STEP_1!$L$9,1,0)</f>
        <v>0</v>
      </c>
      <c r="J14" s="1">
        <f>IF(Table119[[#This Row],[COUNTRY]]=CATEGORICAL_BINS_STEP_1!$L$10,1,0)</f>
        <v>0</v>
      </c>
      <c r="K14" s="1">
        <f>IF(Table119[[#This Row],[COUNTRY]]=CATEGORICAL_BINS_STEP_1!$L$11,1,0)</f>
        <v>0</v>
      </c>
      <c r="L14" s="1">
        <f>IF(Table119[[#This Row],[SOLD PRICE]]&gt;=1000000,1,0)</f>
        <v>0</v>
      </c>
    </row>
    <row r="15" spans="1:12" x14ac:dyDescent="0.35">
      <c r="A15" s="68">
        <v>14</v>
      </c>
      <c r="B15" s="1">
        <f>IF(Table119[[#This Row],[COUNTRY]]=CATEGORICAL_BINS_STEP_1!$L$2,1,0)</f>
        <v>0</v>
      </c>
      <c r="C15" s="1">
        <f>IF(Table119[[#This Row],[COUNTRY]]=CATEGORICAL_BINS_STEP_1!$L$3,1,0)</f>
        <v>1</v>
      </c>
      <c r="D15" s="1">
        <f>IF(Table119[[#This Row],[COUNTRY]]=CATEGORICAL_BINS_STEP_1!$L$4,1,0)</f>
        <v>0</v>
      </c>
      <c r="E15" s="1">
        <f>IF(Table119[[#This Row],[COUNTRY]]=CATEGORICAL_BINS_STEP_1!$L$5,1,0)</f>
        <v>0</v>
      </c>
      <c r="F15" s="1">
        <f>IF(Table119[[#This Row],[COUNTRY]]=CATEGORICAL_BINS_STEP_1!L19,1,0)</f>
        <v>0</v>
      </c>
      <c r="G15" s="1">
        <f>IF(Table119[[#This Row],[COUNTRY]]=CATEGORICAL_BINS_STEP_1!$L$7,1,0)</f>
        <v>0</v>
      </c>
      <c r="H15" s="1">
        <f>IF(Table119[[#This Row],[COUNTRY]]=CATEGORICAL_BINS_STEP_1!$L$8,1,0)</f>
        <v>0</v>
      </c>
      <c r="I15" s="1">
        <f>IF(Table119[[#This Row],[COUNTRY]]=CATEGORICAL_BINS_STEP_1!$L$9,1,0)</f>
        <v>0</v>
      </c>
      <c r="J15" s="1">
        <f>IF(Table119[[#This Row],[COUNTRY]]=CATEGORICAL_BINS_STEP_1!$L$10,1,0)</f>
        <v>0</v>
      </c>
      <c r="K15" s="1">
        <f>IF(Table119[[#This Row],[COUNTRY]]=CATEGORICAL_BINS_STEP_1!$L$11,1,0)</f>
        <v>0</v>
      </c>
      <c r="L15" s="1">
        <f>IF(Table119[[#This Row],[SOLD PRICE]]&gt;=1000000,1,0)</f>
        <v>0</v>
      </c>
    </row>
    <row r="16" spans="1:12" x14ac:dyDescent="0.35">
      <c r="A16" s="68">
        <v>15</v>
      </c>
      <c r="B16" s="1">
        <f>IF(Table119[[#This Row],[COUNTRY]]=CATEGORICAL_BINS_STEP_1!$L$2,1,0)</f>
        <v>0</v>
      </c>
      <c r="C16" s="1">
        <f>IF(Table119[[#This Row],[COUNTRY]]=CATEGORICAL_BINS_STEP_1!$L$3,1,0)</f>
        <v>1</v>
      </c>
      <c r="D16" s="1">
        <f>IF(Table119[[#This Row],[COUNTRY]]=CATEGORICAL_BINS_STEP_1!$L$4,1,0)</f>
        <v>0</v>
      </c>
      <c r="E16" s="1">
        <f>IF(Table119[[#This Row],[COUNTRY]]=CATEGORICAL_BINS_STEP_1!$L$5,1,0)</f>
        <v>0</v>
      </c>
      <c r="F16" s="1">
        <f>IF(Table119[[#This Row],[COUNTRY]]=CATEGORICAL_BINS_STEP_1!L20,1,0)</f>
        <v>0</v>
      </c>
      <c r="G16" s="1">
        <f>IF(Table119[[#This Row],[COUNTRY]]=CATEGORICAL_BINS_STEP_1!$L$7,1,0)</f>
        <v>0</v>
      </c>
      <c r="H16" s="1">
        <f>IF(Table119[[#This Row],[COUNTRY]]=CATEGORICAL_BINS_STEP_1!$L$8,1,0)</f>
        <v>0</v>
      </c>
      <c r="I16" s="1">
        <f>IF(Table119[[#This Row],[COUNTRY]]=CATEGORICAL_BINS_STEP_1!$L$9,1,0)</f>
        <v>0</v>
      </c>
      <c r="J16" s="1">
        <f>IF(Table119[[#This Row],[COUNTRY]]=CATEGORICAL_BINS_STEP_1!$L$10,1,0)</f>
        <v>0</v>
      </c>
      <c r="K16" s="1">
        <f>IF(Table119[[#This Row],[COUNTRY]]=CATEGORICAL_BINS_STEP_1!$L$11,1,0)</f>
        <v>0</v>
      </c>
      <c r="L16" s="1">
        <f>IF(Table119[[#This Row],[SOLD PRICE]]&gt;=1000000,1,0)</f>
        <v>0</v>
      </c>
    </row>
    <row r="17" spans="1:12" x14ac:dyDescent="0.35">
      <c r="A17" s="68">
        <v>16</v>
      </c>
      <c r="B17" s="1">
        <f>IF(Table119[[#This Row],[COUNTRY]]=CATEGORICAL_BINS_STEP_1!$L$2,1,0)</f>
        <v>0</v>
      </c>
      <c r="C17" s="1">
        <f>IF(Table119[[#This Row],[COUNTRY]]=CATEGORICAL_BINS_STEP_1!$L$3,1,0)</f>
        <v>1</v>
      </c>
      <c r="D17" s="1">
        <f>IF(Table119[[#This Row],[COUNTRY]]=CATEGORICAL_BINS_STEP_1!$L$4,1,0)</f>
        <v>0</v>
      </c>
      <c r="E17" s="1">
        <f>IF(Table119[[#This Row],[COUNTRY]]=CATEGORICAL_BINS_STEP_1!$L$5,1,0)</f>
        <v>0</v>
      </c>
      <c r="F17" s="1">
        <f>IF(Table119[[#This Row],[COUNTRY]]=CATEGORICAL_BINS_STEP_1!L21,1,0)</f>
        <v>0</v>
      </c>
      <c r="G17" s="1">
        <f>IF(Table119[[#This Row],[COUNTRY]]=CATEGORICAL_BINS_STEP_1!$L$7,1,0)</f>
        <v>0</v>
      </c>
      <c r="H17" s="1">
        <f>IF(Table119[[#This Row],[COUNTRY]]=CATEGORICAL_BINS_STEP_1!$L$8,1,0)</f>
        <v>0</v>
      </c>
      <c r="I17" s="1">
        <f>IF(Table119[[#This Row],[COUNTRY]]=CATEGORICAL_BINS_STEP_1!$L$9,1,0)</f>
        <v>0</v>
      </c>
      <c r="J17" s="1">
        <f>IF(Table119[[#This Row],[COUNTRY]]=CATEGORICAL_BINS_STEP_1!$L$10,1,0)</f>
        <v>0</v>
      </c>
      <c r="K17" s="1">
        <f>IF(Table119[[#This Row],[COUNTRY]]=CATEGORICAL_BINS_STEP_1!$L$11,1,0)</f>
        <v>0</v>
      </c>
      <c r="L17" s="1">
        <f>IF(Table119[[#This Row],[SOLD PRICE]]&gt;=1000000,1,0)</f>
        <v>0</v>
      </c>
    </row>
    <row r="18" spans="1:12" x14ac:dyDescent="0.35">
      <c r="A18" s="68">
        <v>17</v>
      </c>
      <c r="B18" s="1">
        <f>IF(Table119[[#This Row],[COUNTRY]]=CATEGORICAL_BINS_STEP_1!$L$2,1,0)</f>
        <v>0</v>
      </c>
      <c r="C18" s="1">
        <f>IF(Table119[[#This Row],[COUNTRY]]=CATEGORICAL_BINS_STEP_1!$L$3,1,0)</f>
        <v>1</v>
      </c>
      <c r="D18" s="1">
        <f>IF(Table119[[#This Row],[COUNTRY]]=CATEGORICAL_BINS_STEP_1!$L$4,1,0)</f>
        <v>0</v>
      </c>
      <c r="E18" s="1">
        <f>IF(Table119[[#This Row],[COUNTRY]]=CATEGORICAL_BINS_STEP_1!$L$5,1,0)</f>
        <v>0</v>
      </c>
      <c r="F18" s="1">
        <f>IF(Table119[[#This Row],[COUNTRY]]=CATEGORICAL_BINS_STEP_1!L22,1,0)</f>
        <v>0</v>
      </c>
      <c r="G18" s="1">
        <f>IF(Table119[[#This Row],[COUNTRY]]=CATEGORICAL_BINS_STEP_1!$L$7,1,0)</f>
        <v>0</v>
      </c>
      <c r="H18" s="1">
        <f>IF(Table119[[#This Row],[COUNTRY]]=CATEGORICAL_BINS_STEP_1!$L$8,1,0)</f>
        <v>0</v>
      </c>
      <c r="I18" s="1">
        <f>IF(Table119[[#This Row],[COUNTRY]]=CATEGORICAL_BINS_STEP_1!$L$9,1,0)</f>
        <v>0</v>
      </c>
      <c r="J18" s="1">
        <f>IF(Table119[[#This Row],[COUNTRY]]=CATEGORICAL_BINS_STEP_1!$L$10,1,0)</f>
        <v>0</v>
      </c>
      <c r="K18" s="1">
        <f>IF(Table119[[#This Row],[COUNTRY]]=CATEGORICAL_BINS_STEP_1!$L$11,1,0)</f>
        <v>0</v>
      </c>
      <c r="L18" s="1">
        <f>IF(Table119[[#This Row],[SOLD PRICE]]&gt;=1000000,1,0)</f>
        <v>0</v>
      </c>
    </row>
    <row r="19" spans="1:12" x14ac:dyDescent="0.35">
      <c r="A19" s="68">
        <v>18</v>
      </c>
      <c r="B19" s="1">
        <f>IF(Table119[[#This Row],[COUNTRY]]=CATEGORICAL_BINS_STEP_1!$L$2,1,0)</f>
        <v>0</v>
      </c>
      <c r="C19" s="1">
        <f>IF(Table119[[#This Row],[COUNTRY]]=CATEGORICAL_BINS_STEP_1!$L$3,1,0)</f>
        <v>1</v>
      </c>
      <c r="D19" s="1">
        <f>IF(Table119[[#This Row],[COUNTRY]]=CATEGORICAL_BINS_STEP_1!$L$4,1,0)</f>
        <v>0</v>
      </c>
      <c r="E19" s="1">
        <f>IF(Table119[[#This Row],[COUNTRY]]=CATEGORICAL_BINS_STEP_1!$L$5,1,0)</f>
        <v>0</v>
      </c>
      <c r="F19" s="1">
        <f>IF(Table119[[#This Row],[COUNTRY]]=CATEGORICAL_BINS_STEP_1!L23,1,0)</f>
        <v>0</v>
      </c>
      <c r="G19" s="1">
        <f>IF(Table119[[#This Row],[COUNTRY]]=CATEGORICAL_BINS_STEP_1!$L$7,1,0)</f>
        <v>0</v>
      </c>
      <c r="H19" s="1">
        <f>IF(Table119[[#This Row],[COUNTRY]]=CATEGORICAL_BINS_STEP_1!$L$8,1,0)</f>
        <v>0</v>
      </c>
      <c r="I19" s="1">
        <f>IF(Table119[[#This Row],[COUNTRY]]=CATEGORICAL_BINS_STEP_1!$L$9,1,0)</f>
        <v>0</v>
      </c>
      <c r="J19" s="1">
        <f>IF(Table119[[#This Row],[COUNTRY]]=CATEGORICAL_BINS_STEP_1!$L$10,1,0)</f>
        <v>0</v>
      </c>
      <c r="K19" s="1">
        <f>IF(Table119[[#This Row],[COUNTRY]]=CATEGORICAL_BINS_STEP_1!$L$11,1,0)</f>
        <v>0</v>
      </c>
      <c r="L19" s="1">
        <f>IF(Table119[[#This Row],[SOLD PRICE]]&gt;=1000000,1,0)</f>
        <v>0</v>
      </c>
    </row>
    <row r="20" spans="1:12" x14ac:dyDescent="0.35">
      <c r="A20" s="68">
        <v>19</v>
      </c>
      <c r="B20" s="1">
        <f>IF(Table119[[#This Row],[COUNTRY]]=CATEGORICAL_BINS_STEP_1!$L$2,1,0)</f>
        <v>0</v>
      </c>
      <c r="C20" s="1">
        <f>IF(Table119[[#This Row],[COUNTRY]]=CATEGORICAL_BINS_STEP_1!$L$3,1,0)</f>
        <v>1</v>
      </c>
      <c r="D20" s="1">
        <f>IF(Table119[[#This Row],[COUNTRY]]=CATEGORICAL_BINS_STEP_1!$L$4,1,0)</f>
        <v>0</v>
      </c>
      <c r="E20" s="1">
        <f>IF(Table119[[#This Row],[COUNTRY]]=CATEGORICAL_BINS_STEP_1!$L$5,1,0)</f>
        <v>0</v>
      </c>
      <c r="F20" s="1">
        <f>IF(Table119[[#This Row],[COUNTRY]]=CATEGORICAL_BINS_STEP_1!L24,1,0)</f>
        <v>0</v>
      </c>
      <c r="G20" s="1">
        <f>IF(Table119[[#This Row],[COUNTRY]]=CATEGORICAL_BINS_STEP_1!$L$7,1,0)</f>
        <v>0</v>
      </c>
      <c r="H20" s="1">
        <f>IF(Table119[[#This Row],[COUNTRY]]=CATEGORICAL_BINS_STEP_1!$L$8,1,0)</f>
        <v>0</v>
      </c>
      <c r="I20" s="1">
        <f>IF(Table119[[#This Row],[COUNTRY]]=CATEGORICAL_BINS_STEP_1!$L$9,1,0)</f>
        <v>0</v>
      </c>
      <c r="J20" s="1">
        <f>IF(Table119[[#This Row],[COUNTRY]]=CATEGORICAL_BINS_STEP_1!$L$10,1,0)</f>
        <v>0</v>
      </c>
      <c r="K20" s="1">
        <f>IF(Table119[[#This Row],[COUNTRY]]=CATEGORICAL_BINS_STEP_1!$L$11,1,0)</f>
        <v>0</v>
      </c>
      <c r="L20" s="1">
        <f>IF(Table119[[#This Row],[SOLD PRICE]]&gt;=1000000,1,0)</f>
        <v>0</v>
      </c>
    </row>
    <row r="21" spans="1:12" x14ac:dyDescent="0.35">
      <c r="A21" s="68">
        <v>20</v>
      </c>
      <c r="B21" s="1">
        <f>IF(Table119[[#This Row],[COUNTRY]]=CATEGORICAL_BINS_STEP_1!$L$2,1,0)</f>
        <v>0</v>
      </c>
      <c r="C21" s="1">
        <f>IF(Table119[[#This Row],[COUNTRY]]=CATEGORICAL_BINS_STEP_1!$L$3,1,0)</f>
        <v>0</v>
      </c>
      <c r="D21" s="1">
        <f>IF(Table119[[#This Row],[COUNTRY]]=CATEGORICAL_BINS_STEP_1!$L$4,1,0)</f>
        <v>0</v>
      </c>
      <c r="E21" s="1">
        <f>IF(Table119[[#This Row],[COUNTRY]]=CATEGORICAL_BINS_STEP_1!$L$5,1,0)</f>
        <v>0</v>
      </c>
      <c r="F21" s="1">
        <f>IF(Table119[[#This Row],[COUNTRY]]=CATEGORICAL_BINS_STEP_1!L25,1,0)</f>
        <v>0</v>
      </c>
      <c r="G21" s="1">
        <f>IF(Table119[[#This Row],[COUNTRY]]=CATEGORICAL_BINS_STEP_1!$L$7,1,0)</f>
        <v>0</v>
      </c>
      <c r="H21" s="1">
        <f>IF(Table119[[#This Row],[COUNTRY]]=CATEGORICAL_BINS_STEP_1!$L$8,1,0)</f>
        <v>0</v>
      </c>
      <c r="I21" s="1">
        <f>IF(Table119[[#This Row],[COUNTRY]]=CATEGORICAL_BINS_STEP_1!$L$9,1,0)</f>
        <v>0</v>
      </c>
      <c r="J21" s="1">
        <f>IF(Table119[[#This Row],[COUNTRY]]=CATEGORICAL_BINS_STEP_1!$L$10,1,0)</f>
        <v>0</v>
      </c>
      <c r="K21" s="1">
        <f>IF(Table119[[#This Row],[COUNTRY]]=CATEGORICAL_BINS_STEP_1!$L$11,1,0)</f>
        <v>0</v>
      </c>
      <c r="L21" s="1">
        <f>IF(Table119[[#This Row],[SOLD PRICE]]&gt;=1000000,1,0)</f>
        <v>0</v>
      </c>
    </row>
    <row r="22" spans="1:12" x14ac:dyDescent="0.35">
      <c r="A22" s="68">
        <v>21</v>
      </c>
      <c r="B22" s="1">
        <f>IF(Table119[[#This Row],[COUNTRY]]=CATEGORICAL_BINS_STEP_1!$L$2,1,0)</f>
        <v>0</v>
      </c>
      <c r="C22" s="1">
        <f>IF(Table119[[#This Row],[COUNTRY]]=CATEGORICAL_BINS_STEP_1!$L$3,1,0)</f>
        <v>0</v>
      </c>
      <c r="D22" s="1">
        <f>IF(Table119[[#This Row],[COUNTRY]]=CATEGORICAL_BINS_STEP_1!$L$4,1,0)</f>
        <v>0</v>
      </c>
      <c r="E22" s="1">
        <f>IF(Table119[[#This Row],[COUNTRY]]=CATEGORICAL_BINS_STEP_1!$L$5,1,0)</f>
        <v>0</v>
      </c>
      <c r="F22" s="1">
        <f>IF(Table119[[#This Row],[COUNTRY]]=CATEGORICAL_BINS_STEP_1!L26,1,0)</f>
        <v>0</v>
      </c>
      <c r="G22" s="1">
        <f>IF(Table119[[#This Row],[COUNTRY]]=CATEGORICAL_BINS_STEP_1!$L$7,1,0)</f>
        <v>1</v>
      </c>
      <c r="H22" s="1">
        <f>IF(Table119[[#This Row],[COUNTRY]]=CATEGORICAL_BINS_STEP_1!$L$8,1,0)</f>
        <v>0</v>
      </c>
      <c r="I22" s="1">
        <f>IF(Table119[[#This Row],[COUNTRY]]=CATEGORICAL_BINS_STEP_1!$L$9,1,0)</f>
        <v>0</v>
      </c>
      <c r="J22" s="1">
        <f>IF(Table119[[#This Row],[COUNTRY]]=CATEGORICAL_BINS_STEP_1!$L$10,1,0)</f>
        <v>0</v>
      </c>
      <c r="K22" s="1">
        <f>IF(Table119[[#This Row],[COUNTRY]]=CATEGORICAL_BINS_STEP_1!$L$11,1,0)</f>
        <v>0</v>
      </c>
      <c r="L22" s="1">
        <f>IF(Table119[[#This Row],[SOLD PRICE]]&gt;=1000000,1,0)</f>
        <v>0</v>
      </c>
    </row>
    <row r="23" spans="1:12" x14ac:dyDescent="0.35">
      <c r="A23" s="68">
        <v>22</v>
      </c>
      <c r="B23" s="1">
        <f>IF(Table119[[#This Row],[COUNTRY]]=CATEGORICAL_BINS_STEP_1!$L$2,1,0)</f>
        <v>0</v>
      </c>
      <c r="C23" s="1">
        <f>IF(Table119[[#This Row],[COUNTRY]]=CATEGORICAL_BINS_STEP_1!$L$3,1,0)</f>
        <v>1</v>
      </c>
      <c r="D23" s="1">
        <f>IF(Table119[[#This Row],[COUNTRY]]=CATEGORICAL_BINS_STEP_1!$L$4,1,0)</f>
        <v>0</v>
      </c>
      <c r="E23" s="1">
        <f>IF(Table119[[#This Row],[COUNTRY]]=CATEGORICAL_BINS_STEP_1!$L$5,1,0)</f>
        <v>0</v>
      </c>
      <c r="F23" s="1">
        <f>IF(Table119[[#This Row],[COUNTRY]]=CATEGORICAL_BINS_STEP_1!L27,1,0)</f>
        <v>0</v>
      </c>
      <c r="G23" s="1">
        <f>IF(Table119[[#This Row],[COUNTRY]]=CATEGORICAL_BINS_STEP_1!$L$7,1,0)</f>
        <v>0</v>
      </c>
      <c r="H23" s="1">
        <f>IF(Table119[[#This Row],[COUNTRY]]=CATEGORICAL_BINS_STEP_1!$L$8,1,0)</f>
        <v>0</v>
      </c>
      <c r="I23" s="1">
        <f>IF(Table119[[#This Row],[COUNTRY]]=CATEGORICAL_BINS_STEP_1!$L$9,1,0)</f>
        <v>0</v>
      </c>
      <c r="J23" s="1">
        <f>IF(Table119[[#This Row],[COUNTRY]]=CATEGORICAL_BINS_STEP_1!$L$10,1,0)</f>
        <v>0</v>
      </c>
      <c r="K23" s="1">
        <f>IF(Table119[[#This Row],[COUNTRY]]=CATEGORICAL_BINS_STEP_1!$L$11,1,0)</f>
        <v>0</v>
      </c>
      <c r="L23" s="1">
        <f>IF(Table119[[#This Row],[SOLD PRICE]]&gt;=1000000,1,0)</f>
        <v>0</v>
      </c>
    </row>
    <row r="24" spans="1:12" x14ac:dyDescent="0.35">
      <c r="A24" s="68">
        <v>23</v>
      </c>
      <c r="B24" s="1">
        <f>IF(Table119[[#This Row],[COUNTRY]]=CATEGORICAL_BINS_STEP_1!$L$2,1,0)</f>
        <v>0</v>
      </c>
      <c r="C24" s="1">
        <f>IF(Table119[[#This Row],[COUNTRY]]=CATEGORICAL_BINS_STEP_1!$L$3,1,0)</f>
        <v>0</v>
      </c>
      <c r="D24" s="1">
        <f>IF(Table119[[#This Row],[COUNTRY]]=CATEGORICAL_BINS_STEP_1!$L$4,1,0)</f>
        <v>0</v>
      </c>
      <c r="E24" s="1">
        <f>IF(Table119[[#This Row],[COUNTRY]]=CATEGORICAL_BINS_STEP_1!$L$5,1,0)</f>
        <v>0</v>
      </c>
      <c r="F24" s="1">
        <f>IF(Table119[[#This Row],[COUNTRY]]=CATEGORICAL_BINS_STEP_1!L28,1,0)</f>
        <v>0</v>
      </c>
      <c r="G24" s="1">
        <f>IF(Table119[[#This Row],[COUNTRY]]=CATEGORICAL_BINS_STEP_1!$L$7,1,0)</f>
        <v>0</v>
      </c>
      <c r="H24" s="1">
        <f>IF(Table119[[#This Row],[COUNTRY]]=CATEGORICAL_BINS_STEP_1!$L$8,1,0)</f>
        <v>0</v>
      </c>
      <c r="I24" s="1">
        <f>IF(Table119[[#This Row],[COUNTRY]]=CATEGORICAL_BINS_STEP_1!$L$9,1,0)</f>
        <v>0</v>
      </c>
      <c r="J24" s="1">
        <f>IF(Table119[[#This Row],[COUNTRY]]=CATEGORICAL_BINS_STEP_1!$L$10,1,0)</f>
        <v>0</v>
      </c>
      <c r="K24" s="1">
        <f>IF(Table119[[#This Row],[COUNTRY]]=CATEGORICAL_BINS_STEP_1!$L$11,1,0)</f>
        <v>0</v>
      </c>
      <c r="L24" s="1">
        <f>IF(Table119[[#This Row],[SOLD PRICE]]&gt;=1000000,1,0)</f>
        <v>0</v>
      </c>
    </row>
    <row r="25" spans="1:12" x14ac:dyDescent="0.35">
      <c r="A25" s="68">
        <v>24</v>
      </c>
      <c r="B25" s="1">
        <f>IF(Table119[[#This Row],[COUNTRY]]=CATEGORICAL_BINS_STEP_1!$L$2,1,0)</f>
        <v>1</v>
      </c>
      <c r="C25" s="1">
        <f>IF(Table119[[#This Row],[COUNTRY]]=CATEGORICAL_BINS_STEP_1!$L$3,1,0)</f>
        <v>0</v>
      </c>
      <c r="D25" s="1">
        <f>IF(Table119[[#This Row],[COUNTRY]]=CATEGORICAL_BINS_STEP_1!$L$4,1,0)</f>
        <v>0</v>
      </c>
      <c r="E25" s="1">
        <f>IF(Table119[[#This Row],[COUNTRY]]=CATEGORICAL_BINS_STEP_1!$L$5,1,0)</f>
        <v>0</v>
      </c>
      <c r="F25" s="1">
        <f>IF(Table119[[#This Row],[COUNTRY]]=CATEGORICAL_BINS_STEP_1!L29,1,0)</f>
        <v>0</v>
      </c>
      <c r="G25" s="1">
        <f>IF(Table119[[#This Row],[COUNTRY]]=CATEGORICAL_BINS_STEP_1!$L$7,1,0)</f>
        <v>0</v>
      </c>
      <c r="H25" s="1">
        <f>IF(Table119[[#This Row],[COUNTRY]]=CATEGORICAL_BINS_STEP_1!$L$8,1,0)</f>
        <v>0</v>
      </c>
      <c r="I25" s="1">
        <f>IF(Table119[[#This Row],[COUNTRY]]=CATEGORICAL_BINS_STEP_1!$L$9,1,0)</f>
        <v>0</v>
      </c>
      <c r="J25" s="1">
        <f>IF(Table119[[#This Row],[COUNTRY]]=CATEGORICAL_BINS_STEP_1!$L$10,1,0)</f>
        <v>0</v>
      </c>
      <c r="K25" s="1">
        <f>IF(Table119[[#This Row],[COUNTRY]]=CATEGORICAL_BINS_STEP_1!$L$11,1,0)</f>
        <v>0</v>
      </c>
      <c r="L25" s="1">
        <f>IF(Table119[[#This Row],[SOLD PRICE]]&gt;=1000000,1,0)</f>
        <v>0</v>
      </c>
    </row>
    <row r="26" spans="1:12" x14ac:dyDescent="0.35">
      <c r="A26" s="68">
        <v>25</v>
      </c>
      <c r="B26" s="1">
        <f>IF(Table119[[#This Row],[COUNTRY]]=CATEGORICAL_BINS_STEP_1!$L$2,1,0)</f>
        <v>0</v>
      </c>
      <c r="C26" s="1">
        <f>IF(Table119[[#This Row],[COUNTRY]]=CATEGORICAL_BINS_STEP_1!$L$3,1,0)</f>
        <v>0</v>
      </c>
      <c r="D26" s="1">
        <f>IF(Table119[[#This Row],[COUNTRY]]=CATEGORICAL_BINS_STEP_1!$L$4,1,0)</f>
        <v>1</v>
      </c>
      <c r="E26" s="1">
        <f>IF(Table119[[#This Row],[COUNTRY]]=CATEGORICAL_BINS_STEP_1!$L$5,1,0)</f>
        <v>0</v>
      </c>
      <c r="F26" s="1">
        <f>IF(Table119[[#This Row],[COUNTRY]]=CATEGORICAL_BINS_STEP_1!L30,1,0)</f>
        <v>0</v>
      </c>
      <c r="G26" s="1">
        <f>IF(Table119[[#This Row],[COUNTRY]]=CATEGORICAL_BINS_STEP_1!$L$7,1,0)</f>
        <v>0</v>
      </c>
      <c r="H26" s="1">
        <f>IF(Table119[[#This Row],[COUNTRY]]=CATEGORICAL_BINS_STEP_1!$L$8,1,0)</f>
        <v>0</v>
      </c>
      <c r="I26" s="1">
        <f>IF(Table119[[#This Row],[COUNTRY]]=CATEGORICAL_BINS_STEP_1!$L$9,1,0)</f>
        <v>0</v>
      </c>
      <c r="J26" s="1">
        <f>IF(Table119[[#This Row],[COUNTRY]]=CATEGORICAL_BINS_STEP_1!$L$10,1,0)</f>
        <v>0</v>
      </c>
      <c r="K26" s="1">
        <f>IF(Table119[[#This Row],[COUNTRY]]=CATEGORICAL_BINS_STEP_1!$L$11,1,0)</f>
        <v>0</v>
      </c>
      <c r="L26" s="1">
        <f>IF(Table119[[#This Row],[SOLD PRICE]]&gt;=1000000,1,0)</f>
        <v>0</v>
      </c>
    </row>
    <row r="27" spans="1:12" x14ac:dyDescent="0.35">
      <c r="A27" s="68">
        <v>26</v>
      </c>
      <c r="B27" s="1">
        <f>IF(Table119[[#This Row],[COUNTRY]]=CATEGORICAL_BINS_STEP_1!$L$2,1,0)</f>
        <v>0</v>
      </c>
      <c r="C27" s="1">
        <f>IF(Table119[[#This Row],[COUNTRY]]=CATEGORICAL_BINS_STEP_1!$L$3,1,0)</f>
        <v>1</v>
      </c>
      <c r="D27" s="1">
        <f>IF(Table119[[#This Row],[COUNTRY]]=CATEGORICAL_BINS_STEP_1!$L$4,1,0)</f>
        <v>0</v>
      </c>
      <c r="E27" s="1">
        <f>IF(Table119[[#This Row],[COUNTRY]]=CATEGORICAL_BINS_STEP_1!$L$5,1,0)</f>
        <v>0</v>
      </c>
      <c r="F27" s="1">
        <f>IF(Table119[[#This Row],[COUNTRY]]=CATEGORICAL_BINS_STEP_1!L31,1,0)</f>
        <v>0</v>
      </c>
      <c r="G27" s="1">
        <f>IF(Table119[[#This Row],[COUNTRY]]=CATEGORICAL_BINS_STEP_1!$L$7,1,0)</f>
        <v>0</v>
      </c>
      <c r="H27" s="1">
        <f>IF(Table119[[#This Row],[COUNTRY]]=CATEGORICAL_BINS_STEP_1!$L$8,1,0)</f>
        <v>0</v>
      </c>
      <c r="I27" s="1">
        <f>IF(Table119[[#This Row],[COUNTRY]]=CATEGORICAL_BINS_STEP_1!$L$9,1,0)</f>
        <v>0</v>
      </c>
      <c r="J27" s="1">
        <f>IF(Table119[[#This Row],[COUNTRY]]=CATEGORICAL_BINS_STEP_1!$L$10,1,0)</f>
        <v>0</v>
      </c>
      <c r="K27" s="1">
        <f>IF(Table119[[#This Row],[COUNTRY]]=CATEGORICAL_BINS_STEP_1!$L$11,1,0)</f>
        <v>0</v>
      </c>
      <c r="L27" s="1">
        <f>IF(Table119[[#This Row],[SOLD PRICE]]&gt;=1000000,1,0)</f>
        <v>0</v>
      </c>
    </row>
    <row r="28" spans="1:12" x14ac:dyDescent="0.35">
      <c r="A28" s="68">
        <v>27</v>
      </c>
      <c r="B28" s="1">
        <f>IF(Table119[[#This Row],[COUNTRY]]=CATEGORICAL_BINS_STEP_1!$L$2,1,0)</f>
        <v>0</v>
      </c>
      <c r="C28" s="1">
        <f>IF(Table119[[#This Row],[COUNTRY]]=CATEGORICAL_BINS_STEP_1!$L$3,1,0)</f>
        <v>1</v>
      </c>
      <c r="D28" s="1">
        <f>IF(Table119[[#This Row],[COUNTRY]]=CATEGORICAL_BINS_STEP_1!$L$4,1,0)</f>
        <v>0</v>
      </c>
      <c r="E28" s="1">
        <f>IF(Table119[[#This Row],[COUNTRY]]=CATEGORICAL_BINS_STEP_1!$L$5,1,0)</f>
        <v>0</v>
      </c>
      <c r="F28" s="1">
        <f>IF(Table119[[#This Row],[COUNTRY]]=CATEGORICAL_BINS_STEP_1!L32,1,0)</f>
        <v>0</v>
      </c>
      <c r="G28" s="1">
        <f>IF(Table119[[#This Row],[COUNTRY]]=CATEGORICAL_BINS_STEP_1!$L$7,1,0)</f>
        <v>0</v>
      </c>
      <c r="H28" s="1">
        <f>IF(Table119[[#This Row],[COUNTRY]]=CATEGORICAL_BINS_STEP_1!$L$8,1,0)</f>
        <v>0</v>
      </c>
      <c r="I28" s="1">
        <f>IF(Table119[[#This Row],[COUNTRY]]=CATEGORICAL_BINS_STEP_1!$L$9,1,0)</f>
        <v>0</v>
      </c>
      <c r="J28" s="1">
        <f>IF(Table119[[#This Row],[COUNTRY]]=CATEGORICAL_BINS_STEP_1!$L$10,1,0)</f>
        <v>0</v>
      </c>
      <c r="K28" s="1">
        <f>IF(Table119[[#This Row],[COUNTRY]]=CATEGORICAL_BINS_STEP_1!$L$11,1,0)</f>
        <v>0</v>
      </c>
      <c r="L28" s="1">
        <f>IF(Table119[[#This Row],[SOLD PRICE]]&gt;=1000000,1,0)</f>
        <v>0</v>
      </c>
    </row>
    <row r="29" spans="1:12" x14ac:dyDescent="0.35">
      <c r="A29" s="68">
        <v>28</v>
      </c>
      <c r="B29" s="1">
        <f>IF(Table119[[#This Row],[COUNTRY]]=CATEGORICAL_BINS_STEP_1!$L$2,1,0)</f>
        <v>0</v>
      </c>
      <c r="C29" s="1">
        <f>IF(Table119[[#This Row],[COUNTRY]]=CATEGORICAL_BINS_STEP_1!$L$3,1,0)</f>
        <v>0</v>
      </c>
      <c r="D29" s="1">
        <f>IF(Table119[[#This Row],[COUNTRY]]=CATEGORICAL_BINS_STEP_1!$L$4,1,0)</f>
        <v>0</v>
      </c>
      <c r="E29" s="1">
        <f>IF(Table119[[#This Row],[COUNTRY]]=CATEGORICAL_BINS_STEP_1!$L$5,1,0)</f>
        <v>0</v>
      </c>
      <c r="F29" s="1">
        <f>IF(Table119[[#This Row],[COUNTRY]]=CATEGORICAL_BINS_STEP_1!L33,1,0)</f>
        <v>0</v>
      </c>
      <c r="G29" s="1">
        <f>IF(Table119[[#This Row],[COUNTRY]]=CATEGORICAL_BINS_STEP_1!$L$7,1,0)</f>
        <v>0</v>
      </c>
      <c r="H29" s="1">
        <f>IF(Table119[[#This Row],[COUNTRY]]=CATEGORICAL_BINS_STEP_1!$L$8,1,0)</f>
        <v>0</v>
      </c>
      <c r="I29" s="1">
        <f>IF(Table119[[#This Row],[COUNTRY]]=CATEGORICAL_BINS_STEP_1!$L$9,1,0)</f>
        <v>0</v>
      </c>
      <c r="J29" s="1">
        <f>IF(Table119[[#This Row],[COUNTRY]]=CATEGORICAL_BINS_STEP_1!$L$10,1,0)</f>
        <v>0</v>
      </c>
      <c r="K29" s="1">
        <f>IF(Table119[[#This Row],[COUNTRY]]=CATEGORICAL_BINS_STEP_1!$L$11,1,0)</f>
        <v>0</v>
      </c>
      <c r="L29" s="1">
        <f>IF(Table119[[#This Row],[SOLD PRICE]]&gt;=1000000,1,0)</f>
        <v>0</v>
      </c>
    </row>
    <row r="30" spans="1:12" x14ac:dyDescent="0.35">
      <c r="A30" s="68">
        <v>29</v>
      </c>
      <c r="B30" s="1">
        <f>IF(Table119[[#This Row],[COUNTRY]]=CATEGORICAL_BINS_STEP_1!$L$2,1,0)</f>
        <v>0</v>
      </c>
      <c r="C30" s="1">
        <f>IF(Table119[[#This Row],[COUNTRY]]=CATEGORICAL_BINS_STEP_1!$L$3,1,0)</f>
        <v>1</v>
      </c>
      <c r="D30" s="1">
        <f>IF(Table119[[#This Row],[COUNTRY]]=CATEGORICAL_BINS_STEP_1!$L$4,1,0)</f>
        <v>0</v>
      </c>
      <c r="E30" s="1">
        <f>IF(Table119[[#This Row],[COUNTRY]]=CATEGORICAL_BINS_STEP_1!$L$5,1,0)</f>
        <v>0</v>
      </c>
      <c r="F30" s="1">
        <f>IF(Table119[[#This Row],[COUNTRY]]=CATEGORICAL_BINS_STEP_1!L34,1,0)</f>
        <v>0</v>
      </c>
      <c r="G30" s="1">
        <f>IF(Table119[[#This Row],[COUNTRY]]=CATEGORICAL_BINS_STEP_1!$L$7,1,0)</f>
        <v>0</v>
      </c>
      <c r="H30" s="1">
        <f>IF(Table119[[#This Row],[COUNTRY]]=CATEGORICAL_BINS_STEP_1!$L$8,1,0)</f>
        <v>0</v>
      </c>
      <c r="I30" s="1">
        <f>IF(Table119[[#This Row],[COUNTRY]]=CATEGORICAL_BINS_STEP_1!$L$9,1,0)</f>
        <v>0</v>
      </c>
      <c r="J30" s="1">
        <f>IF(Table119[[#This Row],[COUNTRY]]=CATEGORICAL_BINS_STEP_1!$L$10,1,0)</f>
        <v>0</v>
      </c>
      <c r="K30" s="1">
        <f>IF(Table119[[#This Row],[COUNTRY]]=CATEGORICAL_BINS_STEP_1!$L$11,1,0)</f>
        <v>0</v>
      </c>
      <c r="L30" s="1">
        <f>IF(Table119[[#This Row],[SOLD PRICE]]&gt;=1000000,1,0)</f>
        <v>0</v>
      </c>
    </row>
    <row r="31" spans="1:12" x14ac:dyDescent="0.35">
      <c r="A31" s="68">
        <v>30</v>
      </c>
      <c r="B31" s="1">
        <f>IF(Table119[[#This Row],[COUNTRY]]=CATEGORICAL_BINS_STEP_1!$L$2,1,0)</f>
        <v>0</v>
      </c>
      <c r="C31" s="1">
        <f>IF(Table119[[#This Row],[COUNTRY]]=CATEGORICAL_BINS_STEP_1!$L$3,1,0)</f>
        <v>1</v>
      </c>
      <c r="D31" s="1">
        <f>IF(Table119[[#This Row],[COUNTRY]]=CATEGORICAL_BINS_STEP_1!$L$4,1,0)</f>
        <v>0</v>
      </c>
      <c r="E31" s="1">
        <f>IF(Table119[[#This Row],[COUNTRY]]=CATEGORICAL_BINS_STEP_1!$L$5,1,0)</f>
        <v>0</v>
      </c>
      <c r="F31" s="1">
        <f>IF(Table119[[#This Row],[COUNTRY]]=CATEGORICAL_BINS_STEP_1!L35,1,0)</f>
        <v>0</v>
      </c>
      <c r="G31" s="1">
        <f>IF(Table119[[#This Row],[COUNTRY]]=CATEGORICAL_BINS_STEP_1!$L$7,1,0)</f>
        <v>0</v>
      </c>
      <c r="H31" s="1">
        <f>IF(Table119[[#This Row],[COUNTRY]]=CATEGORICAL_BINS_STEP_1!$L$8,1,0)</f>
        <v>0</v>
      </c>
      <c r="I31" s="1">
        <f>IF(Table119[[#This Row],[COUNTRY]]=CATEGORICAL_BINS_STEP_1!$L$9,1,0)</f>
        <v>0</v>
      </c>
      <c r="J31" s="1">
        <f>IF(Table119[[#This Row],[COUNTRY]]=CATEGORICAL_BINS_STEP_1!$L$10,1,0)</f>
        <v>0</v>
      </c>
      <c r="K31" s="1">
        <f>IF(Table119[[#This Row],[COUNTRY]]=CATEGORICAL_BINS_STEP_1!$L$11,1,0)</f>
        <v>0</v>
      </c>
      <c r="L31" s="1">
        <f>IF(Table119[[#This Row],[SOLD PRICE]]&gt;=1000000,1,0)</f>
        <v>0</v>
      </c>
    </row>
    <row r="32" spans="1:12" x14ac:dyDescent="0.35">
      <c r="A32" s="68">
        <v>31</v>
      </c>
      <c r="B32" s="1">
        <f>IF(Table119[[#This Row],[COUNTRY]]=CATEGORICAL_BINS_STEP_1!$L$2,1,0)</f>
        <v>0</v>
      </c>
      <c r="C32" s="1">
        <f>IF(Table119[[#This Row],[COUNTRY]]=CATEGORICAL_BINS_STEP_1!$L$3,1,0)</f>
        <v>1</v>
      </c>
      <c r="D32" s="1">
        <f>IF(Table119[[#This Row],[COUNTRY]]=CATEGORICAL_BINS_STEP_1!$L$4,1,0)</f>
        <v>0</v>
      </c>
      <c r="E32" s="1">
        <f>IF(Table119[[#This Row],[COUNTRY]]=CATEGORICAL_BINS_STEP_1!$L$5,1,0)</f>
        <v>0</v>
      </c>
      <c r="F32" s="1">
        <f>IF(Table119[[#This Row],[COUNTRY]]=CATEGORICAL_BINS_STEP_1!L36,1,0)</f>
        <v>0</v>
      </c>
      <c r="G32" s="1">
        <f>IF(Table119[[#This Row],[COUNTRY]]=CATEGORICAL_BINS_STEP_1!$L$7,1,0)</f>
        <v>0</v>
      </c>
      <c r="H32" s="1">
        <f>IF(Table119[[#This Row],[COUNTRY]]=CATEGORICAL_BINS_STEP_1!$L$8,1,0)</f>
        <v>0</v>
      </c>
      <c r="I32" s="1">
        <f>IF(Table119[[#This Row],[COUNTRY]]=CATEGORICAL_BINS_STEP_1!$L$9,1,0)</f>
        <v>0</v>
      </c>
      <c r="J32" s="1">
        <f>IF(Table119[[#This Row],[COUNTRY]]=CATEGORICAL_BINS_STEP_1!$L$10,1,0)</f>
        <v>0</v>
      </c>
      <c r="K32" s="1">
        <f>IF(Table119[[#This Row],[COUNTRY]]=CATEGORICAL_BINS_STEP_1!$L$11,1,0)</f>
        <v>0</v>
      </c>
      <c r="L32" s="1">
        <f>IF(Table119[[#This Row],[SOLD PRICE]]&gt;=1000000,1,0)</f>
        <v>0</v>
      </c>
    </row>
    <row r="33" spans="1:12" x14ac:dyDescent="0.35">
      <c r="A33" s="68">
        <v>32</v>
      </c>
      <c r="B33" s="1">
        <f>IF(Table119[[#This Row],[COUNTRY]]=CATEGORICAL_BINS_STEP_1!$L$2,1,0)</f>
        <v>0</v>
      </c>
      <c r="C33" s="1">
        <f>IF(Table119[[#This Row],[COUNTRY]]=CATEGORICAL_BINS_STEP_1!$L$3,1,0)</f>
        <v>0</v>
      </c>
      <c r="D33" s="1">
        <f>IF(Table119[[#This Row],[COUNTRY]]=CATEGORICAL_BINS_STEP_1!$L$4,1,0)</f>
        <v>0</v>
      </c>
      <c r="E33" s="1">
        <f>IF(Table119[[#This Row],[COUNTRY]]=CATEGORICAL_BINS_STEP_1!$L$5,1,0)</f>
        <v>1</v>
      </c>
      <c r="F33" s="1">
        <f>IF(Table119[[#This Row],[COUNTRY]]=CATEGORICAL_BINS_STEP_1!L37,1,0)</f>
        <v>0</v>
      </c>
      <c r="G33" s="1">
        <f>IF(Table119[[#This Row],[COUNTRY]]=CATEGORICAL_BINS_STEP_1!$L$7,1,0)</f>
        <v>0</v>
      </c>
      <c r="H33" s="1">
        <f>IF(Table119[[#This Row],[COUNTRY]]=CATEGORICAL_BINS_STEP_1!$L$8,1,0)</f>
        <v>0</v>
      </c>
      <c r="I33" s="1">
        <f>IF(Table119[[#This Row],[COUNTRY]]=CATEGORICAL_BINS_STEP_1!$L$9,1,0)</f>
        <v>0</v>
      </c>
      <c r="J33" s="1">
        <f>IF(Table119[[#This Row],[COUNTRY]]=CATEGORICAL_BINS_STEP_1!$L$10,1,0)</f>
        <v>0</v>
      </c>
      <c r="K33" s="1">
        <f>IF(Table119[[#This Row],[COUNTRY]]=CATEGORICAL_BINS_STEP_1!$L$11,1,0)</f>
        <v>0</v>
      </c>
      <c r="L33" s="1">
        <f>IF(Table119[[#This Row],[SOLD PRICE]]&gt;=1000000,1,0)</f>
        <v>0</v>
      </c>
    </row>
    <row r="34" spans="1:12" x14ac:dyDescent="0.35">
      <c r="A34" s="68">
        <v>33</v>
      </c>
      <c r="B34" s="1">
        <f>IF(Table119[[#This Row],[COUNTRY]]=CATEGORICAL_BINS_STEP_1!$L$2,1,0)</f>
        <v>0</v>
      </c>
      <c r="C34" s="1">
        <f>IF(Table119[[#This Row],[COUNTRY]]=CATEGORICAL_BINS_STEP_1!$L$3,1,0)</f>
        <v>1</v>
      </c>
      <c r="D34" s="1">
        <f>IF(Table119[[#This Row],[COUNTRY]]=CATEGORICAL_BINS_STEP_1!$L$4,1,0)</f>
        <v>0</v>
      </c>
      <c r="E34" s="1">
        <f>IF(Table119[[#This Row],[COUNTRY]]=CATEGORICAL_BINS_STEP_1!$L$5,1,0)</f>
        <v>0</v>
      </c>
      <c r="F34" s="1">
        <f>IF(Table119[[#This Row],[COUNTRY]]=CATEGORICAL_BINS_STEP_1!L38,1,0)</f>
        <v>0</v>
      </c>
      <c r="G34" s="1">
        <f>IF(Table119[[#This Row],[COUNTRY]]=CATEGORICAL_BINS_STEP_1!$L$7,1,0)</f>
        <v>0</v>
      </c>
      <c r="H34" s="1">
        <f>IF(Table119[[#This Row],[COUNTRY]]=CATEGORICAL_BINS_STEP_1!$L$8,1,0)</f>
        <v>0</v>
      </c>
      <c r="I34" s="1">
        <f>IF(Table119[[#This Row],[COUNTRY]]=CATEGORICAL_BINS_STEP_1!$L$9,1,0)</f>
        <v>0</v>
      </c>
      <c r="J34" s="1">
        <f>IF(Table119[[#This Row],[COUNTRY]]=CATEGORICAL_BINS_STEP_1!$L$10,1,0)</f>
        <v>0</v>
      </c>
      <c r="K34" s="1">
        <f>IF(Table119[[#This Row],[COUNTRY]]=CATEGORICAL_BINS_STEP_1!$L$11,1,0)</f>
        <v>0</v>
      </c>
      <c r="L34" s="1">
        <f>IF(Table119[[#This Row],[SOLD PRICE]]&gt;=1000000,1,0)</f>
        <v>0</v>
      </c>
    </row>
    <row r="35" spans="1:12" x14ac:dyDescent="0.35">
      <c r="A35" s="68">
        <v>34</v>
      </c>
      <c r="B35" s="1">
        <f>IF(Table119[[#This Row],[COUNTRY]]=CATEGORICAL_BINS_STEP_1!$L$2,1,0)</f>
        <v>0</v>
      </c>
      <c r="C35" s="1">
        <f>IF(Table119[[#This Row],[COUNTRY]]=CATEGORICAL_BINS_STEP_1!$L$3,1,0)</f>
        <v>1</v>
      </c>
      <c r="D35" s="1">
        <f>IF(Table119[[#This Row],[COUNTRY]]=CATEGORICAL_BINS_STEP_1!$L$4,1,0)</f>
        <v>0</v>
      </c>
      <c r="E35" s="1">
        <f>IF(Table119[[#This Row],[COUNTRY]]=CATEGORICAL_BINS_STEP_1!$L$5,1,0)</f>
        <v>0</v>
      </c>
      <c r="F35" s="1">
        <f>IF(Table119[[#This Row],[COUNTRY]]=CATEGORICAL_BINS_STEP_1!L39,1,0)</f>
        <v>0</v>
      </c>
      <c r="G35" s="1">
        <f>IF(Table119[[#This Row],[COUNTRY]]=CATEGORICAL_BINS_STEP_1!$L$7,1,0)</f>
        <v>0</v>
      </c>
      <c r="H35" s="1">
        <f>IF(Table119[[#This Row],[COUNTRY]]=CATEGORICAL_BINS_STEP_1!$L$8,1,0)</f>
        <v>0</v>
      </c>
      <c r="I35" s="1">
        <f>IF(Table119[[#This Row],[COUNTRY]]=CATEGORICAL_BINS_STEP_1!$L$9,1,0)</f>
        <v>0</v>
      </c>
      <c r="J35" s="1">
        <f>IF(Table119[[#This Row],[COUNTRY]]=CATEGORICAL_BINS_STEP_1!$L$10,1,0)</f>
        <v>0</v>
      </c>
      <c r="K35" s="1">
        <f>IF(Table119[[#This Row],[COUNTRY]]=CATEGORICAL_BINS_STEP_1!$L$11,1,0)</f>
        <v>0</v>
      </c>
      <c r="L35" s="1">
        <f>IF(Table119[[#This Row],[SOLD PRICE]]&gt;=1000000,1,0)</f>
        <v>0</v>
      </c>
    </row>
    <row r="36" spans="1:12" x14ac:dyDescent="0.35">
      <c r="A36" s="68">
        <v>35</v>
      </c>
      <c r="B36" s="1">
        <f>IF(Table119[[#This Row],[COUNTRY]]=CATEGORICAL_BINS_STEP_1!$L$2,1,0)</f>
        <v>0</v>
      </c>
      <c r="C36" s="1">
        <f>IF(Table119[[#This Row],[COUNTRY]]=CATEGORICAL_BINS_STEP_1!$L$3,1,0)</f>
        <v>0</v>
      </c>
      <c r="D36" s="1">
        <f>IF(Table119[[#This Row],[COUNTRY]]=CATEGORICAL_BINS_STEP_1!$L$4,1,0)</f>
        <v>0</v>
      </c>
      <c r="E36" s="1">
        <f>IF(Table119[[#This Row],[COUNTRY]]=CATEGORICAL_BINS_STEP_1!$L$5,1,0)</f>
        <v>0</v>
      </c>
      <c r="F36" s="1">
        <f>IF(Table119[[#This Row],[COUNTRY]]=CATEGORICAL_BINS_STEP_1!L40,1,0)</f>
        <v>0</v>
      </c>
      <c r="G36" s="1">
        <f>IF(Table119[[#This Row],[COUNTRY]]=CATEGORICAL_BINS_STEP_1!$L$7,1,0)</f>
        <v>0</v>
      </c>
      <c r="H36" s="1">
        <f>IF(Table119[[#This Row],[COUNTRY]]=CATEGORICAL_BINS_STEP_1!$L$8,1,0)</f>
        <v>0</v>
      </c>
      <c r="I36" s="1">
        <f>IF(Table119[[#This Row],[COUNTRY]]=CATEGORICAL_BINS_STEP_1!$L$9,1,0)</f>
        <v>1</v>
      </c>
      <c r="J36" s="1">
        <f>IF(Table119[[#This Row],[COUNTRY]]=CATEGORICAL_BINS_STEP_1!$L$10,1,0)</f>
        <v>0</v>
      </c>
      <c r="K36" s="1">
        <f>IF(Table119[[#This Row],[COUNTRY]]=CATEGORICAL_BINS_STEP_1!$L$11,1,0)</f>
        <v>0</v>
      </c>
      <c r="L36" s="1">
        <f>IF(Table119[[#This Row],[SOLD PRICE]]&gt;=1000000,1,0)</f>
        <v>0</v>
      </c>
    </row>
    <row r="37" spans="1:12" x14ac:dyDescent="0.35">
      <c r="A37" s="68">
        <v>36</v>
      </c>
      <c r="B37" s="1">
        <f>IF(Table119[[#This Row],[COUNTRY]]=CATEGORICAL_BINS_STEP_1!$L$2,1,0)</f>
        <v>0</v>
      </c>
      <c r="C37" s="1">
        <f>IF(Table119[[#This Row],[COUNTRY]]=CATEGORICAL_BINS_STEP_1!$L$3,1,0)</f>
        <v>0</v>
      </c>
      <c r="D37" s="1">
        <f>IF(Table119[[#This Row],[COUNTRY]]=CATEGORICAL_BINS_STEP_1!$L$4,1,0)</f>
        <v>0</v>
      </c>
      <c r="E37" s="1">
        <f>IF(Table119[[#This Row],[COUNTRY]]=CATEGORICAL_BINS_STEP_1!$L$5,1,0)</f>
        <v>0</v>
      </c>
      <c r="F37" s="1">
        <f>IF(Table119[[#This Row],[COUNTRY]]=CATEGORICAL_BINS_STEP_1!L41,1,0)</f>
        <v>0</v>
      </c>
      <c r="G37" s="1">
        <f>IF(Table119[[#This Row],[COUNTRY]]=CATEGORICAL_BINS_STEP_1!$L$7,1,0)</f>
        <v>0</v>
      </c>
      <c r="H37" s="1">
        <f>IF(Table119[[#This Row],[COUNTRY]]=CATEGORICAL_BINS_STEP_1!$L$8,1,0)</f>
        <v>0</v>
      </c>
      <c r="I37" s="1">
        <f>IF(Table119[[#This Row],[COUNTRY]]=CATEGORICAL_BINS_STEP_1!$L$9,1,0)</f>
        <v>0</v>
      </c>
      <c r="J37" s="1">
        <f>IF(Table119[[#This Row],[COUNTRY]]=CATEGORICAL_BINS_STEP_1!$L$10,1,0)</f>
        <v>1</v>
      </c>
      <c r="K37" s="1">
        <f>IF(Table119[[#This Row],[COUNTRY]]=CATEGORICAL_BINS_STEP_1!$L$11,1,0)</f>
        <v>0</v>
      </c>
      <c r="L37" s="1">
        <f>IF(Table119[[#This Row],[SOLD PRICE]]&gt;=1000000,1,0)</f>
        <v>0</v>
      </c>
    </row>
    <row r="38" spans="1:12" x14ac:dyDescent="0.35">
      <c r="A38" s="68">
        <v>37</v>
      </c>
      <c r="B38" s="1">
        <f>IF(Table119[[#This Row],[COUNTRY]]=CATEGORICAL_BINS_STEP_1!$L$2,1,0)</f>
        <v>0</v>
      </c>
      <c r="C38" s="1">
        <f>IF(Table119[[#This Row],[COUNTRY]]=CATEGORICAL_BINS_STEP_1!$L$3,1,0)</f>
        <v>0</v>
      </c>
      <c r="D38" s="1">
        <f>IF(Table119[[#This Row],[COUNTRY]]=CATEGORICAL_BINS_STEP_1!$L$4,1,0)</f>
        <v>1</v>
      </c>
      <c r="E38" s="1">
        <f>IF(Table119[[#This Row],[COUNTRY]]=CATEGORICAL_BINS_STEP_1!$L$5,1,0)</f>
        <v>0</v>
      </c>
      <c r="F38" s="1">
        <f>IF(Table119[[#This Row],[COUNTRY]]=CATEGORICAL_BINS_STEP_1!L42,1,0)</f>
        <v>0</v>
      </c>
      <c r="G38" s="1">
        <f>IF(Table119[[#This Row],[COUNTRY]]=CATEGORICAL_BINS_STEP_1!$L$7,1,0)</f>
        <v>0</v>
      </c>
      <c r="H38" s="1">
        <f>IF(Table119[[#This Row],[COUNTRY]]=CATEGORICAL_BINS_STEP_1!$L$8,1,0)</f>
        <v>0</v>
      </c>
      <c r="I38" s="1">
        <f>IF(Table119[[#This Row],[COUNTRY]]=CATEGORICAL_BINS_STEP_1!$L$9,1,0)</f>
        <v>0</v>
      </c>
      <c r="J38" s="1">
        <f>IF(Table119[[#This Row],[COUNTRY]]=CATEGORICAL_BINS_STEP_1!$L$10,1,0)</f>
        <v>0</v>
      </c>
      <c r="K38" s="1">
        <f>IF(Table119[[#This Row],[COUNTRY]]=CATEGORICAL_BINS_STEP_1!$L$11,1,0)</f>
        <v>0</v>
      </c>
      <c r="L38" s="1">
        <f>IF(Table119[[#This Row],[SOLD PRICE]]&gt;=1000000,1,0)</f>
        <v>0</v>
      </c>
    </row>
    <row r="39" spans="1:12" x14ac:dyDescent="0.35">
      <c r="A39" s="68">
        <v>38</v>
      </c>
      <c r="B39" s="1">
        <f>IF(Table119[[#This Row],[COUNTRY]]=CATEGORICAL_BINS_STEP_1!$L$2,1,0)</f>
        <v>0</v>
      </c>
      <c r="C39" s="1">
        <f>IF(Table119[[#This Row],[COUNTRY]]=CATEGORICAL_BINS_STEP_1!$L$3,1,0)</f>
        <v>1</v>
      </c>
      <c r="D39" s="1">
        <f>IF(Table119[[#This Row],[COUNTRY]]=CATEGORICAL_BINS_STEP_1!$L$4,1,0)</f>
        <v>0</v>
      </c>
      <c r="E39" s="1">
        <f>IF(Table119[[#This Row],[COUNTRY]]=CATEGORICAL_BINS_STEP_1!$L$5,1,0)</f>
        <v>0</v>
      </c>
      <c r="F39" s="1">
        <f>IF(Table119[[#This Row],[COUNTRY]]=CATEGORICAL_BINS_STEP_1!L43,1,0)</f>
        <v>0</v>
      </c>
      <c r="G39" s="1">
        <f>IF(Table119[[#This Row],[COUNTRY]]=CATEGORICAL_BINS_STEP_1!$L$7,1,0)</f>
        <v>0</v>
      </c>
      <c r="H39" s="1">
        <f>IF(Table119[[#This Row],[COUNTRY]]=CATEGORICAL_BINS_STEP_1!$L$8,1,0)</f>
        <v>0</v>
      </c>
      <c r="I39" s="1">
        <f>IF(Table119[[#This Row],[COUNTRY]]=CATEGORICAL_BINS_STEP_1!$L$9,1,0)</f>
        <v>0</v>
      </c>
      <c r="J39" s="1">
        <f>IF(Table119[[#This Row],[COUNTRY]]=CATEGORICAL_BINS_STEP_1!$L$10,1,0)</f>
        <v>0</v>
      </c>
      <c r="K39" s="1">
        <f>IF(Table119[[#This Row],[COUNTRY]]=CATEGORICAL_BINS_STEP_1!$L$11,1,0)</f>
        <v>0</v>
      </c>
      <c r="L39" s="1">
        <f>IF(Table119[[#This Row],[SOLD PRICE]]&gt;=1000000,1,0)</f>
        <v>0</v>
      </c>
    </row>
    <row r="40" spans="1:12" x14ac:dyDescent="0.35">
      <c r="A40" s="68">
        <v>39</v>
      </c>
      <c r="B40" s="1">
        <f>IF(Table119[[#This Row],[COUNTRY]]=CATEGORICAL_BINS_STEP_1!$L$2,1,0)</f>
        <v>0</v>
      </c>
      <c r="C40" s="1">
        <f>IF(Table119[[#This Row],[COUNTRY]]=CATEGORICAL_BINS_STEP_1!$L$3,1,0)</f>
        <v>1</v>
      </c>
      <c r="D40" s="1">
        <f>IF(Table119[[#This Row],[COUNTRY]]=CATEGORICAL_BINS_STEP_1!$L$4,1,0)</f>
        <v>0</v>
      </c>
      <c r="E40" s="1">
        <f>IF(Table119[[#This Row],[COUNTRY]]=CATEGORICAL_BINS_STEP_1!$L$5,1,0)</f>
        <v>0</v>
      </c>
      <c r="F40" s="1">
        <f>IF(Table119[[#This Row],[COUNTRY]]=CATEGORICAL_BINS_STEP_1!L44,1,0)</f>
        <v>0</v>
      </c>
      <c r="G40" s="1">
        <f>IF(Table119[[#This Row],[COUNTRY]]=CATEGORICAL_BINS_STEP_1!$L$7,1,0)</f>
        <v>0</v>
      </c>
      <c r="H40" s="1">
        <f>IF(Table119[[#This Row],[COUNTRY]]=CATEGORICAL_BINS_STEP_1!$L$8,1,0)</f>
        <v>0</v>
      </c>
      <c r="I40" s="1">
        <f>IF(Table119[[#This Row],[COUNTRY]]=CATEGORICAL_BINS_STEP_1!$L$9,1,0)</f>
        <v>0</v>
      </c>
      <c r="J40" s="1">
        <f>IF(Table119[[#This Row],[COUNTRY]]=CATEGORICAL_BINS_STEP_1!$L$10,1,0)</f>
        <v>0</v>
      </c>
      <c r="K40" s="1">
        <f>IF(Table119[[#This Row],[COUNTRY]]=CATEGORICAL_BINS_STEP_1!$L$11,1,0)</f>
        <v>0</v>
      </c>
      <c r="L40" s="1">
        <f>IF(Table119[[#This Row],[SOLD PRICE]]&gt;=1000000,1,0)</f>
        <v>1</v>
      </c>
    </row>
    <row r="41" spans="1:12" x14ac:dyDescent="0.35">
      <c r="A41" s="68">
        <v>40</v>
      </c>
      <c r="B41" s="1">
        <f>IF(Table119[[#This Row],[COUNTRY]]=CATEGORICAL_BINS_STEP_1!$L$2,1,0)</f>
        <v>0</v>
      </c>
      <c r="C41" s="1">
        <f>IF(Table119[[#This Row],[COUNTRY]]=CATEGORICAL_BINS_STEP_1!$L$3,1,0)</f>
        <v>1</v>
      </c>
      <c r="D41" s="1">
        <f>IF(Table119[[#This Row],[COUNTRY]]=CATEGORICAL_BINS_STEP_1!$L$4,1,0)</f>
        <v>0</v>
      </c>
      <c r="E41" s="1">
        <f>IF(Table119[[#This Row],[COUNTRY]]=CATEGORICAL_BINS_STEP_1!$L$5,1,0)</f>
        <v>0</v>
      </c>
      <c r="F41" s="1">
        <f>IF(Table119[[#This Row],[COUNTRY]]=CATEGORICAL_BINS_STEP_1!L45,1,0)</f>
        <v>0</v>
      </c>
      <c r="G41" s="1">
        <f>IF(Table119[[#This Row],[COUNTRY]]=CATEGORICAL_BINS_STEP_1!$L$7,1,0)</f>
        <v>0</v>
      </c>
      <c r="H41" s="1">
        <f>IF(Table119[[#This Row],[COUNTRY]]=CATEGORICAL_BINS_STEP_1!$L$8,1,0)</f>
        <v>0</v>
      </c>
      <c r="I41" s="1">
        <f>IF(Table119[[#This Row],[COUNTRY]]=CATEGORICAL_BINS_STEP_1!$L$9,1,0)</f>
        <v>0</v>
      </c>
      <c r="J41" s="1">
        <f>IF(Table119[[#This Row],[COUNTRY]]=CATEGORICAL_BINS_STEP_1!$L$10,1,0)</f>
        <v>0</v>
      </c>
      <c r="K41" s="1">
        <f>IF(Table119[[#This Row],[COUNTRY]]=CATEGORICAL_BINS_STEP_1!$L$11,1,0)</f>
        <v>0</v>
      </c>
      <c r="L41" s="1">
        <f>IF(Table119[[#This Row],[SOLD PRICE]]&gt;=1000000,1,0)</f>
        <v>0</v>
      </c>
    </row>
    <row r="42" spans="1:12" x14ac:dyDescent="0.35">
      <c r="A42" s="68">
        <v>41</v>
      </c>
      <c r="B42" s="1">
        <f>IF(Table119[[#This Row],[COUNTRY]]=CATEGORICAL_BINS_STEP_1!$L$2,1,0)</f>
        <v>0</v>
      </c>
      <c r="C42" s="1">
        <f>IF(Table119[[#This Row],[COUNTRY]]=CATEGORICAL_BINS_STEP_1!$L$3,1,0)</f>
        <v>1</v>
      </c>
      <c r="D42" s="1">
        <f>IF(Table119[[#This Row],[COUNTRY]]=CATEGORICAL_BINS_STEP_1!$L$4,1,0)</f>
        <v>0</v>
      </c>
      <c r="E42" s="1">
        <f>IF(Table119[[#This Row],[COUNTRY]]=CATEGORICAL_BINS_STEP_1!$L$5,1,0)</f>
        <v>0</v>
      </c>
      <c r="F42" s="1">
        <f>IF(Table119[[#This Row],[COUNTRY]]=CATEGORICAL_BINS_STEP_1!L46,1,0)</f>
        <v>0</v>
      </c>
      <c r="G42" s="1">
        <f>IF(Table119[[#This Row],[COUNTRY]]=CATEGORICAL_BINS_STEP_1!$L$7,1,0)</f>
        <v>0</v>
      </c>
      <c r="H42" s="1">
        <f>IF(Table119[[#This Row],[COUNTRY]]=CATEGORICAL_BINS_STEP_1!$L$8,1,0)</f>
        <v>0</v>
      </c>
      <c r="I42" s="1">
        <f>IF(Table119[[#This Row],[COUNTRY]]=CATEGORICAL_BINS_STEP_1!$L$9,1,0)</f>
        <v>0</v>
      </c>
      <c r="J42" s="1">
        <f>IF(Table119[[#This Row],[COUNTRY]]=CATEGORICAL_BINS_STEP_1!$L$10,1,0)</f>
        <v>0</v>
      </c>
      <c r="K42" s="1">
        <f>IF(Table119[[#This Row],[COUNTRY]]=CATEGORICAL_BINS_STEP_1!$L$11,1,0)</f>
        <v>0</v>
      </c>
      <c r="L42" s="1">
        <f>IF(Table119[[#This Row],[SOLD PRICE]]&gt;=1000000,1,0)</f>
        <v>0</v>
      </c>
    </row>
    <row r="43" spans="1:12" x14ac:dyDescent="0.35">
      <c r="A43" s="68">
        <v>42</v>
      </c>
      <c r="B43" s="1">
        <f>IF(Table119[[#This Row],[COUNTRY]]=CATEGORICAL_BINS_STEP_1!$L$2,1,0)</f>
        <v>0</v>
      </c>
      <c r="C43" s="1">
        <f>IF(Table119[[#This Row],[COUNTRY]]=CATEGORICAL_BINS_STEP_1!$L$3,1,0)</f>
        <v>0</v>
      </c>
      <c r="D43" s="1">
        <f>IF(Table119[[#This Row],[COUNTRY]]=CATEGORICAL_BINS_STEP_1!$L$4,1,0)</f>
        <v>0</v>
      </c>
      <c r="E43" s="1">
        <f>IF(Table119[[#This Row],[COUNTRY]]=CATEGORICAL_BINS_STEP_1!$L$5,1,0)</f>
        <v>0</v>
      </c>
      <c r="F43" s="1">
        <f>IF(Table119[[#This Row],[COUNTRY]]=CATEGORICAL_BINS_STEP_1!L47,1,0)</f>
        <v>0</v>
      </c>
      <c r="G43" s="1">
        <f>IF(Table119[[#This Row],[COUNTRY]]=CATEGORICAL_BINS_STEP_1!$L$7,1,0)</f>
        <v>1</v>
      </c>
      <c r="H43" s="1">
        <f>IF(Table119[[#This Row],[COUNTRY]]=CATEGORICAL_BINS_STEP_1!$L$8,1,0)</f>
        <v>0</v>
      </c>
      <c r="I43" s="1">
        <f>IF(Table119[[#This Row],[COUNTRY]]=CATEGORICAL_BINS_STEP_1!$L$9,1,0)</f>
        <v>0</v>
      </c>
      <c r="J43" s="1">
        <f>IF(Table119[[#This Row],[COUNTRY]]=CATEGORICAL_BINS_STEP_1!$L$10,1,0)</f>
        <v>0</v>
      </c>
      <c r="K43" s="1">
        <f>IF(Table119[[#This Row],[COUNTRY]]=CATEGORICAL_BINS_STEP_1!$L$11,1,0)</f>
        <v>0</v>
      </c>
      <c r="L43" s="1">
        <f>IF(Table119[[#This Row],[SOLD PRICE]]&gt;=1000000,1,0)</f>
        <v>0</v>
      </c>
    </row>
    <row r="44" spans="1:12" x14ac:dyDescent="0.35">
      <c r="A44" s="68">
        <v>43</v>
      </c>
      <c r="B44" s="1">
        <f>IF(Table119[[#This Row],[COUNTRY]]=CATEGORICAL_BINS_STEP_1!$L$2,1,0)</f>
        <v>0</v>
      </c>
      <c r="C44" s="1">
        <f>IF(Table119[[#This Row],[COUNTRY]]=CATEGORICAL_BINS_STEP_1!$L$3,1,0)</f>
        <v>0</v>
      </c>
      <c r="D44" s="1">
        <f>IF(Table119[[#This Row],[COUNTRY]]=CATEGORICAL_BINS_STEP_1!$L$4,1,0)</f>
        <v>0</v>
      </c>
      <c r="E44" s="1">
        <f>IF(Table119[[#This Row],[COUNTRY]]=CATEGORICAL_BINS_STEP_1!$L$5,1,0)</f>
        <v>0</v>
      </c>
      <c r="F44" s="1">
        <f>IF(Table119[[#This Row],[COUNTRY]]=CATEGORICAL_BINS_STEP_1!L48,1,0)</f>
        <v>0</v>
      </c>
      <c r="G44" s="1">
        <f>IF(Table119[[#This Row],[COUNTRY]]=CATEGORICAL_BINS_STEP_1!$L$7,1,0)</f>
        <v>0</v>
      </c>
      <c r="H44" s="1">
        <f>IF(Table119[[#This Row],[COUNTRY]]=CATEGORICAL_BINS_STEP_1!$L$8,1,0)</f>
        <v>0</v>
      </c>
      <c r="I44" s="1">
        <f>IF(Table119[[#This Row],[COUNTRY]]=CATEGORICAL_BINS_STEP_1!$L$9,1,0)</f>
        <v>1</v>
      </c>
      <c r="J44" s="1">
        <f>IF(Table119[[#This Row],[COUNTRY]]=CATEGORICAL_BINS_STEP_1!$L$10,1,0)</f>
        <v>0</v>
      </c>
      <c r="K44" s="1">
        <f>IF(Table119[[#This Row],[COUNTRY]]=CATEGORICAL_BINS_STEP_1!$L$11,1,0)</f>
        <v>0</v>
      </c>
      <c r="L44" s="1">
        <f>IF(Table119[[#This Row],[SOLD PRICE]]&gt;=1000000,1,0)</f>
        <v>0</v>
      </c>
    </row>
    <row r="45" spans="1:12" x14ac:dyDescent="0.35">
      <c r="A45" s="68">
        <v>44</v>
      </c>
      <c r="B45" s="1">
        <f>IF(Table119[[#This Row],[COUNTRY]]=CATEGORICAL_BINS_STEP_1!$L$2,1,0)</f>
        <v>0</v>
      </c>
      <c r="C45" s="1">
        <f>IF(Table119[[#This Row],[COUNTRY]]=CATEGORICAL_BINS_STEP_1!$L$3,1,0)</f>
        <v>1</v>
      </c>
      <c r="D45" s="1">
        <f>IF(Table119[[#This Row],[COUNTRY]]=CATEGORICAL_BINS_STEP_1!$L$4,1,0)</f>
        <v>0</v>
      </c>
      <c r="E45" s="1">
        <f>IF(Table119[[#This Row],[COUNTRY]]=CATEGORICAL_BINS_STEP_1!$L$5,1,0)</f>
        <v>0</v>
      </c>
      <c r="F45" s="1">
        <f>IF(Table119[[#This Row],[COUNTRY]]=CATEGORICAL_BINS_STEP_1!L49,1,0)</f>
        <v>0</v>
      </c>
      <c r="G45" s="1">
        <f>IF(Table119[[#This Row],[COUNTRY]]=CATEGORICAL_BINS_STEP_1!$L$7,1,0)</f>
        <v>0</v>
      </c>
      <c r="H45" s="1">
        <f>IF(Table119[[#This Row],[COUNTRY]]=CATEGORICAL_BINS_STEP_1!$L$8,1,0)</f>
        <v>0</v>
      </c>
      <c r="I45" s="1">
        <f>IF(Table119[[#This Row],[COUNTRY]]=CATEGORICAL_BINS_STEP_1!$L$9,1,0)</f>
        <v>0</v>
      </c>
      <c r="J45" s="1">
        <f>IF(Table119[[#This Row],[COUNTRY]]=CATEGORICAL_BINS_STEP_1!$L$10,1,0)</f>
        <v>0</v>
      </c>
      <c r="K45" s="1">
        <f>IF(Table119[[#This Row],[COUNTRY]]=CATEGORICAL_BINS_STEP_1!$L$11,1,0)</f>
        <v>0</v>
      </c>
      <c r="L45" s="1">
        <f>IF(Table119[[#This Row],[SOLD PRICE]]&gt;=1000000,1,0)</f>
        <v>0</v>
      </c>
    </row>
    <row r="46" spans="1:12" x14ac:dyDescent="0.35">
      <c r="A46" s="68">
        <v>45</v>
      </c>
      <c r="B46" s="1">
        <f>IF(Table119[[#This Row],[COUNTRY]]=CATEGORICAL_BINS_STEP_1!$L$2,1,0)</f>
        <v>0</v>
      </c>
      <c r="C46" s="1">
        <f>IF(Table119[[#This Row],[COUNTRY]]=CATEGORICAL_BINS_STEP_1!$L$3,1,0)</f>
        <v>1</v>
      </c>
      <c r="D46" s="1">
        <f>IF(Table119[[#This Row],[COUNTRY]]=CATEGORICAL_BINS_STEP_1!$L$4,1,0)</f>
        <v>0</v>
      </c>
      <c r="E46" s="1">
        <f>IF(Table119[[#This Row],[COUNTRY]]=CATEGORICAL_BINS_STEP_1!$L$5,1,0)</f>
        <v>0</v>
      </c>
      <c r="F46" s="1">
        <f>IF(Table119[[#This Row],[COUNTRY]]=CATEGORICAL_BINS_STEP_1!L50,1,0)</f>
        <v>0</v>
      </c>
      <c r="G46" s="1">
        <f>IF(Table119[[#This Row],[COUNTRY]]=CATEGORICAL_BINS_STEP_1!$L$7,1,0)</f>
        <v>0</v>
      </c>
      <c r="H46" s="1">
        <f>IF(Table119[[#This Row],[COUNTRY]]=CATEGORICAL_BINS_STEP_1!$L$8,1,0)</f>
        <v>0</v>
      </c>
      <c r="I46" s="1">
        <f>IF(Table119[[#This Row],[COUNTRY]]=CATEGORICAL_BINS_STEP_1!$L$9,1,0)</f>
        <v>0</v>
      </c>
      <c r="J46" s="1">
        <f>IF(Table119[[#This Row],[COUNTRY]]=CATEGORICAL_BINS_STEP_1!$L$10,1,0)</f>
        <v>0</v>
      </c>
      <c r="K46" s="1">
        <f>IF(Table119[[#This Row],[COUNTRY]]=CATEGORICAL_BINS_STEP_1!$L$11,1,0)</f>
        <v>0</v>
      </c>
      <c r="L46" s="1">
        <f>IF(Table119[[#This Row],[SOLD PRICE]]&gt;=1000000,1,0)</f>
        <v>0</v>
      </c>
    </row>
    <row r="47" spans="1:12" x14ac:dyDescent="0.35">
      <c r="A47" s="68">
        <v>46</v>
      </c>
      <c r="B47" s="1">
        <f>IF(Table119[[#This Row],[COUNTRY]]=CATEGORICAL_BINS_STEP_1!$L$2,1,0)</f>
        <v>0</v>
      </c>
      <c r="C47" s="1">
        <f>IF(Table119[[#This Row],[COUNTRY]]=CATEGORICAL_BINS_STEP_1!$L$3,1,0)</f>
        <v>1</v>
      </c>
      <c r="D47" s="1">
        <f>IF(Table119[[#This Row],[COUNTRY]]=CATEGORICAL_BINS_STEP_1!$L$4,1,0)</f>
        <v>0</v>
      </c>
      <c r="E47" s="1">
        <f>IF(Table119[[#This Row],[COUNTRY]]=CATEGORICAL_BINS_STEP_1!$L$5,1,0)</f>
        <v>0</v>
      </c>
      <c r="F47" s="1">
        <f>IF(Table119[[#This Row],[COUNTRY]]=CATEGORICAL_BINS_STEP_1!L51,1,0)</f>
        <v>0</v>
      </c>
      <c r="G47" s="1">
        <f>IF(Table119[[#This Row],[COUNTRY]]=CATEGORICAL_BINS_STEP_1!$L$7,1,0)</f>
        <v>0</v>
      </c>
      <c r="H47" s="1">
        <f>IF(Table119[[#This Row],[COUNTRY]]=CATEGORICAL_BINS_STEP_1!$L$8,1,0)</f>
        <v>0</v>
      </c>
      <c r="I47" s="1">
        <f>IF(Table119[[#This Row],[COUNTRY]]=CATEGORICAL_BINS_STEP_1!$L$9,1,0)</f>
        <v>0</v>
      </c>
      <c r="J47" s="1">
        <f>IF(Table119[[#This Row],[COUNTRY]]=CATEGORICAL_BINS_STEP_1!$L$10,1,0)</f>
        <v>0</v>
      </c>
      <c r="K47" s="1">
        <f>IF(Table119[[#This Row],[COUNTRY]]=CATEGORICAL_BINS_STEP_1!$L$11,1,0)</f>
        <v>0</v>
      </c>
      <c r="L47" s="1">
        <f>IF(Table119[[#This Row],[SOLD PRICE]]&gt;=1000000,1,0)</f>
        <v>0</v>
      </c>
    </row>
    <row r="48" spans="1:12" x14ac:dyDescent="0.35">
      <c r="A48" s="68">
        <v>47</v>
      </c>
      <c r="B48" s="1">
        <f>IF(Table119[[#This Row],[COUNTRY]]=CATEGORICAL_BINS_STEP_1!$L$2,1,0)</f>
        <v>0</v>
      </c>
      <c r="C48" s="1">
        <f>IF(Table119[[#This Row],[COUNTRY]]=CATEGORICAL_BINS_STEP_1!$L$3,1,0)</f>
        <v>0</v>
      </c>
      <c r="D48" s="1">
        <f>IF(Table119[[#This Row],[COUNTRY]]=CATEGORICAL_BINS_STEP_1!$L$4,1,0)</f>
        <v>0</v>
      </c>
      <c r="E48" s="1">
        <f>IF(Table119[[#This Row],[COUNTRY]]=CATEGORICAL_BINS_STEP_1!$L$5,1,0)</f>
        <v>0</v>
      </c>
      <c r="F48" s="1">
        <f>IF(Table119[[#This Row],[COUNTRY]]=CATEGORICAL_BINS_STEP_1!L52,1,0)</f>
        <v>0</v>
      </c>
      <c r="G48" s="1">
        <f>IF(Table119[[#This Row],[COUNTRY]]=CATEGORICAL_BINS_STEP_1!$L$7,1,0)</f>
        <v>0</v>
      </c>
      <c r="H48" s="1">
        <f>IF(Table119[[#This Row],[COUNTRY]]=CATEGORICAL_BINS_STEP_1!$L$8,1,0)</f>
        <v>0</v>
      </c>
      <c r="I48" s="1">
        <f>IF(Table119[[#This Row],[COUNTRY]]=CATEGORICAL_BINS_STEP_1!$L$9,1,0)</f>
        <v>0</v>
      </c>
      <c r="J48" s="1">
        <f>IF(Table119[[#This Row],[COUNTRY]]=CATEGORICAL_BINS_STEP_1!$L$10,1,0)</f>
        <v>0</v>
      </c>
      <c r="K48" s="1">
        <f>IF(Table119[[#This Row],[COUNTRY]]=CATEGORICAL_BINS_STEP_1!$L$11,1,0)</f>
        <v>1</v>
      </c>
      <c r="L48" s="1">
        <f>IF(Table119[[#This Row],[SOLD PRICE]]&gt;=1000000,1,0)</f>
        <v>0</v>
      </c>
    </row>
    <row r="49" spans="1:12" x14ac:dyDescent="0.35">
      <c r="A49" s="68">
        <v>48</v>
      </c>
      <c r="B49" s="1">
        <f>IF(Table119[[#This Row],[COUNTRY]]=CATEGORICAL_BINS_STEP_1!$L$2,1,0)</f>
        <v>0</v>
      </c>
      <c r="C49" s="1">
        <f>IF(Table119[[#This Row],[COUNTRY]]=CATEGORICAL_BINS_STEP_1!$L$3,1,0)</f>
        <v>0</v>
      </c>
      <c r="D49" s="1">
        <f>IF(Table119[[#This Row],[COUNTRY]]=CATEGORICAL_BINS_STEP_1!$L$4,1,0)</f>
        <v>0</v>
      </c>
      <c r="E49" s="1">
        <f>IF(Table119[[#This Row],[COUNTRY]]=CATEGORICAL_BINS_STEP_1!$L$5,1,0)</f>
        <v>0</v>
      </c>
      <c r="F49" s="1">
        <f>IF(Table119[[#This Row],[COUNTRY]]=CATEGORICAL_BINS_STEP_1!L53,1,0)</f>
        <v>0</v>
      </c>
      <c r="G49" s="1">
        <f>IF(Table119[[#This Row],[COUNTRY]]=CATEGORICAL_BINS_STEP_1!$L$7,1,0)</f>
        <v>0</v>
      </c>
      <c r="H49" s="1">
        <f>IF(Table119[[#This Row],[COUNTRY]]=CATEGORICAL_BINS_STEP_1!$L$8,1,0)</f>
        <v>0</v>
      </c>
      <c r="I49" s="1">
        <f>IF(Table119[[#This Row],[COUNTRY]]=CATEGORICAL_BINS_STEP_1!$L$9,1,0)</f>
        <v>1</v>
      </c>
      <c r="J49" s="1">
        <f>IF(Table119[[#This Row],[COUNTRY]]=CATEGORICAL_BINS_STEP_1!$L$10,1,0)</f>
        <v>0</v>
      </c>
      <c r="K49" s="1">
        <f>IF(Table119[[#This Row],[COUNTRY]]=CATEGORICAL_BINS_STEP_1!$L$11,1,0)</f>
        <v>0</v>
      </c>
      <c r="L49" s="1">
        <f>IF(Table119[[#This Row],[SOLD PRICE]]&gt;=1000000,1,0)</f>
        <v>0</v>
      </c>
    </row>
    <row r="50" spans="1:12" x14ac:dyDescent="0.35">
      <c r="A50" s="68">
        <v>49</v>
      </c>
      <c r="B50" s="1">
        <f>IF(Table119[[#This Row],[COUNTRY]]=CATEGORICAL_BINS_STEP_1!$L$2,1,0)</f>
        <v>0</v>
      </c>
      <c r="C50" s="1">
        <f>IF(Table119[[#This Row],[COUNTRY]]=CATEGORICAL_BINS_STEP_1!$L$3,1,0)</f>
        <v>0</v>
      </c>
      <c r="D50" s="1">
        <f>IF(Table119[[#This Row],[COUNTRY]]=CATEGORICAL_BINS_STEP_1!$L$4,1,0)</f>
        <v>0</v>
      </c>
      <c r="E50" s="1">
        <f>IF(Table119[[#This Row],[COUNTRY]]=CATEGORICAL_BINS_STEP_1!$L$5,1,0)</f>
        <v>0</v>
      </c>
      <c r="F50" s="1">
        <f>IF(Table119[[#This Row],[COUNTRY]]=CATEGORICAL_BINS_STEP_1!L54,1,0)</f>
        <v>0</v>
      </c>
      <c r="G50" s="1">
        <f>IF(Table119[[#This Row],[COUNTRY]]=CATEGORICAL_BINS_STEP_1!$L$7,1,0)</f>
        <v>0</v>
      </c>
      <c r="H50" s="1">
        <f>IF(Table119[[#This Row],[COUNTRY]]=CATEGORICAL_BINS_STEP_1!$L$8,1,0)</f>
        <v>0</v>
      </c>
      <c r="I50" s="1">
        <f>IF(Table119[[#This Row],[COUNTRY]]=CATEGORICAL_BINS_STEP_1!$L$9,1,0)</f>
        <v>0</v>
      </c>
      <c r="J50" s="1">
        <f>IF(Table119[[#This Row],[COUNTRY]]=CATEGORICAL_BINS_STEP_1!$L$10,1,0)</f>
        <v>1</v>
      </c>
      <c r="K50" s="1">
        <f>IF(Table119[[#This Row],[COUNTRY]]=CATEGORICAL_BINS_STEP_1!$L$11,1,0)</f>
        <v>0</v>
      </c>
      <c r="L50" s="1">
        <f>IF(Table119[[#This Row],[SOLD PRICE]]&gt;=1000000,1,0)</f>
        <v>0</v>
      </c>
    </row>
    <row r="51" spans="1:12" x14ac:dyDescent="0.35">
      <c r="A51" s="68">
        <v>50</v>
      </c>
      <c r="B51" s="1">
        <f>IF(Table119[[#This Row],[COUNTRY]]=CATEGORICAL_BINS_STEP_1!$L$2,1,0)</f>
        <v>0</v>
      </c>
      <c r="C51" s="1">
        <f>IF(Table119[[#This Row],[COUNTRY]]=CATEGORICAL_BINS_STEP_1!$L$3,1,0)</f>
        <v>0</v>
      </c>
      <c r="D51" s="1">
        <f>IF(Table119[[#This Row],[COUNTRY]]=CATEGORICAL_BINS_STEP_1!$L$4,1,0)</f>
        <v>0</v>
      </c>
      <c r="E51" s="1">
        <f>IF(Table119[[#This Row],[COUNTRY]]=CATEGORICAL_BINS_STEP_1!$L$5,1,0)</f>
        <v>0</v>
      </c>
      <c r="F51" s="1">
        <f>IF(Table119[[#This Row],[COUNTRY]]=CATEGORICAL_BINS_STEP_1!L55,1,0)</f>
        <v>0</v>
      </c>
      <c r="G51" s="1">
        <f>IF(Table119[[#This Row],[COUNTRY]]=CATEGORICAL_BINS_STEP_1!$L$7,1,0)</f>
        <v>0</v>
      </c>
      <c r="H51" s="1">
        <f>IF(Table119[[#This Row],[COUNTRY]]=CATEGORICAL_BINS_STEP_1!$L$8,1,0)</f>
        <v>0</v>
      </c>
      <c r="I51" s="1">
        <f>IF(Table119[[#This Row],[COUNTRY]]=CATEGORICAL_BINS_STEP_1!$L$9,1,0)</f>
        <v>1</v>
      </c>
      <c r="J51" s="1">
        <f>IF(Table119[[#This Row],[COUNTRY]]=CATEGORICAL_BINS_STEP_1!$L$10,1,0)</f>
        <v>0</v>
      </c>
      <c r="K51" s="1">
        <f>IF(Table119[[#This Row],[COUNTRY]]=CATEGORICAL_BINS_STEP_1!$L$11,1,0)</f>
        <v>0</v>
      </c>
      <c r="L51" s="1">
        <f>IF(Table119[[#This Row],[SOLD PRICE]]&gt;=1000000,1,0)</f>
        <v>0</v>
      </c>
    </row>
    <row r="52" spans="1:12" x14ac:dyDescent="0.35">
      <c r="A52" s="68">
        <v>51</v>
      </c>
      <c r="B52" s="1">
        <f>IF(Table119[[#This Row],[COUNTRY]]=CATEGORICAL_BINS_STEP_1!$L$2,1,0)</f>
        <v>0</v>
      </c>
      <c r="C52" s="1">
        <f>IF(Table119[[#This Row],[COUNTRY]]=CATEGORICAL_BINS_STEP_1!$L$3,1,0)</f>
        <v>1</v>
      </c>
      <c r="D52" s="1">
        <f>IF(Table119[[#This Row],[COUNTRY]]=CATEGORICAL_BINS_STEP_1!$L$4,1,0)</f>
        <v>0</v>
      </c>
      <c r="E52" s="1">
        <f>IF(Table119[[#This Row],[COUNTRY]]=CATEGORICAL_BINS_STEP_1!$L$5,1,0)</f>
        <v>0</v>
      </c>
      <c r="F52" s="1">
        <f>IF(Table119[[#This Row],[COUNTRY]]=CATEGORICAL_BINS_STEP_1!L56,1,0)</f>
        <v>0</v>
      </c>
      <c r="G52" s="1">
        <f>IF(Table119[[#This Row],[COUNTRY]]=CATEGORICAL_BINS_STEP_1!$L$7,1,0)</f>
        <v>0</v>
      </c>
      <c r="H52" s="1">
        <f>IF(Table119[[#This Row],[COUNTRY]]=CATEGORICAL_BINS_STEP_1!$L$8,1,0)</f>
        <v>0</v>
      </c>
      <c r="I52" s="1">
        <f>IF(Table119[[#This Row],[COUNTRY]]=CATEGORICAL_BINS_STEP_1!$L$9,1,0)</f>
        <v>0</v>
      </c>
      <c r="J52" s="1">
        <f>IF(Table119[[#This Row],[COUNTRY]]=CATEGORICAL_BINS_STEP_1!$L$10,1,0)</f>
        <v>0</v>
      </c>
      <c r="K52" s="1">
        <f>IF(Table119[[#This Row],[COUNTRY]]=CATEGORICAL_BINS_STEP_1!$L$11,1,0)</f>
        <v>0</v>
      </c>
      <c r="L52" s="1">
        <f>IF(Table119[[#This Row],[SOLD PRICE]]&gt;=1000000,1,0)</f>
        <v>0</v>
      </c>
    </row>
    <row r="53" spans="1:12" x14ac:dyDescent="0.35">
      <c r="A53" s="68">
        <v>52</v>
      </c>
      <c r="B53" s="1">
        <f>IF(Table119[[#This Row],[COUNTRY]]=CATEGORICAL_BINS_STEP_1!$L$2,1,0)</f>
        <v>0</v>
      </c>
      <c r="C53" s="1">
        <f>IF(Table119[[#This Row],[COUNTRY]]=CATEGORICAL_BINS_STEP_1!$L$3,1,0)</f>
        <v>0</v>
      </c>
      <c r="D53" s="1">
        <f>IF(Table119[[#This Row],[COUNTRY]]=CATEGORICAL_BINS_STEP_1!$L$4,1,0)</f>
        <v>1</v>
      </c>
      <c r="E53" s="1">
        <f>IF(Table119[[#This Row],[COUNTRY]]=CATEGORICAL_BINS_STEP_1!$L$5,1,0)</f>
        <v>0</v>
      </c>
      <c r="F53" s="1">
        <f>IF(Table119[[#This Row],[COUNTRY]]=CATEGORICAL_BINS_STEP_1!L57,1,0)</f>
        <v>0</v>
      </c>
      <c r="G53" s="1">
        <f>IF(Table119[[#This Row],[COUNTRY]]=CATEGORICAL_BINS_STEP_1!$L$7,1,0)</f>
        <v>0</v>
      </c>
      <c r="H53" s="1">
        <f>IF(Table119[[#This Row],[COUNTRY]]=CATEGORICAL_BINS_STEP_1!$L$8,1,0)</f>
        <v>0</v>
      </c>
      <c r="I53" s="1">
        <f>IF(Table119[[#This Row],[COUNTRY]]=CATEGORICAL_BINS_STEP_1!$L$9,1,0)</f>
        <v>0</v>
      </c>
      <c r="J53" s="1">
        <f>IF(Table119[[#This Row],[COUNTRY]]=CATEGORICAL_BINS_STEP_1!$L$10,1,0)</f>
        <v>0</v>
      </c>
      <c r="K53" s="1">
        <f>IF(Table119[[#This Row],[COUNTRY]]=CATEGORICAL_BINS_STEP_1!$L$11,1,0)</f>
        <v>0</v>
      </c>
      <c r="L53" s="1">
        <f>IF(Table119[[#This Row],[SOLD PRICE]]&gt;=1000000,1,0)</f>
        <v>0</v>
      </c>
    </row>
    <row r="54" spans="1:12" x14ac:dyDescent="0.35">
      <c r="A54" s="68">
        <v>53</v>
      </c>
      <c r="B54" s="1">
        <f>IF(Table119[[#This Row],[COUNTRY]]=CATEGORICAL_BINS_STEP_1!$L$2,1,0)</f>
        <v>0</v>
      </c>
      <c r="C54" s="1">
        <f>IF(Table119[[#This Row],[COUNTRY]]=CATEGORICAL_BINS_STEP_1!$L$3,1,0)</f>
        <v>1</v>
      </c>
      <c r="D54" s="1">
        <f>IF(Table119[[#This Row],[COUNTRY]]=CATEGORICAL_BINS_STEP_1!$L$4,1,0)</f>
        <v>0</v>
      </c>
      <c r="E54" s="1">
        <f>IF(Table119[[#This Row],[COUNTRY]]=CATEGORICAL_BINS_STEP_1!$L$5,1,0)</f>
        <v>0</v>
      </c>
      <c r="F54" s="1">
        <f>IF(Table119[[#This Row],[COUNTRY]]=CATEGORICAL_BINS_STEP_1!L58,1,0)</f>
        <v>0</v>
      </c>
      <c r="G54" s="1">
        <f>IF(Table119[[#This Row],[COUNTRY]]=CATEGORICAL_BINS_STEP_1!$L$7,1,0)</f>
        <v>0</v>
      </c>
      <c r="H54" s="1">
        <f>IF(Table119[[#This Row],[COUNTRY]]=CATEGORICAL_BINS_STEP_1!$L$8,1,0)</f>
        <v>0</v>
      </c>
      <c r="I54" s="1">
        <f>IF(Table119[[#This Row],[COUNTRY]]=CATEGORICAL_BINS_STEP_1!$L$9,1,0)</f>
        <v>0</v>
      </c>
      <c r="J54" s="1">
        <f>IF(Table119[[#This Row],[COUNTRY]]=CATEGORICAL_BINS_STEP_1!$L$10,1,0)</f>
        <v>0</v>
      </c>
      <c r="K54" s="1">
        <f>IF(Table119[[#This Row],[COUNTRY]]=CATEGORICAL_BINS_STEP_1!$L$11,1,0)</f>
        <v>0</v>
      </c>
      <c r="L54" s="1">
        <f>IF(Table119[[#This Row],[SOLD PRICE]]&gt;=1000000,1,0)</f>
        <v>1</v>
      </c>
    </row>
    <row r="55" spans="1:12" x14ac:dyDescent="0.35">
      <c r="A55" s="68">
        <v>54</v>
      </c>
      <c r="B55" s="1">
        <f>IF(Table119[[#This Row],[COUNTRY]]=CATEGORICAL_BINS_STEP_1!$L$2,1,0)</f>
        <v>0</v>
      </c>
      <c r="C55" s="1">
        <f>IF(Table119[[#This Row],[COUNTRY]]=CATEGORICAL_BINS_STEP_1!$L$3,1,0)</f>
        <v>1</v>
      </c>
      <c r="D55" s="1">
        <f>IF(Table119[[#This Row],[COUNTRY]]=CATEGORICAL_BINS_STEP_1!$L$4,1,0)</f>
        <v>0</v>
      </c>
      <c r="E55" s="1">
        <f>IF(Table119[[#This Row],[COUNTRY]]=CATEGORICAL_BINS_STEP_1!$L$5,1,0)</f>
        <v>0</v>
      </c>
      <c r="F55" s="1">
        <f>IF(Table119[[#This Row],[COUNTRY]]=CATEGORICAL_BINS_STEP_1!L59,1,0)</f>
        <v>0</v>
      </c>
      <c r="G55" s="1">
        <f>IF(Table119[[#This Row],[COUNTRY]]=CATEGORICAL_BINS_STEP_1!$L$7,1,0)</f>
        <v>0</v>
      </c>
      <c r="H55" s="1">
        <f>IF(Table119[[#This Row],[COUNTRY]]=CATEGORICAL_BINS_STEP_1!$L$8,1,0)</f>
        <v>0</v>
      </c>
      <c r="I55" s="1">
        <f>IF(Table119[[#This Row],[COUNTRY]]=CATEGORICAL_BINS_STEP_1!$L$9,1,0)</f>
        <v>0</v>
      </c>
      <c r="J55" s="1">
        <f>IF(Table119[[#This Row],[COUNTRY]]=CATEGORICAL_BINS_STEP_1!$L$10,1,0)</f>
        <v>0</v>
      </c>
      <c r="K55" s="1">
        <f>IF(Table119[[#This Row],[COUNTRY]]=CATEGORICAL_BINS_STEP_1!$L$11,1,0)</f>
        <v>0</v>
      </c>
      <c r="L55" s="1">
        <f>IF(Table119[[#This Row],[SOLD PRICE]]&gt;=1000000,1,0)</f>
        <v>0</v>
      </c>
    </row>
    <row r="56" spans="1:12" x14ac:dyDescent="0.35">
      <c r="A56" s="68">
        <v>55</v>
      </c>
      <c r="B56" s="1">
        <f>IF(Table119[[#This Row],[COUNTRY]]=CATEGORICAL_BINS_STEP_1!$L$2,1,0)</f>
        <v>0</v>
      </c>
      <c r="C56" s="1">
        <f>IF(Table119[[#This Row],[COUNTRY]]=CATEGORICAL_BINS_STEP_1!$L$3,1,0)</f>
        <v>0</v>
      </c>
      <c r="D56" s="1">
        <f>IF(Table119[[#This Row],[COUNTRY]]=CATEGORICAL_BINS_STEP_1!$L$4,1,0)</f>
        <v>0</v>
      </c>
      <c r="E56" s="1">
        <f>IF(Table119[[#This Row],[COUNTRY]]=CATEGORICAL_BINS_STEP_1!$L$5,1,0)</f>
        <v>0</v>
      </c>
      <c r="F56" s="1">
        <f>IF(Table119[[#This Row],[COUNTRY]]=CATEGORICAL_BINS_STEP_1!L60,1,0)</f>
        <v>0</v>
      </c>
      <c r="G56" s="1">
        <f>IF(Table119[[#This Row],[COUNTRY]]=CATEGORICAL_BINS_STEP_1!$L$7,1,0)</f>
        <v>0</v>
      </c>
      <c r="H56" s="1">
        <f>IF(Table119[[#This Row],[COUNTRY]]=CATEGORICAL_BINS_STEP_1!$L$8,1,0)</f>
        <v>0</v>
      </c>
      <c r="I56" s="1">
        <f>IF(Table119[[#This Row],[COUNTRY]]=CATEGORICAL_BINS_STEP_1!$L$9,1,0)</f>
        <v>1</v>
      </c>
      <c r="J56" s="1">
        <f>IF(Table119[[#This Row],[COUNTRY]]=CATEGORICAL_BINS_STEP_1!$L$10,1,0)</f>
        <v>0</v>
      </c>
      <c r="K56" s="1">
        <f>IF(Table119[[#This Row],[COUNTRY]]=CATEGORICAL_BINS_STEP_1!$L$11,1,0)</f>
        <v>0</v>
      </c>
      <c r="L56" s="1">
        <f>IF(Table119[[#This Row],[SOLD PRICE]]&gt;=1000000,1,0)</f>
        <v>0</v>
      </c>
    </row>
    <row r="57" spans="1:12" x14ac:dyDescent="0.35">
      <c r="A57" s="68">
        <v>56</v>
      </c>
      <c r="B57" s="1">
        <f>IF(Table119[[#This Row],[COUNTRY]]=CATEGORICAL_BINS_STEP_1!$L$2,1,0)</f>
        <v>0</v>
      </c>
      <c r="C57" s="1">
        <f>IF(Table119[[#This Row],[COUNTRY]]=CATEGORICAL_BINS_STEP_1!$L$3,1,0)</f>
        <v>1</v>
      </c>
      <c r="D57" s="1">
        <f>IF(Table119[[#This Row],[COUNTRY]]=CATEGORICAL_BINS_STEP_1!$L$4,1,0)</f>
        <v>0</v>
      </c>
      <c r="E57" s="1">
        <f>IF(Table119[[#This Row],[COUNTRY]]=CATEGORICAL_BINS_STEP_1!$L$5,1,0)</f>
        <v>0</v>
      </c>
      <c r="F57" s="1">
        <f>IF(Table119[[#This Row],[COUNTRY]]=CATEGORICAL_BINS_STEP_1!L61,1,0)</f>
        <v>0</v>
      </c>
      <c r="G57" s="1">
        <f>IF(Table119[[#This Row],[COUNTRY]]=CATEGORICAL_BINS_STEP_1!$L$7,1,0)</f>
        <v>0</v>
      </c>
      <c r="H57" s="1">
        <f>IF(Table119[[#This Row],[COUNTRY]]=CATEGORICAL_BINS_STEP_1!$L$8,1,0)</f>
        <v>0</v>
      </c>
      <c r="I57" s="1">
        <f>IF(Table119[[#This Row],[COUNTRY]]=CATEGORICAL_BINS_STEP_1!$L$9,1,0)</f>
        <v>0</v>
      </c>
      <c r="J57" s="1">
        <f>IF(Table119[[#This Row],[COUNTRY]]=CATEGORICAL_BINS_STEP_1!$L$10,1,0)</f>
        <v>0</v>
      </c>
      <c r="K57" s="1">
        <f>IF(Table119[[#This Row],[COUNTRY]]=CATEGORICAL_BINS_STEP_1!$L$11,1,0)</f>
        <v>0</v>
      </c>
      <c r="L57" s="1">
        <f>IF(Table119[[#This Row],[SOLD PRICE]]&gt;=1000000,1,0)</f>
        <v>0</v>
      </c>
    </row>
    <row r="58" spans="1:12" x14ac:dyDescent="0.35">
      <c r="A58" s="68">
        <v>57</v>
      </c>
      <c r="B58" s="1">
        <f>IF(Table119[[#This Row],[COUNTRY]]=CATEGORICAL_BINS_STEP_1!$L$2,1,0)</f>
        <v>0</v>
      </c>
      <c r="C58" s="1">
        <f>IF(Table119[[#This Row],[COUNTRY]]=CATEGORICAL_BINS_STEP_1!$L$3,1,0)</f>
        <v>1</v>
      </c>
      <c r="D58" s="1">
        <f>IF(Table119[[#This Row],[COUNTRY]]=CATEGORICAL_BINS_STEP_1!$L$4,1,0)</f>
        <v>0</v>
      </c>
      <c r="E58" s="1">
        <f>IF(Table119[[#This Row],[COUNTRY]]=CATEGORICAL_BINS_STEP_1!$L$5,1,0)</f>
        <v>0</v>
      </c>
      <c r="F58" s="1">
        <f>IF(Table119[[#This Row],[COUNTRY]]=CATEGORICAL_BINS_STEP_1!L62,1,0)</f>
        <v>0</v>
      </c>
      <c r="G58" s="1">
        <f>IF(Table119[[#This Row],[COUNTRY]]=CATEGORICAL_BINS_STEP_1!$L$7,1,0)</f>
        <v>0</v>
      </c>
      <c r="H58" s="1">
        <f>IF(Table119[[#This Row],[COUNTRY]]=CATEGORICAL_BINS_STEP_1!$L$8,1,0)</f>
        <v>0</v>
      </c>
      <c r="I58" s="1">
        <f>IF(Table119[[#This Row],[COUNTRY]]=CATEGORICAL_BINS_STEP_1!$L$9,1,0)</f>
        <v>0</v>
      </c>
      <c r="J58" s="1">
        <f>IF(Table119[[#This Row],[COUNTRY]]=CATEGORICAL_BINS_STEP_1!$L$10,1,0)</f>
        <v>0</v>
      </c>
      <c r="K58" s="1">
        <f>IF(Table119[[#This Row],[COUNTRY]]=CATEGORICAL_BINS_STEP_1!$L$11,1,0)</f>
        <v>0</v>
      </c>
      <c r="L58" s="1">
        <f>IF(Table119[[#This Row],[SOLD PRICE]]&gt;=1000000,1,0)</f>
        <v>0</v>
      </c>
    </row>
    <row r="59" spans="1:12" x14ac:dyDescent="0.35">
      <c r="A59" s="68">
        <v>58</v>
      </c>
      <c r="B59" s="1">
        <f>IF(Table119[[#This Row],[COUNTRY]]=CATEGORICAL_BINS_STEP_1!$L$2,1,0)</f>
        <v>0</v>
      </c>
      <c r="C59" s="1">
        <f>IF(Table119[[#This Row],[COUNTRY]]=CATEGORICAL_BINS_STEP_1!$L$3,1,0)</f>
        <v>1</v>
      </c>
      <c r="D59" s="1">
        <f>IF(Table119[[#This Row],[COUNTRY]]=CATEGORICAL_BINS_STEP_1!$L$4,1,0)</f>
        <v>0</v>
      </c>
      <c r="E59" s="1">
        <f>IF(Table119[[#This Row],[COUNTRY]]=CATEGORICAL_BINS_STEP_1!$L$5,1,0)</f>
        <v>0</v>
      </c>
      <c r="F59" s="1">
        <f>IF(Table119[[#This Row],[COUNTRY]]=CATEGORICAL_BINS_STEP_1!L63,1,0)</f>
        <v>0</v>
      </c>
      <c r="G59" s="1">
        <f>IF(Table119[[#This Row],[COUNTRY]]=CATEGORICAL_BINS_STEP_1!$L$7,1,0)</f>
        <v>0</v>
      </c>
      <c r="H59" s="1">
        <f>IF(Table119[[#This Row],[COUNTRY]]=CATEGORICAL_BINS_STEP_1!$L$8,1,0)</f>
        <v>0</v>
      </c>
      <c r="I59" s="1">
        <f>IF(Table119[[#This Row],[COUNTRY]]=CATEGORICAL_BINS_STEP_1!$L$9,1,0)</f>
        <v>0</v>
      </c>
      <c r="J59" s="1">
        <f>IF(Table119[[#This Row],[COUNTRY]]=CATEGORICAL_BINS_STEP_1!$L$10,1,0)</f>
        <v>0</v>
      </c>
      <c r="K59" s="1">
        <f>IF(Table119[[#This Row],[COUNTRY]]=CATEGORICAL_BINS_STEP_1!$L$11,1,0)</f>
        <v>0</v>
      </c>
      <c r="L59" s="1">
        <f>IF(Table119[[#This Row],[SOLD PRICE]]&gt;=1000000,1,0)</f>
        <v>0</v>
      </c>
    </row>
    <row r="60" spans="1:12" x14ac:dyDescent="0.35">
      <c r="A60" s="68">
        <v>59</v>
      </c>
      <c r="B60" s="1">
        <f>IF(Table119[[#This Row],[COUNTRY]]=CATEGORICAL_BINS_STEP_1!$L$2,1,0)</f>
        <v>0</v>
      </c>
      <c r="C60" s="1">
        <f>IF(Table119[[#This Row],[COUNTRY]]=CATEGORICAL_BINS_STEP_1!$L$3,1,0)</f>
        <v>1</v>
      </c>
      <c r="D60" s="1">
        <f>IF(Table119[[#This Row],[COUNTRY]]=CATEGORICAL_BINS_STEP_1!$L$4,1,0)</f>
        <v>0</v>
      </c>
      <c r="E60" s="1">
        <f>IF(Table119[[#This Row],[COUNTRY]]=CATEGORICAL_BINS_STEP_1!$L$5,1,0)</f>
        <v>0</v>
      </c>
      <c r="F60" s="1">
        <f>IF(Table119[[#This Row],[COUNTRY]]=CATEGORICAL_BINS_STEP_1!L64,1,0)</f>
        <v>0</v>
      </c>
      <c r="G60" s="1">
        <f>IF(Table119[[#This Row],[COUNTRY]]=CATEGORICAL_BINS_STEP_1!$L$7,1,0)</f>
        <v>0</v>
      </c>
      <c r="H60" s="1">
        <f>IF(Table119[[#This Row],[COUNTRY]]=CATEGORICAL_BINS_STEP_1!$L$8,1,0)</f>
        <v>0</v>
      </c>
      <c r="I60" s="1">
        <f>IF(Table119[[#This Row],[COUNTRY]]=CATEGORICAL_BINS_STEP_1!$L$9,1,0)</f>
        <v>0</v>
      </c>
      <c r="J60" s="1">
        <f>IF(Table119[[#This Row],[COUNTRY]]=CATEGORICAL_BINS_STEP_1!$L$10,1,0)</f>
        <v>0</v>
      </c>
      <c r="K60" s="1">
        <f>IF(Table119[[#This Row],[COUNTRY]]=CATEGORICAL_BINS_STEP_1!$L$11,1,0)</f>
        <v>0</v>
      </c>
      <c r="L60" s="1">
        <f>IF(Table119[[#This Row],[SOLD PRICE]]&gt;=1000000,1,0)</f>
        <v>0</v>
      </c>
    </row>
    <row r="61" spans="1:12" x14ac:dyDescent="0.35">
      <c r="A61" s="68">
        <v>60</v>
      </c>
      <c r="B61" s="1">
        <f>IF(Table119[[#This Row],[COUNTRY]]=CATEGORICAL_BINS_STEP_1!$L$2,1,0)</f>
        <v>0</v>
      </c>
      <c r="C61" s="1">
        <f>IF(Table119[[#This Row],[COUNTRY]]=CATEGORICAL_BINS_STEP_1!$L$3,1,0)</f>
        <v>0</v>
      </c>
      <c r="D61" s="1">
        <f>IF(Table119[[#This Row],[COUNTRY]]=CATEGORICAL_BINS_STEP_1!$L$4,1,0)</f>
        <v>0</v>
      </c>
      <c r="E61" s="1">
        <f>IF(Table119[[#This Row],[COUNTRY]]=CATEGORICAL_BINS_STEP_1!$L$5,1,0)</f>
        <v>0</v>
      </c>
      <c r="F61" s="1">
        <f>IF(Table119[[#This Row],[COUNTRY]]=CATEGORICAL_BINS_STEP_1!L65,1,0)</f>
        <v>0</v>
      </c>
      <c r="G61" s="1">
        <f>IF(Table119[[#This Row],[COUNTRY]]=CATEGORICAL_BINS_STEP_1!$L$7,1,0)</f>
        <v>0</v>
      </c>
      <c r="H61" s="1">
        <f>IF(Table119[[#This Row],[COUNTRY]]=CATEGORICAL_BINS_STEP_1!$L$8,1,0)</f>
        <v>0</v>
      </c>
      <c r="I61" s="1">
        <f>IF(Table119[[#This Row],[COUNTRY]]=CATEGORICAL_BINS_STEP_1!$L$9,1,0)</f>
        <v>0</v>
      </c>
      <c r="J61" s="1">
        <f>IF(Table119[[#This Row],[COUNTRY]]=CATEGORICAL_BINS_STEP_1!$L$10,1,0)</f>
        <v>0</v>
      </c>
      <c r="K61" s="1">
        <f>IF(Table119[[#This Row],[COUNTRY]]=CATEGORICAL_BINS_STEP_1!$L$11,1,0)</f>
        <v>0</v>
      </c>
      <c r="L61" s="1">
        <f>IF(Table119[[#This Row],[SOLD PRICE]]&gt;=1000000,1,0)</f>
        <v>0</v>
      </c>
    </row>
    <row r="62" spans="1:12" x14ac:dyDescent="0.35">
      <c r="A62" s="68">
        <v>61</v>
      </c>
      <c r="B62" s="1">
        <f>IF(Table119[[#This Row],[COUNTRY]]=CATEGORICAL_BINS_STEP_1!$L$2,1,0)</f>
        <v>0</v>
      </c>
      <c r="C62" s="1">
        <f>IF(Table119[[#This Row],[COUNTRY]]=CATEGORICAL_BINS_STEP_1!$L$3,1,0)</f>
        <v>0</v>
      </c>
      <c r="D62" s="1">
        <f>IF(Table119[[#This Row],[COUNTRY]]=CATEGORICAL_BINS_STEP_1!$L$4,1,0)</f>
        <v>1</v>
      </c>
      <c r="E62" s="1">
        <f>IF(Table119[[#This Row],[COUNTRY]]=CATEGORICAL_BINS_STEP_1!$L$5,1,0)</f>
        <v>0</v>
      </c>
      <c r="F62" s="1">
        <f>IF(Table119[[#This Row],[COUNTRY]]=CATEGORICAL_BINS_STEP_1!L66,1,0)</f>
        <v>0</v>
      </c>
      <c r="G62" s="1">
        <f>IF(Table119[[#This Row],[COUNTRY]]=CATEGORICAL_BINS_STEP_1!$L$7,1,0)</f>
        <v>0</v>
      </c>
      <c r="H62" s="1">
        <f>IF(Table119[[#This Row],[COUNTRY]]=CATEGORICAL_BINS_STEP_1!$L$8,1,0)</f>
        <v>0</v>
      </c>
      <c r="I62" s="1">
        <f>IF(Table119[[#This Row],[COUNTRY]]=CATEGORICAL_BINS_STEP_1!$L$9,1,0)</f>
        <v>0</v>
      </c>
      <c r="J62" s="1">
        <f>IF(Table119[[#This Row],[COUNTRY]]=CATEGORICAL_BINS_STEP_1!$L$10,1,0)</f>
        <v>0</v>
      </c>
      <c r="K62" s="1">
        <f>IF(Table119[[#This Row],[COUNTRY]]=CATEGORICAL_BINS_STEP_1!$L$11,1,0)</f>
        <v>0</v>
      </c>
      <c r="L62" s="1">
        <f>IF(Table119[[#This Row],[SOLD PRICE]]&gt;=1000000,1,0)</f>
        <v>0</v>
      </c>
    </row>
    <row r="63" spans="1:12" x14ac:dyDescent="0.35">
      <c r="A63" s="68">
        <v>62</v>
      </c>
      <c r="B63" s="1">
        <f>IF(Table119[[#This Row],[COUNTRY]]=CATEGORICAL_BINS_STEP_1!$L$2,1,0)</f>
        <v>0</v>
      </c>
      <c r="C63" s="1">
        <f>IF(Table119[[#This Row],[COUNTRY]]=CATEGORICAL_BINS_STEP_1!$L$3,1,0)</f>
        <v>0</v>
      </c>
      <c r="D63" s="1">
        <f>IF(Table119[[#This Row],[COUNTRY]]=CATEGORICAL_BINS_STEP_1!$L$4,1,0)</f>
        <v>0</v>
      </c>
      <c r="E63" s="1">
        <f>IF(Table119[[#This Row],[COUNTRY]]=CATEGORICAL_BINS_STEP_1!$L$5,1,0)</f>
        <v>1</v>
      </c>
      <c r="F63" s="1">
        <f>IF(Table119[[#This Row],[COUNTRY]]=CATEGORICAL_BINS_STEP_1!L67,1,0)</f>
        <v>0</v>
      </c>
      <c r="G63" s="1">
        <f>IF(Table119[[#This Row],[COUNTRY]]=CATEGORICAL_BINS_STEP_1!$L$7,1,0)</f>
        <v>0</v>
      </c>
      <c r="H63" s="1">
        <f>IF(Table119[[#This Row],[COUNTRY]]=CATEGORICAL_BINS_STEP_1!$L$8,1,0)</f>
        <v>0</v>
      </c>
      <c r="I63" s="1">
        <f>IF(Table119[[#This Row],[COUNTRY]]=CATEGORICAL_BINS_STEP_1!$L$9,1,0)</f>
        <v>0</v>
      </c>
      <c r="J63" s="1">
        <f>IF(Table119[[#This Row],[COUNTRY]]=CATEGORICAL_BINS_STEP_1!$L$10,1,0)</f>
        <v>0</v>
      </c>
      <c r="K63" s="1">
        <f>IF(Table119[[#This Row],[COUNTRY]]=CATEGORICAL_BINS_STEP_1!$L$11,1,0)</f>
        <v>0</v>
      </c>
      <c r="L63" s="1">
        <f>IF(Table119[[#This Row],[SOLD PRICE]]&gt;=1000000,1,0)</f>
        <v>0</v>
      </c>
    </row>
    <row r="64" spans="1:12" x14ac:dyDescent="0.35">
      <c r="A64" s="68">
        <v>63</v>
      </c>
      <c r="B64" s="1">
        <f>IF(Table119[[#This Row],[COUNTRY]]=CATEGORICAL_BINS_STEP_1!$L$2,1,0)</f>
        <v>0</v>
      </c>
      <c r="C64" s="1">
        <f>IF(Table119[[#This Row],[COUNTRY]]=CATEGORICAL_BINS_STEP_1!$L$3,1,0)</f>
        <v>0</v>
      </c>
      <c r="D64" s="1">
        <f>IF(Table119[[#This Row],[COUNTRY]]=CATEGORICAL_BINS_STEP_1!$L$4,1,0)</f>
        <v>0</v>
      </c>
      <c r="E64" s="1">
        <f>IF(Table119[[#This Row],[COUNTRY]]=CATEGORICAL_BINS_STEP_1!$L$5,1,0)</f>
        <v>1</v>
      </c>
      <c r="F64" s="1">
        <f>IF(Table119[[#This Row],[COUNTRY]]=CATEGORICAL_BINS_STEP_1!L68,1,0)</f>
        <v>0</v>
      </c>
      <c r="G64" s="1">
        <f>IF(Table119[[#This Row],[COUNTRY]]=CATEGORICAL_BINS_STEP_1!$L$7,1,0)</f>
        <v>0</v>
      </c>
      <c r="H64" s="1">
        <f>IF(Table119[[#This Row],[COUNTRY]]=CATEGORICAL_BINS_STEP_1!$L$8,1,0)</f>
        <v>0</v>
      </c>
      <c r="I64" s="1">
        <f>IF(Table119[[#This Row],[COUNTRY]]=CATEGORICAL_BINS_STEP_1!$L$9,1,0)</f>
        <v>0</v>
      </c>
      <c r="J64" s="1">
        <f>IF(Table119[[#This Row],[COUNTRY]]=CATEGORICAL_BINS_STEP_1!$L$10,1,0)</f>
        <v>0</v>
      </c>
      <c r="K64" s="1">
        <f>IF(Table119[[#This Row],[COUNTRY]]=CATEGORICAL_BINS_STEP_1!$L$11,1,0)</f>
        <v>0</v>
      </c>
      <c r="L64" s="1">
        <f>IF(Table119[[#This Row],[SOLD PRICE]]&gt;=1000000,1,0)</f>
        <v>0</v>
      </c>
    </row>
    <row r="65" spans="1:12" x14ac:dyDescent="0.35">
      <c r="A65" s="68">
        <v>64</v>
      </c>
      <c r="B65" s="1">
        <f>IF(Table119[[#This Row],[COUNTRY]]=CATEGORICAL_BINS_STEP_1!$L$2,1,0)</f>
        <v>0</v>
      </c>
      <c r="C65" s="1">
        <f>IF(Table119[[#This Row],[COUNTRY]]=CATEGORICAL_BINS_STEP_1!$L$3,1,0)</f>
        <v>1</v>
      </c>
      <c r="D65" s="1">
        <f>IF(Table119[[#This Row],[COUNTRY]]=CATEGORICAL_BINS_STEP_1!$L$4,1,0)</f>
        <v>0</v>
      </c>
      <c r="E65" s="1">
        <f>IF(Table119[[#This Row],[COUNTRY]]=CATEGORICAL_BINS_STEP_1!$L$5,1,0)</f>
        <v>0</v>
      </c>
      <c r="F65" s="1">
        <f>IF(Table119[[#This Row],[COUNTRY]]=CATEGORICAL_BINS_STEP_1!L69,1,0)</f>
        <v>0</v>
      </c>
      <c r="G65" s="1">
        <f>IF(Table119[[#This Row],[COUNTRY]]=CATEGORICAL_BINS_STEP_1!$L$7,1,0)</f>
        <v>0</v>
      </c>
      <c r="H65" s="1">
        <f>IF(Table119[[#This Row],[COUNTRY]]=CATEGORICAL_BINS_STEP_1!$L$8,1,0)</f>
        <v>0</v>
      </c>
      <c r="I65" s="1">
        <f>IF(Table119[[#This Row],[COUNTRY]]=CATEGORICAL_BINS_STEP_1!$L$9,1,0)</f>
        <v>0</v>
      </c>
      <c r="J65" s="1">
        <f>IF(Table119[[#This Row],[COUNTRY]]=CATEGORICAL_BINS_STEP_1!$L$10,1,0)</f>
        <v>0</v>
      </c>
      <c r="K65" s="1">
        <f>IF(Table119[[#This Row],[COUNTRY]]=CATEGORICAL_BINS_STEP_1!$L$11,1,0)</f>
        <v>0</v>
      </c>
      <c r="L65" s="1">
        <f>IF(Table119[[#This Row],[SOLD PRICE]]&gt;=1000000,1,0)</f>
        <v>0</v>
      </c>
    </row>
    <row r="66" spans="1:12" x14ac:dyDescent="0.35">
      <c r="A66" s="68">
        <v>65</v>
      </c>
      <c r="B66" s="1">
        <f>IF(Table119[[#This Row],[COUNTRY]]=CATEGORICAL_BINS_STEP_1!$L$2,1,0)</f>
        <v>0</v>
      </c>
      <c r="C66" s="1">
        <f>IF(Table119[[#This Row],[COUNTRY]]=CATEGORICAL_BINS_STEP_1!$L$3,1,0)</f>
        <v>0</v>
      </c>
      <c r="D66" s="1">
        <f>IF(Table119[[#This Row],[COUNTRY]]=CATEGORICAL_BINS_STEP_1!$L$4,1,0)</f>
        <v>0</v>
      </c>
      <c r="E66" s="1">
        <f>IF(Table119[[#This Row],[COUNTRY]]=CATEGORICAL_BINS_STEP_1!$L$5,1,0)</f>
        <v>0</v>
      </c>
      <c r="F66" s="1">
        <f>IF(Table119[[#This Row],[COUNTRY]]=CATEGORICAL_BINS_STEP_1!L70,1,0)</f>
        <v>0</v>
      </c>
      <c r="G66" s="1">
        <f>IF(Table119[[#This Row],[COUNTRY]]=CATEGORICAL_BINS_STEP_1!$L$7,1,0)</f>
        <v>1</v>
      </c>
      <c r="H66" s="1">
        <f>IF(Table119[[#This Row],[COUNTRY]]=CATEGORICAL_BINS_STEP_1!$L$8,1,0)</f>
        <v>0</v>
      </c>
      <c r="I66" s="1">
        <f>IF(Table119[[#This Row],[COUNTRY]]=CATEGORICAL_BINS_STEP_1!$L$9,1,0)</f>
        <v>0</v>
      </c>
      <c r="J66" s="1">
        <f>IF(Table119[[#This Row],[COUNTRY]]=CATEGORICAL_BINS_STEP_1!$L$10,1,0)</f>
        <v>0</v>
      </c>
      <c r="K66" s="1">
        <f>IF(Table119[[#This Row],[COUNTRY]]=CATEGORICAL_BINS_STEP_1!$L$11,1,0)</f>
        <v>0</v>
      </c>
      <c r="L66" s="1">
        <f>IF(Table119[[#This Row],[SOLD PRICE]]&gt;=1000000,1,0)</f>
        <v>0</v>
      </c>
    </row>
    <row r="67" spans="1:12" x14ac:dyDescent="0.35">
      <c r="A67" s="68">
        <v>66</v>
      </c>
      <c r="B67" s="1">
        <f>IF(Table119[[#This Row],[COUNTRY]]=CATEGORICAL_BINS_STEP_1!$L$2,1,0)</f>
        <v>0</v>
      </c>
      <c r="C67" s="1">
        <f>IF(Table119[[#This Row],[COUNTRY]]=CATEGORICAL_BINS_STEP_1!$L$3,1,0)</f>
        <v>0</v>
      </c>
      <c r="D67" s="1">
        <f>IF(Table119[[#This Row],[COUNTRY]]=CATEGORICAL_BINS_STEP_1!$L$4,1,0)</f>
        <v>0</v>
      </c>
      <c r="E67" s="1">
        <f>IF(Table119[[#This Row],[COUNTRY]]=CATEGORICAL_BINS_STEP_1!$L$5,1,0)</f>
        <v>0</v>
      </c>
      <c r="F67" s="1">
        <f>IF(Table119[[#This Row],[COUNTRY]]=CATEGORICAL_BINS_STEP_1!L71,1,0)</f>
        <v>0</v>
      </c>
      <c r="G67" s="1">
        <f>IF(Table119[[#This Row],[COUNTRY]]=CATEGORICAL_BINS_STEP_1!$L$7,1,0)</f>
        <v>0</v>
      </c>
      <c r="H67" s="1">
        <f>IF(Table119[[#This Row],[COUNTRY]]=CATEGORICAL_BINS_STEP_1!$L$8,1,0)</f>
        <v>0</v>
      </c>
      <c r="I67" s="1">
        <f>IF(Table119[[#This Row],[COUNTRY]]=CATEGORICAL_BINS_STEP_1!$L$9,1,0)</f>
        <v>0</v>
      </c>
      <c r="J67" s="1">
        <f>IF(Table119[[#This Row],[COUNTRY]]=CATEGORICAL_BINS_STEP_1!$L$10,1,0)</f>
        <v>0</v>
      </c>
      <c r="K67" s="1">
        <f>IF(Table119[[#This Row],[COUNTRY]]=CATEGORICAL_BINS_STEP_1!$L$11,1,0)</f>
        <v>0</v>
      </c>
      <c r="L67" s="1">
        <f>IF(Table119[[#This Row],[SOLD PRICE]]&gt;=1000000,1,0)</f>
        <v>0</v>
      </c>
    </row>
    <row r="68" spans="1:12" x14ac:dyDescent="0.35">
      <c r="A68" s="68">
        <v>67</v>
      </c>
      <c r="B68" s="1">
        <f>IF(Table119[[#This Row],[COUNTRY]]=CATEGORICAL_BINS_STEP_1!$L$2,1,0)</f>
        <v>0</v>
      </c>
      <c r="C68" s="1">
        <f>IF(Table119[[#This Row],[COUNTRY]]=CATEGORICAL_BINS_STEP_1!$L$3,1,0)</f>
        <v>0</v>
      </c>
      <c r="D68" s="1">
        <f>IF(Table119[[#This Row],[COUNTRY]]=CATEGORICAL_BINS_STEP_1!$L$4,1,0)</f>
        <v>0</v>
      </c>
      <c r="E68" s="1">
        <f>IF(Table119[[#This Row],[COUNTRY]]=CATEGORICAL_BINS_STEP_1!$L$5,1,0)</f>
        <v>0</v>
      </c>
      <c r="F68" s="1">
        <f>IF(Table119[[#This Row],[COUNTRY]]=CATEGORICAL_BINS_STEP_1!L72,1,0)</f>
        <v>0</v>
      </c>
      <c r="G68" s="1">
        <f>IF(Table119[[#This Row],[COUNTRY]]=CATEGORICAL_BINS_STEP_1!$L$7,1,0)</f>
        <v>0</v>
      </c>
      <c r="H68" s="1">
        <f>IF(Table119[[#This Row],[COUNTRY]]=CATEGORICAL_BINS_STEP_1!$L$8,1,0)</f>
        <v>0</v>
      </c>
      <c r="I68" s="1">
        <f>IF(Table119[[#This Row],[COUNTRY]]=CATEGORICAL_BINS_STEP_1!$L$9,1,0)</f>
        <v>0</v>
      </c>
      <c r="J68" s="1">
        <f>IF(Table119[[#This Row],[COUNTRY]]=CATEGORICAL_BINS_STEP_1!$L$10,1,0)</f>
        <v>0</v>
      </c>
      <c r="K68" s="1">
        <f>IF(Table119[[#This Row],[COUNTRY]]=CATEGORICAL_BINS_STEP_1!$L$11,1,0)</f>
        <v>0</v>
      </c>
      <c r="L68" s="1">
        <f>IF(Table119[[#This Row],[SOLD PRICE]]&gt;=1000000,1,0)</f>
        <v>0</v>
      </c>
    </row>
    <row r="69" spans="1:12" x14ac:dyDescent="0.35">
      <c r="A69" s="68">
        <v>68</v>
      </c>
      <c r="B69" s="1">
        <f>IF(Table119[[#This Row],[COUNTRY]]=CATEGORICAL_BINS_STEP_1!$L$2,1,0)</f>
        <v>0</v>
      </c>
      <c r="C69" s="1">
        <f>IF(Table119[[#This Row],[COUNTRY]]=CATEGORICAL_BINS_STEP_1!$L$3,1,0)</f>
        <v>0</v>
      </c>
      <c r="D69" s="1">
        <f>IF(Table119[[#This Row],[COUNTRY]]=CATEGORICAL_BINS_STEP_1!$L$4,1,0)</f>
        <v>0</v>
      </c>
      <c r="E69" s="1">
        <f>IF(Table119[[#This Row],[COUNTRY]]=CATEGORICAL_BINS_STEP_1!$L$5,1,0)</f>
        <v>0</v>
      </c>
      <c r="F69" s="1">
        <f>IF(Table119[[#This Row],[COUNTRY]]=CATEGORICAL_BINS_STEP_1!L73,1,0)</f>
        <v>0</v>
      </c>
      <c r="G69" s="1">
        <f>IF(Table119[[#This Row],[COUNTRY]]=CATEGORICAL_BINS_STEP_1!$L$7,1,0)</f>
        <v>0</v>
      </c>
      <c r="H69" s="1">
        <f>IF(Table119[[#This Row],[COUNTRY]]=CATEGORICAL_BINS_STEP_1!$L$8,1,0)</f>
        <v>0</v>
      </c>
      <c r="I69" s="1">
        <f>IF(Table119[[#This Row],[COUNTRY]]=CATEGORICAL_BINS_STEP_1!$L$9,1,0)</f>
        <v>0</v>
      </c>
      <c r="J69" s="1">
        <f>IF(Table119[[#This Row],[COUNTRY]]=CATEGORICAL_BINS_STEP_1!$L$10,1,0)</f>
        <v>1</v>
      </c>
      <c r="K69" s="1">
        <f>IF(Table119[[#This Row],[COUNTRY]]=CATEGORICAL_BINS_STEP_1!$L$11,1,0)</f>
        <v>0</v>
      </c>
      <c r="L69" s="1">
        <f>IF(Table119[[#This Row],[SOLD PRICE]]&gt;=1000000,1,0)</f>
        <v>0</v>
      </c>
    </row>
    <row r="70" spans="1:12" x14ac:dyDescent="0.35">
      <c r="A70" s="68">
        <v>69</v>
      </c>
      <c r="B70" s="1">
        <f>IF(Table119[[#This Row],[COUNTRY]]=CATEGORICAL_BINS_STEP_1!$L$2,1,0)</f>
        <v>0</v>
      </c>
      <c r="C70" s="1">
        <f>IF(Table119[[#This Row],[COUNTRY]]=CATEGORICAL_BINS_STEP_1!$L$3,1,0)</f>
        <v>0</v>
      </c>
      <c r="D70" s="1">
        <f>IF(Table119[[#This Row],[COUNTRY]]=CATEGORICAL_BINS_STEP_1!$L$4,1,0)</f>
        <v>0</v>
      </c>
      <c r="E70" s="1">
        <f>IF(Table119[[#This Row],[COUNTRY]]=CATEGORICAL_BINS_STEP_1!$L$5,1,0)</f>
        <v>0</v>
      </c>
      <c r="F70" s="1">
        <f>IF(Table119[[#This Row],[COUNTRY]]=CATEGORICAL_BINS_STEP_1!L74,1,0)</f>
        <v>0</v>
      </c>
      <c r="G70" s="1">
        <f>IF(Table119[[#This Row],[COUNTRY]]=CATEGORICAL_BINS_STEP_1!$L$7,1,0)</f>
        <v>0</v>
      </c>
      <c r="H70" s="1">
        <f>IF(Table119[[#This Row],[COUNTRY]]=CATEGORICAL_BINS_STEP_1!$L$8,1,0)</f>
        <v>0</v>
      </c>
      <c r="I70" s="1">
        <f>IF(Table119[[#This Row],[COUNTRY]]=CATEGORICAL_BINS_STEP_1!$L$9,1,0)</f>
        <v>0</v>
      </c>
      <c r="J70" s="1">
        <f>IF(Table119[[#This Row],[COUNTRY]]=CATEGORICAL_BINS_STEP_1!$L$10,1,0)</f>
        <v>1</v>
      </c>
      <c r="K70" s="1">
        <f>IF(Table119[[#This Row],[COUNTRY]]=CATEGORICAL_BINS_STEP_1!$L$11,1,0)</f>
        <v>0</v>
      </c>
      <c r="L70" s="1">
        <f>IF(Table119[[#This Row],[SOLD PRICE]]&gt;=1000000,1,0)</f>
        <v>0</v>
      </c>
    </row>
    <row r="71" spans="1:12" x14ac:dyDescent="0.35">
      <c r="A71" s="68">
        <v>70</v>
      </c>
      <c r="B71" s="1">
        <f>IF(Table119[[#This Row],[COUNTRY]]=CATEGORICAL_BINS_STEP_1!$L$2,1,0)</f>
        <v>0</v>
      </c>
      <c r="C71" s="1">
        <f>IF(Table119[[#This Row],[COUNTRY]]=CATEGORICAL_BINS_STEP_1!$L$3,1,0)</f>
        <v>0</v>
      </c>
      <c r="D71" s="1">
        <f>IF(Table119[[#This Row],[COUNTRY]]=CATEGORICAL_BINS_STEP_1!$L$4,1,0)</f>
        <v>0</v>
      </c>
      <c r="E71" s="1">
        <f>IF(Table119[[#This Row],[COUNTRY]]=CATEGORICAL_BINS_STEP_1!$L$5,1,0)</f>
        <v>0</v>
      </c>
      <c r="F71" s="1">
        <f>IF(Table119[[#This Row],[COUNTRY]]=CATEGORICAL_BINS_STEP_1!L75,1,0)</f>
        <v>0</v>
      </c>
      <c r="G71" s="1">
        <f>IF(Table119[[#This Row],[COUNTRY]]=CATEGORICAL_BINS_STEP_1!$L$7,1,0)</f>
        <v>0</v>
      </c>
      <c r="H71" s="1">
        <f>IF(Table119[[#This Row],[COUNTRY]]=CATEGORICAL_BINS_STEP_1!$L$8,1,0)</f>
        <v>0</v>
      </c>
      <c r="I71" s="1">
        <f>IF(Table119[[#This Row],[COUNTRY]]=CATEGORICAL_BINS_STEP_1!$L$9,1,0)</f>
        <v>0</v>
      </c>
      <c r="J71" s="1">
        <f>IF(Table119[[#This Row],[COUNTRY]]=CATEGORICAL_BINS_STEP_1!$L$10,1,0)</f>
        <v>0</v>
      </c>
      <c r="K71" s="1">
        <f>IF(Table119[[#This Row],[COUNTRY]]=CATEGORICAL_BINS_STEP_1!$L$11,1,0)</f>
        <v>0</v>
      </c>
      <c r="L71" s="1">
        <f>IF(Table119[[#This Row],[SOLD PRICE]]&gt;=1000000,1,0)</f>
        <v>0</v>
      </c>
    </row>
    <row r="72" spans="1:12" x14ac:dyDescent="0.35">
      <c r="A72" s="68">
        <v>71</v>
      </c>
      <c r="B72" s="1">
        <f>IF(Table119[[#This Row],[COUNTRY]]=CATEGORICAL_BINS_STEP_1!$L$2,1,0)</f>
        <v>0</v>
      </c>
      <c r="C72" s="1">
        <f>IF(Table119[[#This Row],[COUNTRY]]=CATEGORICAL_BINS_STEP_1!$L$3,1,0)</f>
        <v>1</v>
      </c>
      <c r="D72" s="1">
        <f>IF(Table119[[#This Row],[COUNTRY]]=CATEGORICAL_BINS_STEP_1!$L$4,1,0)</f>
        <v>0</v>
      </c>
      <c r="E72" s="1">
        <f>IF(Table119[[#This Row],[COUNTRY]]=CATEGORICAL_BINS_STEP_1!$L$5,1,0)</f>
        <v>0</v>
      </c>
      <c r="F72" s="1">
        <f>IF(Table119[[#This Row],[COUNTRY]]=CATEGORICAL_BINS_STEP_1!L76,1,0)</f>
        <v>0</v>
      </c>
      <c r="G72" s="1">
        <f>IF(Table119[[#This Row],[COUNTRY]]=CATEGORICAL_BINS_STEP_1!$L$7,1,0)</f>
        <v>0</v>
      </c>
      <c r="H72" s="1">
        <f>IF(Table119[[#This Row],[COUNTRY]]=CATEGORICAL_BINS_STEP_1!$L$8,1,0)</f>
        <v>0</v>
      </c>
      <c r="I72" s="1">
        <f>IF(Table119[[#This Row],[COUNTRY]]=CATEGORICAL_BINS_STEP_1!$L$9,1,0)</f>
        <v>0</v>
      </c>
      <c r="J72" s="1">
        <f>IF(Table119[[#This Row],[COUNTRY]]=CATEGORICAL_BINS_STEP_1!$L$10,1,0)</f>
        <v>0</v>
      </c>
      <c r="K72" s="1">
        <f>IF(Table119[[#This Row],[COUNTRY]]=CATEGORICAL_BINS_STEP_1!$L$11,1,0)</f>
        <v>0</v>
      </c>
      <c r="L72" s="1">
        <f>IF(Table119[[#This Row],[SOLD PRICE]]&gt;=1000000,1,0)</f>
        <v>0</v>
      </c>
    </row>
    <row r="73" spans="1:12" x14ac:dyDescent="0.35">
      <c r="A73" s="68">
        <v>72</v>
      </c>
      <c r="B73" s="1">
        <f>IF(Table119[[#This Row],[COUNTRY]]=CATEGORICAL_BINS_STEP_1!$L$2,1,0)</f>
        <v>0</v>
      </c>
      <c r="C73" s="1">
        <f>IF(Table119[[#This Row],[COUNTRY]]=CATEGORICAL_BINS_STEP_1!$L$3,1,0)</f>
        <v>0</v>
      </c>
      <c r="D73" s="1">
        <f>IF(Table119[[#This Row],[COUNTRY]]=CATEGORICAL_BINS_STEP_1!$L$4,1,0)</f>
        <v>0</v>
      </c>
      <c r="E73" s="1">
        <f>IF(Table119[[#This Row],[COUNTRY]]=CATEGORICAL_BINS_STEP_1!$L$5,1,0)</f>
        <v>0</v>
      </c>
      <c r="F73" s="1">
        <f>IF(Table119[[#This Row],[COUNTRY]]=CATEGORICAL_BINS_STEP_1!L77,1,0)</f>
        <v>0</v>
      </c>
      <c r="G73" s="1">
        <f>IF(Table119[[#This Row],[COUNTRY]]=CATEGORICAL_BINS_STEP_1!$L$7,1,0)</f>
        <v>1</v>
      </c>
      <c r="H73" s="1">
        <f>IF(Table119[[#This Row],[COUNTRY]]=CATEGORICAL_BINS_STEP_1!$L$8,1,0)</f>
        <v>0</v>
      </c>
      <c r="I73" s="1">
        <f>IF(Table119[[#This Row],[COUNTRY]]=CATEGORICAL_BINS_STEP_1!$L$9,1,0)</f>
        <v>0</v>
      </c>
      <c r="J73" s="1">
        <f>IF(Table119[[#This Row],[COUNTRY]]=CATEGORICAL_BINS_STEP_1!$L$10,1,0)</f>
        <v>0</v>
      </c>
      <c r="K73" s="1">
        <f>IF(Table119[[#This Row],[COUNTRY]]=CATEGORICAL_BINS_STEP_1!$L$11,1,0)</f>
        <v>0</v>
      </c>
      <c r="L73" s="1">
        <f>IF(Table119[[#This Row],[SOLD PRICE]]&gt;=1000000,1,0)</f>
        <v>0</v>
      </c>
    </row>
    <row r="74" spans="1:12" x14ac:dyDescent="0.35">
      <c r="A74" s="68">
        <v>73</v>
      </c>
      <c r="B74" s="1">
        <f>IF(Table119[[#This Row],[COUNTRY]]=CATEGORICAL_BINS_STEP_1!$L$2,1,0)</f>
        <v>0</v>
      </c>
      <c r="C74" s="1">
        <f>IF(Table119[[#This Row],[COUNTRY]]=CATEGORICAL_BINS_STEP_1!$L$3,1,0)</f>
        <v>0</v>
      </c>
      <c r="D74" s="1">
        <f>IF(Table119[[#This Row],[COUNTRY]]=CATEGORICAL_BINS_STEP_1!$L$4,1,0)</f>
        <v>0</v>
      </c>
      <c r="E74" s="1">
        <f>IF(Table119[[#This Row],[COUNTRY]]=CATEGORICAL_BINS_STEP_1!$L$5,1,0)</f>
        <v>0</v>
      </c>
      <c r="F74" s="1">
        <f>IF(Table119[[#This Row],[COUNTRY]]=CATEGORICAL_BINS_STEP_1!L78,1,0)</f>
        <v>0</v>
      </c>
      <c r="G74" s="1">
        <f>IF(Table119[[#This Row],[COUNTRY]]=CATEGORICAL_BINS_STEP_1!$L$7,1,0)</f>
        <v>1</v>
      </c>
      <c r="H74" s="1">
        <f>IF(Table119[[#This Row],[COUNTRY]]=CATEGORICAL_BINS_STEP_1!$L$8,1,0)</f>
        <v>0</v>
      </c>
      <c r="I74" s="1">
        <f>IF(Table119[[#This Row],[COUNTRY]]=CATEGORICAL_BINS_STEP_1!$L$9,1,0)</f>
        <v>0</v>
      </c>
      <c r="J74" s="1">
        <f>IF(Table119[[#This Row],[COUNTRY]]=CATEGORICAL_BINS_STEP_1!$L$10,1,0)</f>
        <v>0</v>
      </c>
      <c r="K74" s="1">
        <f>IF(Table119[[#This Row],[COUNTRY]]=CATEGORICAL_BINS_STEP_1!$L$11,1,0)</f>
        <v>0</v>
      </c>
      <c r="L74" s="1">
        <f>IF(Table119[[#This Row],[SOLD PRICE]]&gt;=1000000,1,0)</f>
        <v>0</v>
      </c>
    </row>
    <row r="75" spans="1:12" x14ac:dyDescent="0.35">
      <c r="A75" s="68">
        <v>74</v>
      </c>
      <c r="B75" s="1">
        <f>IF(Table119[[#This Row],[COUNTRY]]=CATEGORICAL_BINS_STEP_1!$L$2,1,0)</f>
        <v>0</v>
      </c>
      <c r="C75" s="1">
        <f>IF(Table119[[#This Row],[COUNTRY]]=CATEGORICAL_BINS_STEP_1!$L$3,1,0)</f>
        <v>0</v>
      </c>
      <c r="D75" s="1">
        <f>IF(Table119[[#This Row],[COUNTRY]]=CATEGORICAL_BINS_STEP_1!$L$4,1,0)</f>
        <v>0</v>
      </c>
      <c r="E75" s="1">
        <f>IF(Table119[[#This Row],[COUNTRY]]=CATEGORICAL_BINS_STEP_1!$L$5,1,0)</f>
        <v>0</v>
      </c>
      <c r="F75" s="1">
        <f>IF(Table119[[#This Row],[COUNTRY]]=CATEGORICAL_BINS_STEP_1!L79,1,0)</f>
        <v>0</v>
      </c>
      <c r="G75" s="1">
        <f>IF(Table119[[#This Row],[COUNTRY]]=CATEGORICAL_BINS_STEP_1!$L$7,1,0)</f>
        <v>1</v>
      </c>
      <c r="H75" s="1">
        <f>IF(Table119[[#This Row],[COUNTRY]]=CATEGORICAL_BINS_STEP_1!$L$8,1,0)</f>
        <v>0</v>
      </c>
      <c r="I75" s="1">
        <f>IF(Table119[[#This Row],[COUNTRY]]=CATEGORICAL_BINS_STEP_1!$L$9,1,0)</f>
        <v>0</v>
      </c>
      <c r="J75" s="1">
        <f>IF(Table119[[#This Row],[COUNTRY]]=CATEGORICAL_BINS_STEP_1!$L$10,1,0)</f>
        <v>0</v>
      </c>
      <c r="K75" s="1">
        <f>IF(Table119[[#This Row],[COUNTRY]]=CATEGORICAL_BINS_STEP_1!$L$11,1,0)</f>
        <v>0</v>
      </c>
      <c r="L75" s="1">
        <f>IF(Table119[[#This Row],[SOLD PRICE]]&gt;=1000000,1,0)</f>
        <v>0</v>
      </c>
    </row>
    <row r="76" spans="1:12" x14ac:dyDescent="0.35">
      <c r="A76" s="68">
        <v>75</v>
      </c>
      <c r="B76" s="1">
        <f>IF(Table119[[#This Row],[COUNTRY]]=CATEGORICAL_BINS_STEP_1!$L$2,1,0)</f>
        <v>0</v>
      </c>
      <c r="C76" s="1">
        <f>IF(Table119[[#This Row],[COUNTRY]]=CATEGORICAL_BINS_STEP_1!$L$3,1,0)</f>
        <v>1</v>
      </c>
      <c r="D76" s="1">
        <f>IF(Table119[[#This Row],[COUNTRY]]=CATEGORICAL_BINS_STEP_1!$L$4,1,0)</f>
        <v>0</v>
      </c>
      <c r="E76" s="1">
        <f>IF(Table119[[#This Row],[COUNTRY]]=CATEGORICAL_BINS_STEP_1!$L$5,1,0)</f>
        <v>0</v>
      </c>
      <c r="F76" s="1">
        <f>IF(Table119[[#This Row],[COUNTRY]]=CATEGORICAL_BINS_STEP_1!L80,1,0)</f>
        <v>0</v>
      </c>
      <c r="G76" s="1">
        <f>IF(Table119[[#This Row],[COUNTRY]]=CATEGORICAL_BINS_STEP_1!$L$7,1,0)</f>
        <v>0</v>
      </c>
      <c r="H76" s="1">
        <f>IF(Table119[[#This Row],[COUNTRY]]=CATEGORICAL_BINS_STEP_1!$L$8,1,0)</f>
        <v>0</v>
      </c>
      <c r="I76" s="1">
        <f>IF(Table119[[#This Row],[COUNTRY]]=CATEGORICAL_BINS_STEP_1!$L$9,1,0)</f>
        <v>0</v>
      </c>
      <c r="J76" s="1">
        <f>IF(Table119[[#This Row],[COUNTRY]]=CATEGORICAL_BINS_STEP_1!$L$10,1,0)</f>
        <v>0</v>
      </c>
      <c r="K76" s="1">
        <f>IF(Table119[[#This Row],[COUNTRY]]=CATEGORICAL_BINS_STEP_1!$L$11,1,0)</f>
        <v>0</v>
      </c>
      <c r="L76" s="1">
        <f>IF(Table119[[#This Row],[SOLD PRICE]]&gt;=1000000,1,0)</f>
        <v>0</v>
      </c>
    </row>
    <row r="77" spans="1:12" x14ac:dyDescent="0.35">
      <c r="A77" s="68">
        <v>76</v>
      </c>
      <c r="B77" s="1">
        <f>IF(Table119[[#This Row],[COUNTRY]]=CATEGORICAL_BINS_STEP_1!$L$2,1,0)</f>
        <v>0</v>
      </c>
      <c r="C77" s="1">
        <f>IF(Table119[[#This Row],[COUNTRY]]=CATEGORICAL_BINS_STEP_1!$L$3,1,0)</f>
        <v>1</v>
      </c>
      <c r="D77" s="1">
        <f>IF(Table119[[#This Row],[COUNTRY]]=CATEGORICAL_BINS_STEP_1!$L$4,1,0)</f>
        <v>0</v>
      </c>
      <c r="E77" s="1">
        <f>IF(Table119[[#This Row],[COUNTRY]]=CATEGORICAL_BINS_STEP_1!$L$5,1,0)</f>
        <v>0</v>
      </c>
      <c r="F77" s="1">
        <f>IF(Table119[[#This Row],[COUNTRY]]=CATEGORICAL_BINS_STEP_1!L81,1,0)</f>
        <v>0</v>
      </c>
      <c r="G77" s="1">
        <f>IF(Table119[[#This Row],[COUNTRY]]=CATEGORICAL_BINS_STEP_1!$L$7,1,0)</f>
        <v>0</v>
      </c>
      <c r="H77" s="1">
        <f>IF(Table119[[#This Row],[COUNTRY]]=CATEGORICAL_BINS_STEP_1!$L$8,1,0)</f>
        <v>0</v>
      </c>
      <c r="I77" s="1">
        <f>IF(Table119[[#This Row],[COUNTRY]]=CATEGORICAL_BINS_STEP_1!$L$9,1,0)</f>
        <v>0</v>
      </c>
      <c r="J77" s="1">
        <f>IF(Table119[[#This Row],[COUNTRY]]=CATEGORICAL_BINS_STEP_1!$L$10,1,0)</f>
        <v>0</v>
      </c>
      <c r="K77" s="1">
        <f>IF(Table119[[#This Row],[COUNTRY]]=CATEGORICAL_BINS_STEP_1!$L$11,1,0)</f>
        <v>0</v>
      </c>
      <c r="L77" s="1">
        <f>IF(Table119[[#This Row],[SOLD PRICE]]&gt;=1000000,1,0)</f>
        <v>0</v>
      </c>
    </row>
    <row r="78" spans="1:12" x14ac:dyDescent="0.35">
      <c r="A78" s="68">
        <v>77</v>
      </c>
      <c r="B78" s="1">
        <f>IF(Table119[[#This Row],[COUNTRY]]=CATEGORICAL_BINS_STEP_1!$L$2,1,0)</f>
        <v>0</v>
      </c>
      <c r="C78" s="1">
        <f>IF(Table119[[#This Row],[COUNTRY]]=CATEGORICAL_BINS_STEP_1!$L$3,1,0)</f>
        <v>0</v>
      </c>
      <c r="D78" s="1">
        <f>IF(Table119[[#This Row],[COUNTRY]]=CATEGORICAL_BINS_STEP_1!$L$4,1,0)</f>
        <v>0</v>
      </c>
      <c r="E78" s="1">
        <f>IF(Table119[[#This Row],[COUNTRY]]=CATEGORICAL_BINS_STEP_1!$L$5,1,0)</f>
        <v>0</v>
      </c>
      <c r="F78" s="1">
        <f>IF(Table119[[#This Row],[COUNTRY]]=CATEGORICAL_BINS_STEP_1!L82,1,0)</f>
        <v>0</v>
      </c>
      <c r="G78" s="1">
        <f>IF(Table119[[#This Row],[COUNTRY]]=CATEGORICAL_BINS_STEP_1!$L$7,1,0)</f>
        <v>1</v>
      </c>
      <c r="H78" s="1">
        <f>IF(Table119[[#This Row],[COUNTRY]]=CATEGORICAL_BINS_STEP_1!$L$8,1,0)</f>
        <v>0</v>
      </c>
      <c r="I78" s="1">
        <f>IF(Table119[[#This Row],[COUNTRY]]=CATEGORICAL_BINS_STEP_1!$L$9,1,0)</f>
        <v>0</v>
      </c>
      <c r="J78" s="1">
        <f>IF(Table119[[#This Row],[COUNTRY]]=CATEGORICAL_BINS_STEP_1!$L$10,1,0)</f>
        <v>0</v>
      </c>
      <c r="K78" s="1">
        <f>IF(Table119[[#This Row],[COUNTRY]]=CATEGORICAL_BINS_STEP_1!$L$11,1,0)</f>
        <v>0</v>
      </c>
      <c r="L78" s="1">
        <f>IF(Table119[[#This Row],[SOLD PRICE]]&gt;=1000000,1,0)</f>
        <v>0</v>
      </c>
    </row>
    <row r="79" spans="1:12" x14ac:dyDescent="0.35">
      <c r="A79" s="68">
        <v>78</v>
      </c>
      <c r="B79" s="1">
        <f>IF(Table119[[#This Row],[COUNTRY]]=CATEGORICAL_BINS_STEP_1!$L$2,1,0)</f>
        <v>0</v>
      </c>
      <c r="C79" s="1">
        <f>IF(Table119[[#This Row],[COUNTRY]]=CATEGORICAL_BINS_STEP_1!$L$3,1,0)</f>
        <v>1</v>
      </c>
      <c r="D79" s="1">
        <f>IF(Table119[[#This Row],[COUNTRY]]=CATEGORICAL_BINS_STEP_1!$L$4,1,0)</f>
        <v>0</v>
      </c>
      <c r="E79" s="1">
        <f>IF(Table119[[#This Row],[COUNTRY]]=CATEGORICAL_BINS_STEP_1!$L$5,1,0)</f>
        <v>0</v>
      </c>
      <c r="F79" s="1">
        <f>IF(Table119[[#This Row],[COUNTRY]]=CATEGORICAL_BINS_STEP_1!L83,1,0)</f>
        <v>0</v>
      </c>
      <c r="G79" s="1">
        <f>IF(Table119[[#This Row],[COUNTRY]]=CATEGORICAL_BINS_STEP_1!$L$7,1,0)</f>
        <v>0</v>
      </c>
      <c r="H79" s="1">
        <f>IF(Table119[[#This Row],[COUNTRY]]=CATEGORICAL_BINS_STEP_1!$L$8,1,0)</f>
        <v>0</v>
      </c>
      <c r="I79" s="1">
        <f>IF(Table119[[#This Row],[COUNTRY]]=CATEGORICAL_BINS_STEP_1!$L$9,1,0)</f>
        <v>0</v>
      </c>
      <c r="J79" s="1">
        <f>IF(Table119[[#This Row],[COUNTRY]]=CATEGORICAL_BINS_STEP_1!$L$10,1,0)</f>
        <v>0</v>
      </c>
      <c r="K79" s="1">
        <f>IF(Table119[[#This Row],[COUNTRY]]=CATEGORICAL_BINS_STEP_1!$L$11,1,0)</f>
        <v>0</v>
      </c>
      <c r="L79" s="1">
        <f>IF(Table119[[#This Row],[SOLD PRICE]]&gt;=1000000,1,0)</f>
        <v>0</v>
      </c>
    </row>
    <row r="80" spans="1:12" x14ac:dyDescent="0.35">
      <c r="A80" s="68">
        <v>79</v>
      </c>
      <c r="B80" s="1">
        <f>IF(Table119[[#This Row],[COUNTRY]]=CATEGORICAL_BINS_STEP_1!$L$2,1,0)</f>
        <v>0</v>
      </c>
      <c r="C80" s="1">
        <f>IF(Table119[[#This Row],[COUNTRY]]=CATEGORICAL_BINS_STEP_1!$L$3,1,0)</f>
        <v>0</v>
      </c>
      <c r="D80" s="1">
        <f>IF(Table119[[#This Row],[COUNTRY]]=CATEGORICAL_BINS_STEP_1!$L$4,1,0)</f>
        <v>0</v>
      </c>
      <c r="E80" s="1">
        <f>IF(Table119[[#This Row],[COUNTRY]]=CATEGORICAL_BINS_STEP_1!$L$5,1,0)</f>
        <v>0</v>
      </c>
      <c r="F80" s="1">
        <f>IF(Table119[[#This Row],[COUNTRY]]=CATEGORICAL_BINS_STEP_1!L84,1,0)</f>
        <v>0</v>
      </c>
      <c r="G80" s="1">
        <f>IF(Table119[[#This Row],[COUNTRY]]=CATEGORICAL_BINS_STEP_1!$L$7,1,0)</f>
        <v>0</v>
      </c>
      <c r="H80" s="1">
        <f>IF(Table119[[#This Row],[COUNTRY]]=CATEGORICAL_BINS_STEP_1!$L$8,1,0)</f>
        <v>0</v>
      </c>
      <c r="I80" s="1">
        <f>IF(Table119[[#This Row],[COUNTRY]]=CATEGORICAL_BINS_STEP_1!$L$9,1,0)</f>
        <v>1</v>
      </c>
      <c r="J80" s="1">
        <f>IF(Table119[[#This Row],[COUNTRY]]=CATEGORICAL_BINS_STEP_1!$L$10,1,0)</f>
        <v>0</v>
      </c>
      <c r="K80" s="1">
        <f>IF(Table119[[#This Row],[COUNTRY]]=CATEGORICAL_BINS_STEP_1!$L$11,1,0)</f>
        <v>0</v>
      </c>
      <c r="L80" s="1">
        <f>IF(Table119[[#This Row],[SOLD PRICE]]&gt;=1000000,1,0)</f>
        <v>0</v>
      </c>
    </row>
    <row r="81" spans="1:12" x14ac:dyDescent="0.35">
      <c r="A81" s="68">
        <v>80</v>
      </c>
      <c r="B81" s="1">
        <f>IF(Table119[[#This Row],[COUNTRY]]=CATEGORICAL_BINS_STEP_1!$L$2,1,0)</f>
        <v>0</v>
      </c>
      <c r="C81" s="1">
        <f>IF(Table119[[#This Row],[COUNTRY]]=CATEGORICAL_BINS_STEP_1!$L$3,1,0)</f>
        <v>0</v>
      </c>
      <c r="D81" s="1">
        <f>IF(Table119[[#This Row],[COUNTRY]]=CATEGORICAL_BINS_STEP_1!$L$4,1,0)</f>
        <v>0</v>
      </c>
      <c r="E81" s="1">
        <f>IF(Table119[[#This Row],[COUNTRY]]=CATEGORICAL_BINS_STEP_1!$L$5,1,0)</f>
        <v>0</v>
      </c>
      <c r="F81" s="1">
        <f>IF(Table119[[#This Row],[COUNTRY]]=CATEGORICAL_BINS_STEP_1!L85,1,0)</f>
        <v>0</v>
      </c>
      <c r="G81" s="1">
        <f>IF(Table119[[#This Row],[COUNTRY]]=CATEGORICAL_BINS_STEP_1!$L$7,1,0)</f>
        <v>1</v>
      </c>
      <c r="H81" s="1">
        <f>IF(Table119[[#This Row],[COUNTRY]]=CATEGORICAL_BINS_STEP_1!$L$8,1,0)</f>
        <v>0</v>
      </c>
      <c r="I81" s="1">
        <f>IF(Table119[[#This Row],[COUNTRY]]=CATEGORICAL_BINS_STEP_1!$L$9,1,0)</f>
        <v>0</v>
      </c>
      <c r="J81" s="1">
        <f>IF(Table119[[#This Row],[COUNTRY]]=CATEGORICAL_BINS_STEP_1!$L$10,1,0)</f>
        <v>0</v>
      </c>
      <c r="K81" s="1">
        <f>IF(Table119[[#This Row],[COUNTRY]]=CATEGORICAL_BINS_STEP_1!$L$11,1,0)</f>
        <v>0</v>
      </c>
      <c r="L81" s="1">
        <f>IF(Table119[[#This Row],[SOLD PRICE]]&gt;=1000000,1,0)</f>
        <v>0</v>
      </c>
    </row>
    <row r="82" spans="1:12" x14ac:dyDescent="0.35">
      <c r="A82" s="68">
        <v>81</v>
      </c>
      <c r="B82" s="1">
        <f>IF(Table119[[#This Row],[COUNTRY]]=CATEGORICAL_BINS_STEP_1!$L$2,1,0)</f>
        <v>0</v>
      </c>
      <c r="C82" s="1">
        <f>IF(Table119[[#This Row],[COUNTRY]]=CATEGORICAL_BINS_STEP_1!$L$3,1,0)</f>
        <v>1</v>
      </c>
      <c r="D82" s="1">
        <f>IF(Table119[[#This Row],[COUNTRY]]=CATEGORICAL_BINS_STEP_1!$L$4,1,0)</f>
        <v>0</v>
      </c>
      <c r="E82" s="1">
        <f>IF(Table119[[#This Row],[COUNTRY]]=CATEGORICAL_BINS_STEP_1!$L$5,1,0)</f>
        <v>0</v>
      </c>
      <c r="F82" s="1">
        <f>IF(Table119[[#This Row],[COUNTRY]]=CATEGORICAL_BINS_STEP_1!L86,1,0)</f>
        <v>0</v>
      </c>
      <c r="G82" s="1">
        <f>IF(Table119[[#This Row],[COUNTRY]]=CATEGORICAL_BINS_STEP_1!$L$7,1,0)</f>
        <v>0</v>
      </c>
      <c r="H82" s="1">
        <f>IF(Table119[[#This Row],[COUNTRY]]=CATEGORICAL_BINS_STEP_1!$L$8,1,0)</f>
        <v>0</v>
      </c>
      <c r="I82" s="1">
        <f>IF(Table119[[#This Row],[COUNTRY]]=CATEGORICAL_BINS_STEP_1!$L$9,1,0)</f>
        <v>0</v>
      </c>
      <c r="J82" s="1">
        <f>IF(Table119[[#This Row],[COUNTRY]]=CATEGORICAL_BINS_STEP_1!$L$10,1,0)</f>
        <v>0</v>
      </c>
      <c r="K82" s="1">
        <f>IF(Table119[[#This Row],[COUNTRY]]=CATEGORICAL_BINS_STEP_1!$L$11,1,0)</f>
        <v>0</v>
      </c>
      <c r="L82" s="1">
        <f>IF(Table119[[#This Row],[SOLD PRICE]]&gt;=1000000,1,0)</f>
        <v>0</v>
      </c>
    </row>
    <row r="83" spans="1:12" x14ac:dyDescent="0.35">
      <c r="A83" s="68">
        <v>82</v>
      </c>
      <c r="B83" s="1">
        <f>IF(Table119[[#This Row],[COUNTRY]]=CATEGORICAL_BINS_STEP_1!$L$2,1,0)</f>
        <v>0</v>
      </c>
      <c r="C83" s="1">
        <f>IF(Table119[[#This Row],[COUNTRY]]=CATEGORICAL_BINS_STEP_1!$L$3,1,0)</f>
        <v>0</v>
      </c>
      <c r="D83" s="1">
        <f>IF(Table119[[#This Row],[COUNTRY]]=CATEGORICAL_BINS_STEP_1!$L$4,1,0)</f>
        <v>0</v>
      </c>
      <c r="E83" s="1">
        <f>IF(Table119[[#This Row],[COUNTRY]]=CATEGORICAL_BINS_STEP_1!$L$5,1,0)</f>
        <v>0</v>
      </c>
      <c r="F83" s="1">
        <f>IF(Table119[[#This Row],[COUNTRY]]=CATEGORICAL_BINS_STEP_1!L87,1,0)</f>
        <v>0</v>
      </c>
      <c r="G83" s="1">
        <f>IF(Table119[[#This Row],[COUNTRY]]=CATEGORICAL_BINS_STEP_1!$L$7,1,0)</f>
        <v>0</v>
      </c>
      <c r="H83" s="1">
        <f>IF(Table119[[#This Row],[COUNTRY]]=CATEGORICAL_BINS_STEP_1!$L$8,1,0)</f>
        <v>0</v>
      </c>
      <c r="I83" s="1">
        <f>IF(Table119[[#This Row],[COUNTRY]]=CATEGORICAL_BINS_STEP_1!$L$9,1,0)</f>
        <v>0</v>
      </c>
      <c r="J83" s="1">
        <f>IF(Table119[[#This Row],[COUNTRY]]=CATEGORICAL_BINS_STEP_1!$L$10,1,0)</f>
        <v>0</v>
      </c>
      <c r="K83" s="1">
        <f>IF(Table119[[#This Row],[COUNTRY]]=CATEGORICAL_BINS_STEP_1!$L$11,1,0)</f>
        <v>0</v>
      </c>
      <c r="L83" s="1">
        <f>IF(Table119[[#This Row],[SOLD PRICE]]&gt;=1000000,1,0)</f>
        <v>0</v>
      </c>
    </row>
    <row r="84" spans="1:12" x14ac:dyDescent="0.35">
      <c r="A84" s="68">
        <v>83</v>
      </c>
      <c r="B84" s="1">
        <f>IF(Table119[[#This Row],[COUNTRY]]=CATEGORICAL_BINS_STEP_1!$L$2,1,0)</f>
        <v>0</v>
      </c>
      <c r="C84" s="1">
        <f>IF(Table119[[#This Row],[COUNTRY]]=CATEGORICAL_BINS_STEP_1!$L$3,1,0)</f>
        <v>1</v>
      </c>
      <c r="D84" s="1">
        <f>IF(Table119[[#This Row],[COUNTRY]]=CATEGORICAL_BINS_STEP_1!$L$4,1,0)</f>
        <v>0</v>
      </c>
      <c r="E84" s="1">
        <f>IF(Table119[[#This Row],[COUNTRY]]=CATEGORICAL_BINS_STEP_1!$L$5,1,0)</f>
        <v>0</v>
      </c>
      <c r="F84" s="1">
        <f>IF(Table119[[#This Row],[COUNTRY]]=CATEGORICAL_BINS_STEP_1!L88,1,0)</f>
        <v>0</v>
      </c>
      <c r="G84" s="1">
        <f>IF(Table119[[#This Row],[COUNTRY]]=CATEGORICAL_BINS_STEP_1!$L$7,1,0)</f>
        <v>0</v>
      </c>
      <c r="H84" s="1">
        <f>IF(Table119[[#This Row],[COUNTRY]]=CATEGORICAL_BINS_STEP_1!$L$8,1,0)</f>
        <v>0</v>
      </c>
      <c r="I84" s="1">
        <f>IF(Table119[[#This Row],[COUNTRY]]=CATEGORICAL_BINS_STEP_1!$L$9,1,0)</f>
        <v>0</v>
      </c>
      <c r="J84" s="1">
        <f>IF(Table119[[#This Row],[COUNTRY]]=CATEGORICAL_BINS_STEP_1!$L$10,1,0)</f>
        <v>0</v>
      </c>
      <c r="K84" s="1">
        <f>IF(Table119[[#This Row],[COUNTRY]]=CATEGORICAL_BINS_STEP_1!$L$11,1,0)</f>
        <v>0</v>
      </c>
      <c r="L84" s="1">
        <f>IF(Table119[[#This Row],[SOLD PRICE]]&gt;=1000000,1,0)</f>
        <v>0</v>
      </c>
    </row>
    <row r="85" spans="1:12" x14ac:dyDescent="0.35">
      <c r="A85" s="68">
        <v>84</v>
      </c>
      <c r="B85" s="1">
        <f>IF(Table119[[#This Row],[COUNTRY]]=CATEGORICAL_BINS_STEP_1!$L$2,1,0)</f>
        <v>0</v>
      </c>
      <c r="C85" s="1">
        <f>IF(Table119[[#This Row],[COUNTRY]]=CATEGORICAL_BINS_STEP_1!$L$3,1,0)</f>
        <v>0</v>
      </c>
      <c r="D85" s="1">
        <f>IF(Table119[[#This Row],[COUNTRY]]=CATEGORICAL_BINS_STEP_1!$L$4,1,0)</f>
        <v>0</v>
      </c>
      <c r="E85" s="1">
        <f>IF(Table119[[#This Row],[COUNTRY]]=CATEGORICAL_BINS_STEP_1!$L$5,1,0)</f>
        <v>1</v>
      </c>
      <c r="F85" s="1">
        <f>IF(Table119[[#This Row],[COUNTRY]]=CATEGORICAL_BINS_STEP_1!L89,1,0)</f>
        <v>0</v>
      </c>
      <c r="G85" s="1">
        <f>IF(Table119[[#This Row],[COUNTRY]]=CATEGORICAL_BINS_STEP_1!$L$7,1,0)</f>
        <v>0</v>
      </c>
      <c r="H85" s="1">
        <f>IF(Table119[[#This Row],[COUNTRY]]=CATEGORICAL_BINS_STEP_1!$L$8,1,0)</f>
        <v>0</v>
      </c>
      <c r="I85" s="1">
        <f>IF(Table119[[#This Row],[COUNTRY]]=CATEGORICAL_BINS_STEP_1!$L$9,1,0)</f>
        <v>0</v>
      </c>
      <c r="J85" s="1">
        <f>IF(Table119[[#This Row],[COUNTRY]]=CATEGORICAL_BINS_STEP_1!$L$10,1,0)</f>
        <v>0</v>
      </c>
      <c r="K85" s="1">
        <f>IF(Table119[[#This Row],[COUNTRY]]=CATEGORICAL_BINS_STEP_1!$L$11,1,0)</f>
        <v>0</v>
      </c>
      <c r="L85" s="1">
        <f>IF(Table119[[#This Row],[SOLD PRICE]]&gt;=1000000,1,0)</f>
        <v>0</v>
      </c>
    </row>
    <row r="86" spans="1:12" x14ac:dyDescent="0.35">
      <c r="A86" s="68">
        <v>85</v>
      </c>
      <c r="B86" s="1">
        <f>IF(Table119[[#This Row],[COUNTRY]]=CATEGORICAL_BINS_STEP_1!$L$2,1,0)</f>
        <v>0</v>
      </c>
      <c r="C86" s="1">
        <f>IF(Table119[[#This Row],[COUNTRY]]=CATEGORICAL_BINS_STEP_1!$L$3,1,0)</f>
        <v>1</v>
      </c>
      <c r="D86" s="1">
        <f>IF(Table119[[#This Row],[COUNTRY]]=CATEGORICAL_BINS_STEP_1!$L$4,1,0)</f>
        <v>0</v>
      </c>
      <c r="E86" s="1">
        <f>IF(Table119[[#This Row],[COUNTRY]]=CATEGORICAL_BINS_STEP_1!$L$5,1,0)</f>
        <v>0</v>
      </c>
      <c r="F86" s="1">
        <f>IF(Table119[[#This Row],[COUNTRY]]=CATEGORICAL_BINS_STEP_1!L90,1,0)</f>
        <v>0</v>
      </c>
      <c r="G86" s="1">
        <f>IF(Table119[[#This Row],[COUNTRY]]=CATEGORICAL_BINS_STEP_1!$L$7,1,0)</f>
        <v>0</v>
      </c>
      <c r="H86" s="1">
        <f>IF(Table119[[#This Row],[COUNTRY]]=CATEGORICAL_BINS_STEP_1!$L$8,1,0)</f>
        <v>0</v>
      </c>
      <c r="I86" s="1">
        <f>IF(Table119[[#This Row],[COUNTRY]]=CATEGORICAL_BINS_STEP_1!$L$9,1,0)</f>
        <v>0</v>
      </c>
      <c r="J86" s="1">
        <f>IF(Table119[[#This Row],[COUNTRY]]=CATEGORICAL_BINS_STEP_1!$L$10,1,0)</f>
        <v>0</v>
      </c>
      <c r="K86" s="1">
        <f>IF(Table119[[#This Row],[COUNTRY]]=CATEGORICAL_BINS_STEP_1!$L$11,1,0)</f>
        <v>0</v>
      </c>
      <c r="L86" s="1">
        <f>IF(Table119[[#This Row],[SOLD PRICE]]&gt;=1000000,1,0)</f>
        <v>0</v>
      </c>
    </row>
    <row r="87" spans="1:12" x14ac:dyDescent="0.35">
      <c r="A87" s="68">
        <v>86</v>
      </c>
      <c r="B87" s="1">
        <f>IF(Table119[[#This Row],[COUNTRY]]=CATEGORICAL_BINS_STEP_1!$L$2,1,0)</f>
        <v>0</v>
      </c>
      <c r="C87" s="1">
        <f>IF(Table119[[#This Row],[COUNTRY]]=CATEGORICAL_BINS_STEP_1!$L$3,1,0)</f>
        <v>0</v>
      </c>
      <c r="D87" s="1">
        <f>IF(Table119[[#This Row],[COUNTRY]]=CATEGORICAL_BINS_STEP_1!$L$4,1,0)</f>
        <v>0</v>
      </c>
      <c r="E87" s="1">
        <f>IF(Table119[[#This Row],[COUNTRY]]=CATEGORICAL_BINS_STEP_1!$L$5,1,0)</f>
        <v>0</v>
      </c>
      <c r="F87" s="1">
        <f>IF(Table119[[#This Row],[COUNTRY]]=CATEGORICAL_BINS_STEP_1!L91,1,0)</f>
        <v>0</v>
      </c>
      <c r="G87" s="1">
        <f>IF(Table119[[#This Row],[COUNTRY]]=CATEGORICAL_BINS_STEP_1!$L$7,1,0)</f>
        <v>0</v>
      </c>
      <c r="H87" s="1">
        <f>IF(Table119[[#This Row],[COUNTRY]]=CATEGORICAL_BINS_STEP_1!$L$8,1,0)</f>
        <v>0</v>
      </c>
      <c r="I87" s="1">
        <f>IF(Table119[[#This Row],[COUNTRY]]=CATEGORICAL_BINS_STEP_1!$L$9,1,0)</f>
        <v>0</v>
      </c>
      <c r="J87" s="1">
        <f>IF(Table119[[#This Row],[COUNTRY]]=CATEGORICAL_BINS_STEP_1!$L$10,1,0)</f>
        <v>0</v>
      </c>
      <c r="K87" s="1">
        <f>IF(Table119[[#This Row],[COUNTRY]]=CATEGORICAL_BINS_STEP_1!$L$11,1,0)</f>
        <v>0</v>
      </c>
      <c r="L87" s="1">
        <f>IF(Table119[[#This Row],[SOLD PRICE]]&gt;=1000000,1,0)</f>
        <v>0</v>
      </c>
    </row>
    <row r="88" spans="1:12" x14ac:dyDescent="0.35">
      <c r="A88" s="68">
        <v>87</v>
      </c>
      <c r="B88" s="1">
        <f>IF(Table119[[#This Row],[COUNTRY]]=CATEGORICAL_BINS_STEP_1!$L$2,1,0)</f>
        <v>0</v>
      </c>
      <c r="C88" s="1">
        <f>IF(Table119[[#This Row],[COUNTRY]]=CATEGORICAL_BINS_STEP_1!$L$3,1,0)</f>
        <v>1</v>
      </c>
      <c r="D88" s="1">
        <f>IF(Table119[[#This Row],[COUNTRY]]=CATEGORICAL_BINS_STEP_1!$L$4,1,0)</f>
        <v>0</v>
      </c>
      <c r="E88" s="1">
        <f>IF(Table119[[#This Row],[COUNTRY]]=CATEGORICAL_BINS_STEP_1!$L$5,1,0)</f>
        <v>0</v>
      </c>
      <c r="F88" s="1">
        <f>IF(Table119[[#This Row],[COUNTRY]]=CATEGORICAL_BINS_STEP_1!L92,1,0)</f>
        <v>0</v>
      </c>
      <c r="G88" s="1">
        <f>IF(Table119[[#This Row],[COUNTRY]]=CATEGORICAL_BINS_STEP_1!$L$7,1,0)</f>
        <v>0</v>
      </c>
      <c r="H88" s="1">
        <f>IF(Table119[[#This Row],[COUNTRY]]=CATEGORICAL_BINS_STEP_1!$L$8,1,0)</f>
        <v>0</v>
      </c>
      <c r="I88" s="1">
        <f>IF(Table119[[#This Row],[COUNTRY]]=CATEGORICAL_BINS_STEP_1!$L$9,1,0)</f>
        <v>0</v>
      </c>
      <c r="J88" s="1">
        <f>IF(Table119[[#This Row],[COUNTRY]]=CATEGORICAL_BINS_STEP_1!$L$10,1,0)</f>
        <v>0</v>
      </c>
      <c r="K88" s="1">
        <f>IF(Table119[[#This Row],[COUNTRY]]=CATEGORICAL_BINS_STEP_1!$L$11,1,0)</f>
        <v>0</v>
      </c>
      <c r="L88" s="1">
        <f>IF(Table119[[#This Row],[SOLD PRICE]]&gt;=1000000,1,0)</f>
        <v>0</v>
      </c>
    </row>
    <row r="89" spans="1:12" x14ac:dyDescent="0.35">
      <c r="A89" s="68">
        <v>88</v>
      </c>
      <c r="B89" s="1">
        <f>IF(Table119[[#This Row],[COUNTRY]]=CATEGORICAL_BINS_STEP_1!$L$2,1,0)</f>
        <v>0</v>
      </c>
      <c r="C89" s="1">
        <f>IF(Table119[[#This Row],[COUNTRY]]=CATEGORICAL_BINS_STEP_1!$L$3,1,0)</f>
        <v>1</v>
      </c>
      <c r="D89" s="1">
        <f>IF(Table119[[#This Row],[COUNTRY]]=CATEGORICAL_BINS_STEP_1!$L$4,1,0)</f>
        <v>0</v>
      </c>
      <c r="E89" s="1">
        <f>IF(Table119[[#This Row],[COUNTRY]]=CATEGORICAL_BINS_STEP_1!$L$5,1,0)</f>
        <v>0</v>
      </c>
      <c r="F89" s="1">
        <f>IF(Table119[[#This Row],[COUNTRY]]=CATEGORICAL_BINS_STEP_1!L93,1,0)</f>
        <v>0</v>
      </c>
      <c r="G89" s="1">
        <f>IF(Table119[[#This Row],[COUNTRY]]=CATEGORICAL_BINS_STEP_1!$L$7,1,0)</f>
        <v>0</v>
      </c>
      <c r="H89" s="1">
        <f>IF(Table119[[#This Row],[COUNTRY]]=CATEGORICAL_BINS_STEP_1!$L$8,1,0)</f>
        <v>0</v>
      </c>
      <c r="I89" s="1">
        <f>IF(Table119[[#This Row],[COUNTRY]]=CATEGORICAL_BINS_STEP_1!$L$9,1,0)</f>
        <v>0</v>
      </c>
      <c r="J89" s="1">
        <f>IF(Table119[[#This Row],[COUNTRY]]=CATEGORICAL_BINS_STEP_1!$L$10,1,0)</f>
        <v>0</v>
      </c>
      <c r="K89" s="1">
        <f>IF(Table119[[#This Row],[COUNTRY]]=CATEGORICAL_BINS_STEP_1!$L$11,1,0)</f>
        <v>0</v>
      </c>
      <c r="L89" s="1">
        <f>IF(Table119[[#This Row],[SOLD PRICE]]&gt;=1000000,1,0)</f>
        <v>0</v>
      </c>
    </row>
    <row r="90" spans="1:12" x14ac:dyDescent="0.35">
      <c r="A90" s="68">
        <v>89</v>
      </c>
      <c r="B90" s="1">
        <f>IF(Table119[[#This Row],[COUNTRY]]=CATEGORICAL_BINS_STEP_1!$L$2,1,0)</f>
        <v>0</v>
      </c>
      <c r="C90" s="1">
        <f>IF(Table119[[#This Row],[COUNTRY]]=CATEGORICAL_BINS_STEP_1!$L$3,1,0)</f>
        <v>1</v>
      </c>
      <c r="D90" s="1">
        <f>IF(Table119[[#This Row],[COUNTRY]]=CATEGORICAL_BINS_STEP_1!$L$4,1,0)</f>
        <v>0</v>
      </c>
      <c r="E90" s="1">
        <f>IF(Table119[[#This Row],[COUNTRY]]=CATEGORICAL_BINS_STEP_1!$L$5,1,0)</f>
        <v>0</v>
      </c>
      <c r="F90" s="1">
        <f>IF(Table119[[#This Row],[COUNTRY]]=CATEGORICAL_BINS_STEP_1!L94,1,0)</f>
        <v>0</v>
      </c>
      <c r="G90" s="1">
        <f>IF(Table119[[#This Row],[COUNTRY]]=CATEGORICAL_BINS_STEP_1!$L$7,1,0)</f>
        <v>0</v>
      </c>
      <c r="H90" s="1">
        <f>IF(Table119[[#This Row],[COUNTRY]]=CATEGORICAL_BINS_STEP_1!$L$8,1,0)</f>
        <v>0</v>
      </c>
      <c r="I90" s="1">
        <f>IF(Table119[[#This Row],[COUNTRY]]=CATEGORICAL_BINS_STEP_1!$L$9,1,0)</f>
        <v>0</v>
      </c>
      <c r="J90" s="1">
        <f>IF(Table119[[#This Row],[COUNTRY]]=CATEGORICAL_BINS_STEP_1!$L$10,1,0)</f>
        <v>0</v>
      </c>
      <c r="K90" s="1">
        <f>IF(Table119[[#This Row],[COUNTRY]]=CATEGORICAL_BINS_STEP_1!$L$11,1,0)</f>
        <v>0</v>
      </c>
      <c r="L90" s="1">
        <f>IF(Table119[[#This Row],[SOLD PRICE]]&gt;=1000000,1,0)</f>
        <v>0</v>
      </c>
    </row>
    <row r="91" spans="1:12" x14ac:dyDescent="0.35">
      <c r="A91" s="68">
        <v>90</v>
      </c>
      <c r="B91" s="1">
        <f>IF(Table119[[#This Row],[COUNTRY]]=CATEGORICAL_BINS_STEP_1!$L$2,1,0)</f>
        <v>0</v>
      </c>
      <c r="C91" s="1">
        <f>IF(Table119[[#This Row],[COUNTRY]]=CATEGORICAL_BINS_STEP_1!$L$3,1,0)</f>
        <v>0</v>
      </c>
      <c r="D91" s="1">
        <f>IF(Table119[[#This Row],[COUNTRY]]=CATEGORICAL_BINS_STEP_1!$L$4,1,0)</f>
        <v>0</v>
      </c>
      <c r="E91" s="1">
        <f>IF(Table119[[#This Row],[COUNTRY]]=CATEGORICAL_BINS_STEP_1!$L$5,1,0)</f>
        <v>0</v>
      </c>
      <c r="F91" s="1">
        <f>IF(Table119[[#This Row],[COUNTRY]]=CATEGORICAL_BINS_STEP_1!L95,1,0)</f>
        <v>0</v>
      </c>
      <c r="G91" s="1">
        <f>IF(Table119[[#This Row],[COUNTRY]]=CATEGORICAL_BINS_STEP_1!$L$7,1,0)</f>
        <v>0</v>
      </c>
      <c r="H91" s="1">
        <f>IF(Table119[[#This Row],[COUNTRY]]=CATEGORICAL_BINS_STEP_1!$L$8,1,0)</f>
        <v>0</v>
      </c>
      <c r="I91" s="1">
        <f>IF(Table119[[#This Row],[COUNTRY]]=CATEGORICAL_BINS_STEP_1!$L$9,1,0)</f>
        <v>1</v>
      </c>
      <c r="J91" s="1">
        <f>IF(Table119[[#This Row],[COUNTRY]]=CATEGORICAL_BINS_STEP_1!$L$10,1,0)</f>
        <v>0</v>
      </c>
      <c r="K91" s="1">
        <f>IF(Table119[[#This Row],[COUNTRY]]=CATEGORICAL_BINS_STEP_1!$L$11,1,0)</f>
        <v>0</v>
      </c>
      <c r="L91" s="1">
        <f>IF(Table119[[#This Row],[SOLD PRICE]]&gt;=1000000,1,0)</f>
        <v>0</v>
      </c>
    </row>
    <row r="92" spans="1:12" x14ac:dyDescent="0.35">
      <c r="A92" s="68">
        <v>91</v>
      </c>
      <c r="B92" s="1">
        <f>IF(Table119[[#This Row],[COUNTRY]]=CATEGORICAL_BINS_STEP_1!$L$2,1,0)</f>
        <v>0</v>
      </c>
      <c r="C92" s="1">
        <f>IF(Table119[[#This Row],[COUNTRY]]=CATEGORICAL_BINS_STEP_1!$L$3,1,0)</f>
        <v>0</v>
      </c>
      <c r="D92" s="1">
        <f>IF(Table119[[#This Row],[COUNTRY]]=CATEGORICAL_BINS_STEP_1!$L$4,1,0)</f>
        <v>0</v>
      </c>
      <c r="E92" s="1">
        <f>IF(Table119[[#This Row],[COUNTRY]]=CATEGORICAL_BINS_STEP_1!$L$5,1,0)</f>
        <v>0</v>
      </c>
      <c r="F92" s="1">
        <f>IF(Table119[[#This Row],[COUNTRY]]=CATEGORICAL_BINS_STEP_1!L96,1,0)</f>
        <v>0</v>
      </c>
      <c r="G92" s="1">
        <f>IF(Table119[[#This Row],[COUNTRY]]=CATEGORICAL_BINS_STEP_1!$L$7,1,0)</f>
        <v>1</v>
      </c>
      <c r="H92" s="1">
        <f>IF(Table119[[#This Row],[COUNTRY]]=CATEGORICAL_BINS_STEP_1!$L$8,1,0)</f>
        <v>0</v>
      </c>
      <c r="I92" s="1">
        <f>IF(Table119[[#This Row],[COUNTRY]]=CATEGORICAL_BINS_STEP_1!$L$9,1,0)</f>
        <v>0</v>
      </c>
      <c r="J92" s="1">
        <f>IF(Table119[[#This Row],[COUNTRY]]=CATEGORICAL_BINS_STEP_1!$L$10,1,0)</f>
        <v>0</v>
      </c>
      <c r="K92" s="1">
        <f>IF(Table119[[#This Row],[COUNTRY]]=CATEGORICAL_BINS_STEP_1!$L$11,1,0)</f>
        <v>0</v>
      </c>
      <c r="L92" s="1">
        <f>IF(Table119[[#This Row],[SOLD PRICE]]&gt;=1000000,1,0)</f>
        <v>0</v>
      </c>
    </row>
    <row r="93" spans="1:12" x14ac:dyDescent="0.35">
      <c r="A93" s="68">
        <v>92</v>
      </c>
      <c r="B93" s="1">
        <f>IF(Table119[[#This Row],[COUNTRY]]=CATEGORICAL_BINS_STEP_1!$L$2,1,0)</f>
        <v>0</v>
      </c>
      <c r="C93" s="1">
        <f>IF(Table119[[#This Row],[COUNTRY]]=CATEGORICAL_BINS_STEP_1!$L$3,1,0)</f>
        <v>1</v>
      </c>
      <c r="D93" s="1">
        <f>IF(Table119[[#This Row],[COUNTRY]]=CATEGORICAL_BINS_STEP_1!$L$4,1,0)</f>
        <v>0</v>
      </c>
      <c r="E93" s="1">
        <f>IF(Table119[[#This Row],[COUNTRY]]=CATEGORICAL_BINS_STEP_1!$L$5,1,0)</f>
        <v>0</v>
      </c>
      <c r="F93" s="1">
        <f>IF(Table119[[#This Row],[COUNTRY]]=CATEGORICAL_BINS_STEP_1!L97,1,0)</f>
        <v>0</v>
      </c>
      <c r="G93" s="1">
        <f>IF(Table119[[#This Row],[COUNTRY]]=CATEGORICAL_BINS_STEP_1!$L$7,1,0)</f>
        <v>0</v>
      </c>
      <c r="H93" s="1">
        <f>IF(Table119[[#This Row],[COUNTRY]]=CATEGORICAL_BINS_STEP_1!$L$8,1,0)</f>
        <v>0</v>
      </c>
      <c r="I93" s="1">
        <f>IF(Table119[[#This Row],[COUNTRY]]=CATEGORICAL_BINS_STEP_1!$L$9,1,0)</f>
        <v>0</v>
      </c>
      <c r="J93" s="1">
        <f>IF(Table119[[#This Row],[COUNTRY]]=CATEGORICAL_BINS_STEP_1!$L$10,1,0)</f>
        <v>0</v>
      </c>
      <c r="K93" s="1">
        <f>IF(Table119[[#This Row],[COUNTRY]]=CATEGORICAL_BINS_STEP_1!$L$11,1,0)</f>
        <v>0</v>
      </c>
      <c r="L93" s="1">
        <f>IF(Table119[[#This Row],[SOLD PRICE]]&gt;=1000000,1,0)</f>
        <v>0</v>
      </c>
    </row>
    <row r="94" spans="1:12" x14ac:dyDescent="0.35">
      <c r="A94" s="68">
        <v>93</v>
      </c>
      <c r="B94" s="1">
        <f>IF(Table119[[#This Row],[COUNTRY]]=CATEGORICAL_BINS_STEP_1!$L$2,1,0)</f>
        <v>0</v>
      </c>
      <c r="C94" s="1">
        <f>IF(Table119[[#This Row],[COUNTRY]]=CATEGORICAL_BINS_STEP_1!$L$3,1,0)</f>
        <v>1</v>
      </c>
      <c r="D94" s="1">
        <f>IF(Table119[[#This Row],[COUNTRY]]=CATEGORICAL_BINS_STEP_1!$L$4,1,0)</f>
        <v>0</v>
      </c>
      <c r="E94" s="1">
        <f>IF(Table119[[#This Row],[COUNTRY]]=CATEGORICAL_BINS_STEP_1!$L$5,1,0)</f>
        <v>0</v>
      </c>
      <c r="F94" s="1">
        <f>IF(Table119[[#This Row],[COUNTRY]]=CATEGORICAL_BINS_STEP_1!L98,1,0)</f>
        <v>0</v>
      </c>
      <c r="G94" s="1">
        <f>IF(Table119[[#This Row],[COUNTRY]]=CATEGORICAL_BINS_STEP_1!$L$7,1,0)</f>
        <v>0</v>
      </c>
      <c r="H94" s="1">
        <f>IF(Table119[[#This Row],[COUNTRY]]=CATEGORICAL_BINS_STEP_1!$L$8,1,0)</f>
        <v>0</v>
      </c>
      <c r="I94" s="1">
        <f>IF(Table119[[#This Row],[COUNTRY]]=CATEGORICAL_BINS_STEP_1!$L$9,1,0)</f>
        <v>0</v>
      </c>
      <c r="J94" s="1">
        <f>IF(Table119[[#This Row],[COUNTRY]]=CATEGORICAL_BINS_STEP_1!$L$10,1,0)</f>
        <v>0</v>
      </c>
      <c r="K94" s="1">
        <f>IF(Table119[[#This Row],[COUNTRY]]=CATEGORICAL_BINS_STEP_1!$L$11,1,0)</f>
        <v>0</v>
      </c>
      <c r="L94" s="1">
        <f>IF(Table119[[#This Row],[SOLD PRICE]]&gt;=1000000,1,0)</f>
        <v>0</v>
      </c>
    </row>
    <row r="95" spans="1:12" x14ac:dyDescent="0.35">
      <c r="A95" s="68">
        <v>94</v>
      </c>
      <c r="B95" s="1">
        <f>IF(Table119[[#This Row],[COUNTRY]]=CATEGORICAL_BINS_STEP_1!$L$2,1,0)</f>
        <v>0</v>
      </c>
      <c r="C95" s="1">
        <f>IF(Table119[[#This Row],[COUNTRY]]=CATEGORICAL_BINS_STEP_1!$L$3,1,0)</f>
        <v>0</v>
      </c>
      <c r="D95" s="1">
        <f>IF(Table119[[#This Row],[COUNTRY]]=CATEGORICAL_BINS_STEP_1!$L$4,1,0)</f>
        <v>0</v>
      </c>
      <c r="E95" s="1">
        <f>IF(Table119[[#This Row],[COUNTRY]]=CATEGORICAL_BINS_STEP_1!$L$5,1,0)</f>
        <v>0</v>
      </c>
      <c r="F95" s="1">
        <f>IF(Table119[[#This Row],[COUNTRY]]=CATEGORICAL_BINS_STEP_1!L99,1,0)</f>
        <v>0</v>
      </c>
      <c r="G95" s="1">
        <f>IF(Table119[[#This Row],[COUNTRY]]=CATEGORICAL_BINS_STEP_1!$L$7,1,0)</f>
        <v>1</v>
      </c>
      <c r="H95" s="1">
        <f>IF(Table119[[#This Row],[COUNTRY]]=CATEGORICAL_BINS_STEP_1!$L$8,1,0)</f>
        <v>0</v>
      </c>
      <c r="I95" s="1">
        <f>IF(Table119[[#This Row],[COUNTRY]]=CATEGORICAL_BINS_STEP_1!$L$9,1,0)</f>
        <v>0</v>
      </c>
      <c r="J95" s="1">
        <f>IF(Table119[[#This Row],[COUNTRY]]=CATEGORICAL_BINS_STEP_1!$L$10,1,0)</f>
        <v>0</v>
      </c>
      <c r="K95" s="1">
        <f>IF(Table119[[#This Row],[COUNTRY]]=CATEGORICAL_BINS_STEP_1!$L$11,1,0)</f>
        <v>0</v>
      </c>
      <c r="L95" s="1">
        <f>IF(Table119[[#This Row],[SOLD PRICE]]&gt;=1000000,1,0)</f>
        <v>0</v>
      </c>
    </row>
    <row r="96" spans="1:12" x14ac:dyDescent="0.35">
      <c r="A96" s="68">
        <v>95</v>
      </c>
      <c r="B96" s="1">
        <f>IF(Table119[[#This Row],[COUNTRY]]=CATEGORICAL_BINS_STEP_1!$L$2,1,0)</f>
        <v>0</v>
      </c>
      <c r="C96" s="1">
        <f>IF(Table119[[#This Row],[COUNTRY]]=CATEGORICAL_BINS_STEP_1!$L$3,1,0)</f>
        <v>0</v>
      </c>
      <c r="D96" s="1">
        <f>IF(Table119[[#This Row],[COUNTRY]]=CATEGORICAL_BINS_STEP_1!$L$4,1,0)</f>
        <v>0</v>
      </c>
      <c r="E96" s="1">
        <f>IF(Table119[[#This Row],[COUNTRY]]=CATEGORICAL_BINS_STEP_1!$L$5,1,0)</f>
        <v>0</v>
      </c>
      <c r="F96" s="1">
        <f>IF(Table119[[#This Row],[COUNTRY]]=CATEGORICAL_BINS_STEP_1!L100,1,0)</f>
        <v>0</v>
      </c>
      <c r="G96" s="1">
        <f>IF(Table119[[#This Row],[COUNTRY]]=CATEGORICAL_BINS_STEP_1!$L$7,1,0)</f>
        <v>0</v>
      </c>
      <c r="H96" s="1">
        <f>IF(Table119[[#This Row],[COUNTRY]]=CATEGORICAL_BINS_STEP_1!$L$8,1,0)</f>
        <v>0</v>
      </c>
      <c r="I96" s="1">
        <f>IF(Table119[[#This Row],[COUNTRY]]=CATEGORICAL_BINS_STEP_1!$L$9,1,0)</f>
        <v>0</v>
      </c>
      <c r="J96" s="1">
        <f>IF(Table119[[#This Row],[COUNTRY]]=CATEGORICAL_BINS_STEP_1!$L$10,1,0)</f>
        <v>0</v>
      </c>
      <c r="K96" s="1">
        <f>IF(Table119[[#This Row],[COUNTRY]]=CATEGORICAL_BINS_STEP_1!$L$11,1,0)</f>
        <v>0</v>
      </c>
      <c r="L96" s="1">
        <f>IF(Table119[[#This Row],[SOLD PRICE]]&gt;=1000000,1,0)</f>
        <v>0</v>
      </c>
    </row>
    <row r="97" spans="1:12" x14ac:dyDescent="0.35">
      <c r="A97" s="68">
        <v>96</v>
      </c>
      <c r="B97" s="1">
        <f>IF(Table119[[#This Row],[COUNTRY]]=CATEGORICAL_BINS_STEP_1!$L$2,1,0)</f>
        <v>0</v>
      </c>
      <c r="C97" s="1">
        <f>IF(Table119[[#This Row],[COUNTRY]]=CATEGORICAL_BINS_STEP_1!$L$3,1,0)</f>
        <v>0</v>
      </c>
      <c r="D97" s="1">
        <f>IF(Table119[[#This Row],[COUNTRY]]=CATEGORICAL_BINS_STEP_1!$L$4,1,0)</f>
        <v>1</v>
      </c>
      <c r="E97" s="1">
        <f>IF(Table119[[#This Row],[COUNTRY]]=CATEGORICAL_BINS_STEP_1!$L$5,1,0)</f>
        <v>0</v>
      </c>
      <c r="F97" s="1">
        <f>IF(Table119[[#This Row],[COUNTRY]]=CATEGORICAL_BINS_STEP_1!L101,1,0)</f>
        <v>0</v>
      </c>
      <c r="G97" s="1">
        <f>IF(Table119[[#This Row],[COUNTRY]]=CATEGORICAL_BINS_STEP_1!$L$7,1,0)</f>
        <v>0</v>
      </c>
      <c r="H97" s="1">
        <f>IF(Table119[[#This Row],[COUNTRY]]=CATEGORICAL_BINS_STEP_1!$L$8,1,0)</f>
        <v>0</v>
      </c>
      <c r="I97" s="1">
        <f>IF(Table119[[#This Row],[COUNTRY]]=CATEGORICAL_BINS_STEP_1!$L$9,1,0)</f>
        <v>0</v>
      </c>
      <c r="J97" s="1">
        <f>IF(Table119[[#This Row],[COUNTRY]]=CATEGORICAL_BINS_STEP_1!$L$10,1,0)</f>
        <v>0</v>
      </c>
      <c r="K97" s="1">
        <f>IF(Table119[[#This Row],[COUNTRY]]=CATEGORICAL_BINS_STEP_1!$L$11,1,0)</f>
        <v>0</v>
      </c>
      <c r="L97" s="1">
        <f>IF(Table119[[#This Row],[SOLD PRICE]]&gt;=1000000,1,0)</f>
        <v>0</v>
      </c>
    </row>
    <row r="98" spans="1:12" x14ac:dyDescent="0.35">
      <c r="A98" s="68">
        <v>97</v>
      </c>
      <c r="B98" s="1">
        <f>IF(Table119[[#This Row],[COUNTRY]]=CATEGORICAL_BINS_STEP_1!$L$2,1,0)</f>
        <v>0</v>
      </c>
      <c r="C98" s="1">
        <f>IF(Table119[[#This Row],[COUNTRY]]=CATEGORICAL_BINS_STEP_1!$L$3,1,0)</f>
        <v>0</v>
      </c>
      <c r="D98" s="1">
        <f>IF(Table119[[#This Row],[COUNTRY]]=CATEGORICAL_BINS_STEP_1!$L$4,1,0)</f>
        <v>0</v>
      </c>
      <c r="E98" s="1">
        <f>IF(Table119[[#This Row],[COUNTRY]]=CATEGORICAL_BINS_STEP_1!$L$5,1,0)</f>
        <v>0</v>
      </c>
      <c r="F98" s="1">
        <f>IF(Table119[[#This Row],[COUNTRY]]=CATEGORICAL_BINS_STEP_1!L102,1,0)</f>
        <v>0</v>
      </c>
      <c r="G98" s="1">
        <f>IF(Table119[[#This Row],[COUNTRY]]=CATEGORICAL_BINS_STEP_1!$L$7,1,0)</f>
        <v>0</v>
      </c>
      <c r="H98" s="1">
        <f>IF(Table119[[#This Row],[COUNTRY]]=CATEGORICAL_BINS_STEP_1!$L$8,1,0)</f>
        <v>0</v>
      </c>
      <c r="I98" s="1">
        <f>IF(Table119[[#This Row],[COUNTRY]]=CATEGORICAL_BINS_STEP_1!$L$9,1,0)</f>
        <v>0</v>
      </c>
      <c r="J98" s="1">
        <f>IF(Table119[[#This Row],[COUNTRY]]=CATEGORICAL_BINS_STEP_1!$L$10,1,0)</f>
        <v>0</v>
      </c>
      <c r="K98" s="1">
        <f>IF(Table119[[#This Row],[COUNTRY]]=CATEGORICAL_BINS_STEP_1!$L$11,1,0)</f>
        <v>0</v>
      </c>
      <c r="L98" s="1">
        <f>IF(Table119[[#This Row],[SOLD PRICE]]&gt;=1000000,1,0)</f>
        <v>0</v>
      </c>
    </row>
    <row r="99" spans="1:12" x14ac:dyDescent="0.35">
      <c r="A99" s="68">
        <v>98</v>
      </c>
      <c r="B99" s="1">
        <f>IF(Table119[[#This Row],[COUNTRY]]=CATEGORICAL_BINS_STEP_1!$L$2,1,0)</f>
        <v>0</v>
      </c>
      <c r="C99" s="1">
        <f>IF(Table119[[#This Row],[COUNTRY]]=CATEGORICAL_BINS_STEP_1!$L$3,1,0)</f>
        <v>0</v>
      </c>
      <c r="D99" s="1">
        <f>IF(Table119[[#This Row],[COUNTRY]]=CATEGORICAL_BINS_STEP_1!$L$4,1,0)</f>
        <v>0</v>
      </c>
      <c r="E99" s="1">
        <f>IF(Table119[[#This Row],[COUNTRY]]=CATEGORICAL_BINS_STEP_1!$L$5,1,0)</f>
        <v>0</v>
      </c>
      <c r="F99" s="1">
        <f>IF(Table119[[#This Row],[COUNTRY]]=CATEGORICAL_BINS_STEP_1!L103,1,0)</f>
        <v>0</v>
      </c>
      <c r="G99" s="1">
        <f>IF(Table119[[#This Row],[COUNTRY]]=CATEGORICAL_BINS_STEP_1!$L$7,1,0)</f>
        <v>0</v>
      </c>
      <c r="H99" s="1">
        <f>IF(Table119[[#This Row],[COUNTRY]]=CATEGORICAL_BINS_STEP_1!$L$8,1,0)</f>
        <v>0</v>
      </c>
      <c r="I99" s="1">
        <f>IF(Table119[[#This Row],[COUNTRY]]=CATEGORICAL_BINS_STEP_1!$L$9,1,0)</f>
        <v>0</v>
      </c>
      <c r="J99" s="1">
        <f>IF(Table119[[#This Row],[COUNTRY]]=CATEGORICAL_BINS_STEP_1!$L$10,1,0)</f>
        <v>1</v>
      </c>
      <c r="K99" s="1">
        <f>IF(Table119[[#This Row],[COUNTRY]]=CATEGORICAL_BINS_STEP_1!$L$11,1,0)</f>
        <v>0</v>
      </c>
      <c r="L99" s="1">
        <f>IF(Table119[[#This Row],[SOLD PRICE]]&gt;=1000000,1,0)</f>
        <v>0</v>
      </c>
    </row>
    <row r="100" spans="1:12" x14ac:dyDescent="0.35">
      <c r="A100" s="68">
        <v>99</v>
      </c>
      <c r="B100" s="1">
        <f>IF(Table119[[#This Row],[COUNTRY]]=CATEGORICAL_BINS_STEP_1!$L$2,1,0)</f>
        <v>0</v>
      </c>
      <c r="C100" s="1">
        <f>IF(Table119[[#This Row],[COUNTRY]]=CATEGORICAL_BINS_STEP_1!$L$3,1,0)</f>
        <v>0</v>
      </c>
      <c r="D100" s="1">
        <f>IF(Table119[[#This Row],[COUNTRY]]=CATEGORICAL_BINS_STEP_1!$L$4,1,0)</f>
        <v>1</v>
      </c>
      <c r="E100" s="1">
        <f>IF(Table119[[#This Row],[COUNTRY]]=CATEGORICAL_BINS_STEP_1!$L$5,1,0)</f>
        <v>0</v>
      </c>
      <c r="F100" s="1">
        <f>IF(Table119[[#This Row],[COUNTRY]]=CATEGORICAL_BINS_STEP_1!L104,1,0)</f>
        <v>0</v>
      </c>
      <c r="G100" s="1">
        <f>IF(Table119[[#This Row],[COUNTRY]]=CATEGORICAL_BINS_STEP_1!$L$7,1,0)</f>
        <v>0</v>
      </c>
      <c r="H100" s="1">
        <f>IF(Table119[[#This Row],[COUNTRY]]=CATEGORICAL_BINS_STEP_1!$L$8,1,0)</f>
        <v>0</v>
      </c>
      <c r="I100" s="1">
        <f>IF(Table119[[#This Row],[COUNTRY]]=CATEGORICAL_BINS_STEP_1!$L$9,1,0)</f>
        <v>0</v>
      </c>
      <c r="J100" s="1">
        <f>IF(Table119[[#This Row],[COUNTRY]]=CATEGORICAL_BINS_STEP_1!$L$10,1,0)</f>
        <v>0</v>
      </c>
      <c r="K100" s="1">
        <f>IF(Table119[[#This Row],[COUNTRY]]=CATEGORICAL_BINS_STEP_1!$L$11,1,0)</f>
        <v>0</v>
      </c>
      <c r="L100" s="1">
        <f>IF(Table119[[#This Row],[SOLD PRICE]]&gt;=1000000,1,0)</f>
        <v>0</v>
      </c>
    </row>
    <row r="101" spans="1:12" x14ac:dyDescent="0.35">
      <c r="A101" s="68">
        <v>100</v>
      </c>
      <c r="B101" s="1">
        <f>IF(Table119[[#This Row],[COUNTRY]]=CATEGORICAL_BINS_STEP_1!$L$2,1,0)</f>
        <v>0</v>
      </c>
      <c r="C101" s="1">
        <f>IF(Table119[[#This Row],[COUNTRY]]=CATEGORICAL_BINS_STEP_1!$L$3,1,0)</f>
        <v>0</v>
      </c>
      <c r="D101" s="1">
        <f>IF(Table119[[#This Row],[COUNTRY]]=CATEGORICAL_BINS_STEP_1!$L$4,1,0)</f>
        <v>1</v>
      </c>
      <c r="E101" s="1">
        <f>IF(Table119[[#This Row],[COUNTRY]]=CATEGORICAL_BINS_STEP_1!$L$5,1,0)</f>
        <v>0</v>
      </c>
      <c r="F101" s="1">
        <f>IF(Table119[[#This Row],[COUNTRY]]=CATEGORICAL_BINS_STEP_1!L105,1,0)</f>
        <v>0</v>
      </c>
      <c r="G101" s="1">
        <f>IF(Table119[[#This Row],[COUNTRY]]=CATEGORICAL_BINS_STEP_1!$L$7,1,0)</f>
        <v>0</v>
      </c>
      <c r="H101" s="1">
        <f>IF(Table119[[#This Row],[COUNTRY]]=CATEGORICAL_BINS_STEP_1!$L$8,1,0)</f>
        <v>0</v>
      </c>
      <c r="I101" s="1">
        <f>IF(Table119[[#This Row],[COUNTRY]]=CATEGORICAL_BINS_STEP_1!$L$9,1,0)</f>
        <v>0</v>
      </c>
      <c r="J101" s="1">
        <f>IF(Table119[[#This Row],[COUNTRY]]=CATEGORICAL_BINS_STEP_1!$L$10,1,0)</f>
        <v>0</v>
      </c>
      <c r="K101" s="1">
        <f>IF(Table119[[#This Row],[COUNTRY]]=CATEGORICAL_BINS_STEP_1!$L$11,1,0)</f>
        <v>0</v>
      </c>
      <c r="L101" s="1">
        <f>IF(Table119[[#This Row],[SOLD PRICE]]&gt;=1000000,1,0)</f>
        <v>0</v>
      </c>
    </row>
    <row r="102" spans="1:12" x14ac:dyDescent="0.35">
      <c r="A102" s="68">
        <v>101</v>
      </c>
      <c r="B102" s="1">
        <f>IF(Table119[[#This Row],[COUNTRY]]=CATEGORICAL_BINS_STEP_1!$L$2,1,0)</f>
        <v>0</v>
      </c>
      <c r="C102" s="1">
        <f>IF(Table119[[#This Row],[COUNTRY]]=CATEGORICAL_BINS_STEP_1!$L$3,1,0)</f>
        <v>0</v>
      </c>
      <c r="D102" s="1">
        <f>IF(Table119[[#This Row],[COUNTRY]]=CATEGORICAL_BINS_STEP_1!$L$4,1,0)</f>
        <v>0</v>
      </c>
      <c r="E102" s="1">
        <f>IF(Table119[[#This Row],[COUNTRY]]=CATEGORICAL_BINS_STEP_1!$L$5,1,0)</f>
        <v>0</v>
      </c>
      <c r="F102" s="1">
        <f>IF(Table119[[#This Row],[COUNTRY]]=CATEGORICAL_BINS_STEP_1!L106,1,0)</f>
        <v>0</v>
      </c>
      <c r="G102" s="1">
        <f>IF(Table119[[#This Row],[COUNTRY]]=CATEGORICAL_BINS_STEP_1!$L$7,1,0)</f>
        <v>0</v>
      </c>
      <c r="H102" s="1">
        <f>IF(Table119[[#This Row],[COUNTRY]]=CATEGORICAL_BINS_STEP_1!$L$8,1,0)</f>
        <v>0</v>
      </c>
      <c r="I102" s="1">
        <f>IF(Table119[[#This Row],[COUNTRY]]=CATEGORICAL_BINS_STEP_1!$L$9,1,0)</f>
        <v>0</v>
      </c>
      <c r="J102" s="1">
        <f>IF(Table119[[#This Row],[COUNTRY]]=CATEGORICAL_BINS_STEP_1!$L$10,1,0)</f>
        <v>1</v>
      </c>
      <c r="K102" s="1">
        <f>IF(Table119[[#This Row],[COUNTRY]]=CATEGORICAL_BINS_STEP_1!$L$11,1,0)</f>
        <v>0</v>
      </c>
      <c r="L102" s="1">
        <f>IF(Table119[[#This Row],[SOLD PRICE]]&gt;=1000000,1,0)</f>
        <v>0</v>
      </c>
    </row>
    <row r="103" spans="1:12" x14ac:dyDescent="0.35">
      <c r="A103" s="68">
        <v>102</v>
      </c>
      <c r="B103" s="1">
        <f>IF(Table119[[#This Row],[COUNTRY]]=CATEGORICAL_BINS_STEP_1!$L$2,1,0)</f>
        <v>0</v>
      </c>
      <c r="C103" s="1">
        <f>IF(Table119[[#This Row],[COUNTRY]]=CATEGORICAL_BINS_STEP_1!$L$3,1,0)</f>
        <v>0</v>
      </c>
      <c r="D103" s="1">
        <f>IF(Table119[[#This Row],[COUNTRY]]=CATEGORICAL_BINS_STEP_1!$L$4,1,0)</f>
        <v>0</v>
      </c>
      <c r="E103" s="1">
        <f>IF(Table119[[#This Row],[COUNTRY]]=CATEGORICAL_BINS_STEP_1!$L$5,1,0)</f>
        <v>0</v>
      </c>
      <c r="F103" s="1">
        <f>IF(Table119[[#This Row],[COUNTRY]]=CATEGORICAL_BINS_STEP_1!L107,1,0)</f>
        <v>0</v>
      </c>
      <c r="G103" s="1">
        <f>IF(Table119[[#This Row],[COUNTRY]]=CATEGORICAL_BINS_STEP_1!$L$7,1,0)</f>
        <v>0</v>
      </c>
      <c r="H103" s="1">
        <f>IF(Table119[[#This Row],[COUNTRY]]=CATEGORICAL_BINS_STEP_1!$L$8,1,0)</f>
        <v>0</v>
      </c>
      <c r="I103" s="1">
        <f>IF(Table119[[#This Row],[COUNTRY]]=CATEGORICAL_BINS_STEP_1!$L$9,1,0)</f>
        <v>0</v>
      </c>
      <c r="J103" s="1">
        <f>IF(Table119[[#This Row],[COUNTRY]]=CATEGORICAL_BINS_STEP_1!$L$10,1,0)</f>
        <v>0</v>
      </c>
      <c r="K103" s="1">
        <f>IF(Table119[[#This Row],[COUNTRY]]=CATEGORICAL_BINS_STEP_1!$L$11,1,0)</f>
        <v>0</v>
      </c>
      <c r="L103" s="1">
        <f>IF(Table119[[#This Row],[SOLD PRICE]]&gt;=1000000,1,0)</f>
        <v>0</v>
      </c>
    </row>
    <row r="104" spans="1:12" x14ac:dyDescent="0.35">
      <c r="A104" s="68">
        <v>103</v>
      </c>
      <c r="B104" s="1">
        <f>IF(Table119[[#This Row],[COUNTRY]]=CATEGORICAL_BINS_STEP_1!$L$2,1,0)</f>
        <v>0</v>
      </c>
      <c r="C104" s="1">
        <f>IF(Table119[[#This Row],[COUNTRY]]=CATEGORICAL_BINS_STEP_1!$L$3,1,0)</f>
        <v>1</v>
      </c>
      <c r="D104" s="1">
        <f>IF(Table119[[#This Row],[COUNTRY]]=CATEGORICAL_BINS_STEP_1!$L$4,1,0)</f>
        <v>0</v>
      </c>
      <c r="E104" s="1">
        <f>IF(Table119[[#This Row],[COUNTRY]]=CATEGORICAL_BINS_STEP_1!$L$5,1,0)</f>
        <v>0</v>
      </c>
      <c r="F104" s="1">
        <f>IF(Table119[[#This Row],[COUNTRY]]=CATEGORICAL_BINS_STEP_1!L108,1,0)</f>
        <v>0</v>
      </c>
      <c r="G104" s="1">
        <f>IF(Table119[[#This Row],[COUNTRY]]=CATEGORICAL_BINS_STEP_1!$L$7,1,0)</f>
        <v>0</v>
      </c>
      <c r="H104" s="1">
        <f>IF(Table119[[#This Row],[COUNTRY]]=CATEGORICAL_BINS_STEP_1!$L$8,1,0)</f>
        <v>0</v>
      </c>
      <c r="I104" s="1">
        <f>IF(Table119[[#This Row],[COUNTRY]]=CATEGORICAL_BINS_STEP_1!$L$9,1,0)</f>
        <v>0</v>
      </c>
      <c r="J104" s="1">
        <f>IF(Table119[[#This Row],[COUNTRY]]=CATEGORICAL_BINS_STEP_1!$L$10,1,0)</f>
        <v>0</v>
      </c>
      <c r="K104" s="1">
        <f>IF(Table119[[#This Row],[COUNTRY]]=CATEGORICAL_BINS_STEP_1!$L$11,1,0)</f>
        <v>0</v>
      </c>
      <c r="L104" s="1">
        <f>IF(Table119[[#This Row],[SOLD PRICE]]&gt;=1000000,1,0)</f>
        <v>0</v>
      </c>
    </row>
    <row r="105" spans="1:12" x14ac:dyDescent="0.35">
      <c r="A105" s="68">
        <v>104</v>
      </c>
      <c r="B105" s="1">
        <f>IF(Table119[[#This Row],[COUNTRY]]=CATEGORICAL_BINS_STEP_1!$L$2,1,0)</f>
        <v>0</v>
      </c>
      <c r="C105" s="1">
        <f>IF(Table119[[#This Row],[COUNTRY]]=CATEGORICAL_BINS_STEP_1!$L$3,1,0)</f>
        <v>0</v>
      </c>
      <c r="D105" s="1">
        <f>IF(Table119[[#This Row],[COUNTRY]]=CATEGORICAL_BINS_STEP_1!$L$4,1,0)</f>
        <v>0</v>
      </c>
      <c r="E105" s="1">
        <f>IF(Table119[[#This Row],[COUNTRY]]=CATEGORICAL_BINS_STEP_1!$L$5,1,0)</f>
        <v>0</v>
      </c>
      <c r="F105" s="1">
        <f>IF(Table119[[#This Row],[COUNTRY]]=CATEGORICAL_BINS_STEP_1!L109,1,0)</f>
        <v>0</v>
      </c>
      <c r="G105" s="1">
        <f>IF(Table119[[#This Row],[COUNTRY]]=CATEGORICAL_BINS_STEP_1!$L$7,1,0)</f>
        <v>1</v>
      </c>
      <c r="H105" s="1">
        <f>IF(Table119[[#This Row],[COUNTRY]]=CATEGORICAL_BINS_STEP_1!$L$8,1,0)</f>
        <v>0</v>
      </c>
      <c r="I105" s="1">
        <f>IF(Table119[[#This Row],[COUNTRY]]=CATEGORICAL_BINS_STEP_1!$L$9,1,0)</f>
        <v>0</v>
      </c>
      <c r="J105" s="1">
        <f>IF(Table119[[#This Row],[COUNTRY]]=CATEGORICAL_BINS_STEP_1!$L$10,1,0)</f>
        <v>0</v>
      </c>
      <c r="K105" s="1">
        <f>IF(Table119[[#This Row],[COUNTRY]]=CATEGORICAL_BINS_STEP_1!$L$11,1,0)</f>
        <v>0</v>
      </c>
      <c r="L105" s="1">
        <f>IF(Table119[[#This Row],[SOLD PRICE]]&gt;=1000000,1,0)</f>
        <v>0</v>
      </c>
    </row>
    <row r="106" spans="1:12" x14ac:dyDescent="0.35">
      <c r="A106" s="68">
        <v>105</v>
      </c>
      <c r="B106" s="1">
        <f>IF(Table119[[#This Row],[COUNTRY]]=CATEGORICAL_BINS_STEP_1!$L$2,1,0)</f>
        <v>0</v>
      </c>
      <c r="C106" s="1">
        <f>IF(Table119[[#This Row],[COUNTRY]]=CATEGORICAL_BINS_STEP_1!$L$3,1,0)</f>
        <v>0</v>
      </c>
      <c r="D106" s="1">
        <f>IF(Table119[[#This Row],[COUNTRY]]=CATEGORICAL_BINS_STEP_1!$L$4,1,0)</f>
        <v>0</v>
      </c>
      <c r="E106" s="1">
        <f>IF(Table119[[#This Row],[COUNTRY]]=CATEGORICAL_BINS_STEP_1!$L$5,1,0)</f>
        <v>0</v>
      </c>
      <c r="F106" s="1">
        <f>IF(Table119[[#This Row],[COUNTRY]]=CATEGORICAL_BINS_STEP_1!L110,1,0)</f>
        <v>0</v>
      </c>
      <c r="G106" s="1">
        <f>IF(Table119[[#This Row],[COUNTRY]]=CATEGORICAL_BINS_STEP_1!$L$7,1,0)</f>
        <v>0</v>
      </c>
      <c r="H106" s="1">
        <f>IF(Table119[[#This Row],[COUNTRY]]=CATEGORICAL_BINS_STEP_1!$L$8,1,0)</f>
        <v>0</v>
      </c>
      <c r="I106" s="1">
        <f>IF(Table119[[#This Row],[COUNTRY]]=CATEGORICAL_BINS_STEP_1!$L$9,1,0)</f>
        <v>1</v>
      </c>
      <c r="J106" s="1">
        <f>IF(Table119[[#This Row],[COUNTRY]]=CATEGORICAL_BINS_STEP_1!$L$10,1,0)</f>
        <v>0</v>
      </c>
      <c r="K106" s="1">
        <f>IF(Table119[[#This Row],[COUNTRY]]=CATEGORICAL_BINS_STEP_1!$L$11,1,0)</f>
        <v>0</v>
      </c>
      <c r="L106" s="1">
        <f>IF(Table119[[#This Row],[SOLD PRICE]]&gt;=1000000,1,0)</f>
        <v>0</v>
      </c>
    </row>
    <row r="107" spans="1:12" x14ac:dyDescent="0.35">
      <c r="A107" s="68">
        <v>106</v>
      </c>
      <c r="B107" s="1">
        <f>IF(Table119[[#This Row],[COUNTRY]]=CATEGORICAL_BINS_STEP_1!$L$2,1,0)</f>
        <v>0</v>
      </c>
      <c r="C107" s="1">
        <f>IF(Table119[[#This Row],[COUNTRY]]=CATEGORICAL_BINS_STEP_1!$L$3,1,0)</f>
        <v>0</v>
      </c>
      <c r="D107" s="1">
        <f>IF(Table119[[#This Row],[COUNTRY]]=CATEGORICAL_BINS_STEP_1!$L$4,1,0)</f>
        <v>0</v>
      </c>
      <c r="E107" s="1">
        <f>IF(Table119[[#This Row],[COUNTRY]]=CATEGORICAL_BINS_STEP_1!$L$5,1,0)</f>
        <v>0</v>
      </c>
      <c r="F107" s="1">
        <f>IF(Table119[[#This Row],[COUNTRY]]=CATEGORICAL_BINS_STEP_1!L111,1,0)</f>
        <v>0</v>
      </c>
      <c r="G107" s="1">
        <f>IF(Table119[[#This Row],[COUNTRY]]=CATEGORICAL_BINS_STEP_1!$L$7,1,0)</f>
        <v>0</v>
      </c>
      <c r="H107" s="1">
        <f>IF(Table119[[#This Row],[COUNTRY]]=CATEGORICAL_BINS_STEP_1!$L$8,1,0)</f>
        <v>0</v>
      </c>
      <c r="I107" s="1">
        <f>IF(Table119[[#This Row],[COUNTRY]]=CATEGORICAL_BINS_STEP_1!$L$9,1,0)</f>
        <v>1</v>
      </c>
      <c r="J107" s="1">
        <f>IF(Table119[[#This Row],[COUNTRY]]=CATEGORICAL_BINS_STEP_1!$L$10,1,0)</f>
        <v>0</v>
      </c>
      <c r="K107" s="1">
        <f>IF(Table119[[#This Row],[COUNTRY]]=CATEGORICAL_BINS_STEP_1!$L$11,1,0)</f>
        <v>0</v>
      </c>
      <c r="L107" s="1">
        <f>IF(Table119[[#This Row],[SOLD PRICE]]&gt;=1000000,1,0)</f>
        <v>0</v>
      </c>
    </row>
    <row r="108" spans="1:12" x14ac:dyDescent="0.35">
      <c r="A108" s="68">
        <v>107</v>
      </c>
      <c r="B108" s="1">
        <f>IF(Table119[[#This Row],[COUNTRY]]=CATEGORICAL_BINS_STEP_1!$L$2,1,0)</f>
        <v>0</v>
      </c>
      <c r="C108" s="1">
        <f>IF(Table119[[#This Row],[COUNTRY]]=CATEGORICAL_BINS_STEP_1!$L$3,1,0)</f>
        <v>1</v>
      </c>
      <c r="D108" s="1">
        <f>IF(Table119[[#This Row],[COUNTRY]]=CATEGORICAL_BINS_STEP_1!$L$4,1,0)</f>
        <v>0</v>
      </c>
      <c r="E108" s="1">
        <f>IF(Table119[[#This Row],[COUNTRY]]=CATEGORICAL_BINS_STEP_1!$L$5,1,0)</f>
        <v>0</v>
      </c>
      <c r="F108" s="1">
        <f>IF(Table119[[#This Row],[COUNTRY]]=CATEGORICAL_BINS_STEP_1!L112,1,0)</f>
        <v>0</v>
      </c>
      <c r="G108" s="1">
        <f>IF(Table119[[#This Row],[COUNTRY]]=CATEGORICAL_BINS_STEP_1!$L$7,1,0)</f>
        <v>0</v>
      </c>
      <c r="H108" s="1">
        <f>IF(Table119[[#This Row],[COUNTRY]]=CATEGORICAL_BINS_STEP_1!$L$8,1,0)</f>
        <v>0</v>
      </c>
      <c r="I108" s="1">
        <f>IF(Table119[[#This Row],[COUNTRY]]=CATEGORICAL_BINS_STEP_1!$L$9,1,0)</f>
        <v>0</v>
      </c>
      <c r="J108" s="1">
        <f>IF(Table119[[#This Row],[COUNTRY]]=CATEGORICAL_BINS_STEP_1!$L$10,1,0)</f>
        <v>0</v>
      </c>
      <c r="K108" s="1">
        <f>IF(Table119[[#This Row],[COUNTRY]]=CATEGORICAL_BINS_STEP_1!$L$11,1,0)</f>
        <v>0</v>
      </c>
      <c r="L108" s="1">
        <f>IF(Table119[[#This Row],[SOLD PRICE]]&gt;=1000000,1,0)</f>
        <v>0</v>
      </c>
    </row>
    <row r="109" spans="1:12" x14ac:dyDescent="0.35">
      <c r="A109" s="68">
        <v>108</v>
      </c>
      <c r="B109" s="1">
        <f>IF(Table119[[#This Row],[COUNTRY]]=CATEGORICAL_BINS_STEP_1!$L$2,1,0)</f>
        <v>0</v>
      </c>
      <c r="C109" s="1">
        <f>IF(Table119[[#This Row],[COUNTRY]]=CATEGORICAL_BINS_STEP_1!$L$3,1,0)</f>
        <v>0</v>
      </c>
      <c r="D109" s="1">
        <f>IF(Table119[[#This Row],[COUNTRY]]=CATEGORICAL_BINS_STEP_1!$L$4,1,0)</f>
        <v>0</v>
      </c>
      <c r="E109" s="1">
        <f>IF(Table119[[#This Row],[COUNTRY]]=CATEGORICAL_BINS_STEP_1!$L$5,1,0)</f>
        <v>0</v>
      </c>
      <c r="F109" s="1">
        <f>IF(Table119[[#This Row],[COUNTRY]]=CATEGORICAL_BINS_STEP_1!L113,1,0)</f>
        <v>0</v>
      </c>
      <c r="G109" s="1">
        <f>IF(Table119[[#This Row],[COUNTRY]]=CATEGORICAL_BINS_STEP_1!$L$7,1,0)</f>
        <v>0</v>
      </c>
      <c r="H109" s="1">
        <f>IF(Table119[[#This Row],[COUNTRY]]=CATEGORICAL_BINS_STEP_1!$L$8,1,0)</f>
        <v>0</v>
      </c>
      <c r="I109" s="1">
        <f>IF(Table119[[#This Row],[COUNTRY]]=CATEGORICAL_BINS_STEP_1!$L$9,1,0)</f>
        <v>1</v>
      </c>
      <c r="J109" s="1">
        <f>IF(Table119[[#This Row],[COUNTRY]]=CATEGORICAL_BINS_STEP_1!$L$10,1,0)</f>
        <v>0</v>
      </c>
      <c r="K109" s="1">
        <f>IF(Table119[[#This Row],[COUNTRY]]=CATEGORICAL_BINS_STEP_1!$L$11,1,0)</f>
        <v>0</v>
      </c>
      <c r="L109" s="1">
        <f>IF(Table119[[#This Row],[SOLD PRICE]]&gt;=1000000,1,0)</f>
        <v>0</v>
      </c>
    </row>
    <row r="110" spans="1:12" x14ac:dyDescent="0.35">
      <c r="A110" s="68">
        <v>109</v>
      </c>
      <c r="B110" s="1">
        <f>IF(Table119[[#This Row],[COUNTRY]]=CATEGORICAL_BINS_STEP_1!$L$2,1,0)</f>
        <v>0</v>
      </c>
      <c r="C110" s="1">
        <f>IF(Table119[[#This Row],[COUNTRY]]=CATEGORICAL_BINS_STEP_1!$L$3,1,0)</f>
        <v>0</v>
      </c>
      <c r="D110" s="1">
        <f>IF(Table119[[#This Row],[COUNTRY]]=CATEGORICAL_BINS_STEP_1!$L$4,1,0)</f>
        <v>0</v>
      </c>
      <c r="E110" s="1">
        <f>IF(Table119[[#This Row],[COUNTRY]]=CATEGORICAL_BINS_STEP_1!$L$5,1,0)</f>
        <v>0</v>
      </c>
      <c r="F110" s="1">
        <f>IF(Table119[[#This Row],[COUNTRY]]=CATEGORICAL_BINS_STEP_1!L114,1,0)</f>
        <v>0</v>
      </c>
      <c r="G110" s="1">
        <f>IF(Table119[[#This Row],[COUNTRY]]=CATEGORICAL_BINS_STEP_1!$L$7,1,0)</f>
        <v>0</v>
      </c>
      <c r="H110" s="1">
        <f>IF(Table119[[#This Row],[COUNTRY]]=CATEGORICAL_BINS_STEP_1!$L$8,1,0)</f>
        <v>0</v>
      </c>
      <c r="I110" s="1">
        <f>IF(Table119[[#This Row],[COUNTRY]]=CATEGORICAL_BINS_STEP_1!$L$9,1,0)</f>
        <v>1</v>
      </c>
      <c r="J110" s="1">
        <f>IF(Table119[[#This Row],[COUNTRY]]=CATEGORICAL_BINS_STEP_1!$L$10,1,0)</f>
        <v>0</v>
      </c>
      <c r="K110" s="1">
        <f>IF(Table119[[#This Row],[COUNTRY]]=CATEGORICAL_BINS_STEP_1!$L$11,1,0)</f>
        <v>0</v>
      </c>
      <c r="L110" s="1">
        <f>IF(Table119[[#This Row],[SOLD PRICE]]&gt;=1000000,1,0)</f>
        <v>0</v>
      </c>
    </row>
    <row r="111" spans="1:12" x14ac:dyDescent="0.35">
      <c r="A111" s="68">
        <v>110</v>
      </c>
      <c r="B111" s="1">
        <f>IF(Table119[[#This Row],[COUNTRY]]=CATEGORICAL_BINS_STEP_1!$L$2,1,0)</f>
        <v>0</v>
      </c>
      <c r="C111" s="1">
        <f>IF(Table119[[#This Row],[COUNTRY]]=CATEGORICAL_BINS_STEP_1!$L$3,1,0)</f>
        <v>0</v>
      </c>
      <c r="D111" s="1">
        <f>IF(Table119[[#This Row],[COUNTRY]]=CATEGORICAL_BINS_STEP_1!$L$4,1,0)</f>
        <v>1</v>
      </c>
      <c r="E111" s="1">
        <f>IF(Table119[[#This Row],[COUNTRY]]=CATEGORICAL_BINS_STEP_1!$L$5,1,0)</f>
        <v>0</v>
      </c>
      <c r="F111" s="1">
        <f>IF(Table119[[#This Row],[COUNTRY]]=CATEGORICAL_BINS_STEP_1!L115,1,0)</f>
        <v>0</v>
      </c>
      <c r="G111" s="1">
        <f>IF(Table119[[#This Row],[COUNTRY]]=CATEGORICAL_BINS_STEP_1!$L$7,1,0)</f>
        <v>0</v>
      </c>
      <c r="H111" s="1">
        <f>IF(Table119[[#This Row],[COUNTRY]]=CATEGORICAL_BINS_STEP_1!$L$8,1,0)</f>
        <v>0</v>
      </c>
      <c r="I111" s="1">
        <f>IF(Table119[[#This Row],[COUNTRY]]=CATEGORICAL_BINS_STEP_1!$L$9,1,0)</f>
        <v>0</v>
      </c>
      <c r="J111" s="1">
        <f>IF(Table119[[#This Row],[COUNTRY]]=CATEGORICAL_BINS_STEP_1!$L$10,1,0)</f>
        <v>0</v>
      </c>
      <c r="K111" s="1">
        <f>IF(Table119[[#This Row],[COUNTRY]]=CATEGORICAL_BINS_STEP_1!$L$11,1,0)</f>
        <v>0</v>
      </c>
      <c r="L111" s="1">
        <f>IF(Table119[[#This Row],[SOLD PRICE]]&gt;=1000000,1,0)</f>
        <v>0</v>
      </c>
    </row>
    <row r="112" spans="1:12" x14ac:dyDescent="0.35">
      <c r="A112" s="68">
        <v>111</v>
      </c>
      <c r="B112" s="1">
        <f>IF(Table119[[#This Row],[COUNTRY]]=CATEGORICAL_BINS_STEP_1!$L$2,1,0)</f>
        <v>0</v>
      </c>
      <c r="C112" s="1">
        <f>IF(Table119[[#This Row],[COUNTRY]]=CATEGORICAL_BINS_STEP_1!$L$3,1,0)</f>
        <v>0</v>
      </c>
      <c r="D112" s="1">
        <f>IF(Table119[[#This Row],[COUNTRY]]=CATEGORICAL_BINS_STEP_1!$L$4,1,0)</f>
        <v>0</v>
      </c>
      <c r="E112" s="1">
        <f>IF(Table119[[#This Row],[COUNTRY]]=CATEGORICAL_BINS_STEP_1!$L$5,1,0)</f>
        <v>0</v>
      </c>
      <c r="F112" s="1">
        <f>IF(Table119[[#This Row],[COUNTRY]]=CATEGORICAL_BINS_STEP_1!L116,1,0)</f>
        <v>0</v>
      </c>
      <c r="G112" s="1">
        <f>IF(Table119[[#This Row],[COUNTRY]]=CATEGORICAL_BINS_STEP_1!$L$7,1,0)</f>
        <v>0</v>
      </c>
      <c r="H112" s="1">
        <f>IF(Table119[[#This Row],[COUNTRY]]=CATEGORICAL_BINS_STEP_1!$L$8,1,0)</f>
        <v>0</v>
      </c>
      <c r="I112" s="1">
        <f>IF(Table119[[#This Row],[COUNTRY]]=CATEGORICAL_BINS_STEP_1!$L$9,1,0)</f>
        <v>0</v>
      </c>
      <c r="J112" s="1">
        <f>IF(Table119[[#This Row],[COUNTRY]]=CATEGORICAL_BINS_STEP_1!$L$10,1,0)</f>
        <v>0</v>
      </c>
      <c r="K112" s="1">
        <f>IF(Table119[[#This Row],[COUNTRY]]=CATEGORICAL_BINS_STEP_1!$L$11,1,0)</f>
        <v>0</v>
      </c>
      <c r="L112" s="1">
        <f>IF(Table119[[#This Row],[SOLD PRICE]]&gt;=1000000,1,0)</f>
        <v>0</v>
      </c>
    </row>
    <row r="113" spans="1:12" x14ac:dyDescent="0.35">
      <c r="A113" s="68">
        <v>112</v>
      </c>
      <c r="B113" s="1">
        <f>IF(Table119[[#This Row],[COUNTRY]]=CATEGORICAL_BINS_STEP_1!$L$2,1,0)</f>
        <v>0</v>
      </c>
      <c r="C113" s="1">
        <f>IF(Table119[[#This Row],[COUNTRY]]=CATEGORICAL_BINS_STEP_1!$L$3,1,0)</f>
        <v>0</v>
      </c>
      <c r="D113" s="1">
        <f>IF(Table119[[#This Row],[COUNTRY]]=CATEGORICAL_BINS_STEP_1!$L$4,1,0)</f>
        <v>0</v>
      </c>
      <c r="E113" s="1">
        <f>IF(Table119[[#This Row],[COUNTRY]]=CATEGORICAL_BINS_STEP_1!$L$5,1,0)</f>
        <v>0</v>
      </c>
      <c r="F113" s="1">
        <f>IF(Table119[[#This Row],[COUNTRY]]=CATEGORICAL_BINS_STEP_1!L117,1,0)</f>
        <v>0</v>
      </c>
      <c r="G113" s="1">
        <f>IF(Table119[[#This Row],[COUNTRY]]=CATEGORICAL_BINS_STEP_1!$L$7,1,0)</f>
        <v>1</v>
      </c>
      <c r="H113" s="1">
        <f>IF(Table119[[#This Row],[COUNTRY]]=CATEGORICAL_BINS_STEP_1!$L$8,1,0)</f>
        <v>0</v>
      </c>
      <c r="I113" s="1">
        <f>IF(Table119[[#This Row],[COUNTRY]]=CATEGORICAL_BINS_STEP_1!$L$9,1,0)</f>
        <v>0</v>
      </c>
      <c r="J113" s="1">
        <f>IF(Table119[[#This Row],[COUNTRY]]=CATEGORICAL_BINS_STEP_1!$L$10,1,0)</f>
        <v>0</v>
      </c>
      <c r="K113" s="1">
        <f>IF(Table119[[#This Row],[COUNTRY]]=CATEGORICAL_BINS_STEP_1!$L$11,1,0)</f>
        <v>0</v>
      </c>
      <c r="L113" s="1">
        <f>IF(Table119[[#This Row],[SOLD PRICE]]&gt;=1000000,1,0)</f>
        <v>1</v>
      </c>
    </row>
    <row r="114" spans="1:12" x14ac:dyDescent="0.35">
      <c r="A114" s="68">
        <v>113</v>
      </c>
      <c r="B114" s="1">
        <f>IF(Table119[[#This Row],[COUNTRY]]=CATEGORICAL_BINS_STEP_1!$L$2,1,0)</f>
        <v>0</v>
      </c>
      <c r="C114" s="1">
        <f>IF(Table119[[#This Row],[COUNTRY]]=CATEGORICAL_BINS_STEP_1!$L$3,1,0)</f>
        <v>0</v>
      </c>
      <c r="D114" s="1">
        <f>IF(Table119[[#This Row],[COUNTRY]]=CATEGORICAL_BINS_STEP_1!$L$4,1,0)</f>
        <v>0</v>
      </c>
      <c r="E114" s="1">
        <f>IF(Table119[[#This Row],[COUNTRY]]=CATEGORICAL_BINS_STEP_1!$L$5,1,0)</f>
        <v>1</v>
      </c>
      <c r="F114" s="1">
        <f>IF(Table119[[#This Row],[COUNTRY]]=CATEGORICAL_BINS_STEP_1!L118,1,0)</f>
        <v>0</v>
      </c>
      <c r="G114" s="1">
        <f>IF(Table119[[#This Row],[COUNTRY]]=CATEGORICAL_BINS_STEP_1!$L$7,1,0)</f>
        <v>0</v>
      </c>
      <c r="H114" s="1">
        <f>IF(Table119[[#This Row],[COUNTRY]]=CATEGORICAL_BINS_STEP_1!$L$8,1,0)</f>
        <v>0</v>
      </c>
      <c r="I114" s="1">
        <f>IF(Table119[[#This Row],[COUNTRY]]=CATEGORICAL_BINS_STEP_1!$L$9,1,0)</f>
        <v>0</v>
      </c>
      <c r="J114" s="1">
        <f>IF(Table119[[#This Row],[COUNTRY]]=CATEGORICAL_BINS_STEP_1!$L$10,1,0)</f>
        <v>0</v>
      </c>
      <c r="K114" s="1">
        <f>IF(Table119[[#This Row],[COUNTRY]]=CATEGORICAL_BINS_STEP_1!$L$11,1,0)</f>
        <v>0</v>
      </c>
      <c r="L114" s="1">
        <f>IF(Table119[[#This Row],[SOLD PRICE]]&gt;=1000000,1,0)</f>
        <v>0</v>
      </c>
    </row>
    <row r="115" spans="1:12" x14ac:dyDescent="0.35">
      <c r="A115" s="68">
        <v>114</v>
      </c>
      <c r="B115" s="1">
        <f>IF(Table119[[#This Row],[COUNTRY]]=CATEGORICAL_BINS_STEP_1!$L$2,1,0)</f>
        <v>0</v>
      </c>
      <c r="C115" s="1">
        <f>IF(Table119[[#This Row],[COUNTRY]]=CATEGORICAL_BINS_STEP_1!$L$3,1,0)</f>
        <v>0</v>
      </c>
      <c r="D115" s="1">
        <f>IF(Table119[[#This Row],[COUNTRY]]=CATEGORICAL_BINS_STEP_1!$L$4,1,0)</f>
        <v>0</v>
      </c>
      <c r="E115" s="1">
        <f>IF(Table119[[#This Row],[COUNTRY]]=CATEGORICAL_BINS_STEP_1!$L$5,1,0)</f>
        <v>0</v>
      </c>
      <c r="F115" s="1">
        <f>IF(Table119[[#This Row],[COUNTRY]]=CATEGORICAL_BINS_STEP_1!L119,1,0)</f>
        <v>0</v>
      </c>
      <c r="G115" s="1">
        <f>IF(Table119[[#This Row],[COUNTRY]]=CATEGORICAL_BINS_STEP_1!$L$7,1,0)</f>
        <v>0</v>
      </c>
      <c r="H115" s="1">
        <f>IF(Table119[[#This Row],[COUNTRY]]=CATEGORICAL_BINS_STEP_1!$L$8,1,0)</f>
        <v>0</v>
      </c>
      <c r="I115" s="1">
        <f>IF(Table119[[#This Row],[COUNTRY]]=CATEGORICAL_BINS_STEP_1!$L$9,1,0)</f>
        <v>0</v>
      </c>
      <c r="J115" s="1">
        <f>IF(Table119[[#This Row],[COUNTRY]]=CATEGORICAL_BINS_STEP_1!$L$10,1,0)</f>
        <v>0</v>
      </c>
      <c r="K115" s="1">
        <f>IF(Table119[[#This Row],[COUNTRY]]=CATEGORICAL_BINS_STEP_1!$L$11,1,0)</f>
        <v>0</v>
      </c>
      <c r="L115" s="1">
        <f>IF(Table119[[#This Row],[SOLD PRICE]]&gt;=1000000,1,0)</f>
        <v>0</v>
      </c>
    </row>
    <row r="116" spans="1:12" x14ac:dyDescent="0.35">
      <c r="A116" s="68">
        <v>115</v>
      </c>
      <c r="B116" s="1">
        <f>IF(Table119[[#This Row],[COUNTRY]]=CATEGORICAL_BINS_STEP_1!$L$2,1,0)</f>
        <v>0</v>
      </c>
      <c r="C116" s="1">
        <f>IF(Table119[[#This Row],[COUNTRY]]=CATEGORICAL_BINS_STEP_1!$L$3,1,0)</f>
        <v>0</v>
      </c>
      <c r="D116" s="1">
        <f>IF(Table119[[#This Row],[COUNTRY]]=CATEGORICAL_BINS_STEP_1!$L$4,1,0)</f>
        <v>0</v>
      </c>
      <c r="E116" s="1">
        <f>IF(Table119[[#This Row],[COUNTRY]]=CATEGORICAL_BINS_STEP_1!$L$5,1,0)</f>
        <v>0</v>
      </c>
      <c r="F116" s="1">
        <f>IF(Table119[[#This Row],[COUNTRY]]=CATEGORICAL_BINS_STEP_1!L120,1,0)</f>
        <v>0</v>
      </c>
      <c r="G116" s="1">
        <f>IF(Table119[[#This Row],[COUNTRY]]=CATEGORICAL_BINS_STEP_1!$L$7,1,0)</f>
        <v>1</v>
      </c>
      <c r="H116" s="1">
        <f>IF(Table119[[#This Row],[COUNTRY]]=CATEGORICAL_BINS_STEP_1!$L$8,1,0)</f>
        <v>0</v>
      </c>
      <c r="I116" s="1">
        <f>IF(Table119[[#This Row],[COUNTRY]]=CATEGORICAL_BINS_STEP_1!$L$9,1,0)</f>
        <v>0</v>
      </c>
      <c r="J116" s="1">
        <f>IF(Table119[[#This Row],[COUNTRY]]=CATEGORICAL_BINS_STEP_1!$L$10,1,0)</f>
        <v>0</v>
      </c>
      <c r="K116" s="1">
        <f>IF(Table119[[#This Row],[COUNTRY]]=CATEGORICAL_BINS_STEP_1!$L$11,1,0)</f>
        <v>0</v>
      </c>
      <c r="L116" s="1">
        <f>IF(Table119[[#This Row],[SOLD PRICE]]&gt;=1000000,1,0)</f>
        <v>0</v>
      </c>
    </row>
    <row r="117" spans="1:12" x14ac:dyDescent="0.35">
      <c r="A117" s="68">
        <v>116</v>
      </c>
      <c r="B117" s="1">
        <f>IF(Table119[[#This Row],[COUNTRY]]=CATEGORICAL_BINS_STEP_1!$L$2,1,0)</f>
        <v>0</v>
      </c>
      <c r="C117" s="1">
        <f>IF(Table119[[#This Row],[COUNTRY]]=CATEGORICAL_BINS_STEP_1!$L$3,1,0)</f>
        <v>0</v>
      </c>
      <c r="D117" s="1">
        <f>IF(Table119[[#This Row],[COUNTRY]]=CATEGORICAL_BINS_STEP_1!$L$4,1,0)</f>
        <v>0</v>
      </c>
      <c r="E117" s="1">
        <f>IF(Table119[[#This Row],[COUNTRY]]=CATEGORICAL_BINS_STEP_1!$L$5,1,0)</f>
        <v>0</v>
      </c>
      <c r="F117" s="1">
        <f>IF(Table119[[#This Row],[COUNTRY]]=CATEGORICAL_BINS_STEP_1!L121,1,0)</f>
        <v>0</v>
      </c>
      <c r="G117" s="1">
        <f>IF(Table119[[#This Row],[COUNTRY]]=CATEGORICAL_BINS_STEP_1!$L$7,1,0)</f>
        <v>1</v>
      </c>
      <c r="H117" s="1">
        <f>IF(Table119[[#This Row],[COUNTRY]]=CATEGORICAL_BINS_STEP_1!$L$8,1,0)</f>
        <v>0</v>
      </c>
      <c r="I117" s="1">
        <f>IF(Table119[[#This Row],[COUNTRY]]=CATEGORICAL_BINS_STEP_1!$L$9,1,0)</f>
        <v>0</v>
      </c>
      <c r="J117" s="1">
        <f>IF(Table119[[#This Row],[COUNTRY]]=CATEGORICAL_BINS_STEP_1!$L$10,1,0)</f>
        <v>0</v>
      </c>
      <c r="K117" s="1">
        <f>IF(Table119[[#This Row],[COUNTRY]]=CATEGORICAL_BINS_STEP_1!$L$11,1,0)</f>
        <v>0</v>
      </c>
      <c r="L117" s="1">
        <f>IF(Table119[[#This Row],[SOLD PRICE]]&gt;=1000000,1,0)</f>
        <v>0</v>
      </c>
    </row>
    <row r="118" spans="1:12" x14ac:dyDescent="0.35">
      <c r="A118" s="68">
        <v>117</v>
      </c>
      <c r="B118" s="1">
        <f>IF(Table119[[#This Row],[COUNTRY]]=CATEGORICAL_BINS_STEP_1!$L$2,1,0)</f>
        <v>0</v>
      </c>
      <c r="C118" s="1">
        <f>IF(Table119[[#This Row],[COUNTRY]]=CATEGORICAL_BINS_STEP_1!$L$3,1,0)</f>
        <v>0</v>
      </c>
      <c r="D118" s="1">
        <f>IF(Table119[[#This Row],[COUNTRY]]=CATEGORICAL_BINS_STEP_1!$L$4,1,0)</f>
        <v>0</v>
      </c>
      <c r="E118" s="1">
        <f>IF(Table119[[#This Row],[COUNTRY]]=CATEGORICAL_BINS_STEP_1!$L$5,1,0)</f>
        <v>0</v>
      </c>
      <c r="F118" s="1">
        <f>IF(Table119[[#This Row],[COUNTRY]]=CATEGORICAL_BINS_STEP_1!L122,1,0)</f>
        <v>0</v>
      </c>
      <c r="G118" s="1">
        <f>IF(Table119[[#This Row],[COUNTRY]]=CATEGORICAL_BINS_STEP_1!$L$7,1,0)</f>
        <v>0</v>
      </c>
      <c r="H118" s="1">
        <f>IF(Table119[[#This Row],[COUNTRY]]=CATEGORICAL_BINS_STEP_1!$L$8,1,0)</f>
        <v>0</v>
      </c>
      <c r="I118" s="1">
        <f>IF(Table119[[#This Row],[COUNTRY]]=CATEGORICAL_BINS_STEP_1!$L$9,1,0)</f>
        <v>1</v>
      </c>
      <c r="J118" s="1">
        <f>IF(Table119[[#This Row],[COUNTRY]]=CATEGORICAL_BINS_STEP_1!$L$10,1,0)</f>
        <v>0</v>
      </c>
      <c r="K118" s="1">
        <f>IF(Table119[[#This Row],[COUNTRY]]=CATEGORICAL_BINS_STEP_1!$L$11,1,0)</f>
        <v>0</v>
      </c>
      <c r="L118" s="1">
        <f>IF(Table119[[#This Row],[SOLD PRICE]]&gt;=1000000,1,0)</f>
        <v>0</v>
      </c>
    </row>
    <row r="119" spans="1:12" x14ac:dyDescent="0.35">
      <c r="A119" s="68">
        <v>118</v>
      </c>
      <c r="B119" s="1">
        <f>IF(Table119[[#This Row],[COUNTRY]]=CATEGORICAL_BINS_STEP_1!$L$2,1,0)</f>
        <v>0</v>
      </c>
      <c r="C119" s="1">
        <f>IF(Table119[[#This Row],[COUNTRY]]=CATEGORICAL_BINS_STEP_1!$L$3,1,0)</f>
        <v>0</v>
      </c>
      <c r="D119" s="1">
        <f>IF(Table119[[#This Row],[COUNTRY]]=CATEGORICAL_BINS_STEP_1!$L$4,1,0)</f>
        <v>1</v>
      </c>
      <c r="E119" s="1">
        <f>IF(Table119[[#This Row],[COUNTRY]]=CATEGORICAL_BINS_STEP_1!$L$5,1,0)</f>
        <v>0</v>
      </c>
      <c r="F119" s="1">
        <f>IF(Table119[[#This Row],[COUNTRY]]=CATEGORICAL_BINS_STEP_1!L123,1,0)</f>
        <v>0</v>
      </c>
      <c r="G119" s="1">
        <f>IF(Table119[[#This Row],[COUNTRY]]=CATEGORICAL_BINS_STEP_1!$L$7,1,0)</f>
        <v>0</v>
      </c>
      <c r="H119" s="1">
        <f>IF(Table119[[#This Row],[COUNTRY]]=CATEGORICAL_BINS_STEP_1!$L$8,1,0)</f>
        <v>0</v>
      </c>
      <c r="I119" s="1">
        <f>IF(Table119[[#This Row],[COUNTRY]]=CATEGORICAL_BINS_STEP_1!$L$9,1,0)</f>
        <v>0</v>
      </c>
      <c r="J119" s="1">
        <f>IF(Table119[[#This Row],[COUNTRY]]=CATEGORICAL_BINS_STEP_1!$L$10,1,0)</f>
        <v>0</v>
      </c>
      <c r="K119" s="1">
        <f>IF(Table119[[#This Row],[COUNTRY]]=CATEGORICAL_BINS_STEP_1!$L$11,1,0)</f>
        <v>0</v>
      </c>
      <c r="L119" s="1">
        <f>IF(Table119[[#This Row],[SOLD PRICE]]&gt;=1000000,1,0)</f>
        <v>0</v>
      </c>
    </row>
    <row r="120" spans="1:12" x14ac:dyDescent="0.35">
      <c r="A120" s="68">
        <v>119</v>
      </c>
      <c r="B120" s="1">
        <f>IF(Table119[[#This Row],[COUNTRY]]=CATEGORICAL_BINS_STEP_1!$L$2,1,0)</f>
        <v>0</v>
      </c>
      <c r="C120" s="1">
        <f>IF(Table119[[#This Row],[COUNTRY]]=CATEGORICAL_BINS_STEP_1!$L$3,1,0)</f>
        <v>0</v>
      </c>
      <c r="D120" s="1">
        <f>IF(Table119[[#This Row],[COUNTRY]]=CATEGORICAL_BINS_STEP_1!$L$4,1,0)</f>
        <v>0</v>
      </c>
      <c r="E120" s="1">
        <f>IF(Table119[[#This Row],[COUNTRY]]=CATEGORICAL_BINS_STEP_1!$L$5,1,0)</f>
        <v>0</v>
      </c>
      <c r="F120" s="1">
        <f>IF(Table119[[#This Row],[COUNTRY]]=CATEGORICAL_BINS_STEP_1!L124,1,0)</f>
        <v>0</v>
      </c>
      <c r="G120" s="1">
        <f>IF(Table119[[#This Row],[COUNTRY]]=CATEGORICAL_BINS_STEP_1!$L$7,1,0)</f>
        <v>1</v>
      </c>
      <c r="H120" s="1">
        <f>IF(Table119[[#This Row],[COUNTRY]]=CATEGORICAL_BINS_STEP_1!$L$8,1,0)</f>
        <v>0</v>
      </c>
      <c r="I120" s="1">
        <f>IF(Table119[[#This Row],[COUNTRY]]=CATEGORICAL_BINS_STEP_1!$L$9,1,0)</f>
        <v>0</v>
      </c>
      <c r="J120" s="1">
        <f>IF(Table119[[#This Row],[COUNTRY]]=CATEGORICAL_BINS_STEP_1!$L$10,1,0)</f>
        <v>0</v>
      </c>
      <c r="K120" s="1">
        <f>IF(Table119[[#This Row],[COUNTRY]]=CATEGORICAL_BINS_STEP_1!$L$11,1,0)</f>
        <v>0</v>
      </c>
      <c r="L120" s="1">
        <f>IF(Table119[[#This Row],[SOLD PRICE]]&gt;=1000000,1,0)</f>
        <v>0</v>
      </c>
    </row>
    <row r="121" spans="1:12" x14ac:dyDescent="0.35">
      <c r="A121" s="68">
        <v>120</v>
      </c>
      <c r="B121" s="1">
        <f>IF(Table119[[#This Row],[COUNTRY]]=CATEGORICAL_BINS_STEP_1!$L$2,1,0)</f>
        <v>0</v>
      </c>
      <c r="C121" s="1">
        <f>IF(Table119[[#This Row],[COUNTRY]]=CATEGORICAL_BINS_STEP_1!$L$3,1,0)</f>
        <v>0</v>
      </c>
      <c r="D121" s="1">
        <f>IF(Table119[[#This Row],[COUNTRY]]=CATEGORICAL_BINS_STEP_1!$L$4,1,0)</f>
        <v>0</v>
      </c>
      <c r="E121" s="1">
        <f>IF(Table119[[#This Row],[COUNTRY]]=CATEGORICAL_BINS_STEP_1!$L$5,1,0)</f>
        <v>1</v>
      </c>
      <c r="F121" s="1">
        <f>IF(Table119[[#This Row],[COUNTRY]]=CATEGORICAL_BINS_STEP_1!L125,1,0)</f>
        <v>0</v>
      </c>
      <c r="G121" s="1">
        <f>IF(Table119[[#This Row],[COUNTRY]]=CATEGORICAL_BINS_STEP_1!$L$7,1,0)</f>
        <v>0</v>
      </c>
      <c r="H121" s="1">
        <f>IF(Table119[[#This Row],[COUNTRY]]=CATEGORICAL_BINS_STEP_1!$L$8,1,0)</f>
        <v>0</v>
      </c>
      <c r="I121" s="1">
        <f>IF(Table119[[#This Row],[COUNTRY]]=CATEGORICAL_BINS_STEP_1!$L$9,1,0)</f>
        <v>0</v>
      </c>
      <c r="J121" s="1">
        <f>IF(Table119[[#This Row],[COUNTRY]]=CATEGORICAL_BINS_STEP_1!$L$10,1,0)</f>
        <v>0</v>
      </c>
      <c r="K121" s="1">
        <f>IF(Table119[[#This Row],[COUNTRY]]=CATEGORICAL_BINS_STEP_1!$L$11,1,0)</f>
        <v>0</v>
      </c>
      <c r="L121" s="1">
        <f>IF(Table119[[#This Row],[SOLD PRICE]]&gt;=1000000,1,0)</f>
        <v>0</v>
      </c>
    </row>
    <row r="122" spans="1:12" x14ac:dyDescent="0.35">
      <c r="A122" s="68">
        <v>121</v>
      </c>
      <c r="B122" s="1">
        <f>IF(Table119[[#This Row],[COUNTRY]]=CATEGORICAL_BINS_STEP_1!$L$2,1,0)</f>
        <v>0</v>
      </c>
      <c r="C122" s="1">
        <f>IF(Table119[[#This Row],[COUNTRY]]=CATEGORICAL_BINS_STEP_1!$L$3,1,0)</f>
        <v>0</v>
      </c>
      <c r="D122" s="1">
        <f>IF(Table119[[#This Row],[COUNTRY]]=CATEGORICAL_BINS_STEP_1!$L$4,1,0)</f>
        <v>0</v>
      </c>
      <c r="E122" s="1">
        <f>IF(Table119[[#This Row],[COUNTRY]]=CATEGORICAL_BINS_STEP_1!$L$5,1,0)</f>
        <v>0</v>
      </c>
      <c r="F122" s="1">
        <f>IF(Table119[[#This Row],[COUNTRY]]=CATEGORICAL_BINS_STEP_1!L126,1,0)</f>
        <v>0</v>
      </c>
      <c r="G122" s="1">
        <f>IF(Table119[[#This Row],[COUNTRY]]=CATEGORICAL_BINS_STEP_1!$L$7,1,0)</f>
        <v>1</v>
      </c>
      <c r="H122" s="1">
        <f>IF(Table119[[#This Row],[COUNTRY]]=CATEGORICAL_BINS_STEP_1!$L$8,1,0)</f>
        <v>0</v>
      </c>
      <c r="I122" s="1">
        <f>IF(Table119[[#This Row],[COUNTRY]]=CATEGORICAL_BINS_STEP_1!$L$9,1,0)</f>
        <v>0</v>
      </c>
      <c r="J122" s="1">
        <f>IF(Table119[[#This Row],[COUNTRY]]=CATEGORICAL_BINS_STEP_1!$L$10,1,0)</f>
        <v>0</v>
      </c>
      <c r="K122" s="1">
        <f>IF(Table119[[#This Row],[COUNTRY]]=CATEGORICAL_BINS_STEP_1!$L$11,1,0)</f>
        <v>0</v>
      </c>
      <c r="L122" s="1">
        <f>IF(Table119[[#This Row],[SOLD PRICE]]&gt;=1000000,1,0)</f>
        <v>0</v>
      </c>
    </row>
    <row r="123" spans="1:12" x14ac:dyDescent="0.35">
      <c r="A123" s="68">
        <v>122</v>
      </c>
      <c r="B123" s="1">
        <f>IF(Table119[[#This Row],[COUNTRY]]=CATEGORICAL_BINS_STEP_1!$L$2,1,0)</f>
        <v>0</v>
      </c>
      <c r="C123" s="1">
        <f>IF(Table119[[#This Row],[COUNTRY]]=CATEGORICAL_BINS_STEP_1!$L$3,1,0)</f>
        <v>1</v>
      </c>
      <c r="D123" s="1">
        <f>IF(Table119[[#This Row],[COUNTRY]]=CATEGORICAL_BINS_STEP_1!$L$4,1,0)</f>
        <v>0</v>
      </c>
      <c r="E123" s="1">
        <f>IF(Table119[[#This Row],[COUNTRY]]=CATEGORICAL_BINS_STEP_1!$L$5,1,0)</f>
        <v>0</v>
      </c>
      <c r="F123" s="1">
        <f>IF(Table119[[#This Row],[COUNTRY]]=CATEGORICAL_BINS_STEP_1!L127,1,0)</f>
        <v>0</v>
      </c>
      <c r="G123" s="1">
        <f>IF(Table119[[#This Row],[COUNTRY]]=CATEGORICAL_BINS_STEP_1!$L$7,1,0)</f>
        <v>0</v>
      </c>
      <c r="H123" s="1">
        <f>IF(Table119[[#This Row],[COUNTRY]]=CATEGORICAL_BINS_STEP_1!$L$8,1,0)</f>
        <v>0</v>
      </c>
      <c r="I123" s="1">
        <f>IF(Table119[[#This Row],[COUNTRY]]=CATEGORICAL_BINS_STEP_1!$L$9,1,0)</f>
        <v>0</v>
      </c>
      <c r="J123" s="1">
        <f>IF(Table119[[#This Row],[COUNTRY]]=CATEGORICAL_BINS_STEP_1!$L$10,1,0)</f>
        <v>0</v>
      </c>
      <c r="K123" s="1">
        <f>IF(Table119[[#This Row],[COUNTRY]]=CATEGORICAL_BINS_STEP_1!$L$11,1,0)</f>
        <v>0</v>
      </c>
      <c r="L123" s="1">
        <f>IF(Table119[[#This Row],[SOLD PRICE]]&gt;=1000000,1,0)</f>
        <v>1</v>
      </c>
    </row>
    <row r="124" spans="1:12" x14ac:dyDescent="0.35">
      <c r="A124" s="68">
        <v>123</v>
      </c>
      <c r="B124" s="1">
        <f>IF(Table119[[#This Row],[COUNTRY]]=CATEGORICAL_BINS_STEP_1!$L$2,1,0)</f>
        <v>0</v>
      </c>
      <c r="C124" s="1">
        <f>IF(Table119[[#This Row],[COUNTRY]]=CATEGORICAL_BINS_STEP_1!$L$3,1,0)</f>
        <v>1</v>
      </c>
      <c r="D124" s="1">
        <f>IF(Table119[[#This Row],[COUNTRY]]=CATEGORICAL_BINS_STEP_1!$L$4,1,0)</f>
        <v>0</v>
      </c>
      <c r="E124" s="1">
        <f>IF(Table119[[#This Row],[COUNTRY]]=CATEGORICAL_BINS_STEP_1!$L$5,1,0)</f>
        <v>0</v>
      </c>
      <c r="F124" s="1">
        <f>IF(Table119[[#This Row],[COUNTRY]]=CATEGORICAL_BINS_STEP_1!L128,1,0)</f>
        <v>0</v>
      </c>
      <c r="G124" s="1">
        <f>IF(Table119[[#This Row],[COUNTRY]]=CATEGORICAL_BINS_STEP_1!$L$7,1,0)</f>
        <v>0</v>
      </c>
      <c r="H124" s="1">
        <f>IF(Table119[[#This Row],[COUNTRY]]=CATEGORICAL_BINS_STEP_1!$L$8,1,0)</f>
        <v>0</v>
      </c>
      <c r="I124" s="1">
        <f>IF(Table119[[#This Row],[COUNTRY]]=CATEGORICAL_BINS_STEP_1!$L$9,1,0)</f>
        <v>0</v>
      </c>
      <c r="J124" s="1">
        <f>IF(Table119[[#This Row],[COUNTRY]]=CATEGORICAL_BINS_STEP_1!$L$10,1,0)</f>
        <v>0</v>
      </c>
      <c r="K124" s="1">
        <f>IF(Table119[[#This Row],[COUNTRY]]=CATEGORICAL_BINS_STEP_1!$L$11,1,0)</f>
        <v>0</v>
      </c>
      <c r="L124" s="1">
        <f>IF(Table119[[#This Row],[SOLD PRICE]]&gt;=1000000,1,0)</f>
        <v>0</v>
      </c>
    </row>
    <row r="125" spans="1:12" x14ac:dyDescent="0.35">
      <c r="A125" s="68">
        <v>124</v>
      </c>
      <c r="B125" s="1">
        <f>IF(Table119[[#This Row],[COUNTRY]]=CATEGORICAL_BINS_STEP_1!$L$2,1,0)</f>
        <v>0</v>
      </c>
      <c r="C125" s="1">
        <f>IF(Table119[[#This Row],[COUNTRY]]=CATEGORICAL_BINS_STEP_1!$L$3,1,0)</f>
        <v>1</v>
      </c>
      <c r="D125" s="1">
        <f>IF(Table119[[#This Row],[COUNTRY]]=CATEGORICAL_BINS_STEP_1!$L$4,1,0)</f>
        <v>0</v>
      </c>
      <c r="E125" s="1">
        <f>IF(Table119[[#This Row],[COUNTRY]]=CATEGORICAL_BINS_STEP_1!$L$5,1,0)</f>
        <v>0</v>
      </c>
      <c r="F125" s="1">
        <f>IF(Table119[[#This Row],[COUNTRY]]=CATEGORICAL_BINS_STEP_1!L129,1,0)</f>
        <v>0</v>
      </c>
      <c r="G125" s="1">
        <f>IF(Table119[[#This Row],[COUNTRY]]=CATEGORICAL_BINS_STEP_1!$L$7,1,0)</f>
        <v>0</v>
      </c>
      <c r="H125" s="1">
        <f>IF(Table119[[#This Row],[COUNTRY]]=CATEGORICAL_BINS_STEP_1!$L$8,1,0)</f>
        <v>0</v>
      </c>
      <c r="I125" s="1">
        <f>IF(Table119[[#This Row],[COUNTRY]]=CATEGORICAL_BINS_STEP_1!$L$9,1,0)</f>
        <v>0</v>
      </c>
      <c r="J125" s="1">
        <f>IF(Table119[[#This Row],[COUNTRY]]=CATEGORICAL_BINS_STEP_1!$L$10,1,0)</f>
        <v>0</v>
      </c>
      <c r="K125" s="1">
        <f>IF(Table119[[#This Row],[COUNTRY]]=CATEGORICAL_BINS_STEP_1!$L$11,1,0)</f>
        <v>0</v>
      </c>
      <c r="L125" s="1">
        <f>IF(Table119[[#This Row],[SOLD PRICE]]&gt;=1000000,1,0)</f>
        <v>1</v>
      </c>
    </row>
    <row r="126" spans="1:12" x14ac:dyDescent="0.35">
      <c r="A126" s="68">
        <v>125</v>
      </c>
      <c r="B126" s="1">
        <f>IF(Table119[[#This Row],[COUNTRY]]=CATEGORICAL_BINS_STEP_1!$L$2,1,0)</f>
        <v>0</v>
      </c>
      <c r="C126" s="1">
        <f>IF(Table119[[#This Row],[COUNTRY]]=CATEGORICAL_BINS_STEP_1!$L$3,1,0)</f>
        <v>0</v>
      </c>
      <c r="D126" s="1">
        <f>IF(Table119[[#This Row],[COUNTRY]]=CATEGORICAL_BINS_STEP_1!$L$4,1,0)</f>
        <v>0</v>
      </c>
      <c r="E126" s="1">
        <f>IF(Table119[[#This Row],[COUNTRY]]=CATEGORICAL_BINS_STEP_1!$L$5,1,0)</f>
        <v>1</v>
      </c>
      <c r="F126" s="1">
        <f>IF(Table119[[#This Row],[COUNTRY]]=CATEGORICAL_BINS_STEP_1!L130,1,0)</f>
        <v>0</v>
      </c>
      <c r="G126" s="1">
        <f>IF(Table119[[#This Row],[COUNTRY]]=CATEGORICAL_BINS_STEP_1!$L$7,1,0)</f>
        <v>0</v>
      </c>
      <c r="H126" s="1">
        <f>IF(Table119[[#This Row],[COUNTRY]]=CATEGORICAL_BINS_STEP_1!$L$8,1,0)</f>
        <v>0</v>
      </c>
      <c r="I126" s="1">
        <f>IF(Table119[[#This Row],[COUNTRY]]=CATEGORICAL_BINS_STEP_1!$L$9,1,0)</f>
        <v>0</v>
      </c>
      <c r="J126" s="1">
        <f>IF(Table119[[#This Row],[COUNTRY]]=CATEGORICAL_BINS_STEP_1!$L$10,1,0)</f>
        <v>0</v>
      </c>
      <c r="K126" s="1">
        <f>IF(Table119[[#This Row],[COUNTRY]]=CATEGORICAL_BINS_STEP_1!$L$11,1,0)</f>
        <v>0</v>
      </c>
      <c r="L126" s="1">
        <f>IF(Table119[[#This Row],[SOLD PRICE]]&gt;=1000000,1,0)</f>
        <v>1</v>
      </c>
    </row>
    <row r="127" spans="1:12" x14ac:dyDescent="0.35">
      <c r="A127" s="68">
        <v>126</v>
      </c>
      <c r="B127" s="1">
        <f>IF(Table119[[#This Row],[COUNTRY]]=CATEGORICAL_BINS_STEP_1!$L$2,1,0)</f>
        <v>0</v>
      </c>
      <c r="C127" s="1">
        <f>IF(Table119[[#This Row],[COUNTRY]]=CATEGORICAL_BINS_STEP_1!$L$3,1,0)</f>
        <v>1</v>
      </c>
      <c r="D127" s="1">
        <f>IF(Table119[[#This Row],[COUNTRY]]=CATEGORICAL_BINS_STEP_1!$L$4,1,0)</f>
        <v>0</v>
      </c>
      <c r="E127" s="1">
        <f>IF(Table119[[#This Row],[COUNTRY]]=CATEGORICAL_BINS_STEP_1!$L$5,1,0)</f>
        <v>0</v>
      </c>
      <c r="F127" s="1">
        <f>IF(Table119[[#This Row],[COUNTRY]]=CATEGORICAL_BINS_STEP_1!L131,1,0)</f>
        <v>0</v>
      </c>
      <c r="G127" s="1">
        <f>IF(Table119[[#This Row],[COUNTRY]]=CATEGORICAL_BINS_STEP_1!$L$7,1,0)</f>
        <v>0</v>
      </c>
      <c r="H127" s="1">
        <f>IF(Table119[[#This Row],[COUNTRY]]=CATEGORICAL_BINS_STEP_1!$L$8,1,0)</f>
        <v>0</v>
      </c>
      <c r="I127" s="1">
        <f>IF(Table119[[#This Row],[COUNTRY]]=CATEGORICAL_BINS_STEP_1!$L$9,1,0)</f>
        <v>0</v>
      </c>
      <c r="J127" s="1">
        <f>IF(Table119[[#This Row],[COUNTRY]]=CATEGORICAL_BINS_STEP_1!$L$10,1,0)</f>
        <v>0</v>
      </c>
      <c r="K127" s="1">
        <f>IF(Table119[[#This Row],[COUNTRY]]=CATEGORICAL_BINS_STEP_1!$L$11,1,0)</f>
        <v>0</v>
      </c>
      <c r="L127" s="1">
        <f>IF(Table119[[#This Row],[SOLD PRICE]]&gt;=1000000,1,0)</f>
        <v>1</v>
      </c>
    </row>
    <row r="128" spans="1:12" x14ac:dyDescent="0.35">
      <c r="A128" s="68">
        <v>127</v>
      </c>
      <c r="B128" s="1">
        <f>IF(Table119[[#This Row],[COUNTRY]]=CATEGORICAL_BINS_STEP_1!$L$2,1,0)</f>
        <v>0</v>
      </c>
      <c r="C128" s="1">
        <f>IF(Table119[[#This Row],[COUNTRY]]=CATEGORICAL_BINS_STEP_1!$L$3,1,0)</f>
        <v>1</v>
      </c>
      <c r="D128" s="1">
        <f>IF(Table119[[#This Row],[COUNTRY]]=CATEGORICAL_BINS_STEP_1!$L$4,1,0)</f>
        <v>0</v>
      </c>
      <c r="E128" s="1">
        <f>IF(Table119[[#This Row],[COUNTRY]]=CATEGORICAL_BINS_STEP_1!$L$5,1,0)</f>
        <v>0</v>
      </c>
      <c r="F128" s="1">
        <f>IF(Table119[[#This Row],[COUNTRY]]=CATEGORICAL_BINS_STEP_1!L132,1,0)</f>
        <v>0</v>
      </c>
      <c r="G128" s="1">
        <f>IF(Table119[[#This Row],[COUNTRY]]=CATEGORICAL_BINS_STEP_1!$L$7,1,0)</f>
        <v>0</v>
      </c>
      <c r="H128" s="1">
        <f>IF(Table119[[#This Row],[COUNTRY]]=CATEGORICAL_BINS_STEP_1!$L$8,1,0)</f>
        <v>0</v>
      </c>
      <c r="I128" s="1">
        <f>IF(Table119[[#This Row],[COUNTRY]]=CATEGORICAL_BINS_STEP_1!$L$9,1,0)</f>
        <v>0</v>
      </c>
      <c r="J128" s="1">
        <f>IF(Table119[[#This Row],[COUNTRY]]=CATEGORICAL_BINS_STEP_1!$L$10,1,0)</f>
        <v>0</v>
      </c>
      <c r="K128" s="1">
        <f>IF(Table119[[#This Row],[COUNTRY]]=CATEGORICAL_BINS_STEP_1!$L$11,1,0)</f>
        <v>0</v>
      </c>
      <c r="L128" s="1">
        <f>IF(Table119[[#This Row],[SOLD PRICE]]&gt;=1000000,1,0)</f>
        <v>1</v>
      </c>
    </row>
    <row r="129" spans="1:12" x14ac:dyDescent="0.35">
      <c r="A129" s="68">
        <v>128</v>
      </c>
      <c r="B129" s="1">
        <f>IF(Table119[[#This Row],[COUNTRY]]=CATEGORICAL_BINS_STEP_1!$L$2,1,0)</f>
        <v>0</v>
      </c>
      <c r="C129" s="1">
        <f>IF(Table119[[#This Row],[COUNTRY]]=CATEGORICAL_BINS_STEP_1!$L$3,1,0)</f>
        <v>0</v>
      </c>
      <c r="D129" s="1">
        <f>IF(Table119[[#This Row],[COUNTRY]]=CATEGORICAL_BINS_STEP_1!$L$4,1,0)</f>
        <v>0</v>
      </c>
      <c r="E129" s="1">
        <f>IF(Table119[[#This Row],[COUNTRY]]=CATEGORICAL_BINS_STEP_1!$L$5,1,0)</f>
        <v>0</v>
      </c>
      <c r="F129" s="1">
        <f>IF(Table119[[#This Row],[COUNTRY]]=CATEGORICAL_BINS_STEP_1!L133,1,0)</f>
        <v>0</v>
      </c>
      <c r="G129" s="1">
        <f>IF(Table119[[#This Row],[COUNTRY]]=CATEGORICAL_BINS_STEP_1!$L$7,1,0)</f>
        <v>1</v>
      </c>
      <c r="H129" s="1">
        <f>IF(Table119[[#This Row],[COUNTRY]]=CATEGORICAL_BINS_STEP_1!$L$8,1,0)</f>
        <v>0</v>
      </c>
      <c r="I129" s="1">
        <f>IF(Table119[[#This Row],[COUNTRY]]=CATEGORICAL_BINS_STEP_1!$L$9,1,0)</f>
        <v>0</v>
      </c>
      <c r="J129" s="1">
        <f>IF(Table119[[#This Row],[COUNTRY]]=CATEGORICAL_BINS_STEP_1!$L$10,1,0)</f>
        <v>0</v>
      </c>
      <c r="K129" s="1">
        <f>IF(Table119[[#This Row],[COUNTRY]]=CATEGORICAL_BINS_STEP_1!$L$11,1,0)</f>
        <v>0</v>
      </c>
      <c r="L129" s="1">
        <f>IF(Table119[[#This Row],[SOLD PRICE]]&gt;=1000000,1,0)</f>
        <v>0</v>
      </c>
    </row>
    <row r="130" spans="1:12" x14ac:dyDescent="0.35">
      <c r="A130" s="68">
        <v>129</v>
      </c>
      <c r="B130" s="1">
        <f>IF(Table119[[#This Row],[COUNTRY]]=CATEGORICAL_BINS_STEP_1!$L$2,1,0)</f>
        <v>1</v>
      </c>
      <c r="C130" s="1">
        <f>IF(Table119[[#This Row],[COUNTRY]]=CATEGORICAL_BINS_STEP_1!$L$3,1,0)</f>
        <v>0</v>
      </c>
      <c r="D130" s="1">
        <f>IF(Table119[[#This Row],[COUNTRY]]=CATEGORICAL_BINS_STEP_1!$L$4,1,0)</f>
        <v>0</v>
      </c>
      <c r="E130" s="1">
        <f>IF(Table119[[#This Row],[COUNTRY]]=CATEGORICAL_BINS_STEP_1!$L$5,1,0)</f>
        <v>0</v>
      </c>
      <c r="F130" s="1">
        <f>IF(Table119[[#This Row],[COUNTRY]]=CATEGORICAL_BINS_STEP_1!L134,1,0)</f>
        <v>0</v>
      </c>
      <c r="G130" s="1">
        <f>IF(Table119[[#This Row],[COUNTRY]]=CATEGORICAL_BINS_STEP_1!$L$7,1,0)</f>
        <v>0</v>
      </c>
      <c r="H130" s="1">
        <f>IF(Table119[[#This Row],[COUNTRY]]=CATEGORICAL_BINS_STEP_1!$L$8,1,0)</f>
        <v>0</v>
      </c>
      <c r="I130" s="1">
        <f>IF(Table119[[#This Row],[COUNTRY]]=CATEGORICAL_BINS_STEP_1!$L$9,1,0)</f>
        <v>0</v>
      </c>
      <c r="J130" s="1">
        <f>IF(Table119[[#This Row],[COUNTRY]]=CATEGORICAL_BINS_STEP_1!$L$10,1,0)</f>
        <v>0</v>
      </c>
      <c r="K130" s="1">
        <f>IF(Table119[[#This Row],[COUNTRY]]=CATEGORICAL_BINS_STEP_1!$L$11,1,0)</f>
        <v>0</v>
      </c>
      <c r="L130" s="1">
        <f>IF(Table119[[#This Row],[SOLD PRICE]]&gt;=1000000,1,0)</f>
        <v>1</v>
      </c>
    </row>
    <row r="131" spans="1:12" x14ac:dyDescent="0.35">
      <c r="A131" s="69">
        <v>130</v>
      </c>
      <c r="B131" s="1">
        <f>IF(Table119[[#This Row],[COUNTRY]]=CATEGORICAL_BINS_STEP_1!$L$2,1,0)</f>
        <v>1</v>
      </c>
      <c r="C131" s="1">
        <f>IF(Table119[[#This Row],[COUNTRY]]=CATEGORICAL_BINS_STEP_1!$L$3,1,0)</f>
        <v>0</v>
      </c>
      <c r="D131" s="1">
        <f>IF(Table119[[#This Row],[COUNTRY]]=CATEGORICAL_BINS_STEP_1!$L$4,1,0)</f>
        <v>0</v>
      </c>
      <c r="E131" s="1">
        <f>IF(Table119[[#This Row],[COUNTRY]]=CATEGORICAL_BINS_STEP_1!$L$5,1,0)</f>
        <v>0</v>
      </c>
      <c r="F131" s="1">
        <f>IF(Table119[[#This Row],[COUNTRY]]=CATEGORICAL_BINS_STEP_1!L135,1,0)</f>
        <v>0</v>
      </c>
      <c r="G131" s="1">
        <f>IF(Table119[[#This Row],[COUNTRY]]=CATEGORICAL_BINS_STEP_1!$L$7,1,0)</f>
        <v>0</v>
      </c>
      <c r="H131" s="1">
        <f>IF(Table119[[#This Row],[COUNTRY]]=CATEGORICAL_BINS_STEP_1!$L$8,1,0)</f>
        <v>0</v>
      </c>
      <c r="I131" s="1">
        <f>IF(Table119[[#This Row],[COUNTRY]]=CATEGORICAL_BINS_STEP_1!$L$9,1,0)</f>
        <v>0</v>
      </c>
      <c r="J131" s="1">
        <f>IF(Table119[[#This Row],[COUNTRY]]=CATEGORICAL_BINS_STEP_1!$L$10,1,0)</f>
        <v>0</v>
      </c>
      <c r="K131" s="1">
        <f>IF(Table119[[#This Row],[COUNTRY]]=CATEGORICAL_BINS_STEP_1!$L$11,1,0)</f>
        <v>0</v>
      </c>
      <c r="L131" s="1">
        <f>IF(Table119[[#This Row],[SOLD PRICE]]&gt;=1000000,1,0)</f>
        <v>1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F223-4326-4521-8797-32274095179E}">
  <dimension ref="A1:I28"/>
  <sheetViews>
    <sheetView topLeftCell="A7" workbookViewId="0">
      <selection activeCell="G13" sqref="G13"/>
    </sheetView>
  </sheetViews>
  <sheetFormatPr defaultRowHeight="14.5" x14ac:dyDescent="0.35"/>
  <cols>
    <col min="2" max="2" width="11.81640625" bestFit="1" customWidth="1"/>
    <col min="3" max="3" width="11.1796875" bestFit="1" customWidth="1"/>
    <col min="4" max="5" width="8.81640625" bestFit="1" customWidth="1"/>
    <col min="6" max="6" width="12.90625" bestFit="1" customWidth="1"/>
    <col min="7" max="7" width="12.1796875" bestFit="1" customWidth="1"/>
    <col min="8" max="8" width="12.90625" bestFit="1" customWidth="1"/>
    <col min="9" max="9" width="12.1796875" bestFit="1" customWidth="1"/>
  </cols>
  <sheetData>
    <row r="1" spans="1:7" x14ac:dyDescent="0.35">
      <c r="A1" t="s">
        <v>219</v>
      </c>
    </row>
    <row r="2" spans="1:7" ht="15" thickBot="1" x14ac:dyDescent="0.4"/>
    <row r="3" spans="1:7" x14ac:dyDescent="0.35">
      <c r="A3" s="37" t="s">
        <v>220</v>
      </c>
      <c r="B3" s="37"/>
    </row>
    <row r="4" spans="1:7" x14ac:dyDescent="0.35">
      <c r="A4" s="34"/>
      <c r="B4" s="34"/>
    </row>
    <row r="5" spans="1:7" x14ac:dyDescent="0.35">
      <c r="A5" s="34"/>
      <c r="B5" s="34"/>
    </row>
    <row r="6" spans="1:7" x14ac:dyDescent="0.35">
      <c r="A6" s="34" t="s">
        <v>223</v>
      </c>
      <c r="B6" s="34">
        <v>9.0400633497046301E-2</v>
      </c>
    </row>
    <row r="7" spans="1:7" x14ac:dyDescent="0.35">
      <c r="A7" s="34" t="s">
        <v>224</v>
      </c>
      <c r="B7" s="34">
        <v>387984.0454661313</v>
      </c>
    </row>
    <row r="8" spans="1:7" ht="15" thickBot="1" x14ac:dyDescent="0.4">
      <c r="A8" s="35" t="s">
        <v>225</v>
      </c>
      <c r="B8" s="35">
        <v>130</v>
      </c>
    </row>
    <row r="10" spans="1:7" x14ac:dyDescent="0.35">
      <c r="A10" s="38"/>
      <c r="B10" s="38"/>
      <c r="C10" s="38"/>
      <c r="D10" s="38"/>
      <c r="E10" s="38"/>
      <c r="F10" s="38"/>
    </row>
    <row r="11" spans="1:7" x14ac:dyDescent="0.35">
      <c r="A11" s="39"/>
      <c r="B11" s="39"/>
      <c r="C11" s="39"/>
      <c r="D11" s="39"/>
      <c r="E11" s="39"/>
      <c r="F11" s="39"/>
    </row>
    <row r="12" spans="1:7" x14ac:dyDescent="0.35">
      <c r="A12" s="34"/>
      <c r="B12" s="34"/>
      <c r="C12" s="34"/>
      <c r="D12" s="34"/>
      <c r="E12" s="34"/>
      <c r="F12" s="34"/>
    </row>
    <row r="13" spans="1:7" x14ac:dyDescent="0.35">
      <c r="A13" s="34"/>
      <c r="B13" s="34"/>
      <c r="C13" s="34"/>
      <c r="D13" s="34"/>
      <c r="E13" s="34"/>
      <c r="F13" s="34"/>
    </row>
    <row r="14" spans="1:7" x14ac:dyDescent="0.35">
      <c r="A14" s="34"/>
      <c r="B14" s="34"/>
      <c r="C14" s="34"/>
      <c r="D14" s="34"/>
      <c r="E14" s="34"/>
      <c r="F14" s="34"/>
    </row>
    <row r="16" spans="1:7" x14ac:dyDescent="0.35">
      <c r="B16" t="s">
        <v>236</v>
      </c>
      <c r="C16" t="s">
        <v>224</v>
      </c>
      <c r="D16" t="s">
        <v>237</v>
      </c>
      <c r="E16" t="s">
        <v>238</v>
      </c>
      <c r="F16" t="s">
        <v>239</v>
      </c>
      <c r="G16" t="s">
        <v>240</v>
      </c>
    </row>
    <row r="17" spans="1:9" x14ac:dyDescent="0.35">
      <c r="A17" t="s">
        <v>230</v>
      </c>
      <c r="B17" s="51">
        <v>452666.66666666663</v>
      </c>
      <c r="C17" s="51">
        <v>100177.04977896711</v>
      </c>
      <c r="D17" s="51">
        <v>4.518666377832453</v>
      </c>
      <c r="E17" s="51">
        <v>1.4775114693018808E-5</v>
      </c>
      <c r="F17" s="51">
        <v>254306.10277551287</v>
      </c>
      <c r="G17" s="51">
        <v>651027.23055782041</v>
      </c>
      <c r="H17" s="51"/>
      <c r="I17" s="51"/>
    </row>
    <row r="18" spans="1:9" x14ac:dyDescent="0.35">
      <c r="A18" t="s">
        <v>257</v>
      </c>
      <c r="B18" s="51">
        <v>613999.99999999919</v>
      </c>
      <c r="C18" s="51">
        <v>245382.65589585979</v>
      </c>
      <c r="D18" s="51">
        <v>2.5022143384925313</v>
      </c>
      <c r="E18" s="51">
        <v>1.3699579508045715E-2</v>
      </c>
      <c r="F18" s="51">
        <v>128117.83337593073</v>
      </c>
      <c r="G18" s="51">
        <v>1099882.1666240676</v>
      </c>
      <c r="H18" s="51"/>
      <c r="I18" s="51"/>
    </row>
    <row r="19" spans="1:9" x14ac:dyDescent="0.35">
      <c r="A19" t="s">
        <v>258</v>
      </c>
      <c r="B19" s="51">
        <v>199672.95597484289</v>
      </c>
      <c r="C19" s="51">
        <v>113470.96782415737</v>
      </c>
      <c r="D19" s="51">
        <v>1.7596832018236612</v>
      </c>
      <c r="E19" s="51">
        <v>8.103129951053524E-2</v>
      </c>
      <c r="F19" s="51">
        <v>-25010.893395220832</v>
      </c>
      <c r="G19" s="51">
        <v>424356.80534490664</v>
      </c>
      <c r="H19" s="51"/>
      <c r="I19" s="51"/>
    </row>
    <row r="20" spans="1:9" x14ac:dyDescent="0.35">
      <c r="A20" t="s">
        <v>259</v>
      </c>
      <c r="B20" s="51">
        <v>-122111.11111111136</v>
      </c>
      <c r="C20" s="51">
        <v>163588.43726390673</v>
      </c>
      <c r="D20" s="51">
        <v>-0.74645319164041735</v>
      </c>
      <c r="E20" s="51">
        <v>0.45686585833693849</v>
      </c>
      <c r="F20" s="51">
        <v>-446032.55552715738</v>
      </c>
      <c r="G20" s="51">
        <v>201810.33330493467</v>
      </c>
      <c r="H20" s="51"/>
      <c r="I20" s="51"/>
    </row>
    <row r="21" spans="1:9" x14ac:dyDescent="0.35">
      <c r="A21" t="s">
        <v>260</v>
      </c>
      <c r="B21" s="51">
        <v>73761.90476190488</v>
      </c>
      <c r="C21" s="51">
        <v>177594.92779645204</v>
      </c>
      <c r="D21" s="51">
        <v>0.41533790225386424</v>
      </c>
      <c r="E21" s="51">
        <v>0.6786424869250296</v>
      </c>
      <c r="F21" s="51">
        <v>-277893.78982722946</v>
      </c>
      <c r="G21" s="51">
        <v>425417.59935103927</v>
      </c>
      <c r="H21" s="51"/>
      <c r="I21" s="51"/>
    </row>
    <row r="22" spans="1:9" x14ac:dyDescent="0.35">
      <c r="A22" t="s">
        <v>261</v>
      </c>
      <c r="B22" s="51">
        <v>-402666.66666666587</v>
      </c>
      <c r="C22" s="51">
        <v>400708.1991158686</v>
      </c>
      <c r="D22" s="51">
        <v>-1.00488751554153</v>
      </c>
      <c r="E22" s="51">
        <v>0.31698998536648393</v>
      </c>
      <c r="F22" s="51">
        <v>-1196108.9222312812</v>
      </c>
      <c r="G22" s="51">
        <v>390775.58889794949</v>
      </c>
      <c r="H22" s="51"/>
      <c r="I22" s="51"/>
    </row>
    <row r="23" spans="1:9" x14ac:dyDescent="0.35">
      <c r="A23" t="s">
        <v>262</v>
      </c>
      <c r="B23" s="51">
        <v>-18575.757575757587</v>
      </c>
      <c r="C23" s="51">
        <v>129914.53977509667</v>
      </c>
      <c r="D23" s="51">
        <v>-0.14298443890818738</v>
      </c>
      <c r="E23" s="51">
        <v>0.88654429750329844</v>
      </c>
      <c r="F23" s="51">
        <v>-275819.52173438703</v>
      </c>
      <c r="G23" s="51">
        <v>238668.00658287187</v>
      </c>
      <c r="H23" s="51"/>
      <c r="I23" s="51"/>
    </row>
    <row r="24" spans="1:9" x14ac:dyDescent="0.35">
      <c r="A24" t="s">
        <v>263</v>
      </c>
      <c r="B24" s="51">
        <v>-402666.66666666762</v>
      </c>
      <c r="C24" s="51">
        <v>400708.19911586936</v>
      </c>
      <c r="D24" s="51">
        <v>-1.0048875155415324</v>
      </c>
      <c r="E24" s="51">
        <v>0.31698998536648282</v>
      </c>
      <c r="F24" s="51">
        <v>-1196108.9222312844</v>
      </c>
      <c r="G24" s="51">
        <v>390775.58889794926</v>
      </c>
      <c r="H24" s="51"/>
      <c r="I24" s="51"/>
    </row>
    <row r="25" spans="1:9" x14ac:dyDescent="0.35">
      <c r="A25" t="s">
        <v>264</v>
      </c>
      <c r="B25" s="51">
        <v>-28916.666666666577</v>
      </c>
      <c r="C25" s="51">
        <v>150265.57466845075</v>
      </c>
      <c r="D25" s="51">
        <v>-0.19243706837357089</v>
      </c>
      <c r="E25" s="51">
        <v>0.84772787781454451</v>
      </c>
      <c r="F25" s="51">
        <v>-326457.51250339736</v>
      </c>
      <c r="G25" s="51">
        <v>268624.17917006422</v>
      </c>
      <c r="H25" s="51"/>
      <c r="I25" s="51"/>
    </row>
    <row r="26" spans="1:9" x14ac:dyDescent="0.35">
      <c r="A26" t="s">
        <v>265</v>
      </c>
      <c r="B26" s="51">
        <v>-173499.99999999974</v>
      </c>
      <c r="C26" s="51">
        <v>187414.09914534661</v>
      </c>
      <c r="D26" s="51">
        <v>-0.92575745790312192</v>
      </c>
      <c r="E26" s="51">
        <v>0.35644566248574727</v>
      </c>
      <c r="F26" s="51">
        <v>-544598.6345639897</v>
      </c>
      <c r="G26" s="51">
        <v>197598.63456399026</v>
      </c>
      <c r="H26" s="51"/>
      <c r="I26" s="51"/>
    </row>
    <row r="27" spans="1:9" x14ac:dyDescent="0.35">
      <c r="A27" t="s">
        <v>266</v>
      </c>
      <c r="B27" s="51">
        <v>-327666.66666666599</v>
      </c>
      <c r="C27" s="51">
        <v>400708.19911586877</v>
      </c>
      <c r="D27" s="51">
        <v>-0.81771889716665846</v>
      </c>
      <c r="E27" s="51">
        <v>0.41515198416752108</v>
      </c>
      <c r="F27" s="51">
        <v>-1121108.9222312816</v>
      </c>
      <c r="G27" s="51">
        <v>465775.58889794972</v>
      </c>
      <c r="H27" s="51"/>
      <c r="I27" s="51"/>
    </row>
    <row r="28" spans="1:9" x14ac:dyDescent="0.35">
      <c r="B28" s="51"/>
      <c r="C28" s="51"/>
      <c r="D28" s="51"/>
      <c r="E28" s="51"/>
      <c r="F28" s="51"/>
      <c r="G28" s="51"/>
      <c r="H28" s="51"/>
      <c r="I28" s="5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A181-6F4E-4620-B3BC-08215A4D1C49}">
  <dimension ref="A1:L131"/>
  <sheetViews>
    <sheetView workbookViewId="0">
      <selection activeCell="N8" sqref="N8"/>
    </sheetView>
  </sheetViews>
  <sheetFormatPr defaultRowHeight="14.5" x14ac:dyDescent="0.35"/>
  <cols>
    <col min="2" max="2" width="8.81640625" customWidth="1"/>
    <col min="8" max="8" width="8.81640625" customWidth="1"/>
    <col min="12" max="12" width="13.6328125" customWidth="1"/>
  </cols>
  <sheetData>
    <row r="1" spans="1:12" ht="26.5" x14ac:dyDescent="0.35">
      <c r="A1" s="66" t="s">
        <v>254</v>
      </c>
      <c r="B1" s="66" t="s">
        <v>257</v>
      </c>
      <c r="C1" s="66" t="s">
        <v>258</v>
      </c>
      <c r="D1" s="66" t="s">
        <v>259</v>
      </c>
      <c r="E1" s="66" t="s">
        <v>260</v>
      </c>
      <c r="F1" s="66" t="s">
        <v>261</v>
      </c>
      <c r="G1" s="66" t="s">
        <v>262</v>
      </c>
      <c r="H1" s="66" t="s">
        <v>263</v>
      </c>
      <c r="I1" s="66" t="s">
        <v>264</v>
      </c>
      <c r="J1" s="66" t="s">
        <v>265</v>
      </c>
      <c r="K1" s="66" t="s">
        <v>266</v>
      </c>
      <c r="L1" s="57" t="s">
        <v>180</v>
      </c>
    </row>
    <row r="2" spans="1:12" x14ac:dyDescent="0.35">
      <c r="A2" s="64">
        <v>1</v>
      </c>
      <c r="B2" s="64">
        <f>IF(Table119[[#This Row],[COUNTRY]]=CATEGORICAL_BINS_STEP_1!$L$2,1,0)</f>
        <v>0</v>
      </c>
      <c r="C2" s="64">
        <f>IF(Table119[[#This Row],[COUNTRY]]=CATEGORICAL_BINS_STEP_1!$L$3,1,0)</f>
        <v>1</v>
      </c>
      <c r="D2" s="64">
        <f>IF(Table119[[#This Row],[COUNTRY]]=CATEGORICAL_BINS_STEP_1!$L$4,1,0)</f>
        <v>0</v>
      </c>
      <c r="E2" s="64">
        <f>IF(Table119[[#This Row],[COUNTRY]]=CATEGORICAL_BINS_STEP_1!$L$5,1,0)</f>
        <v>0</v>
      </c>
      <c r="F2" s="64">
        <f>IF(Table119[[#This Row],[COUNTRY]]=CATEGORICAL_BINS_STEP_1!L6,1,0)</f>
        <v>0</v>
      </c>
      <c r="G2" s="64">
        <f>IF(Table119[[#This Row],[COUNTRY]]=CATEGORICAL_BINS_STEP_1!$L$7,1,0)</f>
        <v>0</v>
      </c>
      <c r="H2" s="64">
        <f>IF(Table119[[#This Row],[COUNTRY]]=CATEGORICAL_BINS_STEP_1!$L$8,1,0)</f>
        <v>0</v>
      </c>
      <c r="I2" s="64">
        <f>IF(Table119[[#This Row],[COUNTRY]]=CATEGORICAL_BINS_STEP_1!$L$9,1,0)</f>
        <v>0</v>
      </c>
      <c r="J2" s="64">
        <f>IF(Table119[[#This Row],[COUNTRY]]=CATEGORICAL_BINS_STEP_1!$L$10,1,0)</f>
        <v>0</v>
      </c>
      <c r="K2" s="64">
        <f>IF(Table119[[#This Row],[COUNTRY]]=CATEGORICAL_BINS_STEP_1!$L$11,1,0)</f>
        <v>0</v>
      </c>
      <c r="L2" s="14">
        <v>50000</v>
      </c>
    </row>
    <row r="3" spans="1:12" x14ac:dyDescent="0.35">
      <c r="A3" s="64">
        <v>2</v>
      </c>
      <c r="B3" s="64">
        <f>IF(Table119[[#This Row],[COUNTRY]]=CATEGORICAL_BINS_STEP_1!$L$2,1,0)</f>
        <v>0</v>
      </c>
      <c r="C3" s="64">
        <f>IF(Table119[[#This Row],[COUNTRY]]=CATEGORICAL_BINS_STEP_1!$L$3,1,0)</f>
        <v>0</v>
      </c>
      <c r="D3" s="64">
        <f>IF(Table119[[#This Row],[COUNTRY]]=CATEGORICAL_BINS_STEP_1!$L$4,1,0)</f>
        <v>0</v>
      </c>
      <c r="E3" s="64">
        <f>IF(Table119[[#This Row],[COUNTRY]]=CATEGORICAL_BINS_STEP_1!$L$5,1,0)</f>
        <v>0</v>
      </c>
      <c r="F3" s="64">
        <f>IF(Table119[[#This Row],[COUNTRY]]=CATEGORICAL_BINS_STEP_1!L7,1,0)</f>
        <v>1</v>
      </c>
      <c r="G3" s="64">
        <f>IF(Table119[[#This Row],[COUNTRY]]=CATEGORICAL_BINS_STEP_1!$L$7,1,0)</f>
        <v>1</v>
      </c>
      <c r="H3" s="64">
        <f>IF(Table119[[#This Row],[COUNTRY]]=CATEGORICAL_BINS_STEP_1!$L$8,1,0)</f>
        <v>0</v>
      </c>
      <c r="I3" s="64">
        <f>IF(Table119[[#This Row],[COUNTRY]]=CATEGORICAL_BINS_STEP_1!$L$9,1,0)</f>
        <v>0</v>
      </c>
      <c r="J3" s="64">
        <f>IF(Table119[[#This Row],[COUNTRY]]=CATEGORICAL_BINS_STEP_1!$L$10,1,0)</f>
        <v>0</v>
      </c>
      <c r="K3" s="64">
        <f>IF(Table119[[#This Row],[COUNTRY]]=CATEGORICAL_BINS_STEP_1!$L$11,1,0)</f>
        <v>0</v>
      </c>
      <c r="L3" s="14">
        <v>50000</v>
      </c>
    </row>
    <row r="4" spans="1:12" x14ac:dyDescent="0.35">
      <c r="A4" s="64">
        <v>3</v>
      </c>
      <c r="B4" s="64">
        <f>IF(Table119[[#This Row],[COUNTRY]]=CATEGORICAL_BINS_STEP_1!$L$2,1,0)</f>
        <v>0</v>
      </c>
      <c r="C4" s="64">
        <f>IF(Table119[[#This Row],[COUNTRY]]=CATEGORICAL_BINS_STEP_1!$L$3,1,0)</f>
        <v>0</v>
      </c>
      <c r="D4" s="64">
        <f>IF(Table119[[#This Row],[COUNTRY]]=CATEGORICAL_BINS_STEP_1!$L$4,1,0)</f>
        <v>0</v>
      </c>
      <c r="E4" s="64">
        <f>IF(Table119[[#This Row],[COUNTRY]]=CATEGORICAL_BINS_STEP_1!$L$5,1,0)</f>
        <v>0</v>
      </c>
      <c r="F4" s="64">
        <f>IF(Table119[[#This Row],[COUNTRY]]=CATEGORICAL_BINS_STEP_1!L8,1,0)</f>
        <v>0</v>
      </c>
      <c r="G4" s="64">
        <f>IF(Table119[[#This Row],[COUNTRY]]=CATEGORICAL_BINS_STEP_1!$L$7,1,0)</f>
        <v>1</v>
      </c>
      <c r="H4" s="64">
        <f>IF(Table119[[#This Row],[COUNTRY]]=CATEGORICAL_BINS_STEP_1!$L$8,1,0)</f>
        <v>0</v>
      </c>
      <c r="I4" s="64">
        <f>IF(Table119[[#This Row],[COUNTRY]]=CATEGORICAL_BINS_STEP_1!$L$9,1,0)</f>
        <v>0</v>
      </c>
      <c r="J4" s="64">
        <f>IF(Table119[[#This Row],[COUNTRY]]=CATEGORICAL_BINS_STEP_1!$L$10,1,0)</f>
        <v>0</v>
      </c>
      <c r="K4" s="64">
        <f>IF(Table119[[#This Row],[COUNTRY]]=CATEGORICAL_BINS_STEP_1!$L$11,1,0)</f>
        <v>0</v>
      </c>
      <c r="L4" s="14">
        <v>350000</v>
      </c>
    </row>
    <row r="5" spans="1:12" x14ac:dyDescent="0.35">
      <c r="A5" s="64">
        <v>4</v>
      </c>
      <c r="B5" s="64">
        <f>IF(Table119[[#This Row],[COUNTRY]]=CATEGORICAL_BINS_STEP_1!$L$2,1,0)</f>
        <v>0</v>
      </c>
      <c r="C5" s="64">
        <f>IF(Table119[[#This Row],[COUNTRY]]=CATEGORICAL_BINS_STEP_1!$L$3,1,0)</f>
        <v>0</v>
      </c>
      <c r="D5" s="64">
        <f>IF(Table119[[#This Row],[COUNTRY]]=CATEGORICAL_BINS_STEP_1!$L$4,1,0)</f>
        <v>0</v>
      </c>
      <c r="E5" s="64">
        <f>IF(Table119[[#This Row],[COUNTRY]]=CATEGORICAL_BINS_STEP_1!$L$5,1,0)</f>
        <v>0</v>
      </c>
      <c r="F5" s="64">
        <f>IF(Table119[[#This Row],[COUNTRY]]=CATEGORICAL_BINS_STEP_1!L9,1,0)</f>
        <v>0</v>
      </c>
      <c r="G5" s="64">
        <f>IF(Table119[[#This Row],[COUNTRY]]=CATEGORICAL_BINS_STEP_1!$L$7,1,0)</f>
        <v>0</v>
      </c>
      <c r="H5" s="64">
        <f>IF(Table119[[#This Row],[COUNTRY]]=CATEGORICAL_BINS_STEP_1!$L$8,1,0)</f>
        <v>0</v>
      </c>
      <c r="I5" s="64">
        <f>IF(Table119[[#This Row],[COUNTRY]]=CATEGORICAL_BINS_STEP_1!$L$9,1,0)</f>
        <v>0</v>
      </c>
      <c r="J5" s="64">
        <f>IF(Table119[[#This Row],[COUNTRY]]=CATEGORICAL_BINS_STEP_1!$L$10,1,0)</f>
        <v>0</v>
      </c>
      <c r="K5" s="64">
        <f>IF(Table119[[#This Row],[COUNTRY]]=CATEGORICAL_BINS_STEP_1!$L$11,1,0)</f>
        <v>0</v>
      </c>
      <c r="L5" s="14">
        <v>850000</v>
      </c>
    </row>
    <row r="6" spans="1:12" x14ac:dyDescent="0.35">
      <c r="A6" s="64">
        <v>5</v>
      </c>
      <c r="B6" s="64">
        <f>IF(Table119[[#This Row],[COUNTRY]]=CATEGORICAL_BINS_STEP_1!$L$2,1,0)</f>
        <v>0</v>
      </c>
      <c r="C6" s="64">
        <f>IF(Table119[[#This Row],[COUNTRY]]=CATEGORICAL_BINS_STEP_1!$L$3,1,0)</f>
        <v>0</v>
      </c>
      <c r="D6" s="64">
        <f>IF(Table119[[#This Row],[COUNTRY]]=CATEGORICAL_BINS_STEP_1!$L$4,1,0)</f>
        <v>0</v>
      </c>
      <c r="E6" s="64">
        <f>IF(Table119[[#This Row],[COUNTRY]]=CATEGORICAL_BINS_STEP_1!$L$5,1,0)</f>
        <v>0</v>
      </c>
      <c r="F6" s="64">
        <f>IF(Table119[[#This Row],[COUNTRY]]=CATEGORICAL_BINS_STEP_1!L10,1,0)</f>
        <v>0</v>
      </c>
      <c r="G6" s="64">
        <f>IF(Table119[[#This Row],[COUNTRY]]=CATEGORICAL_BINS_STEP_1!$L$7,1,0)</f>
        <v>0</v>
      </c>
      <c r="H6" s="64">
        <f>IF(Table119[[#This Row],[COUNTRY]]=CATEGORICAL_BINS_STEP_1!$L$8,1,0)</f>
        <v>1</v>
      </c>
      <c r="I6" s="64">
        <f>IF(Table119[[#This Row],[COUNTRY]]=CATEGORICAL_BINS_STEP_1!$L$9,1,0)</f>
        <v>0</v>
      </c>
      <c r="J6" s="64">
        <f>IF(Table119[[#This Row],[COUNTRY]]=CATEGORICAL_BINS_STEP_1!$L$10,1,0)</f>
        <v>0</v>
      </c>
      <c r="K6" s="64">
        <f>IF(Table119[[#This Row],[COUNTRY]]=CATEGORICAL_BINS_STEP_1!$L$11,1,0)</f>
        <v>0</v>
      </c>
      <c r="L6" s="14">
        <v>800000</v>
      </c>
    </row>
    <row r="7" spans="1:12" x14ac:dyDescent="0.35">
      <c r="A7" s="64">
        <v>6</v>
      </c>
      <c r="B7" s="64">
        <f>IF(Table119[[#This Row],[COUNTRY]]=CATEGORICAL_BINS_STEP_1!$L$2,1,0)</f>
        <v>0</v>
      </c>
      <c r="C7" s="64">
        <f>IF(Table119[[#This Row],[COUNTRY]]=CATEGORICAL_BINS_STEP_1!$L$3,1,0)</f>
        <v>0</v>
      </c>
      <c r="D7" s="64">
        <f>IF(Table119[[#This Row],[COUNTRY]]=CATEGORICAL_BINS_STEP_1!$L$4,1,0)</f>
        <v>0</v>
      </c>
      <c r="E7" s="64">
        <f>IF(Table119[[#This Row],[COUNTRY]]=CATEGORICAL_BINS_STEP_1!$L$5,1,0)</f>
        <v>0</v>
      </c>
      <c r="F7" s="64">
        <f>IF(Table119[[#This Row],[COUNTRY]]=CATEGORICAL_BINS_STEP_1!L11,1,0)</f>
        <v>0</v>
      </c>
      <c r="G7" s="64">
        <f>IF(Table119[[#This Row],[COUNTRY]]=CATEGORICAL_BINS_STEP_1!$L$7,1,0)</f>
        <v>1</v>
      </c>
      <c r="H7" s="64">
        <f>IF(Table119[[#This Row],[COUNTRY]]=CATEGORICAL_BINS_STEP_1!$L$8,1,0)</f>
        <v>0</v>
      </c>
      <c r="I7" s="64">
        <f>IF(Table119[[#This Row],[COUNTRY]]=CATEGORICAL_BINS_STEP_1!$L$9,1,0)</f>
        <v>0</v>
      </c>
      <c r="J7" s="64">
        <f>IF(Table119[[#This Row],[COUNTRY]]=CATEGORICAL_BINS_STEP_1!$L$10,1,0)</f>
        <v>0</v>
      </c>
      <c r="K7" s="64">
        <f>IF(Table119[[#This Row],[COUNTRY]]=CATEGORICAL_BINS_STEP_1!$L$11,1,0)</f>
        <v>0</v>
      </c>
      <c r="L7" s="14">
        <v>50000</v>
      </c>
    </row>
    <row r="8" spans="1:12" x14ac:dyDescent="0.35">
      <c r="A8" s="64">
        <v>7</v>
      </c>
      <c r="B8" s="64">
        <f>IF(Table119[[#This Row],[COUNTRY]]=CATEGORICAL_BINS_STEP_1!$L$2,1,0)</f>
        <v>0</v>
      </c>
      <c r="C8" s="64">
        <f>IF(Table119[[#This Row],[COUNTRY]]=CATEGORICAL_BINS_STEP_1!$L$3,1,0)</f>
        <v>1</v>
      </c>
      <c r="D8" s="64">
        <f>IF(Table119[[#This Row],[COUNTRY]]=CATEGORICAL_BINS_STEP_1!$L$4,1,0)</f>
        <v>0</v>
      </c>
      <c r="E8" s="64">
        <f>IF(Table119[[#This Row],[COUNTRY]]=CATEGORICAL_BINS_STEP_1!$L$5,1,0)</f>
        <v>0</v>
      </c>
      <c r="F8" s="64">
        <f>IF(Table119[[#This Row],[COUNTRY]]=CATEGORICAL_BINS_STEP_1!L12,1,0)</f>
        <v>0</v>
      </c>
      <c r="G8" s="64">
        <f>IF(Table119[[#This Row],[COUNTRY]]=CATEGORICAL_BINS_STEP_1!$L$7,1,0)</f>
        <v>0</v>
      </c>
      <c r="H8" s="64">
        <f>IF(Table119[[#This Row],[COUNTRY]]=CATEGORICAL_BINS_STEP_1!$L$8,1,0)</f>
        <v>0</v>
      </c>
      <c r="I8" s="64">
        <f>IF(Table119[[#This Row],[COUNTRY]]=CATEGORICAL_BINS_STEP_1!$L$9,1,0)</f>
        <v>0</v>
      </c>
      <c r="J8" s="64">
        <f>IF(Table119[[#This Row],[COUNTRY]]=CATEGORICAL_BINS_STEP_1!$L$10,1,0)</f>
        <v>0</v>
      </c>
      <c r="K8" s="64">
        <f>IF(Table119[[#This Row],[COUNTRY]]=CATEGORICAL_BINS_STEP_1!$L$11,1,0)</f>
        <v>0</v>
      </c>
      <c r="L8" s="14">
        <v>500000</v>
      </c>
    </row>
    <row r="9" spans="1:12" x14ac:dyDescent="0.35">
      <c r="A9" s="64">
        <v>8</v>
      </c>
      <c r="B9" s="64">
        <f>IF(Table119[[#This Row],[COUNTRY]]=CATEGORICAL_BINS_STEP_1!$L$2,1,0)</f>
        <v>0</v>
      </c>
      <c r="C9" s="64">
        <f>IF(Table119[[#This Row],[COUNTRY]]=CATEGORICAL_BINS_STEP_1!$L$3,1,0)</f>
        <v>0</v>
      </c>
      <c r="D9" s="64">
        <f>IF(Table119[[#This Row],[COUNTRY]]=CATEGORICAL_BINS_STEP_1!$L$4,1,0)</f>
        <v>0</v>
      </c>
      <c r="E9" s="64">
        <f>IF(Table119[[#This Row],[COUNTRY]]=CATEGORICAL_BINS_STEP_1!$L$5,1,0)</f>
        <v>0</v>
      </c>
      <c r="F9" s="64">
        <f>IF(Table119[[#This Row],[COUNTRY]]=CATEGORICAL_BINS_STEP_1!L13,1,0)</f>
        <v>0</v>
      </c>
      <c r="G9" s="64">
        <f>IF(Table119[[#This Row],[COUNTRY]]=CATEGORICAL_BINS_STEP_1!$L$7,1,0)</f>
        <v>1</v>
      </c>
      <c r="H9" s="64">
        <f>IF(Table119[[#This Row],[COUNTRY]]=CATEGORICAL_BINS_STEP_1!$L$8,1,0)</f>
        <v>0</v>
      </c>
      <c r="I9" s="64">
        <f>IF(Table119[[#This Row],[COUNTRY]]=CATEGORICAL_BINS_STEP_1!$L$9,1,0)</f>
        <v>0</v>
      </c>
      <c r="J9" s="64">
        <f>IF(Table119[[#This Row],[COUNTRY]]=CATEGORICAL_BINS_STEP_1!$L$10,1,0)</f>
        <v>0</v>
      </c>
      <c r="K9" s="64">
        <f>IF(Table119[[#This Row],[COUNTRY]]=CATEGORICAL_BINS_STEP_1!$L$11,1,0)</f>
        <v>0</v>
      </c>
      <c r="L9" s="14">
        <v>700000</v>
      </c>
    </row>
    <row r="10" spans="1:12" x14ac:dyDescent="0.35">
      <c r="A10" s="64">
        <v>9</v>
      </c>
      <c r="B10" s="64">
        <f>IF(Table119[[#This Row],[COUNTRY]]=CATEGORICAL_BINS_STEP_1!$L$2,1,0)</f>
        <v>0</v>
      </c>
      <c r="C10" s="64">
        <f>IF(Table119[[#This Row],[COUNTRY]]=CATEGORICAL_BINS_STEP_1!$L$3,1,0)</f>
        <v>0</v>
      </c>
      <c r="D10" s="64">
        <f>IF(Table119[[#This Row],[COUNTRY]]=CATEGORICAL_BINS_STEP_1!$L$4,1,0)</f>
        <v>0</v>
      </c>
      <c r="E10" s="64">
        <f>IF(Table119[[#This Row],[COUNTRY]]=CATEGORICAL_BINS_STEP_1!$L$5,1,0)</f>
        <v>0</v>
      </c>
      <c r="F10" s="64">
        <f>IF(Table119[[#This Row],[COUNTRY]]=CATEGORICAL_BINS_STEP_1!L14,1,0)</f>
        <v>0</v>
      </c>
      <c r="G10" s="64">
        <f>IF(Table119[[#This Row],[COUNTRY]]=CATEGORICAL_BINS_STEP_1!$L$7,1,0)</f>
        <v>1</v>
      </c>
      <c r="H10" s="64">
        <f>IF(Table119[[#This Row],[COUNTRY]]=CATEGORICAL_BINS_STEP_1!$L$8,1,0)</f>
        <v>0</v>
      </c>
      <c r="I10" s="64">
        <f>IF(Table119[[#This Row],[COUNTRY]]=CATEGORICAL_BINS_STEP_1!$L$9,1,0)</f>
        <v>0</v>
      </c>
      <c r="J10" s="64">
        <f>IF(Table119[[#This Row],[COUNTRY]]=CATEGORICAL_BINS_STEP_1!$L$10,1,0)</f>
        <v>0</v>
      </c>
      <c r="K10" s="64">
        <f>IF(Table119[[#This Row],[COUNTRY]]=CATEGORICAL_BINS_STEP_1!$L$11,1,0)</f>
        <v>0</v>
      </c>
      <c r="L10" s="14">
        <v>950000</v>
      </c>
    </row>
    <row r="11" spans="1:12" x14ac:dyDescent="0.35">
      <c r="A11" s="64">
        <v>10</v>
      </c>
      <c r="B11" s="64">
        <f>IF(Table119[[#This Row],[COUNTRY]]=CATEGORICAL_BINS_STEP_1!$L$2,1,0)</f>
        <v>0</v>
      </c>
      <c r="C11" s="64">
        <f>IF(Table119[[#This Row],[COUNTRY]]=CATEGORICAL_BINS_STEP_1!$L$3,1,0)</f>
        <v>1</v>
      </c>
      <c r="D11" s="64">
        <f>IF(Table119[[#This Row],[COUNTRY]]=CATEGORICAL_BINS_STEP_1!$L$4,1,0)</f>
        <v>0</v>
      </c>
      <c r="E11" s="64">
        <f>IF(Table119[[#This Row],[COUNTRY]]=CATEGORICAL_BINS_STEP_1!$L$5,1,0)</f>
        <v>0</v>
      </c>
      <c r="F11" s="64">
        <f>IF(Table119[[#This Row],[COUNTRY]]=CATEGORICAL_BINS_STEP_1!L15,1,0)</f>
        <v>0</v>
      </c>
      <c r="G11" s="64">
        <f>IF(Table119[[#This Row],[COUNTRY]]=CATEGORICAL_BINS_STEP_1!$L$7,1,0)</f>
        <v>0</v>
      </c>
      <c r="H11" s="64">
        <f>IF(Table119[[#This Row],[COUNTRY]]=CATEGORICAL_BINS_STEP_1!$L$8,1,0)</f>
        <v>0</v>
      </c>
      <c r="I11" s="64">
        <f>IF(Table119[[#This Row],[COUNTRY]]=CATEGORICAL_BINS_STEP_1!$L$9,1,0)</f>
        <v>0</v>
      </c>
      <c r="J11" s="64">
        <f>IF(Table119[[#This Row],[COUNTRY]]=CATEGORICAL_BINS_STEP_1!$L$10,1,0)</f>
        <v>0</v>
      </c>
      <c r="K11" s="64">
        <f>IF(Table119[[#This Row],[COUNTRY]]=CATEGORICAL_BINS_STEP_1!$L$11,1,0)</f>
        <v>0</v>
      </c>
      <c r="L11" s="14">
        <v>450000</v>
      </c>
    </row>
    <row r="12" spans="1:12" x14ac:dyDescent="0.35">
      <c r="A12" s="64">
        <v>11</v>
      </c>
      <c r="B12" s="64">
        <f>IF(Table119[[#This Row],[COUNTRY]]=CATEGORICAL_BINS_STEP_1!$L$2,1,0)</f>
        <v>0</v>
      </c>
      <c r="C12" s="64">
        <f>IF(Table119[[#This Row],[COUNTRY]]=CATEGORICAL_BINS_STEP_1!$L$3,1,0)</f>
        <v>1</v>
      </c>
      <c r="D12" s="64">
        <f>IF(Table119[[#This Row],[COUNTRY]]=CATEGORICAL_BINS_STEP_1!$L$4,1,0)</f>
        <v>0</v>
      </c>
      <c r="E12" s="64">
        <f>IF(Table119[[#This Row],[COUNTRY]]=CATEGORICAL_BINS_STEP_1!$L$5,1,0)</f>
        <v>0</v>
      </c>
      <c r="F12" s="64">
        <f>IF(Table119[[#This Row],[COUNTRY]]=CATEGORICAL_BINS_STEP_1!L16,1,0)</f>
        <v>0</v>
      </c>
      <c r="G12" s="64">
        <f>IF(Table119[[#This Row],[COUNTRY]]=CATEGORICAL_BINS_STEP_1!$L$7,1,0)</f>
        <v>0</v>
      </c>
      <c r="H12" s="64">
        <f>IF(Table119[[#This Row],[COUNTRY]]=CATEGORICAL_BINS_STEP_1!$L$8,1,0)</f>
        <v>0</v>
      </c>
      <c r="I12" s="64">
        <f>IF(Table119[[#This Row],[COUNTRY]]=CATEGORICAL_BINS_STEP_1!$L$9,1,0)</f>
        <v>0</v>
      </c>
      <c r="J12" s="64">
        <f>IF(Table119[[#This Row],[COUNTRY]]=CATEGORICAL_BINS_STEP_1!$L$10,1,0)</f>
        <v>0</v>
      </c>
      <c r="K12" s="64">
        <f>IF(Table119[[#This Row],[COUNTRY]]=CATEGORICAL_BINS_STEP_1!$L$11,1,0)</f>
        <v>0</v>
      </c>
      <c r="L12" s="14">
        <v>200000</v>
      </c>
    </row>
    <row r="13" spans="1:12" x14ac:dyDescent="0.35">
      <c r="A13" s="64">
        <v>12</v>
      </c>
      <c r="B13" s="64">
        <f>IF(Table119[[#This Row],[COUNTRY]]=CATEGORICAL_BINS_STEP_1!$L$2,1,0)</f>
        <v>0</v>
      </c>
      <c r="C13" s="64">
        <f>IF(Table119[[#This Row],[COUNTRY]]=CATEGORICAL_BINS_STEP_1!$L$3,1,0)</f>
        <v>1</v>
      </c>
      <c r="D13" s="64">
        <f>IF(Table119[[#This Row],[COUNTRY]]=CATEGORICAL_BINS_STEP_1!$L$4,1,0)</f>
        <v>0</v>
      </c>
      <c r="E13" s="64">
        <f>IF(Table119[[#This Row],[COUNTRY]]=CATEGORICAL_BINS_STEP_1!$L$5,1,0)</f>
        <v>0</v>
      </c>
      <c r="F13" s="64">
        <f>IF(Table119[[#This Row],[COUNTRY]]=CATEGORICAL_BINS_STEP_1!L17,1,0)</f>
        <v>0</v>
      </c>
      <c r="G13" s="64">
        <f>IF(Table119[[#This Row],[COUNTRY]]=CATEGORICAL_BINS_STEP_1!$L$7,1,0)</f>
        <v>0</v>
      </c>
      <c r="H13" s="64">
        <f>IF(Table119[[#This Row],[COUNTRY]]=CATEGORICAL_BINS_STEP_1!$L$8,1,0)</f>
        <v>0</v>
      </c>
      <c r="I13" s="64">
        <f>IF(Table119[[#This Row],[COUNTRY]]=CATEGORICAL_BINS_STEP_1!$L$9,1,0)</f>
        <v>0</v>
      </c>
      <c r="J13" s="64">
        <f>IF(Table119[[#This Row],[COUNTRY]]=CATEGORICAL_BINS_STEP_1!$L$10,1,0)</f>
        <v>0</v>
      </c>
      <c r="K13" s="64">
        <f>IF(Table119[[#This Row],[COUNTRY]]=CATEGORICAL_BINS_STEP_1!$L$11,1,0)</f>
        <v>0</v>
      </c>
      <c r="L13" s="14">
        <v>200000</v>
      </c>
    </row>
    <row r="14" spans="1:12" x14ac:dyDescent="0.35">
      <c r="A14" s="64">
        <v>13</v>
      </c>
      <c r="B14" s="64">
        <f>IF(Table119[[#This Row],[COUNTRY]]=CATEGORICAL_BINS_STEP_1!$L$2,1,0)</f>
        <v>0</v>
      </c>
      <c r="C14" s="64">
        <f>IF(Table119[[#This Row],[COUNTRY]]=CATEGORICAL_BINS_STEP_1!$L$3,1,0)</f>
        <v>0</v>
      </c>
      <c r="D14" s="64">
        <f>IF(Table119[[#This Row],[COUNTRY]]=CATEGORICAL_BINS_STEP_1!$L$4,1,0)</f>
        <v>0</v>
      </c>
      <c r="E14" s="64">
        <f>IF(Table119[[#This Row],[COUNTRY]]=CATEGORICAL_BINS_STEP_1!$L$5,1,0)</f>
        <v>0</v>
      </c>
      <c r="F14" s="64">
        <f>IF(Table119[[#This Row],[COUNTRY]]=CATEGORICAL_BINS_STEP_1!L18,1,0)</f>
        <v>0</v>
      </c>
      <c r="G14" s="64">
        <f>IF(Table119[[#This Row],[COUNTRY]]=CATEGORICAL_BINS_STEP_1!$L$7,1,0)</f>
        <v>0</v>
      </c>
      <c r="H14" s="64">
        <f>IF(Table119[[#This Row],[COUNTRY]]=CATEGORICAL_BINS_STEP_1!$L$8,1,0)</f>
        <v>0</v>
      </c>
      <c r="I14" s="64">
        <f>IF(Table119[[#This Row],[COUNTRY]]=CATEGORICAL_BINS_STEP_1!$L$9,1,0)</f>
        <v>0</v>
      </c>
      <c r="J14" s="64">
        <f>IF(Table119[[#This Row],[COUNTRY]]=CATEGORICAL_BINS_STEP_1!$L$10,1,0)</f>
        <v>0</v>
      </c>
      <c r="K14" s="64">
        <f>IF(Table119[[#This Row],[COUNTRY]]=CATEGORICAL_BINS_STEP_1!$L$11,1,0)</f>
        <v>0</v>
      </c>
      <c r="L14" s="14">
        <v>400000</v>
      </c>
    </row>
    <row r="15" spans="1:12" x14ac:dyDescent="0.35">
      <c r="A15" s="64">
        <v>14</v>
      </c>
      <c r="B15" s="64">
        <f>IF(Table119[[#This Row],[COUNTRY]]=CATEGORICAL_BINS_STEP_1!$L$2,1,0)</f>
        <v>0</v>
      </c>
      <c r="C15" s="64">
        <f>IF(Table119[[#This Row],[COUNTRY]]=CATEGORICAL_BINS_STEP_1!$L$3,1,0)</f>
        <v>1</v>
      </c>
      <c r="D15" s="64">
        <f>IF(Table119[[#This Row],[COUNTRY]]=CATEGORICAL_BINS_STEP_1!$L$4,1,0)</f>
        <v>0</v>
      </c>
      <c r="E15" s="64">
        <f>IF(Table119[[#This Row],[COUNTRY]]=CATEGORICAL_BINS_STEP_1!$L$5,1,0)</f>
        <v>0</v>
      </c>
      <c r="F15" s="64">
        <f>IF(Table119[[#This Row],[COUNTRY]]=CATEGORICAL_BINS_STEP_1!L19,1,0)</f>
        <v>0</v>
      </c>
      <c r="G15" s="64">
        <f>IF(Table119[[#This Row],[COUNTRY]]=CATEGORICAL_BINS_STEP_1!$L$7,1,0)</f>
        <v>0</v>
      </c>
      <c r="H15" s="64">
        <f>IF(Table119[[#This Row],[COUNTRY]]=CATEGORICAL_BINS_STEP_1!$L$8,1,0)</f>
        <v>0</v>
      </c>
      <c r="I15" s="64">
        <f>IF(Table119[[#This Row],[COUNTRY]]=CATEGORICAL_BINS_STEP_1!$L$9,1,0)</f>
        <v>0</v>
      </c>
      <c r="J15" s="64">
        <f>IF(Table119[[#This Row],[COUNTRY]]=CATEGORICAL_BINS_STEP_1!$L$10,1,0)</f>
        <v>0</v>
      </c>
      <c r="K15" s="64">
        <f>IF(Table119[[#This Row],[COUNTRY]]=CATEGORICAL_BINS_STEP_1!$L$11,1,0)</f>
        <v>0</v>
      </c>
      <c r="L15" s="14">
        <v>300000</v>
      </c>
    </row>
    <row r="16" spans="1:12" x14ac:dyDescent="0.35">
      <c r="A16" s="64">
        <v>15</v>
      </c>
      <c r="B16" s="64">
        <f>IF(Table119[[#This Row],[COUNTRY]]=CATEGORICAL_BINS_STEP_1!$L$2,1,0)</f>
        <v>0</v>
      </c>
      <c r="C16" s="64">
        <f>IF(Table119[[#This Row],[COUNTRY]]=CATEGORICAL_BINS_STEP_1!$L$3,1,0)</f>
        <v>1</v>
      </c>
      <c r="D16" s="64">
        <f>IF(Table119[[#This Row],[COUNTRY]]=CATEGORICAL_BINS_STEP_1!$L$4,1,0)</f>
        <v>0</v>
      </c>
      <c r="E16" s="64">
        <f>IF(Table119[[#This Row],[COUNTRY]]=CATEGORICAL_BINS_STEP_1!$L$5,1,0)</f>
        <v>0</v>
      </c>
      <c r="F16" s="64">
        <f>IF(Table119[[#This Row],[COUNTRY]]=CATEGORICAL_BINS_STEP_1!L20,1,0)</f>
        <v>0</v>
      </c>
      <c r="G16" s="64">
        <f>IF(Table119[[#This Row],[COUNTRY]]=CATEGORICAL_BINS_STEP_1!$L$7,1,0)</f>
        <v>0</v>
      </c>
      <c r="H16" s="64">
        <f>IF(Table119[[#This Row],[COUNTRY]]=CATEGORICAL_BINS_STEP_1!$L$8,1,0)</f>
        <v>0</v>
      </c>
      <c r="I16" s="64">
        <f>IF(Table119[[#This Row],[COUNTRY]]=CATEGORICAL_BINS_STEP_1!$L$9,1,0)</f>
        <v>0</v>
      </c>
      <c r="J16" s="64">
        <f>IF(Table119[[#This Row],[COUNTRY]]=CATEGORICAL_BINS_STEP_1!$L$10,1,0)</f>
        <v>0</v>
      </c>
      <c r="K16" s="64">
        <f>IF(Table119[[#This Row],[COUNTRY]]=CATEGORICAL_BINS_STEP_1!$L$11,1,0)</f>
        <v>0</v>
      </c>
      <c r="L16" s="14">
        <v>300000</v>
      </c>
    </row>
    <row r="17" spans="1:12" x14ac:dyDescent="0.35">
      <c r="A17" s="64">
        <v>16</v>
      </c>
      <c r="B17" s="64">
        <f>IF(Table119[[#This Row],[COUNTRY]]=CATEGORICAL_BINS_STEP_1!$L$2,1,0)</f>
        <v>0</v>
      </c>
      <c r="C17" s="64">
        <f>IF(Table119[[#This Row],[COUNTRY]]=CATEGORICAL_BINS_STEP_1!$L$3,1,0)</f>
        <v>1</v>
      </c>
      <c r="D17" s="64">
        <f>IF(Table119[[#This Row],[COUNTRY]]=CATEGORICAL_BINS_STEP_1!$L$4,1,0)</f>
        <v>0</v>
      </c>
      <c r="E17" s="64">
        <f>IF(Table119[[#This Row],[COUNTRY]]=CATEGORICAL_BINS_STEP_1!$L$5,1,0)</f>
        <v>0</v>
      </c>
      <c r="F17" s="64">
        <f>IF(Table119[[#This Row],[COUNTRY]]=CATEGORICAL_BINS_STEP_1!L21,1,0)</f>
        <v>0</v>
      </c>
      <c r="G17" s="64">
        <f>IF(Table119[[#This Row],[COUNTRY]]=CATEGORICAL_BINS_STEP_1!$L$7,1,0)</f>
        <v>0</v>
      </c>
      <c r="H17" s="64">
        <f>IF(Table119[[#This Row],[COUNTRY]]=CATEGORICAL_BINS_STEP_1!$L$8,1,0)</f>
        <v>0</v>
      </c>
      <c r="I17" s="64">
        <f>IF(Table119[[#This Row],[COUNTRY]]=CATEGORICAL_BINS_STEP_1!$L$9,1,0)</f>
        <v>0</v>
      </c>
      <c r="J17" s="64">
        <f>IF(Table119[[#This Row],[COUNTRY]]=CATEGORICAL_BINS_STEP_1!$L$10,1,0)</f>
        <v>0</v>
      </c>
      <c r="K17" s="64">
        <f>IF(Table119[[#This Row],[COUNTRY]]=CATEGORICAL_BINS_STEP_1!$L$11,1,0)</f>
        <v>0</v>
      </c>
      <c r="L17" s="14">
        <v>1500000</v>
      </c>
    </row>
    <row r="18" spans="1:12" x14ac:dyDescent="0.35">
      <c r="A18" s="64">
        <v>17</v>
      </c>
      <c r="B18" s="64">
        <f>IF(Table119[[#This Row],[COUNTRY]]=CATEGORICAL_BINS_STEP_1!$L$2,1,0)</f>
        <v>0</v>
      </c>
      <c r="C18" s="64">
        <f>IF(Table119[[#This Row],[COUNTRY]]=CATEGORICAL_BINS_STEP_1!$L$3,1,0)</f>
        <v>1</v>
      </c>
      <c r="D18" s="64">
        <f>IF(Table119[[#This Row],[COUNTRY]]=CATEGORICAL_BINS_STEP_1!$L$4,1,0)</f>
        <v>0</v>
      </c>
      <c r="E18" s="64">
        <f>IF(Table119[[#This Row],[COUNTRY]]=CATEGORICAL_BINS_STEP_1!$L$5,1,0)</f>
        <v>0</v>
      </c>
      <c r="F18" s="64">
        <f>IF(Table119[[#This Row],[COUNTRY]]=CATEGORICAL_BINS_STEP_1!L22,1,0)</f>
        <v>0</v>
      </c>
      <c r="G18" s="64">
        <f>IF(Table119[[#This Row],[COUNTRY]]=CATEGORICAL_BINS_STEP_1!$L$7,1,0)</f>
        <v>0</v>
      </c>
      <c r="H18" s="64">
        <f>IF(Table119[[#This Row],[COUNTRY]]=CATEGORICAL_BINS_STEP_1!$L$8,1,0)</f>
        <v>0</v>
      </c>
      <c r="I18" s="64">
        <f>IF(Table119[[#This Row],[COUNTRY]]=CATEGORICAL_BINS_STEP_1!$L$9,1,0)</f>
        <v>0</v>
      </c>
      <c r="J18" s="64">
        <f>IF(Table119[[#This Row],[COUNTRY]]=CATEGORICAL_BINS_STEP_1!$L$10,1,0)</f>
        <v>0</v>
      </c>
      <c r="K18" s="64">
        <f>IF(Table119[[#This Row],[COUNTRY]]=CATEGORICAL_BINS_STEP_1!$L$11,1,0)</f>
        <v>0</v>
      </c>
      <c r="L18" s="14">
        <v>250000</v>
      </c>
    </row>
    <row r="19" spans="1:12" x14ac:dyDescent="0.35">
      <c r="A19" s="64">
        <v>18</v>
      </c>
      <c r="B19" s="64">
        <f>IF(Table119[[#This Row],[COUNTRY]]=CATEGORICAL_BINS_STEP_1!$L$2,1,0)</f>
        <v>0</v>
      </c>
      <c r="C19" s="64">
        <f>IF(Table119[[#This Row],[COUNTRY]]=CATEGORICAL_BINS_STEP_1!$L$3,1,0)</f>
        <v>1</v>
      </c>
      <c r="D19" s="64">
        <f>IF(Table119[[#This Row],[COUNTRY]]=CATEGORICAL_BINS_STEP_1!$L$4,1,0)</f>
        <v>0</v>
      </c>
      <c r="E19" s="64">
        <f>IF(Table119[[#This Row],[COUNTRY]]=CATEGORICAL_BINS_STEP_1!$L$5,1,0)</f>
        <v>0</v>
      </c>
      <c r="F19" s="64">
        <f>IF(Table119[[#This Row],[COUNTRY]]=CATEGORICAL_BINS_STEP_1!L23,1,0)</f>
        <v>0</v>
      </c>
      <c r="G19" s="64">
        <f>IF(Table119[[#This Row],[COUNTRY]]=CATEGORICAL_BINS_STEP_1!$L$7,1,0)</f>
        <v>0</v>
      </c>
      <c r="H19" s="64">
        <f>IF(Table119[[#This Row],[COUNTRY]]=CATEGORICAL_BINS_STEP_1!$L$8,1,0)</f>
        <v>0</v>
      </c>
      <c r="I19" s="64">
        <f>IF(Table119[[#This Row],[COUNTRY]]=CATEGORICAL_BINS_STEP_1!$L$9,1,0)</f>
        <v>0</v>
      </c>
      <c r="J19" s="64">
        <f>IF(Table119[[#This Row],[COUNTRY]]=CATEGORICAL_BINS_STEP_1!$L$10,1,0)</f>
        <v>0</v>
      </c>
      <c r="K19" s="64">
        <f>IF(Table119[[#This Row],[COUNTRY]]=CATEGORICAL_BINS_STEP_1!$L$11,1,0)</f>
        <v>0</v>
      </c>
      <c r="L19" s="14">
        <v>375000</v>
      </c>
    </row>
    <row r="20" spans="1:12" x14ac:dyDescent="0.35">
      <c r="A20" s="64">
        <v>19</v>
      </c>
      <c r="B20" s="64">
        <f>IF(Table119[[#This Row],[COUNTRY]]=CATEGORICAL_BINS_STEP_1!$L$2,1,0)</f>
        <v>0</v>
      </c>
      <c r="C20" s="64">
        <f>IF(Table119[[#This Row],[COUNTRY]]=CATEGORICAL_BINS_STEP_1!$L$3,1,0)</f>
        <v>1</v>
      </c>
      <c r="D20" s="64">
        <f>IF(Table119[[#This Row],[COUNTRY]]=CATEGORICAL_BINS_STEP_1!$L$4,1,0)</f>
        <v>0</v>
      </c>
      <c r="E20" s="64">
        <f>IF(Table119[[#This Row],[COUNTRY]]=CATEGORICAL_BINS_STEP_1!$L$5,1,0)</f>
        <v>0</v>
      </c>
      <c r="F20" s="64">
        <f>IF(Table119[[#This Row],[COUNTRY]]=CATEGORICAL_BINS_STEP_1!L24,1,0)</f>
        <v>0</v>
      </c>
      <c r="G20" s="64">
        <f>IF(Table119[[#This Row],[COUNTRY]]=CATEGORICAL_BINS_STEP_1!$L$7,1,0)</f>
        <v>0</v>
      </c>
      <c r="H20" s="64">
        <f>IF(Table119[[#This Row],[COUNTRY]]=CATEGORICAL_BINS_STEP_1!$L$8,1,0)</f>
        <v>0</v>
      </c>
      <c r="I20" s="64">
        <f>IF(Table119[[#This Row],[COUNTRY]]=CATEGORICAL_BINS_STEP_1!$L$9,1,0)</f>
        <v>0</v>
      </c>
      <c r="J20" s="64">
        <f>IF(Table119[[#This Row],[COUNTRY]]=CATEGORICAL_BINS_STEP_1!$L$10,1,0)</f>
        <v>0</v>
      </c>
      <c r="K20" s="64">
        <f>IF(Table119[[#This Row],[COUNTRY]]=CATEGORICAL_BINS_STEP_1!$L$11,1,0)</f>
        <v>0</v>
      </c>
      <c r="L20" s="14">
        <v>500000</v>
      </c>
    </row>
    <row r="21" spans="1:12" x14ac:dyDescent="0.35">
      <c r="A21" s="64">
        <v>20</v>
      </c>
      <c r="B21" s="64">
        <f>IF(Table119[[#This Row],[COUNTRY]]=CATEGORICAL_BINS_STEP_1!$L$2,1,0)</f>
        <v>0</v>
      </c>
      <c r="C21" s="64">
        <f>IF(Table119[[#This Row],[COUNTRY]]=CATEGORICAL_BINS_STEP_1!$L$3,1,0)</f>
        <v>0</v>
      </c>
      <c r="D21" s="64">
        <f>IF(Table119[[#This Row],[COUNTRY]]=CATEGORICAL_BINS_STEP_1!$L$4,1,0)</f>
        <v>0</v>
      </c>
      <c r="E21" s="64">
        <f>IF(Table119[[#This Row],[COUNTRY]]=CATEGORICAL_BINS_STEP_1!$L$5,1,0)</f>
        <v>0</v>
      </c>
      <c r="F21" s="64">
        <f>IF(Table119[[#This Row],[COUNTRY]]=CATEGORICAL_BINS_STEP_1!L25,1,0)</f>
        <v>0</v>
      </c>
      <c r="G21" s="64">
        <f>IF(Table119[[#This Row],[COUNTRY]]=CATEGORICAL_BINS_STEP_1!$L$7,1,0)</f>
        <v>0</v>
      </c>
      <c r="H21" s="64">
        <f>IF(Table119[[#This Row],[COUNTRY]]=CATEGORICAL_BINS_STEP_1!$L$8,1,0)</f>
        <v>0</v>
      </c>
      <c r="I21" s="64">
        <f>IF(Table119[[#This Row],[COUNTRY]]=CATEGORICAL_BINS_STEP_1!$L$9,1,0)</f>
        <v>0</v>
      </c>
      <c r="J21" s="64">
        <f>IF(Table119[[#This Row],[COUNTRY]]=CATEGORICAL_BINS_STEP_1!$L$10,1,0)</f>
        <v>0</v>
      </c>
      <c r="K21" s="64">
        <f>IF(Table119[[#This Row],[COUNTRY]]=CATEGORICAL_BINS_STEP_1!$L$11,1,0)</f>
        <v>0</v>
      </c>
      <c r="L21" s="14">
        <v>300000</v>
      </c>
    </row>
    <row r="22" spans="1:12" x14ac:dyDescent="0.35">
      <c r="A22" s="64">
        <v>21</v>
      </c>
      <c r="B22" s="64">
        <f>IF(Table119[[#This Row],[COUNTRY]]=CATEGORICAL_BINS_STEP_1!$L$2,1,0)</f>
        <v>0</v>
      </c>
      <c r="C22" s="64">
        <f>IF(Table119[[#This Row],[COUNTRY]]=CATEGORICAL_BINS_STEP_1!$L$3,1,0)</f>
        <v>0</v>
      </c>
      <c r="D22" s="64">
        <f>IF(Table119[[#This Row],[COUNTRY]]=CATEGORICAL_BINS_STEP_1!$L$4,1,0)</f>
        <v>0</v>
      </c>
      <c r="E22" s="64">
        <f>IF(Table119[[#This Row],[COUNTRY]]=CATEGORICAL_BINS_STEP_1!$L$5,1,0)</f>
        <v>0</v>
      </c>
      <c r="F22" s="64">
        <f>IF(Table119[[#This Row],[COUNTRY]]=CATEGORICAL_BINS_STEP_1!L26,1,0)</f>
        <v>0</v>
      </c>
      <c r="G22" s="64">
        <f>IF(Table119[[#This Row],[COUNTRY]]=CATEGORICAL_BINS_STEP_1!$L$7,1,0)</f>
        <v>1</v>
      </c>
      <c r="H22" s="64">
        <f>IF(Table119[[#This Row],[COUNTRY]]=CATEGORICAL_BINS_STEP_1!$L$8,1,0)</f>
        <v>0</v>
      </c>
      <c r="I22" s="64">
        <f>IF(Table119[[#This Row],[COUNTRY]]=CATEGORICAL_BINS_STEP_1!$L$9,1,0)</f>
        <v>0</v>
      </c>
      <c r="J22" s="64">
        <f>IF(Table119[[#This Row],[COUNTRY]]=CATEGORICAL_BINS_STEP_1!$L$10,1,0)</f>
        <v>0</v>
      </c>
      <c r="K22" s="64">
        <f>IF(Table119[[#This Row],[COUNTRY]]=CATEGORICAL_BINS_STEP_1!$L$11,1,0)</f>
        <v>0</v>
      </c>
      <c r="L22" s="14">
        <v>150000</v>
      </c>
    </row>
    <row r="23" spans="1:12" x14ac:dyDescent="0.35">
      <c r="A23" s="64">
        <v>22</v>
      </c>
      <c r="B23" s="64">
        <f>IF(Table119[[#This Row],[COUNTRY]]=CATEGORICAL_BINS_STEP_1!$L$2,1,0)</f>
        <v>0</v>
      </c>
      <c r="C23" s="64">
        <f>IF(Table119[[#This Row],[COUNTRY]]=CATEGORICAL_BINS_STEP_1!$L$3,1,0)</f>
        <v>1</v>
      </c>
      <c r="D23" s="64">
        <f>IF(Table119[[#This Row],[COUNTRY]]=CATEGORICAL_BINS_STEP_1!$L$4,1,0)</f>
        <v>0</v>
      </c>
      <c r="E23" s="64">
        <f>IF(Table119[[#This Row],[COUNTRY]]=CATEGORICAL_BINS_STEP_1!$L$5,1,0)</f>
        <v>0</v>
      </c>
      <c r="F23" s="64">
        <f>IF(Table119[[#This Row],[COUNTRY]]=CATEGORICAL_BINS_STEP_1!L27,1,0)</f>
        <v>0</v>
      </c>
      <c r="G23" s="64">
        <f>IF(Table119[[#This Row],[COUNTRY]]=CATEGORICAL_BINS_STEP_1!$L$7,1,0)</f>
        <v>0</v>
      </c>
      <c r="H23" s="64">
        <f>IF(Table119[[#This Row],[COUNTRY]]=CATEGORICAL_BINS_STEP_1!$L$8,1,0)</f>
        <v>0</v>
      </c>
      <c r="I23" s="64">
        <f>IF(Table119[[#This Row],[COUNTRY]]=CATEGORICAL_BINS_STEP_1!$L$9,1,0)</f>
        <v>0</v>
      </c>
      <c r="J23" s="64">
        <f>IF(Table119[[#This Row],[COUNTRY]]=CATEGORICAL_BINS_STEP_1!$L$10,1,0)</f>
        <v>0</v>
      </c>
      <c r="K23" s="64">
        <f>IF(Table119[[#This Row],[COUNTRY]]=CATEGORICAL_BINS_STEP_1!$L$11,1,0)</f>
        <v>0</v>
      </c>
      <c r="L23" s="14">
        <v>150000</v>
      </c>
    </row>
    <row r="24" spans="1:12" x14ac:dyDescent="0.35">
      <c r="A24" s="64">
        <v>23</v>
      </c>
      <c r="B24" s="64">
        <f>IF(Table119[[#This Row],[COUNTRY]]=CATEGORICAL_BINS_STEP_1!$L$2,1,0)</f>
        <v>0</v>
      </c>
      <c r="C24" s="64">
        <f>IF(Table119[[#This Row],[COUNTRY]]=CATEGORICAL_BINS_STEP_1!$L$3,1,0)</f>
        <v>0</v>
      </c>
      <c r="D24" s="64">
        <f>IF(Table119[[#This Row],[COUNTRY]]=CATEGORICAL_BINS_STEP_1!$L$4,1,0)</f>
        <v>0</v>
      </c>
      <c r="E24" s="64">
        <f>IF(Table119[[#This Row],[COUNTRY]]=CATEGORICAL_BINS_STEP_1!$L$5,1,0)</f>
        <v>0</v>
      </c>
      <c r="F24" s="64">
        <f>IF(Table119[[#This Row],[COUNTRY]]=CATEGORICAL_BINS_STEP_1!L28,1,0)</f>
        <v>0</v>
      </c>
      <c r="G24" s="64">
        <f>IF(Table119[[#This Row],[COUNTRY]]=CATEGORICAL_BINS_STEP_1!$L$7,1,0)</f>
        <v>0</v>
      </c>
      <c r="H24" s="64">
        <f>IF(Table119[[#This Row],[COUNTRY]]=CATEGORICAL_BINS_STEP_1!$L$8,1,0)</f>
        <v>0</v>
      </c>
      <c r="I24" s="64">
        <f>IF(Table119[[#This Row],[COUNTRY]]=CATEGORICAL_BINS_STEP_1!$L$9,1,0)</f>
        <v>0</v>
      </c>
      <c r="J24" s="64">
        <f>IF(Table119[[#This Row],[COUNTRY]]=CATEGORICAL_BINS_STEP_1!$L$10,1,0)</f>
        <v>0</v>
      </c>
      <c r="K24" s="64">
        <f>IF(Table119[[#This Row],[COUNTRY]]=CATEGORICAL_BINS_STEP_1!$L$11,1,0)</f>
        <v>0</v>
      </c>
      <c r="L24" s="14">
        <v>350000</v>
      </c>
    </row>
    <row r="25" spans="1:12" x14ac:dyDescent="0.35">
      <c r="A25" s="64">
        <v>24</v>
      </c>
      <c r="B25" s="64">
        <f>IF(Table119[[#This Row],[COUNTRY]]=CATEGORICAL_BINS_STEP_1!$L$2,1,0)</f>
        <v>1</v>
      </c>
      <c r="C25" s="64">
        <f>IF(Table119[[#This Row],[COUNTRY]]=CATEGORICAL_BINS_STEP_1!$L$3,1,0)</f>
        <v>0</v>
      </c>
      <c r="D25" s="64">
        <f>IF(Table119[[#This Row],[COUNTRY]]=CATEGORICAL_BINS_STEP_1!$L$4,1,0)</f>
        <v>0</v>
      </c>
      <c r="E25" s="64">
        <f>IF(Table119[[#This Row],[COUNTRY]]=CATEGORICAL_BINS_STEP_1!$L$5,1,0)</f>
        <v>0</v>
      </c>
      <c r="F25" s="64">
        <f>IF(Table119[[#This Row],[COUNTRY]]=CATEGORICAL_BINS_STEP_1!L29,1,0)</f>
        <v>0</v>
      </c>
      <c r="G25" s="64">
        <f>IF(Table119[[#This Row],[COUNTRY]]=CATEGORICAL_BINS_STEP_1!$L$7,1,0)</f>
        <v>0</v>
      </c>
      <c r="H25" s="64">
        <f>IF(Table119[[#This Row],[COUNTRY]]=CATEGORICAL_BINS_STEP_1!$L$8,1,0)</f>
        <v>0</v>
      </c>
      <c r="I25" s="64">
        <f>IF(Table119[[#This Row],[COUNTRY]]=CATEGORICAL_BINS_STEP_1!$L$9,1,0)</f>
        <v>0</v>
      </c>
      <c r="J25" s="64">
        <f>IF(Table119[[#This Row],[COUNTRY]]=CATEGORICAL_BINS_STEP_1!$L$10,1,0)</f>
        <v>0</v>
      </c>
      <c r="K25" s="64">
        <f>IF(Table119[[#This Row],[COUNTRY]]=CATEGORICAL_BINS_STEP_1!$L$11,1,0)</f>
        <v>0</v>
      </c>
      <c r="L25" s="14">
        <v>1550000</v>
      </c>
    </row>
    <row r="26" spans="1:12" x14ac:dyDescent="0.35">
      <c r="A26" s="64">
        <v>25</v>
      </c>
      <c r="B26" s="64">
        <f>IF(Table119[[#This Row],[COUNTRY]]=CATEGORICAL_BINS_STEP_1!$L$2,1,0)</f>
        <v>0</v>
      </c>
      <c r="C26" s="64">
        <f>IF(Table119[[#This Row],[COUNTRY]]=CATEGORICAL_BINS_STEP_1!$L$3,1,0)</f>
        <v>0</v>
      </c>
      <c r="D26" s="64">
        <f>IF(Table119[[#This Row],[COUNTRY]]=CATEGORICAL_BINS_STEP_1!$L$4,1,0)</f>
        <v>1</v>
      </c>
      <c r="E26" s="64">
        <f>IF(Table119[[#This Row],[COUNTRY]]=CATEGORICAL_BINS_STEP_1!$L$5,1,0)</f>
        <v>0</v>
      </c>
      <c r="F26" s="64">
        <f>IF(Table119[[#This Row],[COUNTRY]]=CATEGORICAL_BINS_STEP_1!L30,1,0)</f>
        <v>0</v>
      </c>
      <c r="G26" s="64">
        <f>IF(Table119[[#This Row],[COUNTRY]]=CATEGORICAL_BINS_STEP_1!$L$7,1,0)</f>
        <v>0</v>
      </c>
      <c r="H26" s="64">
        <f>IF(Table119[[#This Row],[COUNTRY]]=CATEGORICAL_BINS_STEP_1!$L$8,1,0)</f>
        <v>0</v>
      </c>
      <c r="I26" s="64">
        <f>IF(Table119[[#This Row],[COUNTRY]]=CATEGORICAL_BINS_STEP_1!$L$9,1,0)</f>
        <v>0</v>
      </c>
      <c r="J26" s="64">
        <f>IF(Table119[[#This Row],[COUNTRY]]=CATEGORICAL_BINS_STEP_1!$L$10,1,0)</f>
        <v>0</v>
      </c>
      <c r="K26" s="64">
        <f>IF(Table119[[#This Row],[COUNTRY]]=CATEGORICAL_BINS_STEP_1!$L$11,1,0)</f>
        <v>0</v>
      </c>
      <c r="L26" s="14">
        <v>725000</v>
      </c>
    </row>
    <row r="27" spans="1:12" x14ac:dyDescent="0.35">
      <c r="A27" s="64">
        <v>26</v>
      </c>
      <c r="B27" s="64">
        <f>IF(Table119[[#This Row],[COUNTRY]]=CATEGORICAL_BINS_STEP_1!$L$2,1,0)</f>
        <v>0</v>
      </c>
      <c r="C27" s="64">
        <f>IF(Table119[[#This Row],[COUNTRY]]=CATEGORICAL_BINS_STEP_1!$L$3,1,0)</f>
        <v>1</v>
      </c>
      <c r="D27" s="64">
        <f>IF(Table119[[#This Row],[COUNTRY]]=CATEGORICAL_BINS_STEP_1!$L$4,1,0)</f>
        <v>0</v>
      </c>
      <c r="E27" s="64">
        <f>IF(Table119[[#This Row],[COUNTRY]]=CATEGORICAL_BINS_STEP_1!$L$5,1,0)</f>
        <v>0</v>
      </c>
      <c r="F27" s="64">
        <f>IF(Table119[[#This Row],[COUNTRY]]=CATEGORICAL_BINS_STEP_1!L31,1,0)</f>
        <v>0</v>
      </c>
      <c r="G27" s="64">
        <f>IF(Table119[[#This Row],[COUNTRY]]=CATEGORICAL_BINS_STEP_1!$L$7,1,0)</f>
        <v>0</v>
      </c>
      <c r="H27" s="64">
        <f>IF(Table119[[#This Row],[COUNTRY]]=CATEGORICAL_BINS_STEP_1!$L$8,1,0)</f>
        <v>0</v>
      </c>
      <c r="I27" s="64">
        <f>IF(Table119[[#This Row],[COUNTRY]]=CATEGORICAL_BINS_STEP_1!$L$9,1,0)</f>
        <v>0</v>
      </c>
      <c r="J27" s="64">
        <f>IF(Table119[[#This Row],[COUNTRY]]=CATEGORICAL_BINS_STEP_1!$L$10,1,0)</f>
        <v>0</v>
      </c>
      <c r="K27" s="64">
        <f>IF(Table119[[#This Row],[COUNTRY]]=CATEGORICAL_BINS_STEP_1!$L$11,1,0)</f>
        <v>0</v>
      </c>
      <c r="L27" s="14">
        <v>400000</v>
      </c>
    </row>
    <row r="28" spans="1:12" x14ac:dyDescent="0.35">
      <c r="A28" s="64">
        <v>27</v>
      </c>
      <c r="B28" s="64">
        <f>IF(Table119[[#This Row],[COUNTRY]]=CATEGORICAL_BINS_STEP_1!$L$2,1,0)</f>
        <v>0</v>
      </c>
      <c r="C28" s="64">
        <f>IF(Table119[[#This Row],[COUNTRY]]=CATEGORICAL_BINS_STEP_1!$L$3,1,0)</f>
        <v>1</v>
      </c>
      <c r="D28" s="64">
        <f>IF(Table119[[#This Row],[COUNTRY]]=CATEGORICAL_BINS_STEP_1!$L$4,1,0)</f>
        <v>0</v>
      </c>
      <c r="E28" s="64">
        <f>IF(Table119[[#This Row],[COUNTRY]]=CATEGORICAL_BINS_STEP_1!$L$5,1,0)</f>
        <v>0</v>
      </c>
      <c r="F28" s="64">
        <f>IF(Table119[[#This Row],[COUNTRY]]=CATEGORICAL_BINS_STEP_1!L32,1,0)</f>
        <v>0</v>
      </c>
      <c r="G28" s="64">
        <f>IF(Table119[[#This Row],[COUNTRY]]=CATEGORICAL_BINS_STEP_1!$L$7,1,0)</f>
        <v>0</v>
      </c>
      <c r="H28" s="64">
        <f>IF(Table119[[#This Row],[COUNTRY]]=CATEGORICAL_BINS_STEP_1!$L$8,1,0)</f>
        <v>0</v>
      </c>
      <c r="I28" s="64">
        <f>IF(Table119[[#This Row],[COUNTRY]]=CATEGORICAL_BINS_STEP_1!$L$9,1,0)</f>
        <v>0</v>
      </c>
      <c r="J28" s="64">
        <f>IF(Table119[[#This Row],[COUNTRY]]=CATEGORICAL_BINS_STEP_1!$L$10,1,0)</f>
        <v>0</v>
      </c>
      <c r="K28" s="64">
        <f>IF(Table119[[#This Row],[COUNTRY]]=CATEGORICAL_BINS_STEP_1!$L$11,1,0)</f>
        <v>0</v>
      </c>
      <c r="L28" s="14">
        <v>800000</v>
      </c>
    </row>
    <row r="29" spans="1:12" x14ac:dyDescent="0.35">
      <c r="A29" s="64">
        <v>28</v>
      </c>
      <c r="B29" s="64">
        <f>IF(Table119[[#This Row],[COUNTRY]]=CATEGORICAL_BINS_STEP_1!$L$2,1,0)</f>
        <v>0</v>
      </c>
      <c r="C29" s="64">
        <f>IF(Table119[[#This Row],[COUNTRY]]=CATEGORICAL_BINS_STEP_1!$L$3,1,0)</f>
        <v>0</v>
      </c>
      <c r="D29" s="64">
        <f>IF(Table119[[#This Row],[COUNTRY]]=CATEGORICAL_BINS_STEP_1!$L$4,1,0)</f>
        <v>0</v>
      </c>
      <c r="E29" s="64">
        <f>IF(Table119[[#This Row],[COUNTRY]]=CATEGORICAL_BINS_STEP_1!$L$5,1,0)</f>
        <v>0</v>
      </c>
      <c r="F29" s="64">
        <f>IF(Table119[[#This Row],[COUNTRY]]=CATEGORICAL_BINS_STEP_1!L33,1,0)</f>
        <v>0</v>
      </c>
      <c r="G29" s="64">
        <f>IF(Table119[[#This Row],[COUNTRY]]=CATEGORICAL_BINS_STEP_1!$L$7,1,0)</f>
        <v>0</v>
      </c>
      <c r="H29" s="64">
        <f>IF(Table119[[#This Row],[COUNTRY]]=CATEGORICAL_BINS_STEP_1!$L$8,1,0)</f>
        <v>0</v>
      </c>
      <c r="I29" s="64">
        <f>IF(Table119[[#This Row],[COUNTRY]]=CATEGORICAL_BINS_STEP_1!$L$9,1,0)</f>
        <v>0</v>
      </c>
      <c r="J29" s="64">
        <f>IF(Table119[[#This Row],[COUNTRY]]=CATEGORICAL_BINS_STEP_1!$L$10,1,0)</f>
        <v>0</v>
      </c>
      <c r="K29" s="64">
        <f>IF(Table119[[#This Row],[COUNTRY]]=CATEGORICAL_BINS_STEP_1!$L$11,1,0)</f>
        <v>0</v>
      </c>
      <c r="L29" s="14">
        <v>575000</v>
      </c>
    </row>
    <row r="30" spans="1:12" x14ac:dyDescent="0.35">
      <c r="A30" s="64">
        <v>29</v>
      </c>
      <c r="B30" s="64">
        <f>IF(Table119[[#This Row],[COUNTRY]]=CATEGORICAL_BINS_STEP_1!$L$2,1,0)</f>
        <v>0</v>
      </c>
      <c r="C30" s="64">
        <f>IF(Table119[[#This Row],[COUNTRY]]=CATEGORICAL_BINS_STEP_1!$L$3,1,0)</f>
        <v>1</v>
      </c>
      <c r="D30" s="64">
        <f>IF(Table119[[#This Row],[COUNTRY]]=CATEGORICAL_BINS_STEP_1!$L$4,1,0)</f>
        <v>0</v>
      </c>
      <c r="E30" s="64">
        <f>IF(Table119[[#This Row],[COUNTRY]]=CATEGORICAL_BINS_STEP_1!$L$5,1,0)</f>
        <v>0</v>
      </c>
      <c r="F30" s="64">
        <f>IF(Table119[[#This Row],[COUNTRY]]=CATEGORICAL_BINS_STEP_1!L34,1,0)</f>
        <v>0</v>
      </c>
      <c r="G30" s="64">
        <f>IF(Table119[[#This Row],[COUNTRY]]=CATEGORICAL_BINS_STEP_1!$L$7,1,0)</f>
        <v>0</v>
      </c>
      <c r="H30" s="64">
        <f>IF(Table119[[#This Row],[COUNTRY]]=CATEGORICAL_BINS_STEP_1!$L$8,1,0)</f>
        <v>0</v>
      </c>
      <c r="I30" s="64">
        <f>IF(Table119[[#This Row],[COUNTRY]]=CATEGORICAL_BINS_STEP_1!$L$9,1,0)</f>
        <v>0</v>
      </c>
      <c r="J30" s="64">
        <f>IF(Table119[[#This Row],[COUNTRY]]=CATEGORICAL_BINS_STEP_1!$L$10,1,0)</f>
        <v>0</v>
      </c>
      <c r="K30" s="64">
        <f>IF(Table119[[#This Row],[COUNTRY]]=CATEGORICAL_BINS_STEP_1!$L$11,1,0)</f>
        <v>0</v>
      </c>
      <c r="L30" s="14">
        <v>700000</v>
      </c>
    </row>
    <row r="31" spans="1:12" x14ac:dyDescent="0.35">
      <c r="A31" s="64">
        <v>30</v>
      </c>
      <c r="B31" s="64">
        <f>IF(Table119[[#This Row],[COUNTRY]]=CATEGORICAL_BINS_STEP_1!$L$2,1,0)</f>
        <v>0</v>
      </c>
      <c r="C31" s="64">
        <f>IF(Table119[[#This Row],[COUNTRY]]=CATEGORICAL_BINS_STEP_1!$L$3,1,0)</f>
        <v>1</v>
      </c>
      <c r="D31" s="64">
        <f>IF(Table119[[#This Row],[COUNTRY]]=CATEGORICAL_BINS_STEP_1!$L$4,1,0)</f>
        <v>0</v>
      </c>
      <c r="E31" s="64">
        <f>IF(Table119[[#This Row],[COUNTRY]]=CATEGORICAL_BINS_STEP_1!$L$5,1,0)</f>
        <v>0</v>
      </c>
      <c r="F31" s="64">
        <f>IF(Table119[[#This Row],[COUNTRY]]=CATEGORICAL_BINS_STEP_1!L35,1,0)</f>
        <v>0</v>
      </c>
      <c r="G31" s="64">
        <f>IF(Table119[[#This Row],[COUNTRY]]=CATEGORICAL_BINS_STEP_1!$L$7,1,0)</f>
        <v>0</v>
      </c>
      <c r="H31" s="64">
        <f>IF(Table119[[#This Row],[COUNTRY]]=CATEGORICAL_BINS_STEP_1!$L$8,1,0)</f>
        <v>0</v>
      </c>
      <c r="I31" s="64">
        <f>IF(Table119[[#This Row],[COUNTRY]]=CATEGORICAL_BINS_STEP_1!$L$9,1,0)</f>
        <v>0</v>
      </c>
      <c r="J31" s="64">
        <f>IF(Table119[[#This Row],[COUNTRY]]=CATEGORICAL_BINS_STEP_1!$L$10,1,0)</f>
        <v>0</v>
      </c>
      <c r="K31" s="64">
        <f>IF(Table119[[#This Row],[COUNTRY]]=CATEGORICAL_BINS_STEP_1!$L$11,1,0)</f>
        <v>0</v>
      </c>
      <c r="L31" s="14">
        <v>290000</v>
      </c>
    </row>
    <row r="32" spans="1:12" x14ac:dyDescent="0.35">
      <c r="A32" s="64">
        <v>31</v>
      </c>
      <c r="B32" s="64">
        <f>IF(Table119[[#This Row],[COUNTRY]]=CATEGORICAL_BINS_STEP_1!$L$2,1,0)</f>
        <v>0</v>
      </c>
      <c r="C32" s="64">
        <f>IF(Table119[[#This Row],[COUNTRY]]=CATEGORICAL_BINS_STEP_1!$L$3,1,0)</f>
        <v>1</v>
      </c>
      <c r="D32" s="64">
        <f>IF(Table119[[#This Row],[COUNTRY]]=CATEGORICAL_BINS_STEP_1!$L$4,1,0)</f>
        <v>0</v>
      </c>
      <c r="E32" s="64">
        <f>IF(Table119[[#This Row],[COUNTRY]]=CATEGORICAL_BINS_STEP_1!$L$5,1,0)</f>
        <v>0</v>
      </c>
      <c r="F32" s="64">
        <f>IF(Table119[[#This Row],[COUNTRY]]=CATEGORICAL_BINS_STEP_1!L36,1,0)</f>
        <v>0</v>
      </c>
      <c r="G32" s="64">
        <f>IF(Table119[[#This Row],[COUNTRY]]=CATEGORICAL_BINS_STEP_1!$L$7,1,0)</f>
        <v>0</v>
      </c>
      <c r="H32" s="64">
        <f>IF(Table119[[#This Row],[COUNTRY]]=CATEGORICAL_BINS_STEP_1!$L$8,1,0)</f>
        <v>0</v>
      </c>
      <c r="I32" s="64">
        <f>IF(Table119[[#This Row],[COUNTRY]]=CATEGORICAL_BINS_STEP_1!$L$9,1,0)</f>
        <v>0</v>
      </c>
      <c r="J32" s="64">
        <f>IF(Table119[[#This Row],[COUNTRY]]=CATEGORICAL_BINS_STEP_1!$L$10,1,0)</f>
        <v>0</v>
      </c>
      <c r="K32" s="64">
        <f>IF(Table119[[#This Row],[COUNTRY]]=CATEGORICAL_BINS_STEP_1!$L$11,1,0)</f>
        <v>0</v>
      </c>
      <c r="L32" s="14">
        <v>850000</v>
      </c>
    </row>
    <row r="33" spans="1:12" x14ac:dyDescent="0.35">
      <c r="A33" s="64">
        <v>32</v>
      </c>
      <c r="B33" s="64">
        <f>IF(Table119[[#This Row],[COUNTRY]]=CATEGORICAL_BINS_STEP_1!$L$2,1,0)</f>
        <v>0</v>
      </c>
      <c r="C33" s="64">
        <f>IF(Table119[[#This Row],[COUNTRY]]=CATEGORICAL_BINS_STEP_1!$L$3,1,0)</f>
        <v>0</v>
      </c>
      <c r="D33" s="64">
        <f>IF(Table119[[#This Row],[COUNTRY]]=CATEGORICAL_BINS_STEP_1!$L$4,1,0)</f>
        <v>0</v>
      </c>
      <c r="E33" s="64">
        <f>IF(Table119[[#This Row],[COUNTRY]]=CATEGORICAL_BINS_STEP_1!$L$5,1,0)</f>
        <v>1</v>
      </c>
      <c r="F33" s="64">
        <f>IF(Table119[[#This Row],[COUNTRY]]=CATEGORICAL_BINS_STEP_1!L37,1,0)</f>
        <v>0</v>
      </c>
      <c r="G33" s="64">
        <f>IF(Table119[[#This Row],[COUNTRY]]=CATEGORICAL_BINS_STEP_1!$L$7,1,0)</f>
        <v>0</v>
      </c>
      <c r="H33" s="64">
        <f>IF(Table119[[#This Row],[COUNTRY]]=CATEGORICAL_BINS_STEP_1!$L$8,1,0)</f>
        <v>0</v>
      </c>
      <c r="I33" s="64">
        <f>IF(Table119[[#This Row],[COUNTRY]]=CATEGORICAL_BINS_STEP_1!$L$9,1,0)</f>
        <v>0</v>
      </c>
      <c r="J33" s="64">
        <f>IF(Table119[[#This Row],[COUNTRY]]=CATEGORICAL_BINS_STEP_1!$L$10,1,0)</f>
        <v>0</v>
      </c>
      <c r="K33" s="64">
        <f>IF(Table119[[#This Row],[COUNTRY]]=CATEGORICAL_BINS_STEP_1!$L$11,1,0)</f>
        <v>0</v>
      </c>
      <c r="L33" s="14">
        <v>325000</v>
      </c>
    </row>
    <row r="34" spans="1:12" x14ac:dyDescent="0.35">
      <c r="A34" s="64">
        <v>33</v>
      </c>
      <c r="B34" s="64">
        <f>IF(Table119[[#This Row],[COUNTRY]]=CATEGORICAL_BINS_STEP_1!$L$2,1,0)</f>
        <v>0</v>
      </c>
      <c r="C34" s="64">
        <f>IF(Table119[[#This Row],[COUNTRY]]=CATEGORICAL_BINS_STEP_1!$L$3,1,0)</f>
        <v>1</v>
      </c>
      <c r="D34" s="64">
        <f>IF(Table119[[#This Row],[COUNTRY]]=CATEGORICAL_BINS_STEP_1!$L$4,1,0)</f>
        <v>0</v>
      </c>
      <c r="E34" s="64">
        <f>IF(Table119[[#This Row],[COUNTRY]]=CATEGORICAL_BINS_STEP_1!$L$5,1,0)</f>
        <v>0</v>
      </c>
      <c r="F34" s="64">
        <f>IF(Table119[[#This Row],[COUNTRY]]=CATEGORICAL_BINS_STEP_1!L38,1,0)</f>
        <v>0</v>
      </c>
      <c r="G34" s="64">
        <f>IF(Table119[[#This Row],[COUNTRY]]=CATEGORICAL_BINS_STEP_1!$L$7,1,0)</f>
        <v>0</v>
      </c>
      <c r="H34" s="64">
        <f>IF(Table119[[#This Row],[COUNTRY]]=CATEGORICAL_BINS_STEP_1!$L$8,1,0)</f>
        <v>0</v>
      </c>
      <c r="I34" s="64">
        <f>IF(Table119[[#This Row],[COUNTRY]]=CATEGORICAL_BINS_STEP_1!$L$9,1,0)</f>
        <v>0</v>
      </c>
      <c r="J34" s="64">
        <f>IF(Table119[[#This Row],[COUNTRY]]=CATEGORICAL_BINS_STEP_1!$L$10,1,0)</f>
        <v>0</v>
      </c>
      <c r="K34" s="64">
        <f>IF(Table119[[#This Row],[COUNTRY]]=CATEGORICAL_BINS_STEP_1!$L$11,1,0)</f>
        <v>0</v>
      </c>
      <c r="L34" s="14">
        <v>375000</v>
      </c>
    </row>
    <row r="35" spans="1:12" x14ac:dyDescent="0.35">
      <c r="A35" s="64">
        <v>34</v>
      </c>
      <c r="B35" s="64">
        <f>IF(Table119[[#This Row],[COUNTRY]]=CATEGORICAL_BINS_STEP_1!$L$2,1,0)</f>
        <v>0</v>
      </c>
      <c r="C35" s="64">
        <f>IF(Table119[[#This Row],[COUNTRY]]=CATEGORICAL_BINS_STEP_1!$L$3,1,0)</f>
        <v>1</v>
      </c>
      <c r="D35" s="64">
        <f>IF(Table119[[#This Row],[COUNTRY]]=CATEGORICAL_BINS_STEP_1!$L$4,1,0)</f>
        <v>0</v>
      </c>
      <c r="E35" s="64">
        <f>IF(Table119[[#This Row],[COUNTRY]]=CATEGORICAL_BINS_STEP_1!$L$5,1,0)</f>
        <v>0</v>
      </c>
      <c r="F35" s="64">
        <f>IF(Table119[[#This Row],[COUNTRY]]=CATEGORICAL_BINS_STEP_1!L39,1,0)</f>
        <v>0</v>
      </c>
      <c r="G35" s="64">
        <f>IF(Table119[[#This Row],[COUNTRY]]=CATEGORICAL_BINS_STEP_1!$L$7,1,0)</f>
        <v>0</v>
      </c>
      <c r="H35" s="64">
        <f>IF(Table119[[#This Row],[COUNTRY]]=CATEGORICAL_BINS_STEP_1!$L$8,1,0)</f>
        <v>0</v>
      </c>
      <c r="I35" s="64">
        <f>IF(Table119[[#This Row],[COUNTRY]]=CATEGORICAL_BINS_STEP_1!$L$9,1,0)</f>
        <v>0</v>
      </c>
      <c r="J35" s="64">
        <f>IF(Table119[[#This Row],[COUNTRY]]=CATEGORICAL_BINS_STEP_1!$L$10,1,0)</f>
        <v>0</v>
      </c>
      <c r="K35" s="64">
        <f>IF(Table119[[#This Row],[COUNTRY]]=CATEGORICAL_BINS_STEP_1!$L$11,1,0)</f>
        <v>0</v>
      </c>
      <c r="L35" s="14">
        <v>650000</v>
      </c>
    </row>
    <row r="36" spans="1:12" x14ac:dyDescent="0.35">
      <c r="A36" s="64">
        <v>35</v>
      </c>
      <c r="B36" s="64">
        <f>IF(Table119[[#This Row],[COUNTRY]]=CATEGORICAL_BINS_STEP_1!$L$2,1,0)</f>
        <v>0</v>
      </c>
      <c r="C36" s="64">
        <f>IF(Table119[[#This Row],[COUNTRY]]=CATEGORICAL_BINS_STEP_1!$L$3,1,0)</f>
        <v>0</v>
      </c>
      <c r="D36" s="64">
        <f>IF(Table119[[#This Row],[COUNTRY]]=CATEGORICAL_BINS_STEP_1!$L$4,1,0)</f>
        <v>0</v>
      </c>
      <c r="E36" s="64">
        <f>IF(Table119[[#This Row],[COUNTRY]]=CATEGORICAL_BINS_STEP_1!$L$5,1,0)</f>
        <v>0</v>
      </c>
      <c r="F36" s="64">
        <f>IF(Table119[[#This Row],[COUNTRY]]=CATEGORICAL_BINS_STEP_1!L40,1,0)</f>
        <v>0</v>
      </c>
      <c r="G36" s="64">
        <f>IF(Table119[[#This Row],[COUNTRY]]=CATEGORICAL_BINS_STEP_1!$L$7,1,0)</f>
        <v>0</v>
      </c>
      <c r="H36" s="64">
        <f>IF(Table119[[#This Row],[COUNTRY]]=CATEGORICAL_BINS_STEP_1!$L$8,1,0)</f>
        <v>0</v>
      </c>
      <c r="I36" s="64">
        <f>IF(Table119[[#This Row],[COUNTRY]]=CATEGORICAL_BINS_STEP_1!$L$9,1,0)</f>
        <v>1</v>
      </c>
      <c r="J36" s="64">
        <f>IF(Table119[[#This Row],[COUNTRY]]=CATEGORICAL_BINS_STEP_1!$L$10,1,0)</f>
        <v>0</v>
      </c>
      <c r="K36" s="64">
        <f>IF(Table119[[#This Row],[COUNTRY]]=CATEGORICAL_BINS_STEP_1!$L$11,1,0)</f>
        <v>0</v>
      </c>
      <c r="L36" s="14">
        <v>50000</v>
      </c>
    </row>
    <row r="37" spans="1:12" x14ac:dyDescent="0.35">
      <c r="A37" s="64">
        <v>36</v>
      </c>
      <c r="B37" s="64">
        <f>IF(Table119[[#This Row],[COUNTRY]]=CATEGORICAL_BINS_STEP_1!$L$2,1,0)</f>
        <v>0</v>
      </c>
      <c r="C37" s="64">
        <f>IF(Table119[[#This Row],[COUNTRY]]=CATEGORICAL_BINS_STEP_1!$L$3,1,0)</f>
        <v>0</v>
      </c>
      <c r="D37" s="64">
        <f>IF(Table119[[#This Row],[COUNTRY]]=CATEGORICAL_BINS_STEP_1!$L$4,1,0)</f>
        <v>0</v>
      </c>
      <c r="E37" s="64">
        <f>IF(Table119[[#This Row],[COUNTRY]]=CATEGORICAL_BINS_STEP_1!$L$5,1,0)</f>
        <v>0</v>
      </c>
      <c r="F37" s="64">
        <f>IF(Table119[[#This Row],[COUNTRY]]=CATEGORICAL_BINS_STEP_1!L41,1,0)</f>
        <v>0</v>
      </c>
      <c r="G37" s="64">
        <f>IF(Table119[[#This Row],[COUNTRY]]=CATEGORICAL_BINS_STEP_1!$L$7,1,0)</f>
        <v>0</v>
      </c>
      <c r="H37" s="64">
        <f>IF(Table119[[#This Row],[COUNTRY]]=CATEGORICAL_BINS_STEP_1!$L$8,1,0)</f>
        <v>0</v>
      </c>
      <c r="I37" s="64">
        <f>IF(Table119[[#This Row],[COUNTRY]]=CATEGORICAL_BINS_STEP_1!$L$9,1,0)</f>
        <v>0</v>
      </c>
      <c r="J37" s="64">
        <f>IF(Table119[[#This Row],[COUNTRY]]=CATEGORICAL_BINS_STEP_1!$L$10,1,0)</f>
        <v>1</v>
      </c>
      <c r="K37" s="64">
        <f>IF(Table119[[#This Row],[COUNTRY]]=CATEGORICAL_BINS_STEP_1!$L$11,1,0)</f>
        <v>0</v>
      </c>
      <c r="L37" s="14">
        <v>425000</v>
      </c>
    </row>
    <row r="38" spans="1:12" x14ac:dyDescent="0.35">
      <c r="A38" s="64">
        <v>37</v>
      </c>
      <c r="B38" s="64">
        <f>IF(Table119[[#This Row],[COUNTRY]]=CATEGORICAL_BINS_STEP_1!$L$2,1,0)</f>
        <v>0</v>
      </c>
      <c r="C38" s="64">
        <f>IF(Table119[[#This Row],[COUNTRY]]=CATEGORICAL_BINS_STEP_1!$L$3,1,0)</f>
        <v>0</v>
      </c>
      <c r="D38" s="64">
        <f>IF(Table119[[#This Row],[COUNTRY]]=CATEGORICAL_BINS_STEP_1!$L$4,1,0)</f>
        <v>1</v>
      </c>
      <c r="E38" s="64">
        <f>IF(Table119[[#This Row],[COUNTRY]]=CATEGORICAL_BINS_STEP_1!$L$5,1,0)</f>
        <v>0</v>
      </c>
      <c r="F38" s="64">
        <f>IF(Table119[[#This Row],[COUNTRY]]=CATEGORICAL_BINS_STEP_1!L42,1,0)</f>
        <v>0</v>
      </c>
      <c r="G38" s="64">
        <f>IF(Table119[[#This Row],[COUNTRY]]=CATEGORICAL_BINS_STEP_1!$L$7,1,0)</f>
        <v>0</v>
      </c>
      <c r="H38" s="64">
        <f>IF(Table119[[#This Row],[COUNTRY]]=CATEGORICAL_BINS_STEP_1!$L$8,1,0)</f>
        <v>0</v>
      </c>
      <c r="I38" s="64">
        <f>IF(Table119[[#This Row],[COUNTRY]]=CATEGORICAL_BINS_STEP_1!$L$9,1,0)</f>
        <v>0</v>
      </c>
      <c r="J38" s="64">
        <f>IF(Table119[[#This Row],[COUNTRY]]=CATEGORICAL_BINS_STEP_1!$L$10,1,0)</f>
        <v>0</v>
      </c>
      <c r="K38" s="64">
        <f>IF(Table119[[#This Row],[COUNTRY]]=CATEGORICAL_BINS_STEP_1!$L$11,1,0)</f>
        <v>0</v>
      </c>
      <c r="L38" s="14">
        <v>350000</v>
      </c>
    </row>
    <row r="39" spans="1:12" x14ac:dyDescent="0.35">
      <c r="A39" s="64">
        <v>38</v>
      </c>
      <c r="B39" s="64">
        <f>IF(Table119[[#This Row],[COUNTRY]]=CATEGORICAL_BINS_STEP_1!$L$2,1,0)</f>
        <v>0</v>
      </c>
      <c r="C39" s="64">
        <f>IF(Table119[[#This Row],[COUNTRY]]=CATEGORICAL_BINS_STEP_1!$L$3,1,0)</f>
        <v>1</v>
      </c>
      <c r="D39" s="64">
        <f>IF(Table119[[#This Row],[COUNTRY]]=CATEGORICAL_BINS_STEP_1!$L$4,1,0)</f>
        <v>0</v>
      </c>
      <c r="E39" s="64">
        <f>IF(Table119[[#This Row],[COUNTRY]]=CATEGORICAL_BINS_STEP_1!$L$5,1,0)</f>
        <v>0</v>
      </c>
      <c r="F39" s="64">
        <f>IF(Table119[[#This Row],[COUNTRY]]=CATEGORICAL_BINS_STEP_1!L43,1,0)</f>
        <v>0</v>
      </c>
      <c r="G39" s="64">
        <f>IF(Table119[[#This Row],[COUNTRY]]=CATEGORICAL_BINS_STEP_1!$L$7,1,0)</f>
        <v>0</v>
      </c>
      <c r="H39" s="64">
        <f>IF(Table119[[#This Row],[COUNTRY]]=CATEGORICAL_BINS_STEP_1!$L$8,1,0)</f>
        <v>0</v>
      </c>
      <c r="I39" s="64">
        <f>IF(Table119[[#This Row],[COUNTRY]]=CATEGORICAL_BINS_STEP_1!$L$9,1,0)</f>
        <v>0</v>
      </c>
      <c r="J39" s="64">
        <f>IF(Table119[[#This Row],[COUNTRY]]=CATEGORICAL_BINS_STEP_1!$L$10,1,0)</f>
        <v>0</v>
      </c>
      <c r="K39" s="64">
        <f>IF(Table119[[#This Row],[COUNTRY]]=CATEGORICAL_BINS_STEP_1!$L$11,1,0)</f>
        <v>0</v>
      </c>
      <c r="L39" s="14">
        <v>625000</v>
      </c>
    </row>
    <row r="40" spans="1:12" x14ac:dyDescent="0.35">
      <c r="A40" s="64">
        <v>39</v>
      </c>
      <c r="B40" s="64">
        <f>IF(Table119[[#This Row],[COUNTRY]]=CATEGORICAL_BINS_STEP_1!$L$2,1,0)</f>
        <v>0</v>
      </c>
      <c r="C40" s="64">
        <f>IF(Table119[[#This Row],[COUNTRY]]=CATEGORICAL_BINS_STEP_1!$L$3,1,0)</f>
        <v>1</v>
      </c>
      <c r="D40" s="64">
        <f>IF(Table119[[#This Row],[COUNTRY]]=CATEGORICAL_BINS_STEP_1!$L$4,1,0)</f>
        <v>0</v>
      </c>
      <c r="E40" s="64">
        <f>IF(Table119[[#This Row],[COUNTRY]]=CATEGORICAL_BINS_STEP_1!$L$5,1,0)</f>
        <v>0</v>
      </c>
      <c r="F40" s="64">
        <f>IF(Table119[[#This Row],[COUNTRY]]=CATEGORICAL_BINS_STEP_1!L44,1,0)</f>
        <v>0</v>
      </c>
      <c r="G40" s="64">
        <f>IF(Table119[[#This Row],[COUNTRY]]=CATEGORICAL_BINS_STEP_1!$L$7,1,0)</f>
        <v>0</v>
      </c>
      <c r="H40" s="64">
        <f>IF(Table119[[#This Row],[COUNTRY]]=CATEGORICAL_BINS_STEP_1!$L$8,1,0)</f>
        <v>0</v>
      </c>
      <c r="I40" s="64">
        <f>IF(Table119[[#This Row],[COUNTRY]]=CATEGORICAL_BINS_STEP_1!$L$9,1,0)</f>
        <v>0</v>
      </c>
      <c r="J40" s="64">
        <f>IF(Table119[[#This Row],[COUNTRY]]=CATEGORICAL_BINS_STEP_1!$L$10,1,0)</f>
        <v>0</v>
      </c>
      <c r="K40" s="64">
        <f>IF(Table119[[#This Row],[COUNTRY]]=CATEGORICAL_BINS_STEP_1!$L$11,1,0)</f>
        <v>0</v>
      </c>
      <c r="L40" s="14">
        <v>250000</v>
      </c>
    </row>
    <row r="41" spans="1:12" x14ac:dyDescent="0.35">
      <c r="A41" s="64">
        <v>40</v>
      </c>
      <c r="B41" s="64">
        <f>IF(Table119[[#This Row],[COUNTRY]]=CATEGORICAL_BINS_STEP_1!$L$2,1,0)</f>
        <v>0</v>
      </c>
      <c r="C41" s="64">
        <f>IF(Table119[[#This Row],[COUNTRY]]=CATEGORICAL_BINS_STEP_1!$L$3,1,0)</f>
        <v>1</v>
      </c>
      <c r="D41" s="64">
        <f>IF(Table119[[#This Row],[COUNTRY]]=CATEGORICAL_BINS_STEP_1!$L$4,1,0)</f>
        <v>0</v>
      </c>
      <c r="E41" s="64">
        <f>IF(Table119[[#This Row],[COUNTRY]]=CATEGORICAL_BINS_STEP_1!$L$5,1,0)</f>
        <v>0</v>
      </c>
      <c r="F41" s="64">
        <f>IF(Table119[[#This Row],[COUNTRY]]=CATEGORICAL_BINS_STEP_1!L45,1,0)</f>
        <v>0</v>
      </c>
      <c r="G41" s="64">
        <f>IF(Table119[[#This Row],[COUNTRY]]=CATEGORICAL_BINS_STEP_1!$L$7,1,0)</f>
        <v>0</v>
      </c>
      <c r="H41" s="64">
        <f>IF(Table119[[#This Row],[COUNTRY]]=CATEGORICAL_BINS_STEP_1!$L$8,1,0)</f>
        <v>0</v>
      </c>
      <c r="I41" s="64">
        <f>IF(Table119[[#This Row],[COUNTRY]]=CATEGORICAL_BINS_STEP_1!$L$9,1,0)</f>
        <v>0</v>
      </c>
      <c r="J41" s="64">
        <f>IF(Table119[[#This Row],[COUNTRY]]=CATEGORICAL_BINS_STEP_1!$L$10,1,0)</f>
        <v>0</v>
      </c>
      <c r="K41" s="64">
        <f>IF(Table119[[#This Row],[COUNTRY]]=CATEGORICAL_BINS_STEP_1!$L$11,1,0)</f>
        <v>0</v>
      </c>
      <c r="L41" s="14">
        <v>950000</v>
      </c>
    </row>
    <row r="42" spans="1:12" x14ac:dyDescent="0.35">
      <c r="A42" s="64">
        <v>41</v>
      </c>
      <c r="B42" s="64">
        <f>IF(Table119[[#This Row],[COUNTRY]]=CATEGORICAL_BINS_STEP_1!$L$2,1,0)</f>
        <v>0</v>
      </c>
      <c r="C42" s="64">
        <f>IF(Table119[[#This Row],[COUNTRY]]=CATEGORICAL_BINS_STEP_1!$L$3,1,0)</f>
        <v>1</v>
      </c>
      <c r="D42" s="64">
        <f>IF(Table119[[#This Row],[COUNTRY]]=CATEGORICAL_BINS_STEP_1!$L$4,1,0)</f>
        <v>0</v>
      </c>
      <c r="E42" s="64">
        <f>IF(Table119[[#This Row],[COUNTRY]]=CATEGORICAL_BINS_STEP_1!$L$5,1,0)</f>
        <v>0</v>
      </c>
      <c r="F42" s="64">
        <f>IF(Table119[[#This Row],[COUNTRY]]=CATEGORICAL_BINS_STEP_1!L46,1,0)</f>
        <v>0</v>
      </c>
      <c r="G42" s="64">
        <f>IF(Table119[[#This Row],[COUNTRY]]=CATEGORICAL_BINS_STEP_1!$L$7,1,0)</f>
        <v>0</v>
      </c>
      <c r="H42" s="64">
        <f>IF(Table119[[#This Row],[COUNTRY]]=CATEGORICAL_BINS_STEP_1!$L$8,1,0)</f>
        <v>0</v>
      </c>
      <c r="I42" s="64">
        <f>IF(Table119[[#This Row],[COUNTRY]]=CATEGORICAL_BINS_STEP_1!$L$9,1,0)</f>
        <v>0</v>
      </c>
      <c r="J42" s="64">
        <f>IF(Table119[[#This Row],[COUNTRY]]=CATEGORICAL_BINS_STEP_1!$L$10,1,0)</f>
        <v>0</v>
      </c>
      <c r="K42" s="64">
        <f>IF(Table119[[#This Row],[COUNTRY]]=CATEGORICAL_BINS_STEP_1!$L$11,1,0)</f>
        <v>0</v>
      </c>
      <c r="L42" s="14">
        <v>150000</v>
      </c>
    </row>
    <row r="43" spans="1:12" x14ac:dyDescent="0.35">
      <c r="A43" s="64">
        <v>42</v>
      </c>
      <c r="B43" s="64">
        <f>IF(Table119[[#This Row],[COUNTRY]]=CATEGORICAL_BINS_STEP_1!$L$2,1,0)</f>
        <v>0</v>
      </c>
      <c r="C43" s="64">
        <f>IF(Table119[[#This Row],[COUNTRY]]=CATEGORICAL_BINS_STEP_1!$L$3,1,0)</f>
        <v>0</v>
      </c>
      <c r="D43" s="64">
        <f>IF(Table119[[#This Row],[COUNTRY]]=CATEGORICAL_BINS_STEP_1!$L$4,1,0)</f>
        <v>0</v>
      </c>
      <c r="E43" s="64">
        <f>IF(Table119[[#This Row],[COUNTRY]]=CATEGORICAL_BINS_STEP_1!$L$5,1,0)</f>
        <v>0</v>
      </c>
      <c r="F43" s="64">
        <f>IF(Table119[[#This Row],[COUNTRY]]=CATEGORICAL_BINS_STEP_1!L47,1,0)</f>
        <v>0</v>
      </c>
      <c r="G43" s="64">
        <f>IF(Table119[[#This Row],[COUNTRY]]=CATEGORICAL_BINS_STEP_1!$L$7,1,0)</f>
        <v>1</v>
      </c>
      <c r="H43" s="64">
        <f>IF(Table119[[#This Row],[COUNTRY]]=CATEGORICAL_BINS_STEP_1!$L$8,1,0)</f>
        <v>0</v>
      </c>
      <c r="I43" s="64">
        <f>IF(Table119[[#This Row],[COUNTRY]]=CATEGORICAL_BINS_STEP_1!$L$9,1,0)</f>
        <v>0</v>
      </c>
      <c r="J43" s="64">
        <f>IF(Table119[[#This Row],[COUNTRY]]=CATEGORICAL_BINS_STEP_1!$L$10,1,0)</f>
        <v>0</v>
      </c>
      <c r="K43" s="64">
        <f>IF(Table119[[#This Row],[COUNTRY]]=CATEGORICAL_BINS_STEP_1!$L$11,1,0)</f>
        <v>0</v>
      </c>
      <c r="L43" s="14">
        <v>975000</v>
      </c>
    </row>
    <row r="44" spans="1:12" x14ac:dyDescent="0.35">
      <c r="A44" s="64">
        <v>43</v>
      </c>
      <c r="B44" s="64">
        <f>IF(Table119[[#This Row],[COUNTRY]]=CATEGORICAL_BINS_STEP_1!$L$2,1,0)</f>
        <v>0</v>
      </c>
      <c r="C44" s="64">
        <f>IF(Table119[[#This Row],[COUNTRY]]=CATEGORICAL_BINS_STEP_1!$L$3,1,0)</f>
        <v>0</v>
      </c>
      <c r="D44" s="64">
        <f>IF(Table119[[#This Row],[COUNTRY]]=CATEGORICAL_BINS_STEP_1!$L$4,1,0)</f>
        <v>0</v>
      </c>
      <c r="E44" s="64">
        <f>IF(Table119[[#This Row],[COUNTRY]]=CATEGORICAL_BINS_STEP_1!$L$5,1,0)</f>
        <v>0</v>
      </c>
      <c r="F44" s="64">
        <f>IF(Table119[[#This Row],[COUNTRY]]=CATEGORICAL_BINS_STEP_1!L48,1,0)</f>
        <v>0</v>
      </c>
      <c r="G44" s="64">
        <f>IF(Table119[[#This Row],[COUNTRY]]=CATEGORICAL_BINS_STEP_1!$L$7,1,0)</f>
        <v>0</v>
      </c>
      <c r="H44" s="64">
        <f>IF(Table119[[#This Row],[COUNTRY]]=CATEGORICAL_BINS_STEP_1!$L$8,1,0)</f>
        <v>0</v>
      </c>
      <c r="I44" s="64">
        <f>IF(Table119[[#This Row],[COUNTRY]]=CATEGORICAL_BINS_STEP_1!$L$9,1,0)</f>
        <v>1</v>
      </c>
      <c r="J44" s="64">
        <f>IF(Table119[[#This Row],[COUNTRY]]=CATEGORICAL_BINS_STEP_1!$L$10,1,0)</f>
        <v>0</v>
      </c>
      <c r="K44" s="64">
        <f>IF(Table119[[#This Row],[COUNTRY]]=CATEGORICAL_BINS_STEP_1!$L$11,1,0)</f>
        <v>0</v>
      </c>
      <c r="L44" s="14">
        <v>475000</v>
      </c>
    </row>
    <row r="45" spans="1:12" x14ac:dyDescent="0.35">
      <c r="A45" s="64">
        <v>44</v>
      </c>
      <c r="B45" s="64">
        <f>IF(Table119[[#This Row],[COUNTRY]]=CATEGORICAL_BINS_STEP_1!$L$2,1,0)</f>
        <v>0</v>
      </c>
      <c r="C45" s="64">
        <f>IF(Table119[[#This Row],[COUNTRY]]=CATEGORICAL_BINS_STEP_1!$L$3,1,0)</f>
        <v>1</v>
      </c>
      <c r="D45" s="64">
        <f>IF(Table119[[#This Row],[COUNTRY]]=CATEGORICAL_BINS_STEP_1!$L$4,1,0)</f>
        <v>0</v>
      </c>
      <c r="E45" s="64">
        <f>IF(Table119[[#This Row],[COUNTRY]]=CATEGORICAL_BINS_STEP_1!$L$5,1,0)</f>
        <v>0</v>
      </c>
      <c r="F45" s="64">
        <f>IF(Table119[[#This Row],[COUNTRY]]=CATEGORICAL_BINS_STEP_1!L49,1,0)</f>
        <v>0</v>
      </c>
      <c r="G45" s="64">
        <f>IF(Table119[[#This Row],[COUNTRY]]=CATEGORICAL_BINS_STEP_1!$L$7,1,0)</f>
        <v>0</v>
      </c>
      <c r="H45" s="64">
        <f>IF(Table119[[#This Row],[COUNTRY]]=CATEGORICAL_BINS_STEP_1!$L$8,1,0)</f>
        <v>0</v>
      </c>
      <c r="I45" s="64">
        <f>IF(Table119[[#This Row],[COUNTRY]]=CATEGORICAL_BINS_STEP_1!$L$9,1,0)</f>
        <v>0</v>
      </c>
      <c r="J45" s="64">
        <f>IF(Table119[[#This Row],[COUNTRY]]=CATEGORICAL_BINS_STEP_1!$L$10,1,0)</f>
        <v>0</v>
      </c>
      <c r="K45" s="64">
        <f>IF(Table119[[#This Row],[COUNTRY]]=CATEGORICAL_BINS_STEP_1!$L$11,1,0)</f>
        <v>0</v>
      </c>
      <c r="L45" s="14">
        <v>675000</v>
      </c>
    </row>
    <row r="46" spans="1:12" x14ac:dyDescent="0.35">
      <c r="A46" s="64">
        <v>45</v>
      </c>
      <c r="B46" s="64">
        <f>IF(Table119[[#This Row],[COUNTRY]]=CATEGORICAL_BINS_STEP_1!$L$2,1,0)</f>
        <v>0</v>
      </c>
      <c r="C46" s="64">
        <f>IF(Table119[[#This Row],[COUNTRY]]=CATEGORICAL_BINS_STEP_1!$L$3,1,0)</f>
        <v>1</v>
      </c>
      <c r="D46" s="64">
        <f>IF(Table119[[#This Row],[COUNTRY]]=CATEGORICAL_BINS_STEP_1!$L$4,1,0)</f>
        <v>0</v>
      </c>
      <c r="E46" s="64">
        <f>IF(Table119[[#This Row],[COUNTRY]]=CATEGORICAL_BINS_STEP_1!$L$5,1,0)</f>
        <v>0</v>
      </c>
      <c r="F46" s="64">
        <f>IF(Table119[[#This Row],[COUNTRY]]=CATEGORICAL_BINS_STEP_1!L50,1,0)</f>
        <v>0</v>
      </c>
      <c r="G46" s="64">
        <f>IF(Table119[[#This Row],[COUNTRY]]=CATEGORICAL_BINS_STEP_1!$L$7,1,0)</f>
        <v>0</v>
      </c>
      <c r="H46" s="64">
        <f>IF(Table119[[#This Row],[COUNTRY]]=CATEGORICAL_BINS_STEP_1!$L$8,1,0)</f>
        <v>0</v>
      </c>
      <c r="I46" s="64">
        <f>IF(Table119[[#This Row],[COUNTRY]]=CATEGORICAL_BINS_STEP_1!$L$9,1,0)</f>
        <v>0</v>
      </c>
      <c r="J46" s="64">
        <f>IF(Table119[[#This Row],[COUNTRY]]=CATEGORICAL_BINS_STEP_1!$L$10,1,0)</f>
        <v>0</v>
      </c>
      <c r="K46" s="64">
        <f>IF(Table119[[#This Row],[COUNTRY]]=CATEGORICAL_BINS_STEP_1!$L$11,1,0)</f>
        <v>0</v>
      </c>
      <c r="L46" s="14">
        <v>900000</v>
      </c>
    </row>
    <row r="47" spans="1:12" x14ac:dyDescent="0.35">
      <c r="A47" s="64">
        <v>46</v>
      </c>
      <c r="B47" s="64">
        <f>IF(Table119[[#This Row],[COUNTRY]]=CATEGORICAL_BINS_STEP_1!$L$2,1,0)</f>
        <v>0</v>
      </c>
      <c r="C47" s="64">
        <f>IF(Table119[[#This Row],[COUNTRY]]=CATEGORICAL_BINS_STEP_1!$L$3,1,0)</f>
        <v>1</v>
      </c>
      <c r="D47" s="64">
        <f>IF(Table119[[#This Row],[COUNTRY]]=CATEGORICAL_BINS_STEP_1!$L$4,1,0)</f>
        <v>0</v>
      </c>
      <c r="E47" s="64">
        <f>IF(Table119[[#This Row],[COUNTRY]]=CATEGORICAL_BINS_STEP_1!$L$5,1,0)</f>
        <v>0</v>
      </c>
      <c r="F47" s="64">
        <f>IF(Table119[[#This Row],[COUNTRY]]=CATEGORICAL_BINS_STEP_1!L51,1,0)</f>
        <v>0</v>
      </c>
      <c r="G47" s="64">
        <f>IF(Table119[[#This Row],[COUNTRY]]=CATEGORICAL_BINS_STEP_1!$L$7,1,0)</f>
        <v>0</v>
      </c>
      <c r="H47" s="64">
        <f>IF(Table119[[#This Row],[COUNTRY]]=CATEGORICAL_BINS_STEP_1!$L$8,1,0)</f>
        <v>0</v>
      </c>
      <c r="I47" s="64">
        <f>IF(Table119[[#This Row],[COUNTRY]]=CATEGORICAL_BINS_STEP_1!$L$9,1,0)</f>
        <v>0</v>
      </c>
      <c r="J47" s="64">
        <f>IF(Table119[[#This Row],[COUNTRY]]=CATEGORICAL_BINS_STEP_1!$L$10,1,0)</f>
        <v>0</v>
      </c>
      <c r="K47" s="64">
        <f>IF(Table119[[#This Row],[COUNTRY]]=CATEGORICAL_BINS_STEP_1!$L$11,1,0)</f>
        <v>0</v>
      </c>
      <c r="L47" s="14">
        <v>150000</v>
      </c>
    </row>
    <row r="48" spans="1:12" x14ac:dyDescent="0.35">
      <c r="A48" s="64">
        <v>47</v>
      </c>
      <c r="B48" s="64">
        <f>IF(Table119[[#This Row],[COUNTRY]]=CATEGORICAL_BINS_STEP_1!$L$2,1,0)</f>
        <v>0</v>
      </c>
      <c r="C48" s="64">
        <f>IF(Table119[[#This Row],[COUNTRY]]=CATEGORICAL_BINS_STEP_1!$L$3,1,0)</f>
        <v>0</v>
      </c>
      <c r="D48" s="64">
        <f>IF(Table119[[#This Row],[COUNTRY]]=CATEGORICAL_BINS_STEP_1!$L$4,1,0)</f>
        <v>0</v>
      </c>
      <c r="E48" s="64">
        <f>IF(Table119[[#This Row],[COUNTRY]]=CATEGORICAL_BINS_STEP_1!$L$5,1,0)</f>
        <v>0</v>
      </c>
      <c r="F48" s="64">
        <f>IF(Table119[[#This Row],[COUNTRY]]=CATEGORICAL_BINS_STEP_1!L52,1,0)</f>
        <v>0</v>
      </c>
      <c r="G48" s="64">
        <f>IF(Table119[[#This Row],[COUNTRY]]=CATEGORICAL_BINS_STEP_1!$L$7,1,0)</f>
        <v>0</v>
      </c>
      <c r="H48" s="64">
        <f>IF(Table119[[#This Row],[COUNTRY]]=CATEGORICAL_BINS_STEP_1!$L$8,1,0)</f>
        <v>0</v>
      </c>
      <c r="I48" s="64">
        <f>IF(Table119[[#This Row],[COUNTRY]]=CATEGORICAL_BINS_STEP_1!$L$9,1,0)</f>
        <v>0</v>
      </c>
      <c r="J48" s="64">
        <f>IF(Table119[[#This Row],[COUNTRY]]=CATEGORICAL_BINS_STEP_1!$L$10,1,0)</f>
        <v>0</v>
      </c>
      <c r="K48" s="64">
        <f>IF(Table119[[#This Row],[COUNTRY]]=CATEGORICAL_BINS_STEP_1!$L$11,1,0)</f>
        <v>1</v>
      </c>
      <c r="L48" s="14">
        <v>24000</v>
      </c>
    </row>
    <row r="49" spans="1:12" x14ac:dyDescent="0.35">
      <c r="A49" s="64">
        <v>48</v>
      </c>
      <c r="B49" s="64">
        <f>IF(Table119[[#This Row],[COUNTRY]]=CATEGORICAL_BINS_STEP_1!$L$2,1,0)</f>
        <v>0</v>
      </c>
      <c r="C49" s="64">
        <f>IF(Table119[[#This Row],[COUNTRY]]=CATEGORICAL_BINS_STEP_1!$L$3,1,0)</f>
        <v>0</v>
      </c>
      <c r="D49" s="64">
        <f>IF(Table119[[#This Row],[COUNTRY]]=CATEGORICAL_BINS_STEP_1!$L$4,1,0)</f>
        <v>0</v>
      </c>
      <c r="E49" s="64">
        <f>IF(Table119[[#This Row],[COUNTRY]]=CATEGORICAL_BINS_STEP_1!$L$5,1,0)</f>
        <v>0</v>
      </c>
      <c r="F49" s="64">
        <f>IF(Table119[[#This Row],[COUNTRY]]=CATEGORICAL_BINS_STEP_1!L53,1,0)</f>
        <v>0</v>
      </c>
      <c r="G49" s="64">
        <f>IF(Table119[[#This Row],[COUNTRY]]=CATEGORICAL_BINS_STEP_1!$L$7,1,0)</f>
        <v>0</v>
      </c>
      <c r="H49" s="64">
        <f>IF(Table119[[#This Row],[COUNTRY]]=CATEGORICAL_BINS_STEP_1!$L$8,1,0)</f>
        <v>0</v>
      </c>
      <c r="I49" s="64">
        <f>IF(Table119[[#This Row],[COUNTRY]]=CATEGORICAL_BINS_STEP_1!$L$9,1,0)</f>
        <v>1</v>
      </c>
      <c r="J49" s="64">
        <f>IF(Table119[[#This Row],[COUNTRY]]=CATEGORICAL_BINS_STEP_1!$L$10,1,0)</f>
        <v>0</v>
      </c>
      <c r="K49" s="64">
        <f>IF(Table119[[#This Row],[COUNTRY]]=CATEGORICAL_BINS_STEP_1!$L$11,1,0)</f>
        <v>0</v>
      </c>
      <c r="L49" s="14">
        <v>525000</v>
      </c>
    </row>
    <row r="50" spans="1:12" x14ac:dyDescent="0.35">
      <c r="A50" s="64">
        <v>49</v>
      </c>
      <c r="B50" s="64">
        <f>IF(Table119[[#This Row],[COUNTRY]]=CATEGORICAL_BINS_STEP_1!$L$2,1,0)</f>
        <v>0</v>
      </c>
      <c r="C50" s="64">
        <f>IF(Table119[[#This Row],[COUNTRY]]=CATEGORICAL_BINS_STEP_1!$L$3,1,0)</f>
        <v>0</v>
      </c>
      <c r="D50" s="64">
        <f>IF(Table119[[#This Row],[COUNTRY]]=CATEGORICAL_BINS_STEP_1!$L$4,1,0)</f>
        <v>0</v>
      </c>
      <c r="E50" s="64">
        <f>IF(Table119[[#This Row],[COUNTRY]]=CATEGORICAL_BINS_STEP_1!$L$5,1,0)</f>
        <v>0</v>
      </c>
      <c r="F50" s="64">
        <f>IF(Table119[[#This Row],[COUNTRY]]=CATEGORICAL_BINS_STEP_1!L54,1,0)</f>
        <v>0</v>
      </c>
      <c r="G50" s="64">
        <f>IF(Table119[[#This Row],[COUNTRY]]=CATEGORICAL_BINS_STEP_1!$L$7,1,0)</f>
        <v>0</v>
      </c>
      <c r="H50" s="64">
        <f>IF(Table119[[#This Row],[COUNTRY]]=CATEGORICAL_BINS_STEP_1!$L$8,1,0)</f>
        <v>0</v>
      </c>
      <c r="I50" s="64">
        <f>IF(Table119[[#This Row],[COUNTRY]]=CATEGORICAL_BINS_STEP_1!$L$9,1,0)</f>
        <v>0</v>
      </c>
      <c r="J50" s="64">
        <f>IF(Table119[[#This Row],[COUNTRY]]=CATEGORICAL_BINS_STEP_1!$L$10,1,0)</f>
        <v>1</v>
      </c>
      <c r="K50" s="64">
        <f>IF(Table119[[#This Row],[COUNTRY]]=CATEGORICAL_BINS_STEP_1!$L$11,1,0)</f>
        <v>0</v>
      </c>
      <c r="L50" s="14">
        <v>425000</v>
      </c>
    </row>
    <row r="51" spans="1:12" x14ac:dyDescent="0.35">
      <c r="A51" s="64">
        <v>50</v>
      </c>
      <c r="B51" s="64">
        <f>IF(Table119[[#This Row],[COUNTRY]]=CATEGORICAL_BINS_STEP_1!$L$2,1,0)</f>
        <v>0</v>
      </c>
      <c r="C51" s="64">
        <f>IF(Table119[[#This Row],[COUNTRY]]=CATEGORICAL_BINS_STEP_1!$L$3,1,0)</f>
        <v>0</v>
      </c>
      <c r="D51" s="64">
        <f>IF(Table119[[#This Row],[COUNTRY]]=CATEGORICAL_BINS_STEP_1!$L$4,1,0)</f>
        <v>0</v>
      </c>
      <c r="E51" s="64">
        <f>IF(Table119[[#This Row],[COUNTRY]]=CATEGORICAL_BINS_STEP_1!$L$5,1,0)</f>
        <v>0</v>
      </c>
      <c r="F51" s="64">
        <f>IF(Table119[[#This Row],[COUNTRY]]=CATEGORICAL_BINS_STEP_1!L55,1,0)</f>
        <v>0</v>
      </c>
      <c r="G51" s="64">
        <f>IF(Table119[[#This Row],[COUNTRY]]=CATEGORICAL_BINS_STEP_1!$L$7,1,0)</f>
        <v>0</v>
      </c>
      <c r="H51" s="64">
        <f>IF(Table119[[#This Row],[COUNTRY]]=CATEGORICAL_BINS_STEP_1!$L$8,1,0)</f>
        <v>0</v>
      </c>
      <c r="I51" s="64">
        <f>IF(Table119[[#This Row],[COUNTRY]]=CATEGORICAL_BINS_STEP_1!$L$9,1,0)</f>
        <v>1</v>
      </c>
      <c r="J51" s="64">
        <f>IF(Table119[[#This Row],[COUNTRY]]=CATEGORICAL_BINS_STEP_1!$L$10,1,0)</f>
        <v>0</v>
      </c>
      <c r="K51" s="64">
        <f>IF(Table119[[#This Row],[COUNTRY]]=CATEGORICAL_BINS_STEP_1!$L$11,1,0)</f>
        <v>0</v>
      </c>
      <c r="L51" s="14">
        <v>200000</v>
      </c>
    </row>
    <row r="52" spans="1:12" x14ac:dyDescent="0.35">
      <c r="A52" s="64">
        <v>51</v>
      </c>
      <c r="B52" s="64">
        <f>IF(Table119[[#This Row],[COUNTRY]]=CATEGORICAL_BINS_STEP_1!$L$2,1,0)</f>
        <v>0</v>
      </c>
      <c r="C52" s="64">
        <f>IF(Table119[[#This Row],[COUNTRY]]=CATEGORICAL_BINS_STEP_1!$L$3,1,0)</f>
        <v>1</v>
      </c>
      <c r="D52" s="64">
        <f>IF(Table119[[#This Row],[COUNTRY]]=CATEGORICAL_BINS_STEP_1!$L$4,1,0)</f>
        <v>0</v>
      </c>
      <c r="E52" s="64">
        <f>IF(Table119[[#This Row],[COUNTRY]]=CATEGORICAL_BINS_STEP_1!$L$5,1,0)</f>
        <v>0</v>
      </c>
      <c r="F52" s="64">
        <f>IF(Table119[[#This Row],[COUNTRY]]=CATEGORICAL_BINS_STEP_1!L56,1,0)</f>
        <v>0</v>
      </c>
      <c r="G52" s="64">
        <f>IF(Table119[[#This Row],[COUNTRY]]=CATEGORICAL_BINS_STEP_1!$L$7,1,0)</f>
        <v>0</v>
      </c>
      <c r="H52" s="64">
        <f>IF(Table119[[#This Row],[COUNTRY]]=CATEGORICAL_BINS_STEP_1!$L$8,1,0)</f>
        <v>0</v>
      </c>
      <c r="I52" s="64">
        <f>IF(Table119[[#This Row],[COUNTRY]]=CATEGORICAL_BINS_STEP_1!$L$9,1,0)</f>
        <v>0</v>
      </c>
      <c r="J52" s="64">
        <f>IF(Table119[[#This Row],[COUNTRY]]=CATEGORICAL_BINS_STEP_1!$L$10,1,0)</f>
        <v>0</v>
      </c>
      <c r="K52" s="64">
        <f>IF(Table119[[#This Row],[COUNTRY]]=CATEGORICAL_BINS_STEP_1!$L$11,1,0)</f>
        <v>0</v>
      </c>
      <c r="L52" s="14">
        <v>1800000</v>
      </c>
    </row>
    <row r="53" spans="1:12" x14ac:dyDescent="0.35">
      <c r="A53" s="64">
        <v>52</v>
      </c>
      <c r="B53" s="64">
        <f>IF(Table119[[#This Row],[COUNTRY]]=CATEGORICAL_BINS_STEP_1!$L$2,1,0)</f>
        <v>0</v>
      </c>
      <c r="C53" s="64">
        <f>IF(Table119[[#This Row],[COUNTRY]]=CATEGORICAL_BINS_STEP_1!$L$3,1,0)</f>
        <v>0</v>
      </c>
      <c r="D53" s="64">
        <f>IF(Table119[[#This Row],[COUNTRY]]=CATEGORICAL_BINS_STEP_1!$L$4,1,0)</f>
        <v>1</v>
      </c>
      <c r="E53" s="64">
        <f>IF(Table119[[#This Row],[COUNTRY]]=CATEGORICAL_BINS_STEP_1!$L$5,1,0)</f>
        <v>0</v>
      </c>
      <c r="F53" s="64">
        <f>IF(Table119[[#This Row],[COUNTRY]]=CATEGORICAL_BINS_STEP_1!L57,1,0)</f>
        <v>0</v>
      </c>
      <c r="G53" s="64">
        <f>IF(Table119[[#This Row],[COUNTRY]]=CATEGORICAL_BINS_STEP_1!$L$7,1,0)</f>
        <v>0</v>
      </c>
      <c r="H53" s="64">
        <f>IF(Table119[[#This Row],[COUNTRY]]=CATEGORICAL_BINS_STEP_1!$L$8,1,0)</f>
        <v>0</v>
      </c>
      <c r="I53" s="64">
        <f>IF(Table119[[#This Row],[COUNTRY]]=CATEGORICAL_BINS_STEP_1!$L$9,1,0)</f>
        <v>0</v>
      </c>
      <c r="J53" s="64">
        <f>IF(Table119[[#This Row],[COUNTRY]]=CATEGORICAL_BINS_STEP_1!$L$10,1,0)</f>
        <v>0</v>
      </c>
      <c r="K53" s="64">
        <f>IF(Table119[[#This Row],[COUNTRY]]=CATEGORICAL_BINS_STEP_1!$L$11,1,0)</f>
        <v>0</v>
      </c>
      <c r="L53" s="14">
        <v>800000</v>
      </c>
    </row>
    <row r="54" spans="1:12" x14ac:dyDescent="0.35">
      <c r="A54" s="64">
        <v>53</v>
      </c>
      <c r="B54" s="64">
        <f>IF(Table119[[#This Row],[COUNTRY]]=CATEGORICAL_BINS_STEP_1!$L$2,1,0)</f>
        <v>0</v>
      </c>
      <c r="C54" s="64">
        <f>IF(Table119[[#This Row],[COUNTRY]]=CATEGORICAL_BINS_STEP_1!$L$3,1,0)</f>
        <v>1</v>
      </c>
      <c r="D54" s="64">
        <f>IF(Table119[[#This Row],[COUNTRY]]=CATEGORICAL_BINS_STEP_1!$L$4,1,0)</f>
        <v>0</v>
      </c>
      <c r="E54" s="64">
        <f>IF(Table119[[#This Row],[COUNTRY]]=CATEGORICAL_BINS_STEP_1!$L$5,1,0)</f>
        <v>0</v>
      </c>
      <c r="F54" s="64">
        <f>IF(Table119[[#This Row],[COUNTRY]]=CATEGORICAL_BINS_STEP_1!L58,1,0)</f>
        <v>0</v>
      </c>
      <c r="G54" s="64">
        <f>IF(Table119[[#This Row],[COUNTRY]]=CATEGORICAL_BINS_STEP_1!$L$7,1,0)</f>
        <v>0</v>
      </c>
      <c r="H54" s="64">
        <f>IF(Table119[[#This Row],[COUNTRY]]=CATEGORICAL_BINS_STEP_1!$L$8,1,0)</f>
        <v>0</v>
      </c>
      <c r="I54" s="64">
        <f>IF(Table119[[#This Row],[COUNTRY]]=CATEGORICAL_BINS_STEP_1!$L$9,1,0)</f>
        <v>0</v>
      </c>
      <c r="J54" s="64">
        <f>IF(Table119[[#This Row],[COUNTRY]]=CATEGORICAL_BINS_STEP_1!$L$10,1,0)</f>
        <v>0</v>
      </c>
      <c r="K54" s="64">
        <f>IF(Table119[[#This Row],[COUNTRY]]=CATEGORICAL_BINS_STEP_1!$L$11,1,0)</f>
        <v>0</v>
      </c>
      <c r="L54" s="14">
        <v>500000</v>
      </c>
    </row>
    <row r="55" spans="1:12" x14ac:dyDescent="0.35">
      <c r="A55" s="64">
        <v>54</v>
      </c>
      <c r="B55" s="64">
        <f>IF(Table119[[#This Row],[COUNTRY]]=CATEGORICAL_BINS_STEP_1!$L$2,1,0)</f>
        <v>0</v>
      </c>
      <c r="C55" s="64">
        <f>IF(Table119[[#This Row],[COUNTRY]]=CATEGORICAL_BINS_STEP_1!$L$3,1,0)</f>
        <v>1</v>
      </c>
      <c r="D55" s="64">
        <f>IF(Table119[[#This Row],[COUNTRY]]=CATEGORICAL_BINS_STEP_1!$L$4,1,0)</f>
        <v>0</v>
      </c>
      <c r="E55" s="64">
        <f>IF(Table119[[#This Row],[COUNTRY]]=CATEGORICAL_BINS_STEP_1!$L$5,1,0)</f>
        <v>0</v>
      </c>
      <c r="F55" s="64">
        <f>IF(Table119[[#This Row],[COUNTRY]]=CATEGORICAL_BINS_STEP_1!L59,1,0)</f>
        <v>0</v>
      </c>
      <c r="G55" s="64">
        <f>IF(Table119[[#This Row],[COUNTRY]]=CATEGORICAL_BINS_STEP_1!$L$7,1,0)</f>
        <v>0</v>
      </c>
      <c r="H55" s="64">
        <f>IF(Table119[[#This Row],[COUNTRY]]=CATEGORICAL_BINS_STEP_1!$L$8,1,0)</f>
        <v>0</v>
      </c>
      <c r="I55" s="64">
        <f>IF(Table119[[#This Row],[COUNTRY]]=CATEGORICAL_BINS_STEP_1!$L$9,1,0)</f>
        <v>0</v>
      </c>
      <c r="J55" s="64">
        <f>IF(Table119[[#This Row],[COUNTRY]]=CATEGORICAL_BINS_STEP_1!$L$10,1,0)</f>
        <v>0</v>
      </c>
      <c r="K55" s="64">
        <f>IF(Table119[[#This Row],[COUNTRY]]=CATEGORICAL_BINS_STEP_1!$L$11,1,0)</f>
        <v>0</v>
      </c>
      <c r="L55" s="14">
        <v>140000</v>
      </c>
    </row>
    <row r="56" spans="1:12" x14ac:dyDescent="0.35">
      <c r="A56" s="64">
        <v>55</v>
      </c>
      <c r="B56" s="64">
        <f>IF(Table119[[#This Row],[COUNTRY]]=CATEGORICAL_BINS_STEP_1!$L$2,1,0)</f>
        <v>0</v>
      </c>
      <c r="C56" s="64">
        <f>IF(Table119[[#This Row],[COUNTRY]]=CATEGORICAL_BINS_STEP_1!$L$3,1,0)</f>
        <v>0</v>
      </c>
      <c r="D56" s="64">
        <f>IF(Table119[[#This Row],[COUNTRY]]=CATEGORICAL_BINS_STEP_1!$L$4,1,0)</f>
        <v>0</v>
      </c>
      <c r="E56" s="64">
        <f>IF(Table119[[#This Row],[COUNTRY]]=CATEGORICAL_BINS_STEP_1!$L$5,1,0)</f>
        <v>0</v>
      </c>
      <c r="F56" s="64">
        <f>IF(Table119[[#This Row],[COUNTRY]]=CATEGORICAL_BINS_STEP_1!L60,1,0)</f>
        <v>0</v>
      </c>
      <c r="G56" s="64">
        <f>IF(Table119[[#This Row],[COUNTRY]]=CATEGORICAL_BINS_STEP_1!$L$7,1,0)</f>
        <v>0</v>
      </c>
      <c r="H56" s="64">
        <f>IF(Table119[[#This Row],[COUNTRY]]=CATEGORICAL_BINS_STEP_1!$L$8,1,0)</f>
        <v>0</v>
      </c>
      <c r="I56" s="64">
        <f>IF(Table119[[#This Row],[COUNTRY]]=CATEGORICAL_BINS_STEP_1!$L$9,1,0)</f>
        <v>1</v>
      </c>
      <c r="J56" s="64">
        <f>IF(Table119[[#This Row],[COUNTRY]]=CATEGORICAL_BINS_STEP_1!$L$10,1,0)</f>
        <v>0</v>
      </c>
      <c r="K56" s="64">
        <f>IF(Table119[[#This Row],[COUNTRY]]=CATEGORICAL_BINS_STEP_1!$L$11,1,0)</f>
        <v>0</v>
      </c>
      <c r="L56" s="14">
        <v>375000</v>
      </c>
    </row>
    <row r="57" spans="1:12" x14ac:dyDescent="0.35">
      <c r="A57" s="64">
        <v>56</v>
      </c>
      <c r="B57" s="64">
        <f>IF(Table119[[#This Row],[COUNTRY]]=CATEGORICAL_BINS_STEP_1!$L$2,1,0)</f>
        <v>0</v>
      </c>
      <c r="C57" s="64">
        <f>IF(Table119[[#This Row],[COUNTRY]]=CATEGORICAL_BINS_STEP_1!$L$3,1,0)</f>
        <v>1</v>
      </c>
      <c r="D57" s="64">
        <f>IF(Table119[[#This Row],[COUNTRY]]=CATEGORICAL_BINS_STEP_1!$L$4,1,0)</f>
        <v>0</v>
      </c>
      <c r="E57" s="64">
        <f>IF(Table119[[#This Row],[COUNTRY]]=CATEGORICAL_BINS_STEP_1!$L$5,1,0)</f>
        <v>0</v>
      </c>
      <c r="F57" s="64">
        <f>IF(Table119[[#This Row],[COUNTRY]]=CATEGORICAL_BINS_STEP_1!L61,1,0)</f>
        <v>0</v>
      </c>
      <c r="G57" s="64">
        <f>IF(Table119[[#This Row],[COUNTRY]]=CATEGORICAL_BINS_STEP_1!$L$7,1,0)</f>
        <v>0</v>
      </c>
      <c r="H57" s="64">
        <f>IF(Table119[[#This Row],[COUNTRY]]=CATEGORICAL_BINS_STEP_1!$L$8,1,0)</f>
        <v>0</v>
      </c>
      <c r="I57" s="64">
        <f>IF(Table119[[#This Row],[COUNTRY]]=CATEGORICAL_BINS_STEP_1!$L$9,1,0)</f>
        <v>0</v>
      </c>
      <c r="J57" s="64">
        <f>IF(Table119[[#This Row],[COUNTRY]]=CATEGORICAL_BINS_STEP_1!$L$10,1,0)</f>
        <v>0</v>
      </c>
      <c r="K57" s="64">
        <f>IF(Table119[[#This Row],[COUNTRY]]=CATEGORICAL_BINS_STEP_1!$L$11,1,0)</f>
        <v>0</v>
      </c>
      <c r="L57" s="14">
        <v>900000</v>
      </c>
    </row>
    <row r="58" spans="1:12" x14ac:dyDescent="0.35">
      <c r="A58" s="64">
        <v>57</v>
      </c>
      <c r="B58" s="64">
        <f>IF(Table119[[#This Row],[COUNTRY]]=CATEGORICAL_BINS_STEP_1!$L$2,1,0)</f>
        <v>0</v>
      </c>
      <c r="C58" s="64">
        <f>IF(Table119[[#This Row],[COUNTRY]]=CATEGORICAL_BINS_STEP_1!$L$3,1,0)</f>
        <v>1</v>
      </c>
      <c r="D58" s="64">
        <f>IF(Table119[[#This Row],[COUNTRY]]=CATEGORICAL_BINS_STEP_1!$L$4,1,0)</f>
        <v>0</v>
      </c>
      <c r="E58" s="64">
        <f>IF(Table119[[#This Row],[COUNTRY]]=CATEGORICAL_BINS_STEP_1!$L$5,1,0)</f>
        <v>0</v>
      </c>
      <c r="F58" s="64">
        <f>IF(Table119[[#This Row],[COUNTRY]]=CATEGORICAL_BINS_STEP_1!L62,1,0)</f>
        <v>0</v>
      </c>
      <c r="G58" s="64">
        <f>IF(Table119[[#This Row],[COUNTRY]]=CATEGORICAL_BINS_STEP_1!$L$7,1,0)</f>
        <v>0</v>
      </c>
      <c r="H58" s="64">
        <f>IF(Table119[[#This Row],[COUNTRY]]=CATEGORICAL_BINS_STEP_1!$L$8,1,0)</f>
        <v>0</v>
      </c>
      <c r="I58" s="64">
        <f>IF(Table119[[#This Row],[COUNTRY]]=CATEGORICAL_BINS_STEP_1!$L$9,1,0)</f>
        <v>0</v>
      </c>
      <c r="J58" s="64">
        <f>IF(Table119[[#This Row],[COUNTRY]]=CATEGORICAL_BINS_STEP_1!$L$10,1,0)</f>
        <v>0</v>
      </c>
      <c r="K58" s="64">
        <f>IF(Table119[[#This Row],[COUNTRY]]=CATEGORICAL_BINS_STEP_1!$L$11,1,0)</f>
        <v>0</v>
      </c>
      <c r="L58" s="14">
        <v>225000</v>
      </c>
    </row>
    <row r="59" spans="1:12" x14ac:dyDescent="0.35">
      <c r="A59" s="64">
        <v>58</v>
      </c>
      <c r="B59" s="64">
        <f>IF(Table119[[#This Row],[COUNTRY]]=CATEGORICAL_BINS_STEP_1!$L$2,1,0)</f>
        <v>0</v>
      </c>
      <c r="C59" s="64">
        <f>IF(Table119[[#This Row],[COUNTRY]]=CATEGORICAL_BINS_STEP_1!$L$3,1,0)</f>
        <v>1</v>
      </c>
      <c r="D59" s="64">
        <f>IF(Table119[[#This Row],[COUNTRY]]=CATEGORICAL_BINS_STEP_1!$L$4,1,0)</f>
        <v>0</v>
      </c>
      <c r="E59" s="64">
        <f>IF(Table119[[#This Row],[COUNTRY]]=CATEGORICAL_BINS_STEP_1!$L$5,1,0)</f>
        <v>0</v>
      </c>
      <c r="F59" s="64">
        <f>IF(Table119[[#This Row],[COUNTRY]]=CATEGORICAL_BINS_STEP_1!L63,1,0)</f>
        <v>0</v>
      </c>
      <c r="G59" s="64">
        <f>IF(Table119[[#This Row],[COUNTRY]]=CATEGORICAL_BINS_STEP_1!$L$7,1,0)</f>
        <v>0</v>
      </c>
      <c r="H59" s="64">
        <f>IF(Table119[[#This Row],[COUNTRY]]=CATEGORICAL_BINS_STEP_1!$L$8,1,0)</f>
        <v>0</v>
      </c>
      <c r="I59" s="64">
        <f>IF(Table119[[#This Row],[COUNTRY]]=CATEGORICAL_BINS_STEP_1!$L$9,1,0)</f>
        <v>0</v>
      </c>
      <c r="J59" s="64">
        <f>IF(Table119[[#This Row],[COUNTRY]]=CATEGORICAL_BINS_STEP_1!$L$10,1,0)</f>
        <v>0</v>
      </c>
      <c r="K59" s="64">
        <f>IF(Table119[[#This Row],[COUNTRY]]=CATEGORICAL_BINS_STEP_1!$L$11,1,0)</f>
        <v>0</v>
      </c>
      <c r="L59" s="14">
        <v>350000</v>
      </c>
    </row>
    <row r="60" spans="1:12" x14ac:dyDescent="0.35">
      <c r="A60" s="64">
        <v>59</v>
      </c>
      <c r="B60" s="64">
        <f>IF(Table119[[#This Row],[COUNTRY]]=CATEGORICAL_BINS_STEP_1!$L$2,1,0)</f>
        <v>0</v>
      </c>
      <c r="C60" s="64">
        <f>IF(Table119[[#This Row],[COUNTRY]]=CATEGORICAL_BINS_STEP_1!$L$3,1,0)</f>
        <v>1</v>
      </c>
      <c r="D60" s="64">
        <f>IF(Table119[[#This Row],[COUNTRY]]=CATEGORICAL_BINS_STEP_1!$L$4,1,0)</f>
        <v>0</v>
      </c>
      <c r="E60" s="64">
        <f>IF(Table119[[#This Row],[COUNTRY]]=CATEGORICAL_BINS_STEP_1!$L$5,1,0)</f>
        <v>0</v>
      </c>
      <c r="F60" s="64">
        <f>IF(Table119[[#This Row],[COUNTRY]]=CATEGORICAL_BINS_STEP_1!L64,1,0)</f>
        <v>0</v>
      </c>
      <c r="G60" s="64">
        <f>IF(Table119[[#This Row],[COUNTRY]]=CATEGORICAL_BINS_STEP_1!$L$7,1,0)</f>
        <v>0</v>
      </c>
      <c r="H60" s="64">
        <f>IF(Table119[[#This Row],[COUNTRY]]=CATEGORICAL_BINS_STEP_1!$L$8,1,0)</f>
        <v>0</v>
      </c>
      <c r="I60" s="64">
        <f>IF(Table119[[#This Row],[COUNTRY]]=CATEGORICAL_BINS_STEP_1!$L$9,1,0)</f>
        <v>0</v>
      </c>
      <c r="J60" s="64">
        <f>IF(Table119[[#This Row],[COUNTRY]]=CATEGORICAL_BINS_STEP_1!$L$10,1,0)</f>
        <v>0</v>
      </c>
      <c r="K60" s="64">
        <f>IF(Table119[[#This Row],[COUNTRY]]=CATEGORICAL_BINS_STEP_1!$L$11,1,0)</f>
        <v>0</v>
      </c>
      <c r="L60" s="14">
        <v>100000</v>
      </c>
    </row>
    <row r="61" spans="1:12" x14ac:dyDescent="0.35">
      <c r="A61" s="64">
        <v>60</v>
      </c>
      <c r="B61" s="64">
        <f>IF(Table119[[#This Row],[COUNTRY]]=CATEGORICAL_BINS_STEP_1!$L$2,1,0)</f>
        <v>0</v>
      </c>
      <c r="C61" s="64">
        <f>IF(Table119[[#This Row],[COUNTRY]]=CATEGORICAL_BINS_STEP_1!$L$3,1,0)</f>
        <v>0</v>
      </c>
      <c r="D61" s="64">
        <f>IF(Table119[[#This Row],[COUNTRY]]=CATEGORICAL_BINS_STEP_1!$L$4,1,0)</f>
        <v>0</v>
      </c>
      <c r="E61" s="64">
        <f>IF(Table119[[#This Row],[COUNTRY]]=CATEGORICAL_BINS_STEP_1!$L$5,1,0)</f>
        <v>0</v>
      </c>
      <c r="F61" s="64">
        <f>IF(Table119[[#This Row],[COUNTRY]]=CATEGORICAL_BINS_STEP_1!L65,1,0)</f>
        <v>0</v>
      </c>
      <c r="G61" s="64">
        <f>IF(Table119[[#This Row],[COUNTRY]]=CATEGORICAL_BINS_STEP_1!$L$7,1,0)</f>
        <v>0</v>
      </c>
      <c r="H61" s="64">
        <f>IF(Table119[[#This Row],[COUNTRY]]=CATEGORICAL_BINS_STEP_1!$L$8,1,0)</f>
        <v>0</v>
      </c>
      <c r="I61" s="64">
        <f>IF(Table119[[#This Row],[COUNTRY]]=CATEGORICAL_BINS_STEP_1!$L$9,1,0)</f>
        <v>0</v>
      </c>
      <c r="J61" s="64">
        <f>IF(Table119[[#This Row],[COUNTRY]]=CATEGORICAL_BINS_STEP_1!$L$10,1,0)</f>
        <v>0</v>
      </c>
      <c r="K61" s="64">
        <f>IF(Table119[[#This Row],[COUNTRY]]=CATEGORICAL_BINS_STEP_1!$L$11,1,0)</f>
        <v>0</v>
      </c>
      <c r="L61" s="14">
        <v>950000</v>
      </c>
    </row>
    <row r="62" spans="1:12" x14ac:dyDescent="0.35">
      <c r="A62" s="64">
        <v>61</v>
      </c>
      <c r="B62" s="64">
        <f>IF(Table119[[#This Row],[COUNTRY]]=CATEGORICAL_BINS_STEP_1!$L$2,1,0)</f>
        <v>0</v>
      </c>
      <c r="C62" s="64">
        <f>IF(Table119[[#This Row],[COUNTRY]]=CATEGORICAL_BINS_STEP_1!$L$3,1,0)</f>
        <v>0</v>
      </c>
      <c r="D62" s="64">
        <f>IF(Table119[[#This Row],[COUNTRY]]=CATEGORICAL_BINS_STEP_1!$L$4,1,0)</f>
        <v>1</v>
      </c>
      <c r="E62" s="64">
        <f>IF(Table119[[#This Row],[COUNTRY]]=CATEGORICAL_BINS_STEP_1!$L$5,1,0)</f>
        <v>0</v>
      </c>
      <c r="F62" s="64">
        <f>IF(Table119[[#This Row],[COUNTRY]]=CATEGORICAL_BINS_STEP_1!L66,1,0)</f>
        <v>0</v>
      </c>
      <c r="G62" s="64">
        <f>IF(Table119[[#This Row],[COUNTRY]]=CATEGORICAL_BINS_STEP_1!$L$7,1,0)</f>
        <v>0</v>
      </c>
      <c r="H62" s="64">
        <f>IF(Table119[[#This Row],[COUNTRY]]=CATEGORICAL_BINS_STEP_1!$L$8,1,0)</f>
        <v>0</v>
      </c>
      <c r="I62" s="64">
        <f>IF(Table119[[#This Row],[COUNTRY]]=CATEGORICAL_BINS_STEP_1!$L$9,1,0)</f>
        <v>0</v>
      </c>
      <c r="J62" s="64">
        <f>IF(Table119[[#This Row],[COUNTRY]]=CATEGORICAL_BINS_STEP_1!$L$10,1,0)</f>
        <v>0</v>
      </c>
      <c r="K62" s="64">
        <f>IF(Table119[[#This Row],[COUNTRY]]=CATEGORICAL_BINS_STEP_1!$L$11,1,0)</f>
        <v>0</v>
      </c>
      <c r="L62" s="14">
        <v>700000</v>
      </c>
    </row>
    <row r="63" spans="1:12" x14ac:dyDescent="0.35">
      <c r="A63" s="64">
        <v>62</v>
      </c>
      <c r="B63" s="64">
        <f>IF(Table119[[#This Row],[COUNTRY]]=CATEGORICAL_BINS_STEP_1!$L$2,1,0)</f>
        <v>0</v>
      </c>
      <c r="C63" s="64">
        <f>IF(Table119[[#This Row],[COUNTRY]]=CATEGORICAL_BINS_STEP_1!$L$3,1,0)</f>
        <v>0</v>
      </c>
      <c r="D63" s="64">
        <f>IF(Table119[[#This Row],[COUNTRY]]=CATEGORICAL_BINS_STEP_1!$L$4,1,0)</f>
        <v>0</v>
      </c>
      <c r="E63" s="64">
        <f>IF(Table119[[#This Row],[COUNTRY]]=CATEGORICAL_BINS_STEP_1!$L$5,1,0)</f>
        <v>1</v>
      </c>
      <c r="F63" s="64">
        <f>IF(Table119[[#This Row],[COUNTRY]]=CATEGORICAL_BINS_STEP_1!L67,1,0)</f>
        <v>0</v>
      </c>
      <c r="G63" s="64">
        <f>IF(Table119[[#This Row],[COUNTRY]]=CATEGORICAL_BINS_STEP_1!$L$7,1,0)</f>
        <v>0</v>
      </c>
      <c r="H63" s="64">
        <f>IF(Table119[[#This Row],[COUNTRY]]=CATEGORICAL_BINS_STEP_1!$L$8,1,0)</f>
        <v>0</v>
      </c>
      <c r="I63" s="64">
        <f>IF(Table119[[#This Row],[COUNTRY]]=CATEGORICAL_BINS_STEP_1!$L$9,1,0)</f>
        <v>0</v>
      </c>
      <c r="J63" s="64">
        <f>IF(Table119[[#This Row],[COUNTRY]]=CATEGORICAL_BINS_STEP_1!$L$10,1,0)</f>
        <v>0</v>
      </c>
      <c r="K63" s="64">
        <f>IF(Table119[[#This Row],[COUNTRY]]=CATEGORICAL_BINS_STEP_1!$L$11,1,0)</f>
        <v>0</v>
      </c>
      <c r="L63" s="14">
        <v>80000</v>
      </c>
    </row>
    <row r="64" spans="1:12" x14ac:dyDescent="0.35">
      <c r="A64" s="64">
        <v>63</v>
      </c>
      <c r="B64" s="64">
        <f>IF(Table119[[#This Row],[COUNTRY]]=CATEGORICAL_BINS_STEP_1!$L$2,1,0)</f>
        <v>0</v>
      </c>
      <c r="C64" s="64">
        <f>IF(Table119[[#This Row],[COUNTRY]]=CATEGORICAL_BINS_STEP_1!$L$3,1,0)</f>
        <v>0</v>
      </c>
      <c r="D64" s="64">
        <f>IF(Table119[[#This Row],[COUNTRY]]=CATEGORICAL_BINS_STEP_1!$L$4,1,0)</f>
        <v>0</v>
      </c>
      <c r="E64" s="64">
        <f>IF(Table119[[#This Row],[COUNTRY]]=CATEGORICAL_BINS_STEP_1!$L$5,1,0)</f>
        <v>1</v>
      </c>
      <c r="F64" s="64">
        <f>IF(Table119[[#This Row],[COUNTRY]]=CATEGORICAL_BINS_STEP_1!L68,1,0)</f>
        <v>0</v>
      </c>
      <c r="G64" s="64">
        <f>IF(Table119[[#This Row],[COUNTRY]]=CATEGORICAL_BINS_STEP_1!$L$7,1,0)</f>
        <v>0</v>
      </c>
      <c r="H64" s="64">
        <f>IF(Table119[[#This Row],[COUNTRY]]=CATEGORICAL_BINS_STEP_1!$L$8,1,0)</f>
        <v>0</v>
      </c>
      <c r="I64" s="64">
        <f>IF(Table119[[#This Row],[COUNTRY]]=CATEGORICAL_BINS_STEP_1!$L$9,1,0)</f>
        <v>0</v>
      </c>
      <c r="J64" s="64">
        <f>IF(Table119[[#This Row],[COUNTRY]]=CATEGORICAL_BINS_STEP_1!$L$10,1,0)</f>
        <v>0</v>
      </c>
      <c r="K64" s="64">
        <f>IF(Table119[[#This Row],[COUNTRY]]=CATEGORICAL_BINS_STEP_1!$L$11,1,0)</f>
        <v>0</v>
      </c>
      <c r="L64" s="14">
        <v>350000</v>
      </c>
    </row>
    <row r="65" spans="1:12" x14ac:dyDescent="0.35">
      <c r="A65" s="64">
        <v>64</v>
      </c>
      <c r="B65" s="64">
        <f>IF(Table119[[#This Row],[COUNTRY]]=CATEGORICAL_BINS_STEP_1!$L$2,1,0)</f>
        <v>0</v>
      </c>
      <c r="C65" s="64">
        <f>IF(Table119[[#This Row],[COUNTRY]]=CATEGORICAL_BINS_STEP_1!$L$3,1,0)</f>
        <v>1</v>
      </c>
      <c r="D65" s="64">
        <f>IF(Table119[[#This Row],[COUNTRY]]=CATEGORICAL_BINS_STEP_1!$L$4,1,0)</f>
        <v>0</v>
      </c>
      <c r="E65" s="64">
        <f>IF(Table119[[#This Row],[COUNTRY]]=CATEGORICAL_BINS_STEP_1!$L$5,1,0)</f>
        <v>0</v>
      </c>
      <c r="F65" s="64">
        <f>IF(Table119[[#This Row],[COUNTRY]]=CATEGORICAL_BINS_STEP_1!L69,1,0)</f>
        <v>0</v>
      </c>
      <c r="G65" s="64">
        <f>IF(Table119[[#This Row],[COUNTRY]]=CATEGORICAL_BINS_STEP_1!$L$7,1,0)</f>
        <v>0</v>
      </c>
      <c r="H65" s="64">
        <f>IF(Table119[[#This Row],[COUNTRY]]=CATEGORICAL_BINS_STEP_1!$L$8,1,0)</f>
        <v>0</v>
      </c>
      <c r="I65" s="64">
        <f>IF(Table119[[#This Row],[COUNTRY]]=CATEGORICAL_BINS_STEP_1!$L$9,1,0)</f>
        <v>0</v>
      </c>
      <c r="J65" s="64">
        <f>IF(Table119[[#This Row],[COUNTRY]]=CATEGORICAL_BINS_STEP_1!$L$10,1,0)</f>
        <v>0</v>
      </c>
      <c r="K65" s="64">
        <f>IF(Table119[[#This Row],[COUNTRY]]=CATEGORICAL_BINS_STEP_1!$L$11,1,0)</f>
        <v>0</v>
      </c>
      <c r="L65" s="14">
        <v>100000</v>
      </c>
    </row>
    <row r="66" spans="1:12" x14ac:dyDescent="0.35">
      <c r="A66" s="64">
        <v>65</v>
      </c>
      <c r="B66" s="64">
        <f>IF(Table119[[#This Row],[COUNTRY]]=CATEGORICAL_BINS_STEP_1!$L$2,1,0)</f>
        <v>0</v>
      </c>
      <c r="C66" s="64">
        <f>IF(Table119[[#This Row],[COUNTRY]]=CATEGORICAL_BINS_STEP_1!$L$3,1,0)</f>
        <v>0</v>
      </c>
      <c r="D66" s="64">
        <f>IF(Table119[[#This Row],[COUNTRY]]=CATEGORICAL_BINS_STEP_1!$L$4,1,0)</f>
        <v>0</v>
      </c>
      <c r="E66" s="64">
        <f>IF(Table119[[#This Row],[COUNTRY]]=CATEGORICAL_BINS_STEP_1!$L$5,1,0)</f>
        <v>0</v>
      </c>
      <c r="F66" s="64">
        <f>IF(Table119[[#This Row],[COUNTRY]]=CATEGORICAL_BINS_STEP_1!L70,1,0)</f>
        <v>0</v>
      </c>
      <c r="G66" s="64">
        <f>IF(Table119[[#This Row],[COUNTRY]]=CATEGORICAL_BINS_STEP_1!$L$7,1,0)</f>
        <v>1</v>
      </c>
      <c r="H66" s="64">
        <f>IF(Table119[[#This Row],[COUNTRY]]=CATEGORICAL_BINS_STEP_1!$L$8,1,0)</f>
        <v>0</v>
      </c>
      <c r="I66" s="64">
        <f>IF(Table119[[#This Row],[COUNTRY]]=CATEGORICAL_BINS_STEP_1!$L$9,1,0)</f>
        <v>0</v>
      </c>
      <c r="J66" s="64">
        <f>IF(Table119[[#This Row],[COUNTRY]]=CATEGORICAL_BINS_STEP_1!$L$10,1,0)</f>
        <v>0</v>
      </c>
      <c r="K66" s="64">
        <f>IF(Table119[[#This Row],[COUNTRY]]=CATEGORICAL_BINS_STEP_1!$L$11,1,0)</f>
        <v>0</v>
      </c>
      <c r="L66" s="14">
        <v>300000</v>
      </c>
    </row>
    <row r="67" spans="1:12" x14ac:dyDescent="0.35">
      <c r="A67" s="64">
        <v>66</v>
      </c>
      <c r="B67" s="64">
        <f>IF(Table119[[#This Row],[COUNTRY]]=CATEGORICAL_BINS_STEP_1!$L$2,1,0)</f>
        <v>0</v>
      </c>
      <c r="C67" s="64">
        <f>IF(Table119[[#This Row],[COUNTRY]]=CATEGORICAL_BINS_STEP_1!$L$3,1,0)</f>
        <v>0</v>
      </c>
      <c r="D67" s="64">
        <f>IF(Table119[[#This Row],[COUNTRY]]=CATEGORICAL_BINS_STEP_1!$L$4,1,0)</f>
        <v>0</v>
      </c>
      <c r="E67" s="64">
        <f>IF(Table119[[#This Row],[COUNTRY]]=CATEGORICAL_BINS_STEP_1!$L$5,1,0)</f>
        <v>0</v>
      </c>
      <c r="F67" s="64">
        <f>IF(Table119[[#This Row],[COUNTRY]]=CATEGORICAL_BINS_STEP_1!L71,1,0)</f>
        <v>0</v>
      </c>
      <c r="G67" s="64">
        <f>IF(Table119[[#This Row],[COUNTRY]]=CATEGORICAL_BINS_STEP_1!$L$7,1,0)</f>
        <v>0</v>
      </c>
      <c r="H67" s="64">
        <f>IF(Table119[[#This Row],[COUNTRY]]=CATEGORICAL_BINS_STEP_1!$L$8,1,0)</f>
        <v>0</v>
      </c>
      <c r="I67" s="64">
        <f>IF(Table119[[#This Row],[COUNTRY]]=CATEGORICAL_BINS_STEP_1!$L$9,1,0)</f>
        <v>0</v>
      </c>
      <c r="J67" s="64">
        <f>IF(Table119[[#This Row],[COUNTRY]]=CATEGORICAL_BINS_STEP_1!$L$10,1,0)</f>
        <v>0</v>
      </c>
      <c r="K67" s="64">
        <f>IF(Table119[[#This Row],[COUNTRY]]=CATEGORICAL_BINS_STEP_1!$L$11,1,0)</f>
        <v>0</v>
      </c>
      <c r="L67" s="14">
        <v>260000</v>
      </c>
    </row>
    <row r="68" spans="1:12" x14ac:dyDescent="0.35">
      <c r="A68" s="64">
        <v>67</v>
      </c>
      <c r="B68" s="64">
        <f>IF(Table119[[#This Row],[COUNTRY]]=CATEGORICAL_BINS_STEP_1!$L$2,1,0)</f>
        <v>0</v>
      </c>
      <c r="C68" s="64">
        <f>IF(Table119[[#This Row],[COUNTRY]]=CATEGORICAL_BINS_STEP_1!$L$3,1,0)</f>
        <v>0</v>
      </c>
      <c r="D68" s="64">
        <f>IF(Table119[[#This Row],[COUNTRY]]=CATEGORICAL_BINS_STEP_1!$L$4,1,0)</f>
        <v>0</v>
      </c>
      <c r="E68" s="64">
        <f>IF(Table119[[#This Row],[COUNTRY]]=CATEGORICAL_BINS_STEP_1!$L$5,1,0)</f>
        <v>0</v>
      </c>
      <c r="F68" s="64">
        <f>IF(Table119[[#This Row],[COUNTRY]]=CATEGORICAL_BINS_STEP_1!L72,1,0)</f>
        <v>0</v>
      </c>
      <c r="G68" s="64">
        <f>IF(Table119[[#This Row],[COUNTRY]]=CATEGORICAL_BINS_STEP_1!$L$7,1,0)</f>
        <v>0</v>
      </c>
      <c r="H68" s="64">
        <f>IF(Table119[[#This Row],[COUNTRY]]=CATEGORICAL_BINS_STEP_1!$L$8,1,0)</f>
        <v>0</v>
      </c>
      <c r="I68" s="64">
        <f>IF(Table119[[#This Row],[COUNTRY]]=CATEGORICAL_BINS_STEP_1!$L$9,1,0)</f>
        <v>0</v>
      </c>
      <c r="J68" s="64">
        <f>IF(Table119[[#This Row],[COUNTRY]]=CATEGORICAL_BINS_STEP_1!$L$10,1,0)</f>
        <v>0</v>
      </c>
      <c r="K68" s="64">
        <f>IF(Table119[[#This Row],[COUNTRY]]=CATEGORICAL_BINS_STEP_1!$L$11,1,0)</f>
        <v>0</v>
      </c>
      <c r="L68" s="14">
        <v>650000</v>
      </c>
    </row>
    <row r="69" spans="1:12" x14ac:dyDescent="0.35">
      <c r="A69" s="64">
        <v>68</v>
      </c>
      <c r="B69" s="64">
        <f>IF(Table119[[#This Row],[COUNTRY]]=CATEGORICAL_BINS_STEP_1!$L$2,1,0)</f>
        <v>0</v>
      </c>
      <c r="C69" s="64">
        <f>IF(Table119[[#This Row],[COUNTRY]]=CATEGORICAL_BINS_STEP_1!$L$3,1,0)</f>
        <v>0</v>
      </c>
      <c r="D69" s="64">
        <f>IF(Table119[[#This Row],[COUNTRY]]=CATEGORICAL_BINS_STEP_1!$L$4,1,0)</f>
        <v>0</v>
      </c>
      <c r="E69" s="64">
        <f>IF(Table119[[#This Row],[COUNTRY]]=CATEGORICAL_BINS_STEP_1!$L$5,1,0)</f>
        <v>0</v>
      </c>
      <c r="F69" s="64">
        <f>IF(Table119[[#This Row],[COUNTRY]]=CATEGORICAL_BINS_STEP_1!L73,1,0)</f>
        <v>0</v>
      </c>
      <c r="G69" s="64">
        <f>IF(Table119[[#This Row],[COUNTRY]]=CATEGORICAL_BINS_STEP_1!$L$7,1,0)</f>
        <v>0</v>
      </c>
      <c r="H69" s="64">
        <f>IF(Table119[[#This Row],[COUNTRY]]=CATEGORICAL_BINS_STEP_1!$L$8,1,0)</f>
        <v>0</v>
      </c>
      <c r="I69" s="64">
        <f>IF(Table119[[#This Row],[COUNTRY]]=CATEGORICAL_BINS_STEP_1!$L$9,1,0)</f>
        <v>0</v>
      </c>
      <c r="J69" s="64">
        <f>IF(Table119[[#This Row],[COUNTRY]]=CATEGORICAL_BINS_STEP_1!$L$10,1,0)</f>
        <v>1</v>
      </c>
      <c r="K69" s="64">
        <f>IF(Table119[[#This Row],[COUNTRY]]=CATEGORICAL_BINS_STEP_1!$L$11,1,0)</f>
        <v>0</v>
      </c>
      <c r="L69" s="14">
        <v>675000</v>
      </c>
    </row>
    <row r="70" spans="1:12" x14ac:dyDescent="0.35">
      <c r="A70" s="64">
        <v>69</v>
      </c>
      <c r="B70" s="64">
        <f>IF(Table119[[#This Row],[COUNTRY]]=CATEGORICAL_BINS_STEP_1!$L$2,1,0)</f>
        <v>0</v>
      </c>
      <c r="C70" s="64">
        <f>IF(Table119[[#This Row],[COUNTRY]]=CATEGORICAL_BINS_STEP_1!$L$3,1,0)</f>
        <v>0</v>
      </c>
      <c r="D70" s="64">
        <f>IF(Table119[[#This Row],[COUNTRY]]=CATEGORICAL_BINS_STEP_1!$L$4,1,0)</f>
        <v>0</v>
      </c>
      <c r="E70" s="64">
        <f>IF(Table119[[#This Row],[COUNTRY]]=CATEGORICAL_BINS_STEP_1!$L$5,1,0)</f>
        <v>0</v>
      </c>
      <c r="F70" s="64">
        <f>IF(Table119[[#This Row],[COUNTRY]]=CATEGORICAL_BINS_STEP_1!L74,1,0)</f>
        <v>0</v>
      </c>
      <c r="G70" s="64">
        <f>IF(Table119[[#This Row],[COUNTRY]]=CATEGORICAL_BINS_STEP_1!$L$7,1,0)</f>
        <v>0</v>
      </c>
      <c r="H70" s="64">
        <f>IF(Table119[[#This Row],[COUNTRY]]=CATEGORICAL_BINS_STEP_1!$L$8,1,0)</f>
        <v>0</v>
      </c>
      <c r="I70" s="64">
        <f>IF(Table119[[#This Row],[COUNTRY]]=CATEGORICAL_BINS_STEP_1!$L$9,1,0)</f>
        <v>0</v>
      </c>
      <c r="J70" s="64">
        <f>IF(Table119[[#This Row],[COUNTRY]]=CATEGORICAL_BINS_STEP_1!$L$10,1,0)</f>
        <v>1</v>
      </c>
      <c r="K70" s="64">
        <f>IF(Table119[[#This Row],[COUNTRY]]=CATEGORICAL_BINS_STEP_1!$L$11,1,0)</f>
        <v>0</v>
      </c>
      <c r="L70" s="14">
        <v>475000</v>
      </c>
    </row>
    <row r="71" spans="1:12" x14ac:dyDescent="0.35">
      <c r="A71" s="64">
        <v>70</v>
      </c>
      <c r="B71" s="64">
        <f>IF(Table119[[#This Row],[COUNTRY]]=CATEGORICAL_BINS_STEP_1!$L$2,1,0)</f>
        <v>0</v>
      </c>
      <c r="C71" s="64">
        <f>IF(Table119[[#This Row],[COUNTRY]]=CATEGORICAL_BINS_STEP_1!$L$3,1,0)</f>
        <v>0</v>
      </c>
      <c r="D71" s="64">
        <f>IF(Table119[[#This Row],[COUNTRY]]=CATEGORICAL_BINS_STEP_1!$L$4,1,0)</f>
        <v>0</v>
      </c>
      <c r="E71" s="64">
        <f>IF(Table119[[#This Row],[COUNTRY]]=CATEGORICAL_BINS_STEP_1!$L$5,1,0)</f>
        <v>0</v>
      </c>
      <c r="F71" s="64">
        <f>IF(Table119[[#This Row],[COUNTRY]]=CATEGORICAL_BINS_STEP_1!L75,1,0)</f>
        <v>0</v>
      </c>
      <c r="G71" s="64">
        <f>IF(Table119[[#This Row],[COUNTRY]]=CATEGORICAL_BINS_STEP_1!$L$7,1,0)</f>
        <v>0</v>
      </c>
      <c r="H71" s="64">
        <f>IF(Table119[[#This Row],[COUNTRY]]=CATEGORICAL_BINS_STEP_1!$L$8,1,0)</f>
        <v>0</v>
      </c>
      <c r="I71" s="64">
        <f>IF(Table119[[#This Row],[COUNTRY]]=CATEGORICAL_BINS_STEP_1!$L$9,1,0)</f>
        <v>0</v>
      </c>
      <c r="J71" s="64">
        <f>IF(Table119[[#This Row],[COUNTRY]]=CATEGORICAL_BINS_STEP_1!$L$10,1,0)</f>
        <v>0</v>
      </c>
      <c r="K71" s="64">
        <f>IF(Table119[[#This Row],[COUNTRY]]=CATEGORICAL_BINS_STEP_1!$L$11,1,0)</f>
        <v>0</v>
      </c>
      <c r="L71" s="14">
        <v>600000</v>
      </c>
    </row>
    <row r="72" spans="1:12" x14ac:dyDescent="0.35">
      <c r="A72" s="64">
        <v>71</v>
      </c>
      <c r="B72" s="64">
        <f>IF(Table119[[#This Row],[COUNTRY]]=CATEGORICAL_BINS_STEP_1!$L$2,1,0)</f>
        <v>0</v>
      </c>
      <c r="C72" s="64">
        <f>IF(Table119[[#This Row],[COUNTRY]]=CATEGORICAL_BINS_STEP_1!$L$3,1,0)</f>
        <v>1</v>
      </c>
      <c r="D72" s="64">
        <f>IF(Table119[[#This Row],[COUNTRY]]=CATEGORICAL_BINS_STEP_1!$L$4,1,0)</f>
        <v>0</v>
      </c>
      <c r="E72" s="64">
        <f>IF(Table119[[#This Row],[COUNTRY]]=CATEGORICAL_BINS_STEP_1!$L$5,1,0)</f>
        <v>0</v>
      </c>
      <c r="F72" s="64">
        <f>IF(Table119[[#This Row],[COUNTRY]]=CATEGORICAL_BINS_STEP_1!L76,1,0)</f>
        <v>0</v>
      </c>
      <c r="G72" s="64">
        <f>IF(Table119[[#This Row],[COUNTRY]]=CATEGORICAL_BINS_STEP_1!$L$7,1,0)</f>
        <v>0</v>
      </c>
      <c r="H72" s="64">
        <f>IF(Table119[[#This Row],[COUNTRY]]=CATEGORICAL_BINS_STEP_1!$L$8,1,0)</f>
        <v>0</v>
      </c>
      <c r="I72" s="64">
        <f>IF(Table119[[#This Row],[COUNTRY]]=CATEGORICAL_BINS_STEP_1!$L$9,1,0)</f>
        <v>0</v>
      </c>
      <c r="J72" s="64">
        <f>IF(Table119[[#This Row],[COUNTRY]]=CATEGORICAL_BINS_STEP_1!$L$10,1,0)</f>
        <v>0</v>
      </c>
      <c r="K72" s="64">
        <f>IF(Table119[[#This Row],[COUNTRY]]=CATEGORICAL_BINS_STEP_1!$L$11,1,0)</f>
        <v>0</v>
      </c>
      <c r="L72" s="14">
        <v>650000</v>
      </c>
    </row>
    <row r="73" spans="1:12" x14ac:dyDescent="0.35">
      <c r="A73" s="64">
        <v>72</v>
      </c>
      <c r="B73" s="64">
        <f>IF(Table119[[#This Row],[COUNTRY]]=CATEGORICAL_BINS_STEP_1!$L$2,1,0)</f>
        <v>0</v>
      </c>
      <c r="C73" s="64">
        <f>IF(Table119[[#This Row],[COUNTRY]]=CATEGORICAL_BINS_STEP_1!$L$3,1,0)</f>
        <v>0</v>
      </c>
      <c r="D73" s="64">
        <f>IF(Table119[[#This Row],[COUNTRY]]=CATEGORICAL_BINS_STEP_1!$L$4,1,0)</f>
        <v>0</v>
      </c>
      <c r="E73" s="64">
        <f>IF(Table119[[#This Row],[COUNTRY]]=CATEGORICAL_BINS_STEP_1!$L$5,1,0)</f>
        <v>0</v>
      </c>
      <c r="F73" s="64">
        <f>IF(Table119[[#This Row],[COUNTRY]]=CATEGORICAL_BINS_STEP_1!L77,1,0)</f>
        <v>0</v>
      </c>
      <c r="G73" s="64">
        <f>IF(Table119[[#This Row],[COUNTRY]]=CATEGORICAL_BINS_STEP_1!$L$7,1,0)</f>
        <v>1</v>
      </c>
      <c r="H73" s="64">
        <f>IF(Table119[[#This Row],[COUNTRY]]=CATEGORICAL_BINS_STEP_1!$L$8,1,0)</f>
        <v>0</v>
      </c>
      <c r="I73" s="64">
        <f>IF(Table119[[#This Row],[COUNTRY]]=CATEGORICAL_BINS_STEP_1!$L$9,1,0)</f>
        <v>0</v>
      </c>
      <c r="J73" s="64">
        <f>IF(Table119[[#This Row],[COUNTRY]]=CATEGORICAL_BINS_STEP_1!$L$10,1,0)</f>
        <v>0</v>
      </c>
      <c r="K73" s="64">
        <f>IF(Table119[[#This Row],[COUNTRY]]=CATEGORICAL_BINS_STEP_1!$L$11,1,0)</f>
        <v>0</v>
      </c>
      <c r="L73" s="14">
        <v>800000</v>
      </c>
    </row>
    <row r="74" spans="1:12" x14ac:dyDescent="0.35">
      <c r="A74" s="64">
        <v>73</v>
      </c>
      <c r="B74" s="64">
        <f>IF(Table119[[#This Row],[COUNTRY]]=CATEGORICAL_BINS_STEP_1!$L$2,1,0)</f>
        <v>0</v>
      </c>
      <c r="C74" s="64">
        <f>IF(Table119[[#This Row],[COUNTRY]]=CATEGORICAL_BINS_STEP_1!$L$3,1,0)</f>
        <v>0</v>
      </c>
      <c r="D74" s="64">
        <f>IF(Table119[[#This Row],[COUNTRY]]=CATEGORICAL_BINS_STEP_1!$L$4,1,0)</f>
        <v>0</v>
      </c>
      <c r="E74" s="64">
        <f>IF(Table119[[#This Row],[COUNTRY]]=CATEGORICAL_BINS_STEP_1!$L$5,1,0)</f>
        <v>0</v>
      </c>
      <c r="F74" s="64">
        <f>IF(Table119[[#This Row],[COUNTRY]]=CATEGORICAL_BINS_STEP_1!L78,1,0)</f>
        <v>0</v>
      </c>
      <c r="G74" s="64">
        <f>IF(Table119[[#This Row],[COUNTRY]]=CATEGORICAL_BINS_STEP_1!$L$7,1,0)</f>
        <v>1</v>
      </c>
      <c r="H74" s="64">
        <f>IF(Table119[[#This Row],[COUNTRY]]=CATEGORICAL_BINS_STEP_1!$L$8,1,0)</f>
        <v>0</v>
      </c>
      <c r="I74" s="64">
        <f>IF(Table119[[#This Row],[COUNTRY]]=CATEGORICAL_BINS_STEP_1!$L$9,1,0)</f>
        <v>0</v>
      </c>
      <c r="J74" s="64">
        <f>IF(Table119[[#This Row],[COUNTRY]]=CATEGORICAL_BINS_STEP_1!$L$10,1,0)</f>
        <v>0</v>
      </c>
      <c r="K74" s="64">
        <f>IF(Table119[[#This Row],[COUNTRY]]=CATEGORICAL_BINS_STEP_1!$L$11,1,0)</f>
        <v>0</v>
      </c>
      <c r="L74" s="14">
        <v>850000</v>
      </c>
    </row>
    <row r="75" spans="1:12" x14ac:dyDescent="0.35">
      <c r="A75" s="64">
        <v>74</v>
      </c>
      <c r="B75" s="64">
        <f>IF(Table119[[#This Row],[COUNTRY]]=CATEGORICAL_BINS_STEP_1!$L$2,1,0)</f>
        <v>0</v>
      </c>
      <c r="C75" s="64">
        <f>IF(Table119[[#This Row],[COUNTRY]]=CATEGORICAL_BINS_STEP_1!$L$3,1,0)</f>
        <v>0</v>
      </c>
      <c r="D75" s="64">
        <f>IF(Table119[[#This Row],[COUNTRY]]=CATEGORICAL_BINS_STEP_1!$L$4,1,0)</f>
        <v>0</v>
      </c>
      <c r="E75" s="64">
        <f>IF(Table119[[#This Row],[COUNTRY]]=CATEGORICAL_BINS_STEP_1!$L$5,1,0)</f>
        <v>0</v>
      </c>
      <c r="F75" s="64">
        <f>IF(Table119[[#This Row],[COUNTRY]]=CATEGORICAL_BINS_STEP_1!L79,1,0)</f>
        <v>0</v>
      </c>
      <c r="G75" s="64">
        <f>IF(Table119[[#This Row],[COUNTRY]]=CATEGORICAL_BINS_STEP_1!$L$7,1,0)</f>
        <v>1</v>
      </c>
      <c r="H75" s="64">
        <f>IF(Table119[[#This Row],[COUNTRY]]=CATEGORICAL_BINS_STEP_1!$L$8,1,0)</f>
        <v>0</v>
      </c>
      <c r="I75" s="64">
        <f>IF(Table119[[#This Row],[COUNTRY]]=CATEGORICAL_BINS_STEP_1!$L$9,1,0)</f>
        <v>0</v>
      </c>
      <c r="J75" s="64">
        <f>IF(Table119[[#This Row],[COUNTRY]]=CATEGORICAL_BINS_STEP_1!$L$10,1,0)</f>
        <v>0</v>
      </c>
      <c r="K75" s="64">
        <f>IF(Table119[[#This Row],[COUNTRY]]=CATEGORICAL_BINS_STEP_1!$L$11,1,0)</f>
        <v>0</v>
      </c>
      <c r="L75" s="14">
        <v>20000</v>
      </c>
    </row>
    <row r="76" spans="1:12" x14ac:dyDescent="0.35">
      <c r="A76" s="64">
        <v>75</v>
      </c>
      <c r="B76" s="64">
        <f>IF(Table119[[#This Row],[COUNTRY]]=CATEGORICAL_BINS_STEP_1!$L$2,1,0)</f>
        <v>0</v>
      </c>
      <c r="C76" s="64">
        <f>IF(Table119[[#This Row],[COUNTRY]]=CATEGORICAL_BINS_STEP_1!$L$3,1,0)</f>
        <v>1</v>
      </c>
      <c r="D76" s="64">
        <f>IF(Table119[[#This Row],[COUNTRY]]=CATEGORICAL_BINS_STEP_1!$L$4,1,0)</f>
        <v>0</v>
      </c>
      <c r="E76" s="64">
        <f>IF(Table119[[#This Row],[COUNTRY]]=CATEGORICAL_BINS_STEP_1!$L$5,1,0)</f>
        <v>0</v>
      </c>
      <c r="F76" s="64">
        <f>IF(Table119[[#This Row],[COUNTRY]]=CATEGORICAL_BINS_STEP_1!L80,1,0)</f>
        <v>0</v>
      </c>
      <c r="G76" s="64">
        <f>IF(Table119[[#This Row],[COUNTRY]]=CATEGORICAL_BINS_STEP_1!$L$7,1,0)</f>
        <v>0</v>
      </c>
      <c r="H76" s="64">
        <f>IF(Table119[[#This Row],[COUNTRY]]=CATEGORICAL_BINS_STEP_1!$L$8,1,0)</f>
        <v>0</v>
      </c>
      <c r="I76" s="64">
        <f>IF(Table119[[#This Row],[COUNTRY]]=CATEGORICAL_BINS_STEP_1!$L$9,1,0)</f>
        <v>0</v>
      </c>
      <c r="J76" s="64">
        <f>IF(Table119[[#This Row],[COUNTRY]]=CATEGORICAL_BINS_STEP_1!$L$10,1,0)</f>
        <v>0</v>
      </c>
      <c r="K76" s="64">
        <f>IF(Table119[[#This Row],[COUNTRY]]=CATEGORICAL_BINS_STEP_1!$L$11,1,0)</f>
        <v>0</v>
      </c>
      <c r="L76" s="14">
        <v>200000</v>
      </c>
    </row>
    <row r="77" spans="1:12" x14ac:dyDescent="0.35">
      <c r="A77" s="64">
        <v>76</v>
      </c>
      <c r="B77" s="64">
        <f>IF(Table119[[#This Row],[COUNTRY]]=CATEGORICAL_BINS_STEP_1!$L$2,1,0)</f>
        <v>0</v>
      </c>
      <c r="C77" s="64">
        <f>IF(Table119[[#This Row],[COUNTRY]]=CATEGORICAL_BINS_STEP_1!$L$3,1,0)</f>
        <v>1</v>
      </c>
      <c r="D77" s="64">
        <f>IF(Table119[[#This Row],[COUNTRY]]=CATEGORICAL_BINS_STEP_1!$L$4,1,0)</f>
        <v>0</v>
      </c>
      <c r="E77" s="64">
        <f>IF(Table119[[#This Row],[COUNTRY]]=CATEGORICAL_BINS_STEP_1!$L$5,1,0)</f>
        <v>0</v>
      </c>
      <c r="F77" s="64">
        <f>IF(Table119[[#This Row],[COUNTRY]]=CATEGORICAL_BINS_STEP_1!L81,1,0)</f>
        <v>0</v>
      </c>
      <c r="G77" s="64">
        <f>IF(Table119[[#This Row],[COUNTRY]]=CATEGORICAL_BINS_STEP_1!$L$7,1,0)</f>
        <v>0</v>
      </c>
      <c r="H77" s="64">
        <f>IF(Table119[[#This Row],[COUNTRY]]=CATEGORICAL_BINS_STEP_1!$L$8,1,0)</f>
        <v>0</v>
      </c>
      <c r="I77" s="64">
        <f>IF(Table119[[#This Row],[COUNTRY]]=CATEGORICAL_BINS_STEP_1!$L$9,1,0)</f>
        <v>0</v>
      </c>
      <c r="J77" s="64">
        <f>IF(Table119[[#This Row],[COUNTRY]]=CATEGORICAL_BINS_STEP_1!$L$10,1,0)</f>
        <v>0</v>
      </c>
      <c r="K77" s="64">
        <f>IF(Table119[[#This Row],[COUNTRY]]=CATEGORICAL_BINS_STEP_1!$L$11,1,0)</f>
        <v>0</v>
      </c>
      <c r="L77" s="14">
        <v>270000</v>
      </c>
    </row>
    <row r="78" spans="1:12" x14ac:dyDescent="0.35">
      <c r="A78" s="64">
        <v>77</v>
      </c>
      <c r="B78" s="64">
        <f>IF(Table119[[#This Row],[COUNTRY]]=CATEGORICAL_BINS_STEP_1!$L$2,1,0)</f>
        <v>0</v>
      </c>
      <c r="C78" s="64">
        <f>IF(Table119[[#This Row],[COUNTRY]]=CATEGORICAL_BINS_STEP_1!$L$3,1,0)</f>
        <v>0</v>
      </c>
      <c r="D78" s="64">
        <f>IF(Table119[[#This Row],[COUNTRY]]=CATEGORICAL_BINS_STEP_1!$L$4,1,0)</f>
        <v>0</v>
      </c>
      <c r="E78" s="64">
        <f>IF(Table119[[#This Row],[COUNTRY]]=CATEGORICAL_BINS_STEP_1!$L$5,1,0)</f>
        <v>0</v>
      </c>
      <c r="F78" s="64">
        <f>IF(Table119[[#This Row],[COUNTRY]]=CATEGORICAL_BINS_STEP_1!L82,1,0)</f>
        <v>0</v>
      </c>
      <c r="G78" s="64">
        <f>IF(Table119[[#This Row],[COUNTRY]]=CATEGORICAL_BINS_STEP_1!$L$7,1,0)</f>
        <v>1</v>
      </c>
      <c r="H78" s="64">
        <f>IF(Table119[[#This Row],[COUNTRY]]=CATEGORICAL_BINS_STEP_1!$L$8,1,0)</f>
        <v>0</v>
      </c>
      <c r="I78" s="64">
        <f>IF(Table119[[#This Row],[COUNTRY]]=CATEGORICAL_BINS_STEP_1!$L$9,1,0)</f>
        <v>0</v>
      </c>
      <c r="J78" s="64">
        <f>IF(Table119[[#This Row],[COUNTRY]]=CATEGORICAL_BINS_STEP_1!$L$10,1,0)</f>
        <v>0</v>
      </c>
      <c r="K78" s="64">
        <f>IF(Table119[[#This Row],[COUNTRY]]=CATEGORICAL_BINS_STEP_1!$L$11,1,0)</f>
        <v>0</v>
      </c>
      <c r="L78" s="14">
        <v>500000</v>
      </c>
    </row>
    <row r="79" spans="1:12" x14ac:dyDescent="0.35">
      <c r="A79" s="64">
        <v>78</v>
      </c>
      <c r="B79" s="64">
        <f>IF(Table119[[#This Row],[COUNTRY]]=CATEGORICAL_BINS_STEP_1!$L$2,1,0)</f>
        <v>0</v>
      </c>
      <c r="C79" s="64">
        <f>IF(Table119[[#This Row],[COUNTRY]]=CATEGORICAL_BINS_STEP_1!$L$3,1,0)</f>
        <v>1</v>
      </c>
      <c r="D79" s="64">
        <f>IF(Table119[[#This Row],[COUNTRY]]=CATEGORICAL_BINS_STEP_1!$L$4,1,0)</f>
        <v>0</v>
      </c>
      <c r="E79" s="64">
        <f>IF(Table119[[#This Row],[COUNTRY]]=CATEGORICAL_BINS_STEP_1!$L$5,1,0)</f>
        <v>0</v>
      </c>
      <c r="F79" s="64">
        <f>IF(Table119[[#This Row],[COUNTRY]]=CATEGORICAL_BINS_STEP_1!L83,1,0)</f>
        <v>0</v>
      </c>
      <c r="G79" s="64">
        <f>IF(Table119[[#This Row],[COUNTRY]]=CATEGORICAL_BINS_STEP_1!$L$7,1,0)</f>
        <v>0</v>
      </c>
      <c r="H79" s="64">
        <f>IF(Table119[[#This Row],[COUNTRY]]=CATEGORICAL_BINS_STEP_1!$L$8,1,0)</f>
        <v>0</v>
      </c>
      <c r="I79" s="64">
        <f>IF(Table119[[#This Row],[COUNTRY]]=CATEGORICAL_BINS_STEP_1!$L$9,1,0)</f>
        <v>0</v>
      </c>
      <c r="J79" s="64">
        <f>IF(Table119[[#This Row],[COUNTRY]]=CATEGORICAL_BINS_STEP_1!$L$10,1,0)</f>
        <v>0</v>
      </c>
      <c r="K79" s="64">
        <f>IF(Table119[[#This Row],[COUNTRY]]=CATEGORICAL_BINS_STEP_1!$L$11,1,0)</f>
        <v>0</v>
      </c>
      <c r="L79" s="14">
        <v>675000</v>
      </c>
    </row>
    <row r="80" spans="1:12" x14ac:dyDescent="0.35">
      <c r="A80" s="64">
        <v>79</v>
      </c>
      <c r="B80" s="64">
        <f>IF(Table119[[#This Row],[COUNTRY]]=CATEGORICAL_BINS_STEP_1!$L$2,1,0)</f>
        <v>0</v>
      </c>
      <c r="C80" s="64">
        <f>IF(Table119[[#This Row],[COUNTRY]]=CATEGORICAL_BINS_STEP_1!$L$3,1,0)</f>
        <v>0</v>
      </c>
      <c r="D80" s="64">
        <f>IF(Table119[[#This Row],[COUNTRY]]=CATEGORICAL_BINS_STEP_1!$L$4,1,0)</f>
        <v>0</v>
      </c>
      <c r="E80" s="64">
        <f>IF(Table119[[#This Row],[COUNTRY]]=CATEGORICAL_BINS_STEP_1!$L$5,1,0)</f>
        <v>0</v>
      </c>
      <c r="F80" s="64">
        <f>IF(Table119[[#This Row],[COUNTRY]]=CATEGORICAL_BINS_STEP_1!L84,1,0)</f>
        <v>0</v>
      </c>
      <c r="G80" s="64">
        <f>IF(Table119[[#This Row],[COUNTRY]]=CATEGORICAL_BINS_STEP_1!$L$7,1,0)</f>
        <v>0</v>
      </c>
      <c r="H80" s="64">
        <f>IF(Table119[[#This Row],[COUNTRY]]=CATEGORICAL_BINS_STEP_1!$L$8,1,0)</f>
        <v>0</v>
      </c>
      <c r="I80" s="64">
        <f>IF(Table119[[#This Row],[COUNTRY]]=CATEGORICAL_BINS_STEP_1!$L$9,1,0)</f>
        <v>1</v>
      </c>
      <c r="J80" s="64">
        <f>IF(Table119[[#This Row],[COUNTRY]]=CATEGORICAL_BINS_STEP_1!$L$10,1,0)</f>
        <v>0</v>
      </c>
      <c r="K80" s="64">
        <f>IF(Table119[[#This Row],[COUNTRY]]=CATEGORICAL_BINS_STEP_1!$L$11,1,0)</f>
        <v>0</v>
      </c>
      <c r="L80" s="14">
        <v>95000</v>
      </c>
    </row>
    <row r="81" spans="1:12" x14ac:dyDescent="0.35">
      <c r="A81" s="64">
        <v>80</v>
      </c>
      <c r="B81" s="64">
        <f>IF(Table119[[#This Row],[COUNTRY]]=CATEGORICAL_BINS_STEP_1!$L$2,1,0)</f>
        <v>0</v>
      </c>
      <c r="C81" s="64">
        <f>IF(Table119[[#This Row],[COUNTRY]]=CATEGORICAL_BINS_STEP_1!$L$3,1,0)</f>
        <v>0</v>
      </c>
      <c r="D81" s="64">
        <f>IF(Table119[[#This Row],[COUNTRY]]=CATEGORICAL_BINS_STEP_1!$L$4,1,0)</f>
        <v>0</v>
      </c>
      <c r="E81" s="64">
        <f>IF(Table119[[#This Row],[COUNTRY]]=CATEGORICAL_BINS_STEP_1!$L$5,1,0)</f>
        <v>0</v>
      </c>
      <c r="F81" s="64">
        <f>IF(Table119[[#This Row],[COUNTRY]]=CATEGORICAL_BINS_STEP_1!L85,1,0)</f>
        <v>0</v>
      </c>
      <c r="G81" s="64">
        <f>IF(Table119[[#This Row],[COUNTRY]]=CATEGORICAL_BINS_STEP_1!$L$7,1,0)</f>
        <v>1</v>
      </c>
      <c r="H81" s="64">
        <f>IF(Table119[[#This Row],[COUNTRY]]=CATEGORICAL_BINS_STEP_1!$L$8,1,0)</f>
        <v>0</v>
      </c>
      <c r="I81" s="64">
        <f>IF(Table119[[#This Row],[COUNTRY]]=CATEGORICAL_BINS_STEP_1!$L$9,1,0)</f>
        <v>0</v>
      </c>
      <c r="J81" s="64">
        <f>IF(Table119[[#This Row],[COUNTRY]]=CATEGORICAL_BINS_STEP_1!$L$10,1,0)</f>
        <v>0</v>
      </c>
      <c r="K81" s="64">
        <f>IF(Table119[[#This Row],[COUNTRY]]=CATEGORICAL_BINS_STEP_1!$L$11,1,0)</f>
        <v>0</v>
      </c>
      <c r="L81" s="14">
        <v>275000</v>
      </c>
    </row>
    <row r="82" spans="1:12" x14ac:dyDescent="0.35">
      <c r="A82" s="64">
        <v>81</v>
      </c>
      <c r="B82" s="64">
        <f>IF(Table119[[#This Row],[COUNTRY]]=CATEGORICAL_BINS_STEP_1!$L$2,1,0)</f>
        <v>0</v>
      </c>
      <c r="C82" s="64">
        <f>IF(Table119[[#This Row],[COUNTRY]]=CATEGORICAL_BINS_STEP_1!$L$3,1,0)</f>
        <v>1</v>
      </c>
      <c r="D82" s="64">
        <f>IF(Table119[[#This Row],[COUNTRY]]=CATEGORICAL_BINS_STEP_1!$L$4,1,0)</f>
        <v>0</v>
      </c>
      <c r="E82" s="64">
        <f>IF(Table119[[#This Row],[COUNTRY]]=CATEGORICAL_BINS_STEP_1!$L$5,1,0)</f>
        <v>0</v>
      </c>
      <c r="F82" s="64">
        <f>IF(Table119[[#This Row],[COUNTRY]]=CATEGORICAL_BINS_STEP_1!L86,1,0)</f>
        <v>0</v>
      </c>
      <c r="G82" s="64">
        <f>IF(Table119[[#This Row],[COUNTRY]]=CATEGORICAL_BINS_STEP_1!$L$7,1,0)</f>
        <v>0</v>
      </c>
      <c r="H82" s="64">
        <f>IF(Table119[[#This Row],[COUNTRY]]=CATEGORICAL_BINS_STEP_1!$L$8,1,0)</f>
        <v>0</v>
      </c>
      <c r="I82" s="64">
        <f>IF(Table119[[#This Row],[COUNTRY]]=CATEGORICAL_BINS_STEP_1!$L$9,1,0)</f>
        <v>0</v>
      </c>
      <c r="J82" s="64">
        <f>IF(Table119[[#This Row],[COUNTRY]]=CATEGORICAL_BINS_STEP_1!$L$10,1,0)</f>
        <v>0</v>
      </c>
      <c r="K82" s="64">
        <f>IF(Table119[[#This Row],[COUNTRY]]=CATEGORICAL_BINS_STEP_1!$L$11,1,0)</f>
        <v>0</v>
      </c>
      <c r="L82" s="14">
        <v>325000</v>
      </c>
    </row>
    <row r="83" spans="1:12" x14ac:dyDescent="0.35">
      <c r="A83" s="64">
        <v>82</v>
      </c>
      <c r="B83" s="64">
        <f>IF(Table119[[#This Row],[COUNTRY]]=CATEGORICAL_BINS_STEP_1!$L$2,1,0)</f>
        <v>0</v>
      </c>
      <c r="C83" s="64">
        <f>IF(Table119[[#This Row],[COUNTRY]]=CATEGORICAL_BINS_STEP_1!$L$3,1,0)</f>
        <v>0</v>
      </c>
      <c r="D83" s="64">
        <f>IF(Table119[[#This Row],[COUNTRY]]=CATEGORICAL_BINS_STEP_1!$L$4,1,0)</f>
        <v>0</v>
      </c>
      <c r="E83" s="64">
        <f>IF(Table119[[#This Row],[COUNTRY]]=CATEGORICAL_BINS_STEP_1!$L$5,1,0)</f>
        <v>0</v>
      </c>
      <c r="F83" s="64">
        <f>IF(Table119[[#This Row],[COUNTRY]]=CATEGORICAL_BINS_STEP_1!L87,1,0)</f>
        <v>0</v>
      </c>
      <c r="G83" s="64">
        <f>IF(Table119[[#This Row],[COUNTRY]]=CATEGORICAL_BINS_STEP_1!$L$7,1,0)</f>
        <v>0</v>
      </c>
      <c r="H83" s="64">
        <f>IF(Table119[[#This Row],[COUNTRY]]=CATEGORICAL_BINS_STEP_1!$L$8,1,0)</f>
        <v>0</v>
      </c>
      <c r="I83" s="64">
        <f>IF(Table119[[#This Row],[COUNTRY]]=CATEGORICAL_BINS_STEP_1!$L$9,1,0)</f>
        <v>0</v>
      </c>
      <c r="J83" s="64">
        <f>IF(Table119[[#This Row],[COUNTRY]]=CATEGORICAL_BINS_STEP_1!$L$10,1,0)</f>
        <v>0</v>
      </c>
      <c r="K83" s="64">
        <f>IF(Table119[[#This Row],[COUNTRY]]=CATEGORICAL_BINS_STEP_1!$L$11,1,0)</f>
        <v>0</v>
      </c>
      <c r="L83" s="14">
        <v>925000</v>
      </c>
    </row>
    <row r="84" spans="1:12" x14ac:dyDescent="0.35">
      <c r="A84" s="64">
        <v>83</v>
      </c>
      <c r="B84" s="64">
        <f>IF(Table119[[#This Row],[COUNTRY]]=CATEGORICAL_BINS_STEP_1!$L$2,1,0)</f>
        <v>0</v>
      </c>
      <c r="C84" s="64">
        <f>IF(Table119[[#This Row],[COUNTRY]]=CATEGORICAL_BINS_STEP_1!$L$3,1,0)</f>
        <v>1</v>
      </c>
      <c r="D84" s="64">
        <f>IF(Table119[[#This Row],[COUNTRY]]=CATEGORICAL_BINS_STEP_1!$L$4,1,0)</f>
        <v>0</v>
      </c>
      <c r="E84" s="64">
        <f>IF(Table119[[#This Row],[COUNTRY]]=CATEGORICAL_BINS_STEP_1!$L$5,1,0)</f>
        <v>0</v>
      </c>
      <c r="F84" s="64">
        <f>IF(Table119[[#This Row],[COUNTRY]]=CATEGORICAL_BINS_STEP_1!L88,1,0)</f>
        <v>0</v>
      </c>
      <c r="G84" s="64">
        <f>IF(Table119[[#This Row],[COUNTRY]]=CATEGORICAL_BINS_STEP_1!$L$7,1,0)</f>
        <v>0</v>
      </c>
      <c r="H84" s="64">
        <f>IF(Table119[[#This Row],[COUNTRY]]=CATEGORICAL_BINS_STEP_1!$L$8,1,0)</f>
        <v>0</v>
      </c>
      <c r="I84" s="64">
        <f>IF(Table119[[#This Row],[COUNTRY]]=CATEGORICAL_BINS_STEP_1!$L$9,1,0)</f>
        <v>0</v>
      </c>
      <c r="J84" s="64">
        <f>IF(Table119[[#This Row],[COUNTRY]]=CATEGORICAL_BINS_STEP_1!$L$10,1,0)</f>
        <v>0</v>
      </c>
      <c r="K84" s="64">
        <f>IF(Table119[[#This Row],[COUNTRY]]=CATEGORICAL_BINS_STEP_1!$L$11,1,0)</f>
        <v>0</v>
      </c>
      <c r="L84" s="14">
        <v>475000</v>
      </c>
    </row>
    <row r="85" spans="1:12" x14ac:dyDescent="0.35">
      <c r="A85" s="64">
        <v>84</v>
      </c>
      <c r="B85" s="64">
        <f>IF(Table119[[#This Row],[COUNTRY]]=CATEGORICAL_BINS_STEP_1!$L$2,1,0)</f>
        <v>0</v>
      </c>
      <c r="C85" s="64">
        <f>IF(Table119[[#This Row],[COUNTRY]]=CATEGORICAL_BINS_STEP_1!$L$3,1,0)</f>
        <v>0</v>
      </c>
      <c r="D85" s="64">
        <f>IF(Table119[[#This Row],[COUNTRY]]=CATEGORICAL_BINS_STEP_1!$L$4,1,0)</f>
        <v>0</v>
      </c>
      <c r="E85" s="64">
        <f>IF(Table119[[#This Row],[COUNTRY]]=CATEGORICAL_BINS_STEP_1!$L$5,1,0)</f>
        <v>1</v>
      </c>
      <c r="F85" s="64">
        <f>IF(Table119[[#This Row],[COUNTRY]]=CATEGORICAL_BINS_STEP_1!L89,1,0)</f>
        <v>0</v>
      </c>
      <c r="G85" s="64">
        <f>IF(Table119[[#This Row],[COUNTRY]]=CATEGORICAL_BINS_STEP_1!$L$7,1,0)</f>
        <v>0</v>
      </c>
      <c r="H85" s="64">
        <f>IF(Table119[[#This Row],[COUNTRY]]=CATEGORICAL_BINS_STEP_1!$L$8,1,0)</f>
        <v>0</v>
      </c>
      <c r="I85" s="64">
        <f>IF(Table119[[#This Row],[COUNTRY]]=CATEGORICAL_BINS_STEP_1!$L$9,1,0)</f>
        <v>0</v>
      </c>
      <c r="J85" s="64">
        <f>IF(Table119[[#This Row],[COUNTRY]]=CATEGORICAL_BINS_STEP_1!$L$10,1,0)</f>
        <v>0</v>
      </c>
      <c r="K85" s="64">
        <f>IF(Table119[[#This Row],[COUNTRY]]=CATEGORICAL_BINS_STEP_1!$L$11,1,0)</f>
        <v>0</v>
      </c>
      <c r="L85" s="14">
        <v>1550000</v>
      </c>
    </row>
    <row r="86" spans="1:12" x14ac:dyDescent="0.35">
      <c r="A86" s="64">
        <v>85</v>
      </c>
      <c r="B86" s="64">
        <f>IF(Table119[[#This Row],[COUNTRY]]=CATEGORICAL_BINS_STEP_1!$L$2,1,0)</f>
        <v>0</v>
      </c>
      <c r="C86" s="64">
        <f>IF(Table119[[#This Row],[COUNTRY]]=CATEGORICAL_BINS_STEP_1!$L$3,1,0)</f>
        <v>1</v>
      </c>
      <c r="D86" s="64">
        <f>IF(Table119[[#This Row],[COUNTRY]]=CATEGORICAL_BINS_STEP_1!$L$4,1,0)</f>
        <v>0</v>
      </c>
      <c r="E86" s="64">
        <f>IF(Table119[[#This Row],[COUNTRY]]=CATEGORICAL_BINS_STEP_1!$L$5,1,0)</f>
        <v>0</v>
      </c>
      <c r="F86" s="64">
        <f>IF(Table119[[#This Row],[COUNTRY]]=CATEGORICAL_BINS_STEP_1!L90,1,0)</f>
        <v>0</v>
      </c>
      <c r="G86" s="64">
        <f>IF(Table119[[#This Row],[COUNTRY]]=CATEGORICAL_BINS_STEP_1!$L$7,1,0)</f>
        <v>0</v>
      </c>
      <c r="H86" s="64">
        <f>IF(Table119[[#This Row],[COUNTRY]]=CATEGORICAL_BINS_STEP_1!$L$8,1,0)</f>
        <v>0</v>
      </c>
      <c r="I86" s="64">
        <f>IF(Table119[[#This Row],[COUNTRY]]=CATEGORICAL_BINS_STEP_1!$L$9,1,0)</f>
        <v>0</v>
      </c>
      <c r="J86" s="64">
        <f>IF(Table119[[#This Row],[COUNTRY]]=CATEGORICAL_BINS_STEP_1!$L$10,1,0)</f>
        <v>0</v>
      </c>
      <c r="K86" s="64">
        <f>IF(Table119[[#This Row],[COUNTRY]]=CATEGORICAL_BINS_STEP_1!$L$11,1,0)</f>
        <v>0</v>
      </c>
      <c r="L86" s="14">
        <v>550000</v>
      </c>
    </row>
    <row r="87" spans="1:12" x14ac:dyDescent="0.35">
      <c r="A87" s="64">
        <v>86</v>
      </c>
      <c r="B87" s="64">
        <f>IF(Table119[[#This Row],[COUNTRY]]=CATEGORICAL_BINS_STEP_1!$L$2,1,0)</f>
        <v>0</v>
      </c>
      <c r="C87" s="64">
        <f>IF(Table119[[#This Row],[COUNTRY]]=CATEGORICAL_BINS_STEP_1!$L$3,1,0)</f>
        <v>0</v>
      </c>
      <c r="D87" s="64">
        <f>IF(Table119[[#This Row],[COUNTRY]]=CATEGORICAL_BINS_STEP_1!$L$4,1,0)</f>
        <v>0</v>
      </c>
      <c r="E87" s="64">
        <f>IF(Table119[[#This Row],[COUNTRY]]=CATEGORICAL_BINS_STEP_1!$L$5,1,0)</f>
        <v>0</v>
      </c>
      <c r="F87" s="64">
        <f>IF(Table119[[#This Row],[COUNTRY]]=CATEGORICAL_BINS_STEP_1!L91,1,0)</f>
        <v>0</v>
      </c>
      <c r="G87" s="64">
        <f>IF(Table119[[#This Row],[COUNTRY]]=CATEGORICAL_BINS_STEP_1!$L$7,1,0)</f>
        <v>0</v>
      </c>
      <c r="H87" s="64">
        <f>IF(Table119[[#This Row],[COUNTRY]]=CATEGORICAL_BINS_STEP_1!$L$8,1,0)</f>
        <v>0</v>
      </c>
      <c r="I87" s="64">
        <f>IF(Table119[[#This Row],[COUNTRY]]=CATEGORICAL_BINS_STEP_1!$L$9,1,0)</f>
        <v>0</v>
      </c>
      <c r="J87" s="64">
        <f>IF(Table119[[#This Row],[COUNTRY]]=CATEGORICAL_BINS_STEP_1!$L$10,1,0)</f>
        <v>0</v>
      </c>
      <c r="K87" s="64">
        <f>IF(Table119[[#This Row],[COUNTRY]]=CATEGORICAL_BINS_STEP_1!$L$11,1,0)</f>
        <v>0</v>
      </c>
      <c r="L87" s="14">
        <v>50000</v>
      </c>
    </row>
    <row r="88" spans="1:12" x14ac:dyDescent="0.35">
      <c r="A88" s="64">
        <v>87</v>
      </c>
      <c r="B88" s="64">
        <f>IF(Table119[[#This Row],[COUNTRY]]=CATEGORICAL_BINS_STEP_1!$L$2,1,0)</f>
        <v>0</v>
      </c>
      <c r="C88" s="64">
        <f>IF(Table119[[#This Row],[COUNTRY]]=CATEGORICAL_BINS_STEP_1!$L$3,1,0)</f>
        <v>1</v>
      </c>
      <c r="D88" s="64">
        <f>IF(Table119[[#This Row],[COUNTRY]]=CATEGORICAL_BINS_STEP_1!$L$4,1,0)</f>
        <v>0</v>
      </c>
      <c r="E88" s="64">
        <f>IF(Table119[[#This Row],[COUNTRY]]=CATEGORICAL_BINS_STEP_1!$L$5,1,0)</f>
        <v>0</v>
      </c>
      <c r="F88" s="64">
        <f>IF(Table119[[#This Row],[COUNTRY]]=CATEGORICAL_BINS_STEP_1!L92,1,0)</f>
        <v>0</v>
      </c>
      <c r="G88" s="64">
        <f>IF(Table119[[#This Row],[COUNTRY]]=CATEGORICAL_BINS_STEP_1!$L$7,1,0)</f>
        <v>0</v>
      </c>
      <c r="H88" s="64">
        <f>IF(Table119[[#This Row],[COUNTRY]]=CATEGORICAL_BINS_STEP_1!$L$8,1,0)</f>
        <v>0</v>
      </c>
      <c r="I88" s="64">
        <f>IF(Table119[[#This Row],[COUNTRY]]=CATEGORICAL_BINS_STEP_1!$L$9,1,0)</f>
        <v>0</v>
      </c>
      <c r="J88" s="64">
        <f>IF(Table119[[#This Row],[COUNTRY]]=CATEGORICAL_BINS_STEP_1!$L$10,1,0)</f>
        <v>0</v>
      </c>
      <c r="K88" s="64">
        <f>IF(Table119[[#This Row],[COUNTRY]]=CATEGORICAL_BINS_STEP_1!$L$11,1,0)</f>
        <v>0</v>
      </c>
      <c r="L88" s="14">
        <v>400000</v>
      </c>
    </row>
    <row r="89" spans="1:12" x14ac:dyDescent="0.35">
      <c r="A89" s="64">
        <v>88</v>
      </c>
      <c r="B89" s="64">
        <f>IF(Table119[[#This Row],[COUNTRY]]=CATEGORICAL_BINS_STEP_1!$L$2,1,0)</f>
        <v>0</v>
      </c>
      <c r="C89" s="64">
        <f>IF(Table119[[#This Row],[COUNTRY]]=CATEGORICAL_BINS_STEP_1!$L$3,1,0)</f>
        <v>1</v>
      </c>
      <c r="D89" s="64">
        <f>IF(Table119[[#This Row],[COUNTRY]]=CATEGORICAL_BINS_STEP_1!$L$4,1,0)</f>
        <v>0</v>
      </c>
      <c r="E89" s="64">
        <f>IF(Table119[[#This Row],[COUNTRY]]=CATEGORICAL_BINS_STEP_1!$L$5,1,0)</f>
        <v>0</v>
      </c>
      <c r="F89" s="64">
        <f>IF(Table119[[#This Row],[COUNTRY]]=CATEGORICAL_BINS_STEP_1!L93,1,0)</f>
        <v>0</v>
      </c>
      <c r="G89" s="64">
        <f>IF(Table119[[#This Row],[COUNTRY]]=CATEGORICAL_BINS_STEP_1!$L$7,1,0)</f>
        <v>0</v>
      </c>
      <c r="H89" s="64">
        <f>IF(Table119[[#This Row],[COUNTRY]]=CATEGORICAL_BINS_STEP_1!$L$8,1,0)</f>
        <v>0</v>
      </c>
      <c r="I89" s="64">
        <f>IF(Table119[[#This Row],[COUNTRY]]=CATEGORICAL_BINS_STEP_1!$L$9,1,0)</f>
        <v>0</v>
      </c>
      <c r="J89" s="64">
        <f>IF(Table119[[#This Row],[COUNTRY]]=CATEGORICAL_BINS_STEP_1!$L$10,1,0)</f>
        <v>0</v>
      </c>
      <c r="K89" s="64">
        <f>IF(Table119[[#This Row],[COUNTRY]]=CATEGORICAL_BINS_STEP_1!$L$11,1,0)</f>
        <v>0</v>
      </c>
      <c r="L89" s="14">
        <v>170000</v>
      </c>
    </row>
    <row r="90" spans="1:12" x14ac:dyDescent="0.35">
      <c r="A90" s="64">
        <v>89</v>
      </c>
      <c r="B90" s="64">
        <f>IF(Table119[[#This Row],[COUNTRY]]=CATEGORICAL_BINS_STEP_1!$L$2,1,0)</f>
        <v>0</v>
      </c>
      <c r="C90" s="64">
        <f>IF(Table119[[#This Row],[COUNTRY]]=CATEGORICAL_BINS_STEP_1!$L$3,1,0)</f>
        <v>1</v>
      </c>
      <c r="D90" s="64">
        <f>IF(Table119[[#This Row],[COUNTRY]]=CATEGORICAL_BINS_STEP_1!$L$4,1,0)</f>
        <v>0</v>
      </c>
      <c r="E90" s="64">
        <f>IF(Table119[[#This Row],[COUNTRY]]=CATEGORICAL_BINS_STEP_1!$L$5,1,0)</f>
        <v>0</v>
      </c>
      <c r="F90" s="64">
        <f>IF(Table119[[#This Row],[COUNTRY]]=CATEGORICAL_BINS_STEP_1!L94,1,0)</f>
        <v>0</v>
      </c>
      <c r="G90" s="64">
        <f>IF(Table119[[#This Row],[COUNTRY]]=CATEGORICAL_BINS_STEP_1!$L$7,1,0)</f>
        <v>0</v>
      </c>
      <c r="H90" s="64">
        <f>IF(Table119[[#This Row],[COUNTRY]]=CATEGORICAL_BINS_STEP_1!$L$8,1,0)</f>
        <v>0</v>
      </c>
      <c r="I90" s="64">
        <f>IF(Table119[[#This Row],[COUNTRY]]=CATEGORICAL_BINS_STEP_1!$L$9,1,0)</f>
        <v>0</v>
      </c>
      <c r="J90" s="64">
        <f>IF(Table119[[#This Row],[COUNTRY]]=CATEGORICAL_BINS_STEP_1!$L$10,1,0)</f>
        <v>0</v>
      </c>
      <c r="K90" s="64">
        <f>IF(Table119[[#This Row],[COUNTRY]]=CATEGORICAL_BINS_STEP_1!$L$11,1,0)</f>
        <v>0</v>
      </c>
      <c r="L90" s="14">
        <v>650000</v>
      </c>
    </row>
    <row r="91" spans="1:12" x14ac:dyDescent="0.35">
      <c r="A91" s="64">
        <v>90</v>
      </c>
      <c r="B91" s="64">
        <f>IF(Table119[[#This Row],[COUNTRY]]=CATEGORICAL_BINS_STEP_1!$L$2,1,0)</f>
        <v>0</v>
      </c>
      <c r="C91" s="64">
        <f>IF(Table119[[#This Row],[COUNTRY]]=CATEGORICAL_BINS_STEP_1!$L$3,1,0)</f>
        <v>0</v>
      </c>
      <c r="D91" s="64">
        <f>IF(Table119[[#This Row],[COUNTRY]]=CATEGORICAL_BINS_STEP_1!$L$4,1,0)</f>
        <v>0</v>
      </c>
      <c r="E91" s="64">
        <f>IF(Table119[[#This Row],[COUNTRY]]=CATEGORICAL_BINS_STEP_1!$L$5,1,0)</f>
        <v>0</v>
      </c>
      <c r="F91" s="64">
        <f>IF(Table119[[#This Row],[COUNTRY]]=CATEGORICAL_BINS_STEP_1!L95,1,0)</f>
        <v>0</v>
      </c>
      <c r="G91" s="64">
        <f>IF(Table119[[#This Row],[COUNTRY]]=CATEGORICAL_BINS_STEP_1!$L$7,1,0)</f>
        <v>0</v>
      </c>
      <c r="H91" s="64">
        <f>IF(Table119[[#This Row],[COUNTRY]]=CATEGORICAL_BINS_STEP_1!$L$8,1,0)</f>
        <v>0</v>
      </c>
      <c r="I91" s="64">
        <f>IF(Table119[[#This Row],[COUNTRY]]=CATEGORICAL_BINS_STEP_1!$L$9,1,0)</f>
        <v>1</v>
      </c>
      <c r="J91" s="64">
        <f>IF(Table119[[#This Row],[COUNTRY]]=CATEGORICAL_BINS_STEP_1!$L$10,1,0)</f>
        <v>0</v>
      </c>
      <c r="K91" s="64">
        <f>IF(Table119[[#This Row],[COUNTRY]]=CATEGORICAL_BINS_STEP_1!$L$11,1,0)</f>
        <v>0</v>
      </c>
      <c r="L91" s="14">
        <v>160000</v>
      </c>
    </row>
    <row r="92" spans="1:12" x14ac:dyDescent="0.35">
      <c r="A92" s="64">
        <v>91</v>
      </c>
      <c r="B92" s="64">
        <f>IF(Table119[[#This Row],[COUNTRY]]=CATEGORICAL_BINS_STEP_1!$L$2,1,0)</f>
        <v>0</v>
      </c>
      <c r="C92" s="64">
        <f>IF(Table119[[#This Row],[COUNTRY]]=CATEGORICAL_BINS_STEP_1!$L$3,1,0)</f>
        <v>0</v>
      </c>
      <c r="D92" s="64">
        <f>IF(Table119[[#This Row],[COUNTRY]]=CATEGORICAL_BINS_STEP_1!$L$4,1,0)</f>
        <v>0</v>
      </c>
      <c r="E92" s="64">
        <f>IF(Table119[[#This Row],[COUNTRY]]=CATEGORICAL_BINS_STEP_1!$L$5,1,0)</f>
        <v>0</v>
      </c>
      <c r="F92" s="64">
        <f>IF(Table119[[#This Row],[COUNTRY]]=CATEGORICAL_BINS_STEP_1!L96,1,0)</f>
        <v>0</v>
      </c>
      <c r="G92" s="64">
        <f>IF(Table119[[#This Row],[COUNTRY]]=CATEGORICAL_BINS_STEP_1!$L$7,1,0)</f>
        <v>1</v>
      </c>
      <c r="H92" s="64">
        <f>IF(Table119[[#This Row],[COUNTRY]]=CATEGORICAL_BINS_STEP_1!$L$8,1,0)</f>
        <v>0</v>
      </c>
      <c r="I92" s="64">
        <f>IF(Table119[[#This Row],[COUNTRY]]=CATEGORICAL_BINS_STEP_1!$L$9,1,0)</f>
        <v>0</v>
      </c>
      <c r="J92" s="64">
        <f>IF(Table119[[#This Row],[COUNTRY]]=CATEGORICAL_BINS_STEP_1!$L$10,1,0)</f>
        <v>0</v>
      </c>
      <c r="K92" s="64">
        <f>IF(Table119[[#This Row],[COUNTRY]]=CATEGORICAL_BINS_STEP_1!$L$11,1,0)</f>
        <v>0</v>
      </c>
      <c r="L92" s="14">
        <v>100000</v>
      </c>
    </row>
    <row r="93" spans="1:12" x14ac:dyDescent="0.35">
      <c r="A93" s="64">
        <v>92</v>
      </c>
      <c r="B93" s="64">
        <f>IF(Table119[[#This Row],[COUNTRY]]=CATEGORICAL_BINS_STEP_1!$L$2,1,0)</f>
        <v>0</v>
      </c>
      <c r="C93" s="64">
        <f>IF(Table119[[#This Row],[COUNTRY]]=CATEGORICAL_BINS_STEP_1!$L$3,1,0)</f>
        <v>1</v>
      </c>
      <c r="D93" s="64">
        <f>IF(Table119[[#This Row],[COUNTRY]]=CATEGORICAL_BINS_STEP_1!$L$4,1,0)</f>
        <v>0</v>
      </c>
      <c r="E93" s="64">
        <f>IF(Table119[[#This Row],[COUNTRY]]=CATEGORICAL_BINS_STEP_1!$L$5,1,0)</f>
        <v>0</v>
      </c>
      <c r="F93" s="64">
        <f>IF(Table119[[#This Row],[COUNTRY]]=CATEGORICAL_BINS_STEP_1!L97,1,0)</f>
        <v>0</v>
      </c>
      <c r="G93" s="64">
        <f>IF(Table119[[#This Row],[COUNTRY]]=CATEGORICAL_BINS_STEP_1!$L$7,1,0)</f>
        <v>0</v>
      </c>
      <c r="H93" s="64">
        <f>IF(Table119[[#This Row],[COUNTRY]]=CATEGORICAL_BINS_STEP_1!$L$8,1,0)</f>
        <v>0</v>
      </c>
      <c r="I93" s="64">
        <f>IF(Table119[[#This Row],[COUNTRY]]=CATEGORICAL_BINS_STEP_1!$L$9,1,0)</f>
        <v>0</v>
      </c>
      <c r="J93" s="64">
        <f>IF(Table119[[#This Row],[COUNTRY]]=CATEGORICAL_BINS_STEP_1!$L$10,1,0)</f>
        <v>0</v>
      </c>
      <c r="K93" s="64">
        <f>IF(Table119[[#This Row],[COUNTRY]]=CATEGORICAL_BINS_STEP_1!$L$11,1,0)</f>
        <v>0</v>
      </c>
      <c r="L93" s="14">
        <v>700000</v>
      </c>
    </row>
    <row r="94" spans="1:12" x14ac:dyDescent="0.35">
      <c r="A94" s="64">
        <v>93</v>
      </c>
      <c r="B94" s="64">
        <f>IF(Table119[[#This Row],[COUNTRY]]=CATEGORICAL_BINS_STEP_1!$L$2,1,0)</f>
        <v>0</v>
      </c>
      <c r="C94" s="64">
        <f>IF(Table119[[#This Row],[COUNTRY]]=CATEGORICAL_BINS_STEP_1!$L$3,1,0)</f>
        <v>1</v>
      </c>
      <c r="D94" s="64">
        <f>IF(Table119[[#This Row],[COUNTRY]]=CATEGORICAL_BINS_STEP_1!$L$4,1,0)</f>
        <v>0</v>
      </c>
      <c r="E94" s="64">
        <f>IF(Table119[[#This Row],[COUNTRY]]=CATEGORICAL_BINS_STEP_1!$L$5,1,0)</f>
        <v>0</v>
      </c>
      <c r="F94" s="64">
        <f>IF(Table119[[#This Row],[COUNTRY]]=CATEGORICAL_BINS_STEP_1!L98,1,0)</f>
        <v>0</v>
      </c>
      <c r="G94" s="64">
        <f>IF(Table119[[#This Row],[COUNTRY]]=CATEGORICAL_BINS_STEP_1!$L$7,1,0)</f>
        <v>0</v>
      </c>
      <c r="H94" s="64">
        <f>IF(Table119[[#This Row],[COUNTRY]]=CATEGORICAL_BINS_STEP_1!$L$8,1,0)</f>
        <v>0</v>
      </c>
      <c r="I94" s="64">
        <f>IF(Table119[[#This Row],[COUNTRY]]=CATEGORICAL_BINS_STEP_1!$L$9,1,0)</f>
        <v>0</v>
      </c>
      <c r="J94" s="64">
        <f>IF(Table119[[#This Row],[COUNTRY]]=CATEGORICAL_BINS_STEP_1!$L$10,1,0)</f>
        <v>0</v>
      </c>
      <c r="K94" s="64">
        <f>IF(Table119[[#This Row],[COUNTRY]]=CATEGORICAL_BINS_STEP_1!$L$11,1,0)</f>
        <v>0</v>
      </c>
      <c r="L94" s="14">
        <v>225000</v>
      </c>
    </row>
    <row r="95" spans="1:12" x14ac:dyDescent="0.35">
      <c r="A95" s="64">
        <v>94</v>
      </c>
      <c r="B95" s="64">
        <f>IF(Table119[[#This Row],[COUNTRY]]=CATEGORICAL_BINS_STEP_1!$L$2,1,0)</f>
        <v>0</v>
      </c>
      <c r="C95" s="64">
        <f>IF(Table119[[#This Row],[COUNTRY]]=CATEGORICAL_BINS_STEP_1!$L$3,1,0)</f>
        <v>0</v>
      </c>
      <c r="D95" s="64">
        <f>IF(Table119[[#This Row],[COUNTRY]]=CATEGORICAL_BINS_STEP_1!$L$4,1,0)</f>
        <v>0</v>
      </c>
      <c r="E95" s="64">
        <f>IF(Table119[[#This Row],[COUNTRY]]=CATEGORICAL_BINS_STEP_1!$L$5,1,0)</f>
        <v>0</v>
      </c>
      <c r="F95" s="64">
        <f>IF(Table119[[#This Row],[COUNTRY]]=CATEGORICAL_BINS_STEP_1!L99,1,0)</f>
        <v>0</v>
      </c>
      <c r="G95" s="64">
        <f>IF(Table119[[#This Row],[COUNTRY]]=CATEGORICAL_BINS_STEP_1!$L$7,1,0)</f>
        <v>1</v>
      </c>
      <c r="H95" s="64">
        <f>IF(Table119[[#This Row],[COUNTRY]]=CATEGORICAL_BINS_STEP_1!$L$8,1,0)</f>
        <v>0</v>
      </c>
      <c r="I95" s="64">
        <f>IF(Table119[[#This Row],[COUNTRY]]=CATEGORICAL_BINS_STEP_1!$L$9,1,0)</f>
        <v>0</v>
      </c>
      <c r="J95" s="64">
        <f>IF(Table119[[#This Row],[COUNTRY]]=CATEGORICAL_BINS_STEP_1!$L$10,1,0)</f>
        <v>0</v>
      </c>
      <c r="K95" s="64">
        <f>IF(Table119[[#This Row],[COUNTRY]]=CATEGORICAL_BINS_STEP_1!$L$11,1,0)</f>
        <v>0</v>
      </c>
      <c r="L95" s="14">
        <v>1800000</v>
      </c>
    </row>
    <row r="96" spans="1:12" x14ac:dyDescent="0.35">
      <c r="A96" s="64">
        <v>95</v>
      </c>
      <c r="B96" s="64">
        <f>IF(Table119[[#This Row],[COUNTRY]]=CATEGORICAL_BINS_STEP_1!$L$2,1,0)</f>
        <v>0</v>
      </c>
      <c r="C96" s="64">
        <f>IF(Table119[[#This Row],[COUNTRY]]=CATEGORICAL_BINS_STEP_1!$L$3,1,0)</f>
        <v>0</v>
      </c>
      <c r="D96" s="64">
        <f>IF(Table119[[#This Row],[COUNTRY]]=CATEGORICAL_BINS_STEP_1!$L$4,1,0)</f>
        <v>0</v>
      </c>
      <c r="E96" s="64">
        <f>IF(Table119[[#This Row],[COUNTRY]]=CATEGORICAL_BINS_STEP_1!$L$5,1,0)</f>
        <v>0</v>
      </c>
      <c r="F96" s="64">
        <f>IF(Table119[[#This Row],[COUNTRY]]=CATEGORICAL_BINS_STEP_1!L100,1,0)</f>
        <v>0</v>
      </c>
      <c r="G96" s="64">
        <f>IF(Table119[[#This Row],[COUNTRY]]=CATEGORICAL_BINS_STEP_1!$L$7,1,0)</f>
        <v>0</v>
      </c>
      <c r="H96" s="64">
        <f>IF(Table119[[#This Row],[COUNTRY]]=CATEGORICAL_BINS_STEP_1!$L$8,1,0)</f>
        <v>0</v>
      </c>
      <c r="I96" s="64">
        <f>IF(Table119[[#This Row],[COUNTRY]]=CATEGORICAL_BINS_STEP_1!$L$9,1,0)</f>
        <v>0</v>
      </c>
      <c r="J96" s="64">
        <f>IF(Table119[[#This Row],[COUNTRY]]=CATEGORICAL_BINS_STEP_1!$L$10,1,0)</f>
        <v>0</v>
      </c>
      <c r="K96" s="64">
        <f>IF(Table119[[#This Row],[COUNTRY]]=CATEGORICAL_BINS_STEP_1!$L$11,1,0)</f>
        <v>0</v>
      </c>
      <c r="L96" s="14">
        <v>675000</v>
      </c>
    </row>
    <row r="97" spans="1:12" x14ac:dyDescent="0.35">
      <c r="A97" s="64">
        <v>96</v>
      </c>
      <c r="B97" s="64">
        <f>IF(Table119[[#This Row],[COUNTRY]]=CATEGORICAL_BINS_STEP_1!$L$2,1,0)</f>
        <v>0</v>
      </c>
      <c r="C97" s="64">
        <f>IF(Table119[[#This Row],[COUNTRY]]=CATEGORICAL_BINS_STEP_1!$L$3,1,0)</f>
        <v>0</v>
      </c>
      <c r="D97" s="64">
        <f>IF(Table119[[#This Row],[COUNTRY]]=CATEGORICAL_BINS_STEP_1!$L$4,1,0)</f>
        <v>1</v>
      </c>
      <c r="E97" s="64">
        <f>IF(Table119[[#This Row],[COUNTRY]]=CATEGORICAL_BINS_STEP_1!$L$5,1,0)</f>
        <v>0</v>
      </c>
      <c r="F97" s="64">
        <f>IF(Table119[[#This Row],[COUNTRY]]=CATEGORICAL_BINS_STEP_1!L101,1,0)</f>
        <v>0</v>
      </c>
      <c r="G97" s="64">
        <f>IF(Table119[[#This Row],[COUNTRY]]=CATEGORICAL_BINS_STEP_1!$L$7,1,0)</f>
        <v>0</v>
      </c>
      <c r="H97" s="64">
        <f>IF(Table119[[#This Row],[COUNTRY]]=CATEGORICAL_BINS_STEP_1!$L$8,1,0)</f>
        <v>0</v>
      </c>
      <c r="I97" s="64">
        <f>IF(Table119[[#This Row],[COUNTRY]]=CATEGORICAL_BINS_STEP_1!$L$9,1,0)</f>
        <v>0</v>
      </c>
      <c r="J97" s="64">
        <f>IF(Table119[[#This Row],[COUNTRY]]=CATEGORICAL_BINS_STEP_1!$L$10,1,0)</f>
        <v>0</v>
      </c>
      <c r="K97" s="64">
        <f>IF(Table119[[#This Row],[COUNTRY]]=CATEGORICAL_BINS_STEP_1!$L$11,1,0)</f>
        <v>0</v>
      </c>
      <c r="L97" s="14">
        <v>950000</v>
      </c>
    </row>
    <row r="98" spans="1:12" x14ac:dyDescent="0.35">
      <c r="A98" s="64">
        <v>97</v>
      </c>
      <c r="B98" s="64">
        <f>IF(Table119[[#This Row],[COUNTRY]]=CATEGORICAL_BINS_STEP_1!$L$2,1,0)</f>
        <v>0</v>
      </c>
      <c r="C98" s="64">
        <f>IF(Table119[[#This Row],[COUNTRY]]=CATEGORICAL_BINS_STEP_1!$L$3,1,0)</f>
        <v>0</v>
      </c>
      <c r="D98" s="64">
        <f>IF(Table119[[#This Row],[COUNTRY]]=CATEGORICAL_BINS_STEP_1!$L$4,1,0)</f>
        <v>0</v>
      </c>
      <c r="E98" s="64">
        <f>IF(Table119[[#This Row],[COUNTRY]]=CATEGORICAL_BINS_STEP_1!$L$5,1,0)</f>
        <v>0</v>
      </c>
      <c r="F98" s="64">
        <f>IF(Table119[[#This Row],[COUNTRY]]=CATEGORICAL_BINS_STEP_1!L102,1,0)</f>
        <v>0</v>
      </c>
      <c r="G98" s="64">
        <f>IF(Table119[[#This Row],[COUNTRY]]=CATEGORICAL_BINS_STEP_1!$L$7,1,0)</f>
        <v>0</v>
      </c>
      <c r="H98" s="64">
        <f>IF(Table119[[#This Row],[COUNTRY]]=CATEGORICAL_BINS_STEP_1!$L$8,1,0)</f>
        <v>0</v>
      </c>
      <c r="I98" s="64">
        <f>IF(Table119[[#This Row],[COUNTRY]]=CATEGORICAL_BINS_STEP_1!$L$9,1,0)</f>
        <v>0</v>
      </c>
      <c r="J98" s="64">
        <f>IF(Table119[[#This Row],[COUNTRY]]=CATEGORICAL_BINS_STEP_1!$L$10,1,0)</f>
        <v>0</v>
      </c>
      <c r="K98" s="64">
        <f>IF(Table119[[#This Row],[COUNTRY]]=CATEGORICAL_BINS_STEP_1!$L$11,1,0)</f>
        <v>0</v>
      </c>
      <c r="L98" s="14">
        <v>225000</v>
      </c>
    </row>
    <row r="99" spans="1:12" x14ac:dyDescent="0.35">
      <c r="A99" s="64">
        <v>98</v>
      </c>
      <c r="B99" s="64">
        <f>IF(Table119[[#This Row],[COUNTRY]]=CATEGORICAL_BINS_STEP_1!$L$2,1,0)</f>
        <v>0</v>
      </c>
      <c r="C99" s="64">
        <f>IF(Table119[[#This Row],[COUNTRY]]=CATEGORICAL_BINS_STEP_1!$L$3,1,0)</f>
        <v>0</v>
      </c>
      <c r="D99" s="64">
        <f>IF(Table119[[#This Row],[COUNTRY]]=CATEGORICAL_BINS_STEP_1!$L$4,1,0)</f>
        <v>0</v>
      </c>
      <c r="E99" s="64">
        <f>IF(Table119[[#This Row],[COUNTRY]]=CATEGORICAL_BINS_STEP_1!$L$5,1,0)</f>
        <v>0</v>
      </c>
      <c r="F99" s="64">
        <f>IF(Table119[[#This Row],[COUNTRY]]=CATEGORICAL_BINS_STEP_1!L103,1,0)</f>
        <v>0</v>
      </c>
      <c r="G99" s="64">
        <f>IF(Table119[[#This Row],[COUNTRY]]=CATEGORICAL_BINS_STEP_1!$L$7,1,0)</f>
        <v>0</v>
      </c>
      <c r="H99" s="64">
        <f>IF(Table119[[#This Row],[COUNTRY]]=CATEGORICAL_BINS_STEP_1!$L$8,1,0)</f>
        <v>0</v>
      </c>
      <c r="I99" s="64">
        <f>IF(Table119[[#This Row],[COUNTRY]]=CATEGORICAL_BINS_STEP_1!$L$9,1,0)</f>
        <v>0</v>
      </c>
      <c r="J99" s="64">
        <f>IF(Table119[[#This Row],[COUNTRY]]=CATEGORICAL_BINS_STEP_1!$L$10,1,0)</f>
        <v>1</v>
      </c>
      <c r="K99" s="64">
        <f>IF(Table119[[#This Row],[COUNTRY]]=CATEGORICAL_BINS_STEP_1!$L$11,1,0)</f>
        <v>0</v>
      </c>
      <c r="L99" s="14">
        <v>750000</v>
      </c>
    </row>
    <row r="100" spans="1:12" x14ac:dyDescent="0.35">
      <c r="A100" s="64">
        <v>99</v>
      </c>
      <c r="B100" s="64">
        <f>IF(Table119[[#This Row],[COUNTRY]]=CATEGORICAL_BINS_STEP_1!$L$2,1,0)</f>
        <v>0</v>
      </c>
      <c r="C100" s="64">
        <f>IF(Table119[[#This Row],[COUNTRY]]=CATEGORICAL_BINS_STEP_1!$L$3,1,0)</f>
        <v>0</v>
      </c>
      <c r="D100" s="64">
        <f>IF(Table119[[#This Row],[COUNTRY]]=CATEGORICAL_BINS_STEP_1!$L$4,1,0)</f>
        <v>1</v>
      </c>
      <c r="E100" s="64">
        <f>IF(Table119[[#This Row],[COUNTRY]]=CATEGORICAL_BINS_STEP_1!$L$5,1,0)</f>
        <v>0</v>
      </c>
      <c r="F100" s="64">
        <f>IF(Table119[[#This Row],[COUNTRY]]=CATEGORICAL_BINS_STEP_1!L104,1,0)</f>
        <v>0</v>
      </c>
      <c r="G100" s="64">
        <f>IF(Table119[[#This Row],[COUNTRY]]=CATEGORICAL_BINS_STEP_1!$L$7,1,0)</f>
        <v>0</v>
      </c>
      <c r="H100" s="64">
        <f>IF(Table119[[#This Row],[COUNTRY]]=CATEGORICAL_BINS_STEP_1!$L$8,1,0)</f>
        <v>0</v>
      </c>
      <c r="I100" s="64">
        <f>IF(Table119[[#This Row],[COUNTRY]]=CATEGORICAL_BINS_STEP_1!$L$9,1,0)</f>
        <v>0</v>
      </c>
      <c r="J100" s="64">
        <f>IF(Table119[[#This Row],[COUNTRY]]=CATEGORICAL_BINS_STEP_1!$L$10,1,0)</f>
        <v>0</v>
      </c>
      <c r="K100" s="64">
        <f>IF(Table119[[#This Row],[COUNTRY]]=CATEGORICAL_BINS_STEP_1!$L$11,1,0)</f>
        <v>0</v>
      </c>
      <c r="L100" s="14">
        <v>425000</v>
      </c>
    </row>
    <row r="101" spans="1:12" x14ac:dyDescent="0.35">
      <c r="A101" s="64">
        <v>100</v>
      </c>
      <c r="B101" s="64">
        <f>IF(Table119[[#This Row],[COUNTRY]]=CATEGORICAL_BINS_STEP_1!$L$2,1,0)</f>
        <v>0</v>
      </c>
      <c r="C101" s="64">
        <f>IF(Table119[[#This Row],[COUNTRY]]=CATEGORICAL_BINS_STEP_1!$L$3,1,0)</f>
        <v>0</v>
      </c>
      <c r="D101" s="64">
        <f>IF(Table119[[#This Row],[COUNTRY]]=CATEGORICAL_BINS_STEP_1!$L$4,1,0)</f>
        <v>1</v>
      </c>
      <c r="E101" s="64">
        <f>IF(Table119[[#This Row],[COUNTRY]]=CATEGORICAL_BINS_STEP_1!$L$5,1,0)</f>
        <v>0</v>
      </c>
      <c r="F101" s="64">
        <f>IF(Table119[[#This Row],[COUNTRY]]=CATEGORICAL_BINS_STEP_1!L105,1,0)</f>
        <v>0</v>
      </c>
      <c r="G101" s="64">
        <f>IF(Table119[[#This Row],[COUNTRY]]=CATEGORICAL_BINS_STEP_1!$L$7,1,0)</f>
        <v>0</v>
      </c>
      <c r="H101" s="64">
        <f>IF(Table119[[#This Row],[COUNTRY]]=CATEGORICAL_BINS_STEP_1!$L$8,1,0)</f>
        <v>0</v>
      </c>
      <c r="I101" s="64">
        <f>IF(Table119[[#This Row],[COUNTRY]]=CATEGORICAL_BINS_STEP_1!$L$9,1,0)</f>
        <v>0</v>
      </c>
      <c r="J101" s="64">
        <f>IF(Table119[[#This Row],[COUNTRY]]=CATEGORICAL_BINS_STEP_1!$L$10,1,0)</f>
        <v>0</v>
      </c>
      <c r="K101" s="64">
        <f>IF(Table119[[#This Row],[COUNTRY]]=CATEGORICAL_BINS_STEP_1!$L$11,1,0)</f>
        <v>0</v>
      </c>
      <c r="L101" s="14">
        <v>500000</v>
      </c>
    </row>
    <row r="102" spans="1:12" x14ac:dyDescent="0.35">
      <c r="A102" s="64">
        <v>101</v>
      </c>
      <c r="B102" s="64">
        <f>IF(Table119[[#This Row],[COUNTRY]]=CATEGORICAL_BINS_STEP_1!$L$2,1,0)</f>
        <v>0</v>
      </c>
      <c r="C102" s="64">
        <f>IF(Table119[[#This Row],[COUNTRY]]=CATEGORICAL_BINS_STEP_1!$L$3,1,0)</f>
        <v>0</v>
      </c>
      <c r="D102" s="64">
        <f>IF(Table119[[#This Row],[COUNTRY]]=CATEGORICAL_BINS_STEP_1!$L$4,1,0)</f>
        <v>0</v>
      </c>
      <c r="E102" s="64">
        <f>IF(Table119[[#This Row],[COUNTRY]]=CATEGORICAL_BINS_STEP_1!$L$5,1,0)</f>
        <v>0</v>
      </c>
      <c r="F102" s="64">
        <f>IF(Table119[[#This Row],[COUNTRY]]=CATEGORICAL_BINS_STEP_1!L106,1,0)</f>
        <v>0</v>
      </c>
      <c r="G102" s="64">
        <f>IF(Table119[[#This Row],[COUNTRY]]=CATEGORICAL_BINS_STEP_1!$L$7,1,0)</f>
        <v>0</v>
      </c>
      <c r="H102" s="64">
        <f>IF(Table119[[#This Row],[COUNTRY]]=CATEGORICAL_BINS_STEP_1!$L$8,1,0)</f>
        <v>0</v>
      </c>
      <c r="I102" s="64">
        <f>IF(Table119[[#This Row],[COUNTRY]]=CATEGORICAL_BINS_STEP_1!$L$9,1,0)</f>
        <v>0</v>
      </c>
      <c r="J102" s="64">
        <f>IF(Table119[[#This Row],[COUNTRY]]=CATEGORICAL_BINS_STEP_1!$L$10,1,0)</f>
        <v>1</v>
      </c>
      <c r="K102" s="64">
        <f>IF(Table119[[#This Row],[COUNTRY]]=CATEGORICAL_BINS_STEP_1!$L$11,1,0)</f>
        <v>0</v>
      </c>
      <c r="L102" s="14">
        <v>100000</v>
      </c>
    </row>
    <row r="103" spans="1:12" x14ac:dyDescent="0.35">
      <c r="A103" s="64">
        <v>102</v>
      </c>
      <c r="B103" s="64">
        <f>IF(Table119[[#This Row],[COUNTRY]]=CATEGORICAL_BINS_STEP_1!$L$2,1,0)</f>
        <v>0</v>
      </c>
      <c r="C103" s="64">
        <f>IF(Table119[[#This Row],[COUNTRY]]=CATEGORICAL_BINS_STEP_1!$L$3,1,0)</f>
        <v>0</v>
      </c>
      <c r="D103" s="64">
        <f>IF(Table119[[#This Row],[COUNTRY]]=CATEGORICAL_BINS_STEP_1!$L$4,1,0)</f>
        <v>0</v>
      </c>
      <c r="E103" s="64">
        <f>IF(Table119[[#This Row],[COUNTRY]]=CATEGORICAL_BINS_STEP_1!$L$5,1,0)</f>
        <v>0</v>
      </c>
      <c r="F103" s="64">
        <f>IF(Table119[[#This Row],[COUNTRY]]=CATEGORICAL_BINS_STEP_1!L107,1,0)</f>
        <v>0</v>
      </c>
      <c r="G103" s="64">
        <f>IF(Table119[[#This Row],[COUNTRY]]=CATEGORICAL_BINS_STEP_1!$L$7,1,0)</f>
        <v>0</v>
      </c>
      <c r="H103" s="64">
        <f>IF(Table119[[#This Row],[COUNTRY]]=CATEGORICAL_BINS_STEP_1!$L$8,1,0)</f>
        <v>0</v>
      </c>
      <c r="I103" s="64">
        <f>IF(Table119[[#This Row],[COUNTRY]]=CATEGORICAL_BINS_STEP_1!$L$9,1,0)</f>
        <v>0</v>
      </c>
      <c r="J103" s="64">
        <f>IF(Table119[[#This Row],[COUNTRY]]=CATEGORICAL_BINS_STEP_1!$L$10,1,0)</f>
        <v>0</v>
      </c>
      <c r="K103" s="64">
        <f>IF(Table119[[#This Row],[COUNTRY]]=CATEGORICAL_BINS_STEP_1!$L$11,1,0)</f>
        <v>0</v>
      </c>
      <c r="L103" s="14">
        <v>875000</v>
      </c>
    </row>
    <row r="104" spans="1:12" x14ac:dyDescent="0.35">
      <c r="A104" s="64">
        <v>103</v>
      </c>
      <c r="B104" s="64">
        <f>IF(Table119[[#This Row],[COUNTRY]]=CATEGORICAL_BINS_STEP_1!$L$2,1,0)</f>
        <v>0</v>
      </c>
      <c r="C104" s="64">
        <f>IF(Table119[[#This Row],[COUNTRY]]=CATEGORICAL_BINS_STEP_1!$L$3,1,0)</f>
        <v>1</v>
      </c>
      <c r="D104" s="64">
        <f>IF(Table119[[#This Row],[COUNTRY]]=CATEGORICAL_BINS_STEP_1!$L$4,1,0)</f>
        <v>0</v>
      </c>
      <c r="E104" s="64">
        <f>IF(Table119[[#This Row],[COUNTRY]]=CATEGORICAL_BINS_STEP_1!$L$5,1,0)</f>
        <v>0</v>
      </c>
      <c r="F104" s="64">
        <f>IF(Table119[[#This Row],[COUNTRY]]=CATEGORICAL_BINS_STEP_1!L108,1,0)</f>
        <v>0</v>
      </c>
      <c r="G104" s="64">
        <f>IF(Table119[[#This Row],[COUNTRY]]=CATEGORICAL_BINS_STEP_1!$L$7,1,0)</f>
        <v>0</v>
      </c>
      <c r="H104" s="64">
        <f>IF(Table119[[#This Row],[COUNTRY]]=CATEGORICAL_BINS_STEP_1!$L$8,1,0)</f>
        <v>0</v>
      </c>
      <c r="I104" s="64">
        <f>IF(Table119[[#This Row],[COUNTRY]]=CATEGORICAL_BINS_STEP_1!$L$9,1,0)</f>
        <v>0</v>
      </c>
      <c r="J104" s="64">
        <f>IF(Table119[[#This Row],[COUNTRY]]=CATEGORICAL_BINS_STEP_1!$L$10,1,0)</f>
        <v>0</v>
      </c>
      <c r="K104" s="64">
        <f>IF(Table119[[#This Row],[COUNTRY]]=CATEGORICAL_BINS_STEP_1!$L$11,1,0)</f>
        <v>0</v>
      </c>
      <c r="L104" s="14">
        <v>100000</v>
      </c>
    </row>
    <row r="105" spans="1:12" x14ac:dyDescent="0.35">
      <c r="A105" s="64">
        <v>104</v>
      </c>
      <c r="B105" s="64">
        <f>IF(Table119[[#This Row],[COUNTRY]]=CATEGORICAL_BINS_STEP_1!$L$2,1,0)</f>
        <v>0</v>
      </c>
      <c r="C105" s="64">
        <f>IF(Table119[[#This Row],[COUNTRY]]=CATEGORICAL_BINS_STEP_1!$L$3,1,0)</f>
        <v>0</v>
      </c>
      <c r="D105" s="64">
        <f>IF(Table119[[#This Row],[COUNTRY]]=CATEGORICAL_BINS_STEP_1!$L$4,1,0)</f>
        <v>0</v>
      </c>
      <c r="E105" s="64">
        <f>IF(Table119[[#This Row],[COUNTRY]]=CATEGORICAL_BINS_STEP_1!$L$5,1,0)</f>
        <v>0</v>
      </c>
      <c r="F105" s="64">
        <f>IF(Table119[[#This Row],[COUNTRY]]=CATEGORICAL_BINS_STEP_1!L109,1,0)</f>
        <v>0</v>
      </c>
      <c r="G105" s="64">
        <f>IF(Table119[[#This Row],[COUNTRY]]=CATEGORICAL_BINS_STEP_1!$L$7,1,0)</f>
        <v>1</v>
      </c>
      <c r="H105" s="64">
        <f>IF(Table119[[#This Row],[COUNTRY]]=CATEGORICAL_BINS_STEP_1!$L$8,1,0)</f>
        <v>0</v>
      </c>
      <c r="I105" s="64">
        <f>IF(Table119[[#This Row],[COUNTRY]]=CATEGORICAL_BINS_STEP_1!$L$9,1,0)</f>
        <v>0</v>
      </c>
      <c r="J105" s="64">
        <f>IF(Table119[[#This Row],[COUNTRY]]=CATEGORICAL_BINS_STEP_1!$L$10,1,0)</f>
        <v>0</v>
      </c>
      <c r="K105" s="64">
        <f>IF(Table119[[#This Row],[COUNTRY]]=CATEGORICAL_BINS_STEP_1!$L$11,1,0)</f>
        <v>0</v>
      </c>
      <c r="L105" s="14">
        <v>250000</v>
      </c>
    </row>
    <row r="106" spans="1:12" x14ac:dyDescent="0.35">
      <c r="A106" s="64">
        <v>105</v>
      </c>
      <c r="B106" s="64">
        <f>IF(Table119[[#This Row],[COUNTRY]]=CATEGORICAL_BINS_STEP_1!$L$2,1,0)</f>
        <v>0</v>
      </c>
      <c r="C106" s="64">
        <f>IF(Table119[[#This Row],[COUNTRY]]=CATEGORICAL_BINS_STEP_1!$L$3,1,0)</f>
        <v>0</v>
      </c>
      <c r="D106" s="64">
        <f>IF(Table119[[#This Row],[COUNTRY]]=CATEGORICAL_BINS_STEP_1!$L$4,1,0)</f>
        <v>0</v>
      </c>
      <c r="E106" s="64">
        <f>IF(Table119[[#This Row],[COUNTRY]]=CATEGORICAL_BINS_STEP_1!$L$5,1,0)</f>
        <v>0</v>
      </c>
      <c r="F106" s="64">
        <f>IF(Table119[[#This Row],[COUNTRY]]=CATEGORICAL_BINS_STEP_1!L110,1,0)</f>
        <v>0</v>
      </c>
      <c r="G106" s="64">
        <f>IF(Table119[[#This Row],[COUNTRY]]=CATEGORICAL_BINS_STEP_1!$L$7,1,0)</f>
        <v>0</v>
      </c>
      <c r="H106" s="64">
        <f>IF(Table119[[#This Row],[COUNTRY]]=CATEGORICAL_BINS_STEP_1!$L$8,1,0)</f>
        <v>0</v>
      </c>
      <c r="I106" s="64">
        <f>IF(Table119[[#This Row],[COUNTRY]]=CATEGORICAL_BINS_STEP_1!$L$9,1,0)</f>
        <v>1</v>
      </c>
      <c r="J106" s="64">
        <f>IF(Table119[[#This Row],[COUNTRY]]=CATEGORICAL_BINS_STEP_1!$L$10,1,0)</f>
        <v>0</v>
      </c>
      <c r="K106" s="64">
        <f>IF(Table119[[#This Row],[COUNTRY]]=CATEGORICAL_BINS_STEP_1!$L$11,1,0)</f>
        <v>0</v>
      </c>
      <c r="L106" s="14">
        <v>100000</v>
      </c>
    </row>
    <row r="107" spans="1:12" x14ac:dyDescent="0.35">
      <c r="A107" s="64">
        <v>106</v>
      </c>
      <c r="B107" s="64">
        <f>IF(Table119[[#This Row],[COUNTRY]]=CATEGORICAL_BINS_STEP_1!$L$2,1,0)</f>
        <v>0</v>
      </c>
      <c r="C107" s="64">
        <f>IF(Table119[[#This Row],[COUNTRY]]=CATEGORICAL_BINS_STEP_1!$L$3,1,0)</f>
        <v>0</v>
      </c>
      <c r="D107" s="64">
        <f>IF(Table119[[#This Row],[COUNTRY]]=CATEGORICAL_BINS_STEP_1!$L$4,1,0)</f>
        <v>0</v>
      </c>
      <c r="E107" s="64">
        <f>IF(Table119[[#This Row],[COUNTRY]]=CATEGORICAL_BINS_STEP_1!$L$5,1,0)</f>
        <v>0</v>
      </c>
      <c r="F107" s="64">
        <f>IF(Table119[[#This Row],[COUNTRY]]=CATEGORICAL_BINS_STEP_1!L111,1,0)</f>
        <v>0</v>
      </c>
      <c r="G107" s="64">
        <f>IF(Table119[[#This Row],[COUNTRY]]=CATEGORICAL_BINS_STEP_1!$L$7,1,0)</f>
        <v>0</v>
      </c>
      <c r="H107" s="64">
        <f>IF(Table119[[#This Row],[COUNTRY]]=CATEGORICAL_BINS_STEP_1!$L$8,1,0)</f>
        <v>0</v>
      </c>
      <c r="I107" s="64">
        <f>IF(Table119[[#This Row],[COUNTRY]]=CATEGORICAL_BINS_STEP_1!$L$9,1,0)</f>
        <v>1</v>
      </c>
      <c r="J107" s="64">
        <f>IF(Table119[[#This Row],[COUNTRY]]=CATEGORICAL_BINS_STEP_1!$L$10,1,0)</f>
        <v>0</v>
      </c>
      <c r="K107" s="64">
        <f>IF(Table119[[#This Row],[COUNTRY]]=CATEGORICAL_BINS_STEP_1!$L$11,1,0)</f>
        <v>0</v>
      </c>
      <c r="L107" s="14">
        <v>625000</v>
      </c>
    </row>
    <row r="108" spans="1:12" x14ac:dyDescent="0.35">
      <c r="A108" s="64">
        <v>107</v>
      </c>
      <c r="B108" s="64">
        <f>IF(Table119[[#This Row],[COUNTRY]]=CATEGORICAL_BINS_STEP_1!$L$2,1,0)</f>
        <v>0</v>
      </c>
      <c r="C108" s="64">
        <f>IF(Table119[[#This Row],[COUNTRY]]=CATEGORICAL_BINS_STEP_1!$L$3,1,0)</f>
        <v>1</v>
      </c>
      <c r="D108" s="64">
        <f>IF(Table119[[#This Row],[COUNTRY]]=CATEGORICAL_BINS_STEP_1!$L$4,1,0)</f>
        <v>0</v>
      </c>
      <c r="E108" s="64">
        <f>IF(Table119[[#This Row],[COUNTRY]]=CATEGORICAL_BINS_STEP_1!$L$5,1,0)</f>
        <v>0</v>
      </c>
      <c r="F108" s="64">
        <f>IF(Table119[[#This Row],[COUNTRY]]=CATEGORICAL_BINS_STEP_1!L112,1,0)</f>
        <v>0</v>
      </c>
      <c r="G108" s="64">
        <f>IF(Table119[[#This Row],[COUNTRY]]=CATEGORICAL_BINS_STEP_1!$L$7,1,0)</f>
        <v>0</v>
      </c>
      <c r="H108" s="64">
        <f>IF(Table119[[#This Row],[COUNTRY]]=CATEGORICAL_BINS_STEP_1!$L$8,1,0)</f>
        <v>0</v>
      </c>
      <c r="I108" s="64">
        <f>IF(Table119[[#This Row],[COUNTRY]]=CATEGORICAL_BINS_STEP_1!$L$9,1,0)</f>
        <v>0</v>
      </c>
      <c r="J108" s="64">
        <f>IF(Table119[[#This Row],[COUNTRY]]=CATEGORICAL_BINS_STEP_1!$L$10,1,0)</f>
        <v>0</v>
      </c>
      <c r="K108" s="64">
        <f>IF(Table119[[#This Row],[COUNTRY]]=CATEGORICAL_BINS_STEP_1!$L$11,1,0)</f>
        <v>0</v>
      </c>
      <c r="L108" s="14">
        <v>325000</v>
      </c>
    </row>
    <row r="109" spans="1:12" x14ac:dyDescent="0.35">
      <c r="A109" s="64">
        <v>108</v>
      </c>
      <c r="B109" s="64">
        <f>IF(Table119[[#This Row],[COUNTRY]]=CATEGORICAL_BINS_STEP_1!$L$2,1,0)</f>
        <v>0</v>
      </c>
      <c r="C109" s="64">
        <f>IF(Table119[[#This Row],[COUNTRY]]=CATEGORICAL_BINS_STEP_1!$L$3,1,0)</f>
        <v>0</v>
      </c>
      <c r="D109" s="64">
        <f>IF(Table119[[#This Row],[COUNTRY]]=CATEGORICAL_BINS_STEP_1!$L$4,1,0)</f>
        <v>0</v>
      </c>
      <c r="E109" s="64">
        <f>IF(Table119[[#This Row],[COUNTRY]]=CATEGORICAL_BINS_STEP_1!$L$5,1,0)</f>
        <v>0</v>
      </c>
      <c r="F109" s="64">
        <f>IF(Table119[[#This Row],[COUNTRY]]=CATEGORICAL_BINS_STEP_1!L113,1,0)</f>
        <v>0</v>
      </c>
      <c r="G109" s="64">
        <f>IF(Table119[[#This Row],[COUNTRY]]=CATEGORICAL_BINS_STEP_1!$L$7,1,0)</f>
        <v>0</v>
      </c>
      <c r="H109" s="64">
        <f>IF(Table119[[#This Row],[COUNTRY]]=CATEGORICAL_BINS_STEP_1!$L$8,1,0)</f>
        <v>0</v>
      </c>
      <c r="I109" s="64">
        <f>IF(Table119[[#This Row],[COUNTRY]]=CATEGORICAL_BINS_STEP_1!$L$9,1,0)</f>
        <v>1</v>
      </c>
      <c r="J109" s="64">
        <f>IF(Table119[[#This Row],[COUNTRY]]=CATEGORICAL_BINS_STEP_1!$L$10,1,0)</f>
        <v>0</v>
      </c>
      <c r="K109" s="64">
        <f>IF(Table119[[#This Row],[COUNTRY]]=CATEGORICAL_BINS_STEP_1!$L$11,1,0)</f>
        <v>0</v>
      </c>
      <c r="L109" s="14">
        <v>175000</v>
      </c>
    </row>
    <row r="110" spans="1:12" x14ac:dyDescent="0.35">
      <c r="A110" s="64">
        <v>109</v>
      </c>
      <c r="B110" s="64">
        <f>IF(Table119[[#This Row],[COUNTRY]]=CATEGORICAL_BINS_STEP_1!$L$2,1,0)</f>
        <v>0</v>
      </c>
      <c r="C110" s="64">
        <f>IF(Table119[[#This Row],[COUNTRY]]=CATEGORICAL_BINS_STEP_1!$L$3,1,0)</f>
        <v>0</v>
      </c>
      <c r="D110" s="64">
        <f>IF(Table119[[#This Row],[COUNTRY]]=CATEGORICAL_BINS_STEP_1!$L$4,1,0)</f>
        <v>0</v>
      </c>
      <c r="E110" s="64">
        <f>IF(Table119[[#This Row],[COUNTRY]]=CATEGORICAL_BINS_STEP_1!$L$5,1,0)</f>
        <v>0</v>
      </c>
      <c r="F110" s="64">
        <f>IF(Table119[[#This Row],[COUNTRY]]=CATEGORICAL_BINS_STEP_1!L114,1,0)</f>
        <v>0</v>
      </c>
      <c r="G110" s="64">
        <f>IF(Table119[[#This Row],[COUNTRY]]=CATEGORICAL_BINS_STEP_1!$L$7,1,0)</f>
        <v>0</v>
      </c>
      <c r="H110" s="64">
        <f>IF(Table119[[#This Row],[COUNTRY]]=CATEGORICAL_BINS_STEP_1!$L$8,1,0)</f>
        <v>0</v>
      </c>
      <c r="I110" s="64">
        <f>IF(Table119[[#This Row],[COUNTRY]]=CATEGORICAL_BINS_STEP_1!$L$9,1,0)</f>
        <v>1</v>
      </c>
      <c r="J110" s="64">
        <f>IF(Table119[[#This Row],[COUNTRY]]=CATEGORICAL_BINS_STEP_1!$L$10,1,0)</f>
        <v>0</v>
      </c>
      <c r="K110" s="64">
        <f>IF(Table119[[#This Row],[COUNTRY]]=CATEGORICAL_BINS_STEP_1!$L$11,1,0)</f>
        <v>0</v>
      </c>
      <c r="L110" s="14">
        <v>1350000</v>
      </c>
    </row>
    <row r="111" spans="1:12" x14ac:dyDescent="0.35">
      <c r="A111" s="64">
        <v>110</v>
      </c>
      <c r="B111" s="64">
        <f>IF(Table119[[#This Row],[COUNTRY]]=CATEGORICAL_BINS_STEP_1!$L$2,1,0)</f>
        <v>0</v>
      </c>
      <c r="C111" s="64">
        <f>IF(Table119[[#This Row],[COUNTRY]]=CATEGORICAL_BINS_STEP_1!$L$3,1,0)</f>
        <v>0</v>
      </c>
      <c r="D111" s="64">
        <f>IF(Table119[[#This Row],[COUNTRY]]=CATEGORICAL_BINS_STEP_1!$L$4,1,0)</f>
        <v>1</v>
      </c>
      <c r="E111" s="64">
        <f>IF(Table119[[#This Row],[COUNTRY]]=CATEGORICAL_BINS_STEP_1!$L$5,1,0)</f>
        <v>0</v>
      </c>
      <c r="F111" s="64">
        <f>IF(Table119[[#This Row],[COUNTRY]]=CATEGORICAL_BINS_STEP_1!L115,1,0)</f>
        <v>0</v>
      </c>
      <c r="G111" s="64">
        <f>IF(Table119[[#This Row],[COUNTRY]]=CATEGORICAL_BINS_STEP_1!$L$7,1,0)</f>
        <v>0</v>
      </c>
      <c r="H111" s="64">
        <f>IF(Table119[[#This Row],[COUNTRY]]=CATEGORICAL_BINS_STEP_1!$L$8,1,0)</f>
        <v>0</v>
      </c>
      <c r="I111" s="64">
        <f>IF(Table119[[#This Row],[COUNTRY]]=CATEGORICAL_BINS_STEP_1!$L$9,1,0)</f>
        <v>0</v>
      </c>
      <c r="J111" s="64">
        <f>IF(Table119[[#This Row],[COUNTRY]]=CATEGORICAL_BINS_STEP_1!$L$10,1,0)</f>
        <v>0</v>
      </c>
      <c r="K111" s="64">
        <f>IF(Table119[[#This Row],[COUNTRY]]=CATEGORICAL_BINS_STEP_1!$L$11,1,0)</f>
        <v>0</v>
      </c>
      <c r="L111" s="14">
        <v>125000</v>
      </c>
    </row>
    <row r="112" spans="1:12" x14ac:dyDescent="0.35">
      <c r="A112" s="64">
        <v>111</v>
      </c>
      <c r="B112" s="64">
        <f>IF(Table119[[#This Row],[COUNTRY]]=CATEGORICAL_BINS_STEP_1!$L$2,1,0)</f>
        <v>0</v>
      </c>
      <c r="C112" s="64">
        <f>IF(Table119[[#This Row],[COUNTRY]]=CATEGORICAL_BINS_STEP_1!$L$3,1,0)</f>
        <v>0</v>
      </c>
      <c r="D112" s="64">
        <f>IF(Table119[[#This Row],[COUNTRY]]=CATEGORICAL_BINS_STEP_1!$L$4,1,0)</f>
        <v>0</v>
      </c>
      <c r="E112" s="64">
        <f>IF(Table119[[#This Row],[COUNTRY]]=CATEGORICAL_BINS_STEP_1!$L$5,1,0)</f>
        <v>0</v>
      </c>
      <c r="F112" s="64">
        <f>IF(Table119[[#This Row],[COUNTRY]]=CATEGORICAL_BINS_STEP_1!L116,1,0)</f>
        <v>0</v>
      </c>
      <c r="G112" s="64">
        <f>IF(Table119[[#This Row],[COUNTRY]]=CATEGORICAL_BINS_STEP_1!$L$7,1,0)</f>
        <v>0</v>
      </c>
      <c r="H112" s="64">
        <f>IF(Table119[[#This Row],[COUNTRY]]=CATEGORICAL_BINS_STEP_1!$L$8,1,0)</f>
        <v>0</v>
      </c>
      <c r="I112" s="64">
        <f>IF(Table119[[#This Row],[COUNTRY]]=CATEGORICAL_BINS_STEP_1!$L$9,1,0)</f>
        <v>0</v>
      </c>
      <c r="J112" s="64">
        <f>IF(Table119[[#This Row],[COUNTRY]]=CATEGORICAL_BINS_STEP_1!$L$10,1,0)</f>
        <v>0</v>
      </c>
      <c r="K112" s="64">
        <f>IF(Table119[[#This Row],[COUNTRY]]=CATEGORICAL_BINS_STEP_1!$L$11,1,0)</f>
        <v>0</v>
      </c>
      <c r="L112" s="14">
        <v>1000000</v>
      </c>
    </row>
    <row r="113" spans="1:12" x14ac:dyDescent="0.35">
      <c r="A113" s="64">
        <v>112</v>
      </c>
      <c r="B113" s="64">
        <f>IF(Table119[[#This Row],[COUNTRY]]=CATEGORICAL_BINS_STEP_1!$L$2,1,0)</f>
        <v>0</v>
      </c>
      <c r="C113" s="64">
        <f>IF(Table119[[#This Row],[COUNTRY]]=CATEGORICAL_BINS_STEP_1!$L$3,1,0)</f>
        <v>0</v>
      </c>
      <c r="D113" s="64">
        <f>IF(Table119[[#This Row],[COUNTRY]]=CATEGORICAL_BINS_STEP_1!$L$4,1,0)</f>
        <v>0</v>
      </c>
      <c r="E113" s="64">
        <f>IF(Table119[[#This Row],[COUNTRY]]=CATEGORICAL_BINS_STEP_1!$L$5,1,0)</f>
        <v>0</v>
      </c>
      <c r="F113" s="64">
        <f>IF(Table119[[#This Row],[COUNTRY]]=CATEGORICAL_BINS_STEP_1!L117,1,0)</f>
        <v>0</v>
      </c>
      <c r="G113" s="64">
        <f>IF(Table119[[#This Row],[COUNTRY]]=CATEGORICAL_BINS_STEP_1!$L$7,1,0)</f>
        <v>1</v>
      </c>
      <c r="H113" s="64">
        <f>IF(Table119[[#This Row],[COUNTRY]]=CATEGORICAL_BINS_STEP_1!$L$8,1,0)</f>
        <v>0</v>
      </c>
      <c r="I113" s="64">
        <f>IF(Table119[[#This Row],[COUNTRY]]=CATEGORICAL_BINS_STEP_1!$L$9,1,0)</f>
        <v>0</v>
      </c>
      <c r="J113" s="64">
        <f>IF(Table119[[#This Row],[COUNTRY]]=CATEGORICAL_BINS_STEP_1!$L$10,1,0)</f>
        <v>0</v>
      </c>
      <c r="K113" s="64">
        <f>IF(Table119[[#This Row],[COUNTRY]]=CATEGORICAL_BINS_STEP_1!$L$11,1,0)</f>
        <v>0</v>
      </c>
      <c r="L113" s="14">
        <v>1800000</v>
      </c>
    </row>
    <row r="114" spans="1:12" x14ac:dyDescent="0.35">
      <c r="A114" s="64">
        <v>113</v>
      </c>
      <c r="B114" s="64">
        <f>IF(Table119[[#This Row],[COUNTRY]]=CATEGORICAL_BINS_STEP_1!$L$2,1,0)</f>
        <v>0</v>
      </c>
      <c r="C114" s="64">
        <f>IF(Table119[[#This Row],[COUNTRY]]=CATEGORICAL_BINS_STEP_1!$L$3,1,0)</f>
        <v>0</v>
      </c>
      <c r="D114" s="64">
        <f>IF(Table119[[#This Row],[COUNTRY]]=CATEGORICAL_BINS_STEP_1!$L$4,1,0)</f>
        <v>0</v>
      </c>
      <c r="E114" s="64">
        <f>IF(Table119[[#This Row],[COUNTRY]]=CATEGORICAL_BINS_STEP_1!$L$5,1,0)</f>
        <v>1</v>
      </c>
      <c r="F114" s="64">
        <f>IF(Table119[[#This Row],[COUNTRY]]=CATEGORICAL_BINS_STEP_1!L118,1,0)</f>
        <v>0</v>
      </c>
      <c r="G114" s="64">
        <f>IF(Table119[[#This Row],[COUNTRY]]=CATEGORICAL_BINS_STEP_1!$L$7,1,0)</f>
        <v>0</v>
      </c>
      <c r="H114" s="64">
        <f>IF(Table119[[#This Row],[COUNTRY]]=CATEGORICAL_BINS_STEP_1!$L$8,1,0)</f>
        <v>0</v>
      </c>
      <c r="I114" s="64">
        <f>IF(Table119[[#This Row],[COUNTRY]]=CATEGORICAL_BINS_STEP_1!$L$9,1,0)</f>
        <v>0</v>
      </c>
      <c r="J114" s="64">
        <f>IF(Table119[[#This Row],[COUNTRY]]=CATEGORICAL_BINS_STEP_1!$L$10,1,0)</f>
        <v>0</v>
      </c>
      <c r="K114" s="64">
        <f>IF(Table119[[#This Row],[COUNTRY]]=CATEGORICAL_BINS_STEP_1!$L$11,1,0)</f>
        <v>0</v>
      </c>
      <c r="L114" s="14">
        <v>675000</v>
      </c>
    </row>
    <row r="115" spans="1:12" x14ac:dyDescent="0.35">
      <c r="A115" s="64">
        <v>114</v>
      </c>
      <c r="B115" s="64">
        <f>IF(Table119[[#This Row],[COUNTRY]]=CATEGORICAL_BINS_STEP_1!$L$2,1,0)</f>
        <v>0</v>
      </c>
      <c r="C115" s="64">
        <f>IF(Table119[[#This Row],[COUNTRY]]=CATEGORICAL_BINS_STEP_1!$L$3,1,0)</f>
        <v>0</v>
      </c>
      <c r="D115" s="64">
        <f>IF(Table119[[#This Row],[COUNTRY]]=CATEGORICAL_BINS_STEP_1!$L$4,1,0)</f>
        <v>0</v>
      </c>
      <c r="E115" s="64">
        <f>IF(Table119[[#This Row],[COUNTRY]]=CATEGORICAL_BINS_STEP_1!$L$5,1,0)</f>
        <v>0</v>
      </c>
      <c r="F115" s="64">
        <f>IF(Table119[[#This Row],[COUNTRY]]=CATEGORICAL_BINS_STEP_1!L119,1,0)</f>
        <v>0</v>
      </c>
      <c r="G115" s="64">
        <f>IF(Table119[[#This Row],[COUNTRY]]=CATEGORICAL_BINS_STEP_1!$L$7,1,0)</f>
        <v>0</v>
      </c>
      <c r="H115" s="64">
        <f>IF(Table119[[#This Row],[COUNTRY]]=CATEGORICAL_BINS_STEP_1!$L$8,1,0)</f>
        <v>0</v>
      </c>
      <c r="I115" s="64">
        <f>IF(Table119[[#This Row],[COUNTRY]]=CATEGORICAL_BINS_STEP_1!$L$9,1,0)</f>
        <v>0</v>
      </c>
      <c r="J115" s="64">
        <f>IF(Table119[[#This Row],[COUNTRY]]=CATEGORICAL_BINS_STEP_1!$L$10,1,0)</f>
        <v>0</v>
      </c>
      <c r="K115" s="64">
        <f>IF(Table119[[#This Row],[COUNTRY]]=CATEGORICAL_BINS_STEP_1!$L$11,1,0)</f>
        <v>0</v>
      </c>
      <c r="L115" s="14">
        <v>1600000</v>
      </c>
    </row>
    <row r="116" spans="1:12" x14ac:dyDescent="0.35">
      <c r="A116" s="64">
        <v>115</v>
      </c>
      <c r="B116" s="64">
        <f>IF(Table119[[#This Row],[COUNTRY]]=CATEGORICAL_BINS_STEP_1!$L$2,1,0)</f>
        <v>0</v>
      </c>
      <c r="C116" s="64">
        <f>IF(Table119[[#This Row],[COUNTRY]]=CATEGORICAL_BINS_STEP_1!$L$3,1,0)</f>
        <v>0</v>
      </c>
      <c r="D116" s="64">
        <f>IF(Table119[[#This Row],[COUNTRY]]=CATEGORICAL_BINS_STEP_1!$L$4,1,0)</f>
        <v>0</v>
      </c>
      <c r="E116" s="64">
        <f>IF(Table119[[#This Row],[COUNTRY]]=CATEGORICAL_BINS_STEP_1!$L$5,1,0)</f>
        <v>0</v>
      </c>
      <c r="F116" s="64">
        <f>IF(Table119[[#This Row],[COUNTRY]]=CATEGORICAL_BINS_STEP_1!L120,1,0)</f>
        <v>0</v>
      </c>
      <c r="G116" s="64">
        <f>IF(Table119[[#This Row],[COUNTRY]]=CATEGORICAL_BINS_STEP_1!$L$7,1,0)</f>
        <v>1</v>
      </c>
      <c r="H116" s="64">
        <f>IF(Table119[[#This Row],[COUNTRY]]=CATEGORICAL_BINS_STEP_1!$L$8,1,0)</f>
        <v>0</v>
      </c>
      <c r="I116" s="64">
        <f>IF(Table119[[#This Row],[COUNTRY]]=CATEGORICAL_BINS_STEP_1!$L$9,1,0)</f>
        <v>0</v>
      </c>
      <c r="J116" s="64">
        <f>IF(Table119[[#This Row],[COUNTRY]]=CATEGORICAL_BINS_STEP_1!$L$10,1,0)</f>
        <v>0</v>
      </c>
      <c r="K116" s="64">
        <f>IF(Table119[[#This Row],[COUNTRY]]=CATEGORICAL_BINS_STEP_1!$L$11,1,0)</f>
        <v>0</v>
      </c>
      <c r="L116" s="14">
        <v>240000</v>
      </c>
    </row>
    <row r="117" spans="1:12" x14ac:dyDescent="0.35">
      <c r="A117" s="64">
        <v>116</v>
      </c>
      <c r="B117" s="64">
        <f>IF(Table119[[#This Row],[COUNTRY]]=CATEGORICAL_BINS_STEP_1!$L$2,1,0)</f>
        <v>0</v>
      </c>
      <c r="C117" s="64">
        <f>IF(Table119[[#This Row],[COUNTRY]]=CATEGORICAL_BINS_STEP_1!$L$3,1,0)</f>
        <v>0</v>
      </c>
      <c r="D117" s="64">
        <f>IF(Table119[[#This Row],[COUNTRY]]=CATEGORICAL_BINS_STEP_1!$L$4,1,0)</f>
        <v>0</v>
      </c>
      <c r="E117" s="64">
        <f>IF(Table119[[#This Row],[COUNTRY]]=CATEGORICAL_BINS_STEP_1!$L$5,1,0)</f>
        <v>0</v>
      </c>
      <c r="F117" s="64">
        <f>IF(Table119[[#This Row],[COUNTRY]]=CATEGORICAL_BINS_STEP_1!L121,1,0)</f>
        <v>0</v>
      </c>
      <c r="G117" s="64">
        <f>IF(Table119[[#This Row],[COUNTRY]]=CATEGORICAL_BINS_STEP_1!$L$7,1,0)</f>
        <v>1</v>
      </c>
      <c r="H117" s="64">
        <f>IF(Table119[[#This Row],[COUNTRY]]=CATEGORICAL_BINS_STEP_1!$L$8,1,0)</f>
        <v>0</v>
      </c>
      <c r="I117" s="64">
        <f>IF(Table119[[#This Row],[COUNTRY]]=CATEGORICAL_BINS_STEP_1!$L$9,1,0)</f>
        <v>0</v>
      </c>
      <c r="J117" s="64">
        <f>IF(Table119[[#This Row],[COUNTRY]]=CATEGORICAL_BINS_STEP_1!$L$10,1,0)</f>
        <v>0</v>
      </c>
      <c r="K117" s="64">
        <f>IF(Table119[[#This Row],[COUNTRY]]=CATEGORICAL_BINS_STEP_1!$L$11,1,0)</f>
        <v>0</v>
      </c>
      <c r="L117" s="14">
        <v>150000</v>
      </c>
    </row>
    <row r="118" spans="1:12" x14ac:dyDescent="0.35">
      <c r="A118" s="64">
        <v>117</v>
      </c>
      <c r="B118" s="64">
        <f>IF(Table119[[#This Row],[COUNTRY]]=CATEGORICAL_BINS_STEP_1!$L$2,1,0)</f>
        <v>0</v>
      </c>
      <c r="C118" s="64">
        <f>IF(Table119[[#This Row],[COUNTRY]]=CATEGORICAL_BINS_STEP_1!$L$3,1,0)</f>
        <v>0</v>
      </c>
      <c r="D118" s="64">
        <f>IF(Table119[[#This Row],[COUNTRY]]=CATEGORICAL_BINS_STEP_1!$L$4,1,0)</f>
        <v>0</v>
      </c>
      <c r="E118" s="64">
        <f>IF(Table119[[#This Row],[COUNTRY]]=CATEGORICAL_BINS_STEP_1!$L$5,1,0)</f>
        <v>0</v>
      </c>
      <c r="F118" s="64">
        <f>IF(Table119[[#This Row],[COUNTRY]]=CATEGORICAL_BINS_STEP_1!L122,1,0)</f>
        <v>0</v>
      </c>
      <c r="G118" s="64">
        <f>IF(Table119[[#This Row],[COUNTRY]]=CATEGORICAL_BINS_STEP_1!$L$7,1,0)</f>
        <v>0</v>
      </c>
      <c r="H118" s="64">
        <f>IF(Table119[[#This Row],[COUNTRY]]=CATEGORICAL_BINS_STEP_1!$L$8,1,0)</f>
        <v>0</v>
      </c>
      <c r="I118" s="64">
        <f>IF(Table119[[#This Row],[COUNTRY]]=CATEGORICAL_BINS_STEP_1!$L$9,1,0)</f>
        <v>1</v>
      </c>
      <c r="J118" s="64">
        <f>IF(Table119[[#This Row],[COUNTRY]]=CATEGORICAL_BINS_STEP_1!$L$10,1,0)</f>
        <v>0</v>
      </c>
      <c r="K118" s="64">
        <f>IF(Table119[[#This Row],[COUNTRY]]=CATEGORICAL_BINS_STEP_1!$L$11,1,0)</f>
        <v>0</v>
      </c>
      <c r="L118" s="14">
        <v>800000</v>
      </c>
    </row>
    <row r="119" spans="1:12" x14ac:dyDescent="0.35">
      <c r="A119" s="64">
        <v>118</v>
      </c>
      <c r="B119" s="64">
        <f>IF(Table119[[#This Row],[COUNTRY]]=CATEGORICAL_BINS_STEP_1!$L$2,1,0)</f>
        <v>0</v>
      </c>
      <c r="C119" s="64">
        <f>IF(Table119[[#This Row],[COUNTRY]]=CATEGORICAL_BINS_STEP_1!$L$3,1,0)</f>
        <v>0</v>
      </c>
      <c r="D119" s="64">
        <f>IF(Table119[[#This Row],[COUNTRY]]=CATEGORICAL_BINS_STEP_1!$L$4,1,0)</f>
        <v>1</v>
      </c>
      <c r="E119" s="64">
        <f>IF(Table119[[#This Row],[COUNTRY]]=CATEGORICAL_BINS_STEP_1!$L$5,1,0)</f>
        <v>0</v>
      </c>
      <c r="F119" s="64">
        <f>IF(Table119[[#This Row],[COUNTRY]]=CATEGORICAL_BINS_STEP_1!L123,1,0)</f>
        <v>0</v>
      </c>
      <c r="G119" s="64">
        <f>IF(Table119[[#This Row],[COUNTRY]]=CATEGORICAL_BINS_STEP_1!$L$7,1,0)</f>
        <v>0</v>
      </c>
      <c r="H119" s="64">
        <f>IF(Table119[[#This Row],[COUNTRY]]=CATEGORICAL_BINS_STEP_1!$L$8,1,0)</f>
        <v>0</v>
      </c>
      <c r="I119" s="64">
        <f>IF(Table119[[#This Row],[COUNTRY]]=CATEGORICAL_BINS_STEP_1!$L$9,1,0)</f>
        <v>0</v>
      </c>
      <c r="J119" s="64">
        <f>IF(Table119[[#This Row],[COUNTRY]]=CATEGORICAL_BINS_STEP_1!$L$10,1,0)</f>
        <v>0</v>
      </c>
      <c r="K119" s="64">
        <f>IF(Table119[[#This Row],[COUNTRY]]=CATEGORICAL_BINS_STEP_1!$L$11,1,0)</f>
        <v>0</v>
      </c>
      <c r="L119" s="14">
        <v>200000</v>
      </c>
    </row>
    <row r="120" spans="1:12" x14ac:dyDescent="0.35">
      <c r="A120" s="64">
        <v>119</v>
      </c>
      <c r="B120" s="64">
        <f>IF(Table119[[#This Row],[COUNTRY]]=CATEGORICAL_BINS_STEP_1!$L$2,1,0)</f>
        <v>0</v>
      </c>
      <c r="C120" s="64">
        <f>IF(Table119[[#This Row],[COUNTRY]]=CATEGORICAL_BINS_STEP_1!$L$3,1,0)</f>
        <v>0</v>
      </c>
      <c r="D120" s="64">
        <f>IF(Table119[[#This Row],[COUNTRY]]=CATEGORICAL_BINS_STEP_1!$L$4,1,0)</f>
        <v>0</v>
      </c>
      <c r="E120" s="64">
        <f>IF(Table119[[#This Row],[COUNTRY]]=CATEGORICAL_BINS_STEP_1!$L$5,1,0)</f>
        <v>0</v>
      </c>
      <c r="F120" s="64">
        <f>IF(Table119[[#This Row],[COUNTRY]]=CATEGORICAL_BINS_STEP_1!L124,1,0)</f>
        <v>0</v>
      </c>
      <c r="G120" s="64">
        <f>IF(Table119[[#This Row],[COUNTRY]]=CATEGORICAL_BINS_STEP_1!$L$7,1,0)</f>
        <v>1</v>
      </c>
      <c r="H120" s="64">
        <f>IF(Table119[[#This Row],[COUNTRY]]=CATEGORICAL_BINS_STEP_1!$L$8,1,0)</f>
        <v>0</v>
      </c>
      <c r="I120" s="64">
        <f>IF(Table119[[#This Row],[COUNTRY]]=CATEGORICAL_BINS_STEP_1!$L$9,1,0)</f>
        <v>0</v>
      </c>
      <c r="J120" s="64">
        <f>IF(Table119[[#This Row],[COUNTRY]]=CATEGORICAL_BINS_STEP_1!$L$10,1,0)</f>
        <v>0</v>
      </c>
      <c r="K120" s="64">
        <f>IF(Table119[[#This Row],[COUNTRY]]=CATEGORICAL_BINS_STEP_1!$L$11,1,0)</f>
        <v>0</v>
      </c>
      <c r="L120" s="14">
        <v>50000</v>
      </c>
    </row>
    <row r="121" spans="1:12" x14ac:dyDescent="0.35">
      <c r="A121" s="64">
        <v>120</v>
      </c>
      <c r="B121" s="64">
        <f>IF(Table119[[#This Row],[COUNTRY]]=CATEGORICAL_BINS_STEP_1!$L$2,1,0)</f>
        <v>0</v>
      </c>
      <c r="C121" s="64">
        <f>IF(Table119[[#This Row],[COUNTRY]]=CATEGORICAL_BINS_STEP_1!$L$3,1,0)</f>
        <v>0</v>
      </c>
      <c r="D121" s="64">
        <f>IF(Table119[[#This Row],[COUNTRY]]=CATEGORICAL_BINS_STEP_1!$L$4,1,0)</f>
        <v>0</v>
      </c>
      <c r="E121" s="64">
        <f>IF(Table119[[#This Row],[COUNTRY]]=CATEGORICAL_BINS_STEP_1!$L$5,1,0)</f>
        <v>1</v>
      </c>
      <c r="F121" s="64">
        <f>IF(Table119[[#This Row],[COUNTRY]]=CATEGORICAL_BINS_STEP_1!L125,1,0)</f>
        <v>0</v>
      </c>
      <c r="G121" s="64">
        <f>IF(Table119[[#This Row],[COUNTRY]]=CATEGORICAL_BINS_STEP_1!$L$7,1,0)</f>
        <v>0</v>
      </c>
      <c r="H121" s="64">
        <f>IF(Table119[[#This Row],[COUNTRY]]=CATEGORICAL_BINS_STEP_1!$L$8,1,0)</f>
        <v>0</v>
      </c>
      <c r="I121" s="64">
        <f>IF(Table119[[#This Row],[COUNTRY]]=CATEGORICAL_BINS_STEP_1!$L$9,1,0)</f>
        <v>0</v>
      </c>
      <c r="J121" s="64">
        <f>IF(Table119[[#This Row],[COUNTRY]]=CATEGORICAL_BINS_STEP_1!$L$10,1,0)</f>
        <v>0</v>
      </c>
      <c r="K121" s="64">
        <f>IF(Table119[[#This Row],[COUNTRY]]=CATEGORICAL_BINS_STEP_1!$L$11,1,0)</f>
        <v>0</v>
      </c>
      <c r="L121" s="14">
        <v>700000</v>
      </c>
    </row>
    <row r="122" spans="1:12" x14ac:dyDescent="0.35">
      <c r="A122" s="64">
        <v>121</v>
      </c>
      <c r="B122" s="64">
        <f>IF(Table119[[#This Row],[COUNTRY]]=CATEGORICAL_BINS_STEP_1!$L$2,1,0)</f>
        <v>0</v>
      </c>
      <c r="C122" s="64">
        <f>IF(Table119[[#This Row],[COUNTRY]]=CATEGORICAL_BINS_STEP_1!$L$3,1,0)</f>
        <v>0</v>
      </c>
      <c r="D122" s="64">
        <f>IF(Table119[[#This Row],[COUNTRY]]=CATEGORICAL_BINS_STEP_1!$L$4,1,0)</f>
        <v>0</v>
      </c>
      <c r="E122" s="64">
        <f>IF(Table119[[#This Row],[COUNTRY]]=CATEGORICAL_BINS_STEP_1!$L$5,1,0)</f>
        <v>0</v>
      </c>
      <c r="F122" s="64">
        <f>IF(Table119[[#This Row],[COUNTRY]]=CATEGORICAL_BINS_STEP_1!L126,1,0)</f>
        <v>0</v>
      </c>
      <c r="G122" s="64">
        <f>IF(Table119[[#This Row],[COUNTRY]]=CATEGORICAL_BINS_STEP_1!$L$7,1,0)</f>
        <v>1</v>
      </c>
      <c r="H122" s="64">
        <f>IF(Table119[[#This Row],[COUNTRY]]=CATEGORICAL_BINS_STEP_1!$L$8,1,0)</f>
        <v>0</v>
      </c>
      <c r="I122" s="64">
        <f>IF(Table119[[#This Row],[COUNTRY]]=CATEGORICAL_BINS_STEP_1!$L$9,1,0)</f>
        <v>0</v>
      </c>
      <c r="J122" s="64">
        <f>IF(Table119[[#This Row],[COUNTRY]]=CATEGORICAL_BINS_STEP_1!$L$10,1,0)</f>
        <v>0</v>
      </c>
      <c r="K122" s="64">
        <f>IF(Table119[[#This Row],[COUNTRY]]=CATEGORICAL_BINS_STEP_1!$L$11,1,0)</f>
        <v>0</v>
      </c>
      <c r="L122" s="14">
        <v>625000</v>
      </c>
    </row>
    <row r="123" spans="1:12" x14ac:dyDescent="0.35">
      <c r="A123" s="64">
        <v>122</v>
      </c>
      <c r="B123" s="64">
        <f>IF(Table119[[#This Row],[COUNTRY]]=CATEGORICAL_BINS_STEP_1!$L$2,1,0)</f>
        <v>0</v>
      </c>
      <c r="C123" s="64">
        <f>IF(Table119[[#This Row],[COUNTRY]]=CATEGORICAL_BINS_STEP_1!$L$3,1,0)</f>
        <v>1</v>
      </c>
      <c r="D123" s="64">
        <f>IF(Table119[[#This Row],[COUNTRY]]=CATEGORICAL_BINS_STEP_1!$L$4,1,0)</f>
        <v>0</v>
      </c>
      <c r="E123" s="64">
        <f>IF(Table119[[#This Row],[COUNTRY]]=CATEGORICAL_BINS_STEP_1!$L$5,1,0)</f>
        <v>0</v>
      </c>
      <c r="F123" s="64">
        <f>IF(Table119[[#This Row],[COUNTRY]]=CATEGORICAL_BINS_STEP_1!L127,1,0)</f>
        <v>0</v>
      </c>
      <c r="G123" s="64">
        <f>IF(Table119[[#This Row],[COUNTRY]]=CATEGORICAL_BINS_STEP_1!$L$7,1,0)</f>
        <v>0</v>
      </c>
      <c r="H123" s="64">
        <f>IF(Table119[[#This Row],[COUNTRY]]=CATEGORICAL_BINS_STEP_1!$L$8,1,0)</f>
        <v>0</v>
      </c>
      <c r="I123" s="64">
        <f>IF(Table119[[#This Row],[COUNTRY]]=CATEGORICAL_BINS_STEP_1!$L$9,1,0)</f>
        <v>0</v>
      </c>
      <c r="J123" s="64">
        <f>IF(Table119[[#This Row],[COUNTRY]]=CATEGORICAL_BINS_STEP_1!$L$10,1,0)</f>
        <v>0</v>
      </c>
      <c r="K123" s="64">
        <f>IF(Table119[[#This Row],[COUNTRY]]=CATEGORICAL_BINS_STEP_1!$L$11,1,0)</f>
        <v>0</v>
      </c>
      <c r="L123" s="14">
        <v>475000</v>
      </c>
    </row>
    <row r="124" spans="1:12" x14ac:dyDescent="0.35">
      <c r="A124" s="64">
        <v>123</v>
      </c>
      <c r="B124" s="64">
        <f>IF(Table119[[#This Row],[COUNTRY]]=CATEGORICAL_BINS_STEP_1!$L$2,1,0)</f>
        <v>0</v>
      </c>
      <c r="C124" s="64">
        <f>IF(Table119[[#This Row],[COUNTRY]]=CATEGORICAL_BINS_STEP_1!$L$3,1,0)</f>
        <v>1</v>
      </c>
      <c r="D124" s="64">
        <f>IF(Table119[[#This Row],[COUNTRY]]=CATEGORICAL_BINS_STEP_1!$L$4,1,0)</f>
        <v>0</v>
      </c>
      <c r="E124" s="64">
        <f>IF(Table119[[#This Row],[COUNTRY]]=CATEGORICAL_BINS_STEP_1!$L$5,1,0)</f>
        <v>0</v>
      </c>
      <c r="F124" s="64">
        <f>IF(Table119[[#This Row],[COUNTRY]]=CATEGORICAL_BINS_STEP_1!L128,1,0)</f>
        <v>0</v>
      </c>
      <c r="G124" s="64">
        <f>IF(Table119[[#This Row],[COUNTRY]]=CATEGORICAL_BINS_STEP_1!$L$7,1,0)</f>
        <v>0</v>
      </c>
      <c r="H124" s="64">
        <f>IF(Table119[[#This Row],[COUNTRY]]=CATEGORICAL_BINS_STEP_1!$L$8,1,0)</f>
        <v>0</v>
      </c>
      <c r="I124" s="64">
        <f>IF(Table119[[#This Row],[COUNTRY]]=CATEGORICAL_BINS_STEP_1!$L$9,1,0)</f>
        <v>0</v>
      </c>
      <c r="J124" s="64">
        <f>IF(Table119[[#This Row],[COUNTRY]]=CATEGORICAL_BINS_STEP_1!$L$10,1,0)</f>
        <v>0</v>
      </c>
      <c r="K124" s="64">
        <f>IF(Table119[[#This Row],[COUNTRY]]=CATEGORICAL_BINS_STEP_1!$L$11,1,0)</f>
        <v>0</v>
      </c>
      <c r="L124" s="14">
        <v>450000</v>
      </c>
    </row>
    <row r="125" spans="1:12" x14ac:dyDescent="0.35">
      <c r="A125" s="64">
        <v>124</v>
      </c>
      <c r="B125" s="64">
        <f>IF(Table119[[#This Row],[COUNTRY]]=CATEGORICAL_BINS_STEP_1!$L$2,1,0)</f>
        <v>0</v>
      </c>
      <c r="C125" s="64">
        <f>IF(Table119[[#This Row],[COUNTRY]]=CATEGORICAL_BINS_STEP_1!$L$3,1,0)</f>
        <v>1</v>
      </c>
      <c r="D125" s="64">
        <f>IF(Table119[[#This Row],[COUNTRY]]=CATEGORICAL_BINS_STEP_1!$L$4,1,0)</f>
        <v>0</v>
      </c>
      <c r="E125" s="64">
        <f>IF(Table119[[#This Row],[COUNTRY]]=CATEGORICAL_BINS_STEP_1!$L$5,1,0)</f>
        <v>0</v>
      </c>
      <c r="F125" s="64">
        <f>IF(Table119[[#This Row],[COUNTRY]]=CATEGORICAL_BINS_STEP_1!L129,1,0)</f>
        <v>0</v>
      </c>
      <c r="G125" s="64">
        <f>IF(Table119[[#This Row],[COUNTRY]]=CATEGORICAL_BINS_STEP_1!$L$7,1,0)</f>
        <v>0</v>
      </c>
      <c r="H125" s="64">
        <f>IF(Table119[[#This Row],[COUNTRY]]=CATEGORICAL_BINS_STEP_1!$L$8,1,0)</f>
        <v>0</v>
      </c>
      <c r="I125" s="64">
        <f>IF(Table119[[#This Row],[COUNTRY]]=CATEGORICAL_BINS_STEP_1!$L$9,1,0)</f>
        <v>0</v>
      </c>
      <c r="J125" s="64">
        <f>IF(Table119[[#This Row],[COUNTRY]]=CATEGORICAL_BINS_STEP_1!$L$10,1,0)</f>
        <v>0</v>
      </c>
      <c r="K125" s="64">
        <f>IF(Table119[[#This Row],[COUNTRY]]=CATEGORICAL_BINS_STEP_1!$L$11,1,0)</f>
        <v>0</v>
      </c>
      <c r="L125" s="14">
        <v>750000</v>
      </c>
    </row>
    <row r="126" spans="1:12" x14ac:dyDescent="0.35">
      <c r="A126" s="64">
        <v>125</v>
      </c>
      <c r="B126" s="64">
        <f>IF(Table119[[#This Row],[COUNTRY]]=CATEGORICAL_BINS_STEP_1!$L$2,1,0)</f>
        <v>0</v>
      </c>
      <c r="C126" s="64">
        <f>IF(Table119[[#This Row],[COUNTRY]]=CATEGORICAL_BINS_STEP_1!$L$3,1,0)</f>
        <v>0</v>
      </c>
      <c r="D126" s="64">
        <f>IF(Table119[[#This Row],[COUNTRY]]=CATEGORICAL_BINS_STEP_1!$L$4,1,0)</f>
        <v>0</v>
      </c>
      <c r="E126" s="64">
        <f>IF(Table119[[#This Row],[COUNTRY]]=CATEGORICAL_BINS_STEP_1!$L$5,1,0)</f>
        <v>1</v>
      </c>
      <c r="F126" s="64">
        <f>IF(Table119[[#This Row],[COUNTRY]]=CATEGORICAL_BINS_STEP_1!L130,1,0)</f>
        <v>0</v>
      </c>
      <c r="G126" s="64">
        <f>IF(Table119[[#This Row],[COUNTRY]]=CATEGORICAL_BINS_STEP_1!$L$7,1,0)</f>
        <v>0</v>
      </c>
      <c r="H126" s="64">
        <f>IF(Table119[[#This Row],[COUNTRY]]=CATEGORICAL_BINS_STEP_1!$L$8,1,0)</f>
        <v>0</v>
      </c>
      <c r="I126" s="64">
        <f>IF(Table119[[#This Row],[COUNTRY]]=CATEGORICAL_BINS_STEP_1!$L$9,1,0)</f>
        <v>0</v>
      </c>
      <c r="J126" s="64">
        <f>IF(Table119[[#This Row],[COUNTRY]]=CATEGORICAL_BINS_STEP_1!$L$10,1,0)</f>
        <v>0</v>
      </c>
      <c r="K126" s="64">
        <f>IF(Table119[[#This Row],[COUNTRY]]=CATEGORICAL_BINS_STEP_1!$L$11,1,0)</f>
        <v>0</v>
      </c>
      <c r="L126" s="14">
        <v>500000</v>
      </c>
    </row>
    <row r="127" spans="1:12" x14ac:dyDescent="0.35">
      <c r="A127" s="64">
        <v>126</v>
      </c>
      <c r="B127" s="64">
        <f>IF(Table119[[#This Row],[COUNTRY]]=CATEGORICAL_BINS_STEP_1!$L$2,1,0)</f>
        <v>0</v>
      </c>
      <c r="C127" s="64">
        <f>IF(Table119[[#This Row],[COUNTRY]]=CATEGORICAL_BINS_STEP_1!$L$3,1,0)</f>
        <v>1</v>
      </c>
      <c r="D127" s="64">
        <f>IF(Table119[[#This Row],[COUNTRY]]=CATEGORICAL_BINS_STEP_1!$L$4,1,0)</f>
        <v>0</v>
      </c>
      <c r="E127" s="64">
        <f>IF(Table119[[#This Row],[COUNTRY]]=CATEGORICAL_BINS_STEP_1!$L$5,1,0)</f>
        <v>0</v>
      </c>
      <c r="F127" s="64">
        <f>IF(Table119[[#This Row],[COUNTRY]]=CATEGORICAL_BINS_STEP_1!L131,1,0)</f>
        <v>0</v>
      </c>
      <c r="G127" s="64">
        <f>IF(Table119[[#This Row],[COUNTRY]]=CATEGORICAL_BINS_STEP_1!$L$7,1,0)</f>
        <v>0</v>
      </c>
      <c r="H127" s="64">
        <f>IF(Table119[[#This Row],[COUNTRY]]=CATEGORICAL_BINS_STEP_1!$L$8,1,0)</f>
        <v>0</v>
      </c>
      <c r="I127" s="64">
        <f>IF(Table119[[#This Row],[COUNTRY]]=CATEGORICAL_BINS_STEP_1!$L$9,1,0)</f>
        <v>0</v>
      </c>
      <c r="J127" s="64">
        <f>IF(Table119[[#This Row],[COUNTRY]]=CATEGORICAL_BINS_STEP_1!$L$10,1,0)</f>
        <v>0</v>
      </c>
      <c r="K127" s="64">
        <f>IF(Table119[[#This Row],[COUNTRY]]=CATEGORICAL_BINS_STEP_1!$L$11,1,0)</f>
        <v>0</v>
      </c>
      <c r="L127" s="14">
        <v>750000</v>
      </c>
    </row>
    <row r="128" spans="1:12" x14ac:dyDescent="0.35">
      <c r="A128" s="64">
        <v>127</v>
      </c>
      <c r="B128" s="64">
        <f>IF(Table119[[#This Row],[COUNTRY]]=CATEGORICAL_BINS_STEP_1!$L$2,1,0)</f>
        <v>0</v>
      </c>
      <c r="C128" s="64">
        <f>IF(Table119[[#This Row],[COUNTRY]]=CATEGORICAL_BINS_STEP_1!$L$3,1,0)</f>
        <v>1</v>
      </c>
      <c r="D128" s="64">
        <f>IF(Table119[[#This Row],[COUNTRY]]=CATEGORICAL_BINS_STEP_1!$L$4,1,0)</f>
        <v>0</v>
      </c>
      <c r="E128" s="64">
        <f>IF(Table119[[#This Row],[COUNTRY]]=CATEGORICAL_BINS_STEP_1!$L$5,1,0)</f>
        <v>0</v>
      </c>
      <c r="F128" s="64">
        <f>IF(Table119[[#This Row],[COUNTRY]]=CATEGORICAL_BINS_STEP_1!L132,1,0)</f>
        <v>0</v>
      </c>
      <c r="G128" s="64">
        <f>IF(Table119[[#This Row],[COUNTRY]]=CATEGORICAL_BINS_STEP_1!$L$7,1,0)</f>
        <v>0</v>
      </c>
      <c r="H128" s="64">
        <f>IF(Table119[[#This Row],[COUNTRY]]=CATEGORICAL_BINS_STEP_1!$L$8,1,0)</f>
        <v>0</v>
      </c>
      <c r="I128" s="64">
        <f>IF(Table119[[#This Row],[COUNTRY]]=CATEGORICAL_BINS_STEP_1!$L$9,1,0)</f>
        <v>0</v>
      </c>
      <c r="J128" s="64">
        <f>IF(Table119[[#This Row],[COUNTRY]]=CATEGORICAL_BINS_STEP_1!$L$10,1,0)</f>
        <v>0</v>
      </c>
      <c r="K128" s="64">
        <f>IF(Table119[[#This Row],[COUNTRY]]=CATEGORICAL_BINS_STEP_1!$L$11,1,0)</f>
        <v>0</v>
      </c>
      <c r="L128" s="14">
        <v>225000</v>
      </c>
    </row>
    <row r="129" spans="1:12" x14ac:dyDescent="0.35">
      <c r="A129" s="64">
        <v>128</v>
      </c>
      <c r="B129" s="64">
        <f>IF(Table119[[#This Row],[COUNTRY]]=CATEGORICAL_BINS_STEP_1!$L$2,1,0)</f>
        <v>0</v>
      </c>
      <c r="C129" s="64">
        <f>IF(Table119[[#This Row],[COUNTRY]]=CATEGORICAL_BINS_STEP_1!$L$3,1,0)</f>
        <v>0</v>
      </c>
      <c r="D129" s="64">
        <f>IF(Table119[[#This Row],[COUNTRY]]=CATEGORICAL_BINS_STEP_1!$L$4,1,0)</f>
        <v>0</v>
      </c>
      <c r="E129" s="64">
        <f>IF(Table119[[#This Row],[COUNTRY]]=CATEGORICAL_BINS_STEP_1!$L$5,1,0)</f>
        <v>0</v>
      </c>
      <c r="F129" s="64">
        <f>IF(Table119[[#This Row],[COUNTRY]]=CATEGORICAL_BINS_STEP_1!L133,1,0)</f>
        <v>0</v>
      </c>
      <c r="G129" s="64">
        <f>IF(Table119[[#This Row],[COUNTRY]]=CATEGORICAL_BINS_STEP_1!$L$7,1,0)</f>
        <v>1</v>
      </c>
      <c r="H129" s="64">
        <f>IF(Table119[[#This Row],[COUNTRY]]=CATEGORICAL_BINS_STEP_1!$L$8,1,0)</f>
        <v>0</v>
      </c>
      <c r="I129" s="64">
        <f>IF(Table119[[#This Row],[COUNTRY]]=CATEGORICAL_BINS_STEP_1!$L$9,1,0)</f>
        <v>0</v>
      </c>
      <c r="J129" s="64">
        <f>IF(Table119[[#This Row],[COUNTRY]]=CATEGORICAL_BINS_STEP_1!$L$10,1,0)</f>
        <v>0</v>
      </c>
      <c r="K129" s="64">
        <f>IF(Table119[[#This Row],[COUNTRY]]=CATEGORICAL_BINS_STEP_1!$L$11,1,0)</f>
        <v>0</v>
      </c>
      <c r="L129" s="14">
        <v>1800000</v>
      </c>
    </row>
    <row r="130" spans="1:12" x14ac:dyDescent="0.35">
      <c r="A130" s="64">
        <v>129</v>
      </c>
      <c r="B130" s="64">
        <f>IF(Table119[[#This Row],[COUNTRY]]=CATEGORICAL_BINS_STEP_1!$L$2,1,0)</f>
        <v>1</v>
      </c>
      <c r="C130" s="64">
        <f>IF(Table119[[#This Row],[COUNTRY]]=CATEGORICAL_BINS_STEP_1!$L$3,1,0)</f>
        <v>0</v>
      </c>
      <c r="D130" s="64">
        <f>IF(Table119[[#This Row],[COUNTRY]]=CATEGORICAL_BINS_STEP_1!$L$4,1,0)</f>
        <v>0</v>
      </c>
      <c r="E130" s="64">
        <f>IF(Table119[[#This Row],[COUNTRY]]=CATEGORICAL_BINS_STEP_1!$L$5,1,0)</f>
        <v>0</v>
      </c>
      <c r="F130" s="64">
        <f>IF(Table119[[#This Row],[COUNTRY]]=CATEGORICAL_BINS_STEP_1!L134,1,0)</f>
        <v>0</v>
      </c>
      <c r="G130" s="64">
        <f>IF(Table119[[#This Row],[COUNTRY]]=CATEGORICAL_BINS_STEP_1!$L$7,1,0)</f>
        <v>0</v>
      </c>
      <c r="H130" s="64">
        <f>IF(Table119[[#This Row],[COUNTRY]]=CATEGORICAL_BINS_STEP_1!$L$8,1,0)</f>
        <v>0</v>
      </c>
      <c r="I130" s="64">
        <f>IF(Table119[[#This Row],[COUNTRY]]=CATEGORICAL_BINS_STEP_1!$L$9,1,0)</f>
        <v>0</v>
      </c>
      <c r="J130" s="64">
        <f>IF(Table119[[#This Row],[COUNTRY]]=CATEGORICAL_BINS_STEP_1!$L$10,1,0)</f>
        <v>0</v>
      </c>
      <c r="K130" s="64">
        <f>IF(Table119[[#This Row],[COUNTRY]]=CATEGORICAL_BINS_STEP_1!$L$11,1,0)</f>
        <v>0</v>
      </c>
      <c r="L130" s="14">
        <v>450000</v>
      </c>
    </row>
    <row r="131" spans="1:12" x14ac:dyDescent="0.35">
      <c r="A131" s="70">
        <v>130</v>
      </c>
      <c r="B131" s="70">
        <f>IF(Table119[[#This Row],[COUNTRY]]=CATEGORICAL_BINS_STEP_1!$L$2,1,0)</f>
        <v>1</v>
      </c>
      <c r="C131" s="70">
        <f>IF(Table119[[#This Row],[COUNTRY]]=CATEGORICAL_BINS_STEP_1!$L$3,1,0)</f>
        <v>0</v>
      </c>
      <c r="D131" s="70">
        <f>IF(Table119[[#This Row],[COUNTRY]]=CATEGORICAL_BINS_STEP_1!$L$4,1,0)</f>
        <v>0</v>
      </c>
      <c r="E131" s="70">
        <f>IF(Table119[[#This Row],[COUNTRY]]=CATEGORICAL_BINS_STEP_1!$L$5,1,0)</f>
        <v>0</v>
      </c>
      <c r="F131" s="70">
        <f>IF(Table119[[#This Row],[COUNTRY]]=CATEGORICAL_BINS_STEP_1!L135,1,0)</f>
        <v>0</v>
      </c>
      <c r="G131" s="70">
        <f>IF(Table119[[#This Row],[COUNTRY]]=CATEGORICAL_BINS_STEP_1!$L$7,1,0)</f>
        <v>0</v>
      </c>
      <c r="H131" s="70">
        <f>IF(Table119[[#This Row],[COUNTRY]]=CATEGORICAL_BINS_STEP_1!$L$8,1,0)</f>
        <v>0</v>
      </c>
      <c r="I131" s="70">
        <f>IF(Table119[[#This Row],[COUNTRY]]=CATEGORICAL_BINS_STEP_1!$L$9,1,0)</f>
        <v>0</v>
      </c>
      <c r="J131" s="70">
        <f>IF(Table119[[#This Row],[COUNTRY]]=CATEGORICAL_BINS_STEP_1!$L$10,1,0)</f>
        <v>0</v>
      </c>
      <c r="K131" s="70">
        <f>IF(Table119[[#This Row],[COUNTRY]]=CATEGORICAL_BINS_STEP_1!$L$11,1,0)</f>
        <v>0</v>
      </c>
      <c r="L131" s="14">
        <v>110000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IPL Raw Data</vt:lpstr>
      <vt:lpstr>BASE PRICE -SOLD PRICE CORR.</vt:lpstr>
      <vt:lpstr>WORKING DATA</vt:lpstr>
      <vt:lpstr>HS-SOLD PRICE CORR.</vt:lpstr>
      <vt:lpstr>AGE-SOLDPRICE CORR.</vt:lpstr>
      <vt:lpstr>FINAL REG_4</vt:lpstr>
      <vt:lpstr>FINAL REG_5</vt:lpstr>
      <vt:lpstr>FINAL_REG_6</vt:lpstr>
      <vt:lpstr>FINAL_REG_7</vt:lpstr>
      <vt:lpstr>FINAL_REG7</vt:lpstr>
      <vt:lpstr>FINAL REGRESSION</vt:lpstr>
      <vt:lpstr>FINAL_REG_8</vt:lpstr>
      <vt:lpstr>Sheet70</vt:lpstr>
      <vt:lpstr>REGRESSION _sERIES</vt:lpstr>
      <vt:lpstr>Sheet61</vt:lpstr>
      <vt:lpstr>Data Description</vt:lpstr>
      <vt:lpstr>INDIVIDUAL VARIABLES REGRESSION</vt:lpstr>
      <vt:lpstr>RUNS_REG</vt:lpstr>
      <vt:lpstr>BATTING_REG</vt:lpstr>
      <vt:lpstr>RUNS TABLE</vt:lpstr>
      <vt:lpstr>CAPTAIN+RUNS_REG</vt:lpstr>
      <vt:lpstr> CAPTAINS+RUNS TABLE</vt:lpstr>
      <vt:lpstr>C+R-ODI SR B_REG</vt:lpstr>
      <vt:lpstr>CAPTAINS +RUNS TABLE -ODI SR B</vt:lpstr>
      <vt:lpstr>RUNS_FINAL_REG</vt:lpstr>
      <vt:lpstr>RUNS_FINALS_TABLE</vt:lpstr>
      <vt:lpstr>BOWLING_REG</vt:lpstr>
      <vt:lpstr>BOWLING TABLE</vt:lpstr>
      <vt:lpstr>CAPTAINS+BOWLING_REG</vt:lpstr>
      <vt:lpstr>CAPTAINS+BOWLING TABLE</vt:lpstr>
      <vt:lpstr>B+C-ODISR-RUNC_REG</vt:lpstr>
      <vt:lpstr>BOWL+CAP-ODI SRBL-RUNS C TABLE</vt:lpstr>
      <vt:lpstr>BOWLING-HIGH P-VALUE VARIABLES_</vt:lpstr>
      <vt:lpstr>BOWL+CAP_SRBL-RUNSC-AVGBL TABLE</vt:lpstr>
      <vt:lpstr>LOW_P VAL _REG</vt:lpstr>
      <vt:lpstr>REG_PREVIOUS LOW P-VALUE VAR.</vt:lpstr>
      <vt:lpstr>FINAL NUMERIC ONLY_REG SIGNI</vt:lpstr>
      <vt:lpstr>FINAL SIGNIFICANT NUMERIC TABLE</vt:lpstr>
      <vt:lpstr>COUNTRY_DUMMYS_REG</vt:lpstr>
      <vt:lpstr>CATEGORICAL_BINS_STEP_1</vt:lpstr>
      <vt:lpstr>CATEGORICAL_BINS_STEP_2</vt:lpstr>
      <vt:lpstr>CATEGORICAL TO NUMERICAL_REG</vt:lpstr>
      <vt:lpstr>CATEGORICAL TO NUMERICAL TABLE</vt:lpstr>
      <vt:lpstr>NUMERICAL_BINS_STEP_1</vt:lpstr>
      <vt:lpstr>NUMERICAL_BINS_STEP_2</vt:lpstr>
      <vt:lpstr>coUNTRY-SOLDPRICE REG</vt:lpstr>
      <vt:lpstr>BASEPRICE REG</vt:lpstr>
      <vt:lpstr>BASE PRICE TABLE</vt:lpstr>
      <vt:lpstr>BASE PRICE+COUNTRY_REG</vt:lpstr>
      <vt:lpstr>BASE PRICE+COUNTRY TABLE</vt:lpstr>
      <vt:lpstr>EFFECTIVE VARIABLES REG</vt:lpstr>
      <vt:lpstr>EFFECTIVE VARIABLE TABLE</vt:lpstr>
      <vt:lpstr>FINAL REG_1</vt:lpstr>
      <vt:lpstr>FINAL_REG_2</vt:lpstr>
      <vt:lpstr>FINAL_REG_3</vt:lpstr>
      <vt:lpstr>Sheet57</vt:lpstr>
      <vt:lpstr>Logistic_reg_2</vt:lpstr>
      <vt:lpstr>CLEAN DATA</vt:lpstr>
      <vt:lpstr>COUNTRY_DUMMIES</vt:lpstr>
      <vt:lpstr>UNWANTED_REG</vt:lpstr>
      <vt:lpstr>UNWANTED</vt:lpstr>
    </vt:vector>
  </TitlesOfParts>
  <Company>iimb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josmy</dc:creator>
  <cp:lastModifiedBy>Sneha R</cp:lastModifiedBy>
  <cp:lastPrinted>2012-06-05T15:39:20Z</cp:lastPrinted>
  <dcterms:created xsi:type="dcterms:W3CDTF">2012-06-04T09:42:41Z</dcterms:created>
  <dcterms:modified xsi:type="dcterms:W3CDTF">2021-11-15T16:58:12Z</dcterms:modified>
</cp:coreProperties>
</file>