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<sst xmlns="http://schemas.openxmlformats.org/spreadsheetml/2006/main" count="56" uniqueCount="39">
  <si>
    <t>Slope</t>
  </si>
  <si>
    <t>Intercept</t>
  </si>
  <si>
    <t>Molar weight(gm)</t>
  </si>
  <si>
    <t>Diagonal</t>
  </si>
  <si>
    <t>Top operating line(Rmin)</t>
  </si>
  <si>
    <t>q-line</t>
  </si>
  <si>
    <t>Bottom Operating Line</t>
  </si>
  <si>
    <t>Acetone</t>
  </si>
  <si>
    <t>x</t>
  </si>
  <si>
    <t>y</t>
  </si>
  <si>
    <t>Water</t>
  </si>
  <si>
    <t>mass fraction</t>
  </si>
  <si>
    <t>mole fraction</t>
  </si>
  <si>
    <t xml:space="preserve"> </t>
  </si>
  <si>
    <t>xD</t>
  </si>
  <si>
    <t>xf</t>
  </si>
  <si>
    <t>xw</t>
  </si>
  <si>
    <t>FEED</t>
  </si>
  <si>
    <t>EQUILIBRIUM CURVE</t>
  </si>
  <si>
    <t>T</t>
  </si>
  <si>
    <r>
      <rPr>
        <vertAlign val="superscript"/>
        <sz val="11"/>
        <color theme="1"/>
        <rFont val="Calibri"/>
        <charset val="134"/>
        <scheme val="minor"/>
      </rPr>
      <t>o</t>
    </r>
    <r>
      <rPr>
        <sz val="11"/>
        <color theme="1"/>
        <rFont val="Calibri"/>
        <charset val="134"/>
        <scheme val="minor"/>
      </rPr>
      <t>C</t>
    </r>
  </si>
  <si>
    <t>Top operating line(Real)</t>
  </si>
  <si>
    <t>Cp(Acetone)</t>
  </si>
  <si>
    <r>
      <rPr>
        <sz val="11"/>
        <color theme="1"/>
        <rFont val="Calibri"/>
        <charset val="134"/>
        <scheme val="minor"/>
      </rPr>
      <t xml:space="preserve">J/mol </t>
    </r>
    <r>
      <rPr>
        <vertAlign val="superscript"/>
        <sz val="11"/>
        <color theme="1"/>
        <rFont val="Calibri"/>
        <charset val="134"/>
        <scheme val="minor"/>
      </rPr>
      <t>o</t>
    </r>
    <r>
      <rPr>
        <sz val="11"/>
        <color theme="1"/>
        <rFont val="Calibri"/>
        <charset val="134"/>
        <scheme val="minor"/>
      </rPr>
      <t>C</t>
    </r>
  </si>
  <si>
    <t>Cp(Water)</t>
  </si>
  <si>
    <r>
      <t>Q</t>
    </r>
    <r>
      <rPr>
        <vertAlign val="subscript"/>
        <sz val="11"/>
        <color theme="1"/>
        <rFont val="Calibri"/>
        <charset val="134"/>
        <scheme val="minor"/>
      </rPr>
      <t>latent</t>
    </r>
    <r>
      <rPr>
        <sz val="11"/>
        <color theme="1"/>
        <rFont val="Calibri"/>
        <charset val="134"/>
        <scheme val="minor"/>
      </rPr>
      <t>(Acetone)</t>
    </r>
  </si>
  <si>
    <t xml:space="preserve">J/mol </t>
  </si>
  <si>
    <r>
      <t>Q</t>
    </r>
    <r>
      <rPr>
        <vertAlign val="subscript"/>
        <sz val="11"/>
        <color theme="1"/>
        <rFont val="Calibri"/>
        <charset val="134"/>
        <scheme val="minor"/>
      </rPr>
      <t>latent</t>
    </r>
    <r>
      <rPr>
        <sz val="11"/>
        <color theme="1"/>
        <rFont val="Calibri"/>
        <charset val="134"/>
        <scheme val="minor"/>
      </rPr>
      <t>(Water)</t>
    </r>
  </si>
  <si>
    <t>J/mol</t>
  </si>
  <si>
    <r>
      <t>Q</t>
    </r>
    <r>
      <rPr>
        <vertAlign val="subscript"/>
        <sz val="11"/>
        <color theme="1"/>
        <rFont val="Calibri"/>
        <charset val="134"/>
        <scheme val="minor"/>
      </rPr>
      <t>latent</t>
    </r>
    <r>
      <rPr>
        <sz val="11"/>
        <color theme="1"/>
        <rFont val="Calibri"/>
        <charset val="134"/>
        <scheme val="minor"/>
      </rPr>
      <t>(Feed)</t>
    </r>
  </si>
  <si>
    <t>b1</t>
  </si>
  <si>
    <r>
      <t>Q</t>
    </r>
    <r>
      <rPr>
        <vertAlign val="subscript"/>
        <sz val="11"/>
        <color theme="1"/>
        <rFont val="Calibri"/>
        <charset val="134"/>
        <scheme val="minor"/>
      </rPr>
      <t>specific</t>
    </r>
    <r>
      <rPr>
        <sz val="11"/>
        <color theme="1"/>
        <rFont val="Calibri"/>
        <charset val="134"/>
        <scheme val="minor"/>
      </rPr>
      <t>(Feed)</t>
    </r>
  </si>
  <si>
    <t>m</t>
  </si>
  <si>
    <r>
      <t>Q</t>
    </r>
    <r>
      <rPr>
        <vertAlign val="subscript"/>
        <sz val="11"/>
        <color theme="1"/>
        <rFont val="Calibri"/>
        <charset val="134"/>
        <scheme val="minor"/>
      </rPr>
      <t>vaporize</t>
    </r>
    <r>
      <rPr>
        <sz val="11"/>
        <color theme="1"/>
        <rFont val="Calibri"/>
        <charset val="134"/>
        <scheme val="minor"/>
      </rPr>
      <t>(Feed)</t>
    </r>
  </si>
  <si>
    <t>b2</t>
  </si>
  <si>
    <t>q</t>
  </si>
  <si>
    <t>Slope of q-line</t>
  </si>
  <si>
    <t>Rmin</t>
  </si>
  <si>
    <t>R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</si>
</sst>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#,##0.0000"/>
  </numFmts>
  <fonts count="23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vertAlign val="superscript"/>
      <sz val="11"/>
      <color theme="1"/>
      <name val="Calibri"/>
      <charset val="134"/>
      <scheme val="minor"/>
    </font>
    <font>
      <vertAlign val="subscript"/>
      <sz val="11"/>
      <color theme="1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7FD9D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6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7" borderId="7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5" borderId="3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ont="1" applyFill="1" applyBorder="1"/>
    <xf numFmtId="3" fontId="0" fillId="5" borderId="1" xfId="0" applyNumberFormat="1" applyFill="1" applyBorder="1"/>
    <xf numFmtId="4" fontId="0" fillId="5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4" fontId="0" fillId="10" borderId="1" xfId="0" applyNumberFormat="1" applyFill="1" applyBorder="1"/>
    <xf numFmtId="0" fontId="0" fillId="0" borderId="2" xfId="0" applyBorder="1"/>
    <xf numFmtId="0" fontId="0" fillId="11" borderId="1" xfId="0" applyFill="1" applyBorder="1"/>
    <xf numFmtId="11" fontId="0" fillId="11" borderId="1" xfId="0" applyNumberFormat="1" applyFill="1" applyBorder="1"/>
    <xf numFmtId="180" fontId="0" fillId="11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4" fontId="0" fillId="13" borderId="1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7F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"Diagonal"</c:f>
              <c:strCache>
                <c:ptCount val="1"/>
                <c:pt idx="0">
                  <c:v>Diagonal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Sheet1!$G$5:$G$7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"Equilibrium "</c:f>
              <c:strCache>
                <c:ptCount val="1"/>
                <c:pt idx="0">
                  <c:v>Equilibrium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Sheet1!$E$14:$E$24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Sheet1!$F$14:$F$24</c:f>
              <c:numCache>
                <c:formatCode>General</c:formatCode>
                <c:ptCount val="11"/>
                <c:pt idx="0">
                  <c:v>0</c:v>
                </c:pt>
                <c:pt idx="1">
                  <c:v>0.7301</c:v>
                </c:pt>
                <c:pt idx="2">
                  <c:v>0.7916</c:v>
                </c:pt>
                <c:pt idx="3">
                  <c:v>0.8124</c:v>
                </c:pt>
                <c:pt idx="4">
                  <c:v>0.8269</c:v>
                </c:pt>
                <c:pt idx="5">
                  <c:v>0.8387</c:v>
                </c:pt>
                <c:pt idx="6">
                  <c:v>0.8532</c:v>
                </c:pt>
                <c:pt idx="7">
                  <c:v>0.8712</c:v>
                </c:pt>
                <c:pt idx="8">
                  <c:v>0.895</c:v>
                </c:pt>
                <c:pt idx="9">
                  <c:v>0.9335</c:v>
                </c:pt>
                <c:pt idx="1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"q-line"</c:f>
              <c:strCache>
                <c:ptCount val="1"/>
                <c:pt idx="0">
                  <c:v>q-line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Sheet1!$M$5:$M$6</c:f>
              <c:numCache>
                <c:formatCode>General</c:formatCode>
                <c:ptCount val="2"/>
                <c:pt idx="0">
                  <c:v>0.0333333333333333</c:v>
                </c:pt>
                <c:pt idx="1">
                  <c:v>0.13</c:v>
                </c:pt>
              </c:numCache>
            </c:numRef>
          </c:xVal>
          <c:yVal>
            <c:numRef>
              <c:f>Sheet1!$N$5:$N$6</c:f>
              <c:numCache>
                <c:formatCode>General</c:formatCode>
                <c:ptCount val="2"/>
                <c:pt idx="0">
                  <c:v>0.0333333333333333</c:v>
                </c:pt>
                <c:pt idx="1" c:formatCode="#,##0.00">
                  <c:v>0.944985787733117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"top operating line"</c:f>
              <c:strCache>
                <c:ptCount val="1"/>
                <c:pt idx="0">
                  <c:v>top operating line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Sheet1!$I$5:$I$6</c:f>
              <c:numCache>
                <c:formatCode>General</c:formatCode>
                <c:ptCount val="2"/>
                <c:pt idx="0">
                  <c:v>0.94</c:v>
                </c:pt>
                <c:pt idx="1">
                  <c:v>0</c:v>
                </c:pt>
              </c:numCache>
            </c:numRef>
          </c:xVal>
          <c:yVal>
            <c:numRef>
              <c:f>Sheet1!$J$5:$J$6</c:f>
              <c:numCache>
                <c:formatCode>General</c:formatCode>
                <c:ptCount val="2"/>
                <c:pt idx="0">
                  <c:v>0.94</c:v>
                </c:pt>
                <c:pt idx="1">
                  <c:v>0.399275690357628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"top operating line(real)"</c:f>
              <c:strCache>
                <c:ptCount val="1"/>
                <c:pt idx="0">
                  <c:v>top operating line(real)</c:v>
                </c:pt>
              </c:strCache>
            </c:strRef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Sheet1!$Q$15:$Q$16</c:f>
              <c:numCache>
                <c:formatCode>General</c:formatCode>
                <c:ptCount val="2"/>
                <c:pt idx="0">
                  <c:v>0.94</c:v>
                </c:pt>
                <c:pt idx="1">
                  <c:v>0</c:v>
                </c:pt>
              </c:numCache>
            </c:numRef>
          </c:xVal>
          <c:yVal>
            <c:numRef>
              <c:f>Sheet1!$R$15:$R$16</c:f>
              <c:numCache>
                <c:formatCode>General</c:formatCode>
                <c:ptCount val="2"/>
                <c:pt idx="0">
                  <c:v>0.94</c:v>
                </c:pt>
                <c:pt idx="1">
                  <c:v>0.399275690357628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"Bottom operating line"</c:f>
              <c:strCache>
                <c:ptCount val="1"/>
                <c:pt idx="0">
                  <c:v>Bottom operating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22225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Sheet1!$Q$5:$Q$6</c:f>
              <c:numCache>
                <c:formatCode>0.00E+00</c:formatCode>
                <c:ptCount val="2"/>
                <c:pt idx="0">
                  <c:v>1.55172948872238e-6</c:v>
                </c:pt>
                <c:pt idx="1" c:formatCode="#,##0.0000">
                  <c:v>0.0768216180698185</c:v>
                </c:pt>
              </c:numCache>
            </c:numRef>
          </c:xVal>
          <c:yVal>
            <c:numRef>
              <c:f>Sheet1!$R$5:$R$6</c:f>
              <c:numCache>
                <c:formatCode>0.00E+00</c:formatCode>
                <c:ptCount val="2"/>
                <c:pt idx="0">
                  <c:v>1.55172948872238e-6</c:v>
                </c:pt>
                <c:pt idx="1" c:formatCode="#,##0.0000">
                  <c:v>0.443466452481471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23856"/>
        <c:axId val="552921336"/>
      </c:scatterChart>
      <c:valAx>
        <c:axId val="55292385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921336"/>
        <c:crosses val="autoZero"/>
        <c:crossBetween val="midCat"/>
        <c:majorUnit val="0.1"/>
      </c:valAx>
      <c:valAx>
        <c:axId val="552921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923856"/>
        <c:crosses val="autoZero"/>
        <c:crossBetween val="midCat"/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312420</xdr:colOff>
      <xdr:row>8</xdr:row>
      <xdr:rowOff>133350</xdr:rowOff>
    </xdr:from>
    <xdr:to>
      <xdr:col>15</xdr:col>
      <xdr:colOff>7620</xdr:colOff>
      <xdr:row>23</xdr:row>
      <xdr:rowOff>19050</xdr:rowOff>
    </xdr:to>
    <xdr:graphicFrame>
      <xdr:nvGraphicFramePr>
        <xdr:cNvPr id="2" name="Chart 1"/>
        <xdr:cNvGraphicFramePr/>
      </xdr:nvGraphicFramePr>
      <xdr:xfrm>
        <a:off x="4838700" y="1596390"/>
        <a:ext cx="5623560" cy="29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0"/>
  <sheetViews>
    <sheetView tabSelected="1" workbookViewId="0">
      <selection activeCell="R28" sqref="R28"/>
    </sheetView>
  </sheetViews>
  <sheetFormatPr defaultColWidth="9" defaultRowHeight="14.4"/>
  <cols>
    <col min="3" max="3" width="10" customWidth="1"/>
    <col min="4" max="4" width="11" customWidth="1"/>
    <col min="9" max="9" width="12.8888888888889"/>
    <col min="10" max="10" width="11.7777777777778"/>
    <col min="13" max="14" width="12.8888888888889"/>
    <col min="17" max="17" width="9.66666666666667"/>
    <col min="18" max="18" width="12.8888888888889"/>
  </cols>
  <sheetData>
    <row r="1" spans="9:11">
      <c r="I1" s="10" t="s">
        <v>0</v>
      </c>
      <c r="J1" s="10" t="s">
        <v>1</v>
      </c>
      <c r="K1" s="11"/>
    </row>
    <row r="2" spans="9:11">
      <c r="I2" s="10">
        <f>E27/(E27+1)</f>
        <v>0.574468085106383</v>
      </c>
      <c r="J2" s="10">
        <f>D8/(E27+1)</f>
        <v>0.399275690357628</v>
      </c>
      <c r="K2" s="10"/>
    </row>
    <row r="3" spans="2:18">
      <c r="B3" s="1"/>
      <c r="C3" s="1" t="s">
        <v>2</v>
      </c>
      <c r="D3" s="1"/>
      <c r="F3" s="2"/>
      <c r="G3" s="2" t="s">
        <v>3</v>
      </c>
      <c r="I3" s="10"/>
      <c r="J3" s="10" t="s">
        <v>4</v>
      </c>
      <c r="K3" s="10"/>
      <c r="M3" s="12"/>
      <c r="N3" s="12" t="s">
        <v>5</v>
      </c>
      <c r="Q3" s="15" t="s">
        <v>6</v>
      </c>
      <c r="R3" s="15"/>
    </row>
    <row r="4" spans="2:18">
      <c r="B4" s="1" t="s">
        <v>7</v>
      </c>
      <c r="C4" s="1">
        <v>58</v>
      </c>
      <c r="D4" s="1"/>
      <c r="F4" s="2" t="s">
        <v>8</v>
      </c>
      <c r="G4" s="2" t="s">
        <v>9</v>
      </c>
      <c r="I4" s="10" t="s">
        <v>8</v>
      </c>
      <c r="J4" s="10" t="s">
        <v>9</v>
      </c>
      <c r="K4" s="10"/>
      <c r="M4" s="12" t="s">
        <v>8</v>
      </c>
      <c r="N4" s="12" t="s">
        <v>9</v>
      </c>
      <c r="Q4" s="15" t="s">
        <v>8</v>
      </c>
      <c r="R4" s="15" t="s">
        <v>9</v>
      </c>
    </row>
    <row r="5" spans="2:18">
      <c r="B5" s="1" t="s">
        <v>10</v>
      </c>
      <c r="C5" s="1">
        <v>18</v>
      </c>
      <c r="D5" s="1"/>
      <c r="F5" s="2">
        <v>0</v>
      </c>
      <c r="G5" s="2">
        <v>0</v>
      </c>
      <c r="I5" s="10">
        <v>0.94</v>
      </c>
      <c r="J5" s="10">
        <v>0.94</v>
      </c>
      <c r="K5" s="10"/>
      <c r="M5" s="12">
        <f>D9</f>
        <v>0.0333333333333333</v>
      </c>
      <c r="N5" s="12">
        <f>D9</f>
        <v>0.0333333333333333</v>
      </c>
      <c r="Q5" s="16">
        <f>D10</f>
        <v>1.55172948872238e-6</v>
      </c>
      <c r="R5" s="16">
        <f>D10</f>
        <v>1.55172948872238e-6</v>
      </c>
    </row>
    <row r="6" spans="6:18">
      <c r="F6" s="2">
        <v>1</v>
      </c>
      <c r="G6" s="2">
        <v>1</v>
      </c>
      <c r="I6" s="10">
        <v>0</v>
      </c>
      <c r="J6" s="10">
        <f>D8/(E27+1)</f>
        <v>0.399275690357628</v>
      </c>
      <c r="K6" s="10"/>
      <c r="M6" s="12">
        <v>0.13</v>
      </c>
      <c r="N6" s="13">
        <f>(M6-M5)*C23+M5</f>
        <v>0.944985787733117</v>
      </c>
      <c r="Q6" s="17">
        <f>(R21-R19)/(C23-R20)</f>
        <v>0.0768216180698185</v>
      </c>
      <c r="R6" s="17">
        <f>Q6*C23+R19</f>
        <v>0.443466452481471</v>
      </c>
    </row>
    <row r="7" spans="2:18">
      <c r="B7" s="3"/>
      <c r="C7" s="3" t="s">
        <v>11</v>
      </c>
      <c r="D7" s="3" t="s">
        <v>12</v>
      </c>
      <c r="I7" s="14"/>
      <c r="J7" t="s">
        <v>13</v>
      </c>
      <c r="Q7" s="15"/>
      <c r="R7" s="15"/>
    </row>
    <row r="8" spans="2:4">
      <c r="B8" s="3" t="s">
        <v>14</v>
      </c>
      <c r="C8" s="3">
        <v>0.98</v>
      </c>
      <c r="D8" s="3">
        <f>(C8/$C$4)/(C8/$C$4+(1-C8)/$C$5)</f>
        <v>0.938297872340425</v>
      </c>
    </row>
    <row r="9" spans="2:4">
      <c r="B9" s="3" t="s">
        <v>15</v>
      </c>
      <c r="C9" s="3">
        <v>0.1</v>
      </c>
      <c r="D9" s="3">
        <f>(C9/$C$4)/(C9/$C$4+(1-C9)/$C$5)</f>
        <v>0.0333333333333333</v>
      </c>
    </row>
    <row r="10" spans="2:4">
      <c r="B10" s="3" t="s">
        <v>16</v>
      </c>
      <c r="C10" s="3">
        <v>5e-6</v>
      </c>
      <c r="D10" s="3">
        <f>(C10/$C$4)/(C10/$C$4+(1-C10)/$C$5)</f>
        <v>1.55172948872238e-6</v>
      </c>
    </row>
    <row r="12" spans="2:6">
      <c r="B12" s="4"/>
      <c r="C12" s="4" t="s">
        <v>17</v>
      </c>
      <c r="D12" s="4"/>
      <c r="E12" s="5" t="s">
        <v>18</v>
      </c>
      <c r="F12" s="5"/>
    </row>
    <row r="13" ht="16.8" spans="2:18">
      <c r="B13" s="4" t="s">
        <v>19</v>
      </c>
      <c r="C13" s="4">
        <v>20</v>
      </c>
      <c r="D13" s="4" t="s">
        <v>20</v>
      </c>
      <c r="E13" s="5" t="s">
        <v>8</v>
      </c>
      <c r="F13" s="5" t="s">
        <v>9</v>
      </c>
      <c r="Q13" s="18" t="s">
        <v>21</v>
      </c>
      <c r="R13" s="18"/>
    </row>
    <row r="14" ht="16.8" spans="2:18">
      <c r="B14" s="4" t="s">
        <v>19</v>
      </c>
      <c r="C14" s="4">
        <v>83</v>
      </c>
      <c r="D14" s="4" t="s">
        <v>20</v>
      </c>
      <c r="E14" s="5">
        <v>0</v>
      </c>
      <c r="F14" s="5">
        <v>0</v>
      </c>
      <c r="Q14" s="18" t="s">
        <v>8</v>
      </c>
      <c r="R14" s="18" t="s">
        <v>9</v>
      </c>
    </row>
    <row r="15" ht="16.8" spans="2:18">
      <c r="B15" s="4" t="s">
        <v>22</v>
      </c>
      <c r="C15" s="4">
        <v>128</v>
      </c>
      <c r="D15" s="4" t="s">
        <v>23</v>
      </c>
      <c r="E15" s="5">
        <v>0.1</v>
      </c>
      <c r="F15" s="5">
        <v>0.7301</v>
      </c>
      <c r="Q15" s="18">
        <v>0.94</v>
      </c>
      <c r="R15" s="18">
        <v>0.94</v>
      </c>
    </row>
    <row r="16" ht="16.8" spans="2:18">
      <c r="B16" s="4" t="s">
        <v>24</v>
      </c>
      <c r="C16" s="4">
        <v>75.3</v>
      </c>
      <c r="D16" s="4" t="s">
        <v>23</v>
      </c>
      <c r="E16" s="5">
        <v>0.2</v>
      </c>
      <c r="F16" s="5">
        <v>0.7916</v>
      </c>
      <c r="Q16" s="18">
        <v>0</v>
      </c>
      <c r="R16" s="18">
        <f>D8/(E27+1)</f>
        <v>0.399275690357628</v>
      </c>
    </row>
    <row r="17" ht="17.4" spans="2:6">
      <c r="B17" s="6" t="s">
        <v>25</v>
      </c>
      <c r="C17" s="7">
        <v>28410</v>
      </c>
      <c r="D17" s="4" t="s">
        <v>26</v>
      </c>
      <c r="E17" s="5">
        <v>0.3</v>
      </c>
      <c r="F17" s="5">
        <v>0.8124</v>
      </c>
    </row>
    <row r="18" ht="17.4" spans="2:6">
      <c r="B18" s="6" t="s">
        <v>27</v>
      </c>
      <c r="C18" s="7">
        <v>41360</v>
      </c>
      <c r="D18" s="4" t="s">
        <v>28</v>
      </c>
      <c r="E18" s="5">
        <v>0.4</v>
      </c>
      <c r="F18" s="5">
        <v>0.8269</v>
      </c>
    </row>
    <row r="19" ht="17.4" spans="2:18">
      <c r="B19" s="6" t="s">
        <v>29</v>
      </c>
      <c r="C19" s="7">
        <f>C17*D9+C18*(1-D9)</f>
        <v>40928.3333333333</v>
      </c>
      <c r="D19" s="4" t="s">
        <v>28</v>
      </c>
      <c r="E19" s="5">
        <v>0.5</v>
      </c>
      <c r="F19" s="5">
        <v>0.8387</v>
      </c>
      <c r="Q19" s="19" t="s">
        <v>30</v>
      </c>
      <c r="R19" s="20">
        <f>(N5-C23*M5)</f>
        <v>-0.281029581976937</v>
      </c>
    </row>
    <row r="20" ht="17.4" spans="2:18">
      <c r="B20" s="6" t="s">
        <v>31</v>
      </c>
      <c r="C20" s="4">
        <f>D9*C15+(1-D9)*C16</f>
        <v>77.0566666666667</v>
      </c>
      <c r="D20" s="4" t="s">
        <v>23</v>
      </c>
      <c r="E20" s="5">
        <v>0.6</v>
      </c>
      <c r="F20" s="5">
        <v>0.8532</v>
      </c>
      <c r="Q20" s="19" t="s">
        <v>32</v>
      </c>
      <c r="R20" s="19">
        <f>(J6-J5)/(I6-I5)</f>
        <v>0.575238627279119</v>
      </c>
    </row>
    <row r="21" ht="17.4" spans="2:18">
      <c r="B21" s="6" t="s">
        <v>33</v>
      </c>
      <c r="C21" s="7">
        <f>C20*(C14-C13)+C19</f>
        <v>45782.9033333333</v>
      </c>
      <c r="D21" s="4" t="s">
        <v>28</v>
      </c>
      <c r="E21" s="5">
        <v>0.7</v>
      </c>
      <c r="F21" s="5">
        <v>0.8712</v>
      </c>
      <c r="Q21" s="19" t="s">
        <v>34</v>
      </c>
      <c r="R21" s="19">
        <f>J5-R20*I5</f>
        <v>0.399275690357628</v>
      </c>
    </row>
    <row r="22" spans="2:6">
      <c r="B22" s="4" t="s">
        <v>35</v>
      </c>
      <c r="C22" s="8">
        <f>C21/C19</f>
        <v>1.11861147534308</v>
      </c>
      <c r="D22" s="4"/>
      <c r="E22" s="5">
        <v>0.8</v>
      </c>
      <c r="F22" s="5">
        <v>0.895</v>
      </c>
    </row>
    <row r="23" spans="2:6">
      <c r="B23" s="4" t="s">
        <v>36</v>
      </c>
      <c r="C23" s="8">
        <f>C22/(C22-1)</f>
        <v>9.4308874593081</v>
      </c>
      <c r="D23" s="4"/>
      <c r="E23" s="5">
        <v>0.9</v>
      </c>
      <c r="F23" s="5">
        <v>0.9335</v>
      </c>
    </row>
    <row r="24" spans="5:6">
      <c r="E24" s="5">
        <v>1</v>
      </c>
      <c r="F24" s="5">
        <v>1</v>
      </c>
    </row>
    <row r="26" spans="4:5">
      <c r="D26" s="9" t="s">
        <v>37</v>
      </c>
      <c r="E26" s="9">
        <v>0.45</v>
      </c>
    </row>
    <row r="27" spans="4:5">
      <c r="D27" s="9" t="s">
        <v>38</v>
      </c>
      <c r="E27" s="9">
        <f>3*E26</f>
        <v>1.35</v>
      </c>
    </row>
    <row r="30" spans="6:6">
      <c r="F30" t="s">
        <v>13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2023-06-02T12:45:00Z</dcterms:created>
  <dcterms:modified xsi:type="dcterms:W3CDTF">2023-07-16T05:25:51Z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628142A5E73E4CA5BA258E2893EF4D12</vt:lpwstr>
  </property>
  <property fmtid="{D5CDD505-2E9C-101B-9397-08002B2CF9AE}" pid="3" name="KSOProductBuildVer">
    <vt:lpwstr>1033-11.2.0.11537</vt:lpwstr>
  </property>
</Properties>
</file>