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terials\Excel\Assignment\"/>
    </mc:Choice>
  </mc:AlternateContent>
  <xr:revisionPtr revIDLastSave="0" documentId="13_ncr:1_{1AA57A88-76FE-404E-BD3D-F9B2645B6839}" xr6:coauthVersionLast="46" xr6:coauthVersionMax="46" xr10:uidLastSave="{00000000-0000-0000-0000-000000000000}"/>
  <bookViews>
    <workbookView xWindow="-108" yWindow="-108" windowWidth="23256" windowHeight="12576" activeTab="4" xr2:uid="{00000000-000D-0000-FFFF-FFFF00000000}"/>
  </bookViews>
  <sheets>
    <sheet name="category" sheetId="7" r:id="rId1"/>
    <sheet name="sub-category" sheetId="8" r:id="rId2"/>
    <sheet name="After Conversion" sheetId="10" r:id="rId3"/>
    <sheet name="DataSet" sheetId="1" r:id="rId4"/>
    <sheet name="Bonus 1" sheetId="11" r:id="rId5"/>
  </sheets>
  <externalReferences>
    <externalReference r:id="rId6"/>
  </externalReferences>
  <definedNames>
    <definedName name="Goal">DataSet!$D:$D</definedName>
    <definedName name="state">DataSet!$F:$F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2" i="11"/>
  <c r="F13" i="11"/>
  <c r="F3" i="11"/>
  <c r="F4" i="11"/>
  <c r="F5" i="11"/>
  <c r="F6" i="11"/>
  <c r="F7" i="11"/>
  <c r="F8" i="11"/>
  <c r="F9" i="11"/>
  <c r="F10" i="11"/>
  <c r="F11" i="11"/>
  <c r="F12" i="11"/>
  <c r="E3" i="11" l="1"/>
  <c r="E4" i="11"/>
  <c r="E5" i="11"/>
  <c r="E6" i="11"/>
  <c r="E7" i="11"/>
  <c r="E8" i="11"/>
  <c r="E9" i="11"/>
  <c r="E10" i="11"/>
  <c r="E11" i="11"/>
  <c r="E12" i="11"/>
  <c r="E13" i="11"/>
  <c r="E2" i="11"/>
  <c r="B7" i="11"/>
  <c r="C7" i="11"/>
  <c r="D9" i="11"/>
  <c r="D7" i="11"/>
  <c r="D13" i="11"/>
  <c r="C13" i="11"/>
  <c r="D12" i="11"/>
  <c r="C12" i="11"/>
  <c r="D11" i="11"/>
  <c r="C11" i="11"/>
  <c r="D10" i="11"/>
  <c r="C10" i="11"/>
  <c r="C9" i="11"/>
  <c r="D8" i="11"/>
  <c r="C8" i="11"/>
  <c r="D6" i="11"/>
  <c r="C6" i="11"/>
  <c r="D5" i="11"/>
  <c r="C5" i="11"/>
  <c r="D4" i="11"/>
  <c r="C4" i="11"/>
  <c r="D3" i="11"/>
  <c r="C3" i="11"/>
  <c r="D2" i="11"/>
  <c r="C2" i="11"/>
  <c r="B13" i="11"/>
  <c r="B12" i="11"/>
  <c r="B11" i="11"/>
  <c r="B10" i="11"/>
  <c r="B9" i="11"/>
  <c r="B8" i="11"/>
  <c r="B6" i="11"/>
  <c r="B5" i="11"/>
  <c r="B4" i="11"/>
  <c r="B3" i="11"/>
  <c r="B2" i="11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" i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<sst xmlns="http://schemas.openxmlformats.org/spreadsheetml/2006/main" count="24820" uniqueCount="8401">
  <si>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</si>
  <si>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</si>
  <si>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</si>
  <si>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</si>
  <si>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</si>
  <si>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</si>
  <si>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</si>
  <si>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</si>
  <si>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</si>
  <si>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</si>
  <si>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</si>
  <si>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</si>
  <si>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</si>
  <si>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</si>
  <si>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</si>
  <si>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</si>
  <si>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</si>
  <si>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</si>
  <si>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</si>
  <si>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</si>
  <si>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</si>
  <si>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</si>
  <si>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</si>
  <si>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</si>
  <si>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</si>
  <si>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</si>
  <si>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</si>
  <si>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</si>
  <si>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</si>
  <si>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</si>
  <si>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</si>
  <si>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</si>
  <si>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</si>
  <si>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</si>
  <si>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</si>
  <si>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</si>
  <si>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</si>
  <si>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</si>
  <si>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</si>
  <si>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</si>
  <si>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</si>
  <si>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</si>
  <si>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</si>
  <si>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</si>
  <si>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</si>
  <si>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</si>
  <si>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</si>
  <si>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</si>
  <si>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</si>
  <si>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</si>
  <si>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</si>
  <si>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</si>
  <si>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</si>
  <si>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</si>
  <si>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</si>
  <si>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</si>
  <si>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</si>
  <si>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</si>
  <si>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</si>
  <si>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</si>
  <si>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</si>
  <si>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</si>
  <si>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</si>
  <si>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</si>
  <si>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</si>
  <si>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</si>
  <si>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</si>
  <si>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</si>
  <si>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</si>
  <si>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</si>
  <si>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</si>
  <si>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</si>
  <si>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</si>
  <si>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</si>
  <si>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</si>
  <si>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</si>
  <si>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</si>
  <si>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</si>
  <si>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</si>
  <si>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</si>
  <si>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</si>
  <si>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</si>
  <si>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</si>
  <si>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</si>
  <si>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</si>
  <si>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</si>
  <si>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</si>
  <si>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</si>
  <si>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</si>
  <si>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</si>
  <si>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</si>
  <si>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</si>
  <si>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</si>
  <si>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</si>
  <si>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</si>
  <si>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</si>
  <si>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</si>
  <si>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</si>
  <si>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</si>
  <si>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</si>
  <si>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</si>
  <si>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</si>
  <si>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</si>
  <si>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</si>
  <si>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</si>
  <si>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</si>
  <si>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</si>
  <si>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</si>
  <si>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</si>
  <si>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</si>
  <si>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</si>
  <si>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</si>
  <si>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</si>
  <si>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</si>
  <si>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</si>
  <si>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</si>
  <si>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</si>
  <si>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</si>
  <si>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</si>
  <si>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</si>
  <si>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</si>
  <si>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</si>
  <si>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</si>
  <si>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</si>
  <si>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</si>
  <si>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</si>
  <si>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</si>
  <si>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</si>
  <si>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</si>
  <si>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</si>
  <si>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</si>
  <si>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</si>
  <si>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</si>
  <si>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</si>
  <si>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</si>
  <si>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</si>
  <si>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</si>
  <si>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</si>
  <si>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</si>
  <si>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</si>
  <si>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</si>
  <si>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</si>
  <si>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</si>
  <si>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</si>
  <si>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</si>
  <si>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</si>
  <si>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</si>
  <si>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</si>
  <si>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</si>
  <si>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</si>
  <si>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</si>
  <si>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</si>
  <si>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</si>
  <si>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</si>
  <si>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</si>
  <si>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</si>
  <si>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</si>
  <si>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</si>
  <si>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</si>
  <si>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</si>
  <si>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</si>
  <si>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</si>
  <si>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</si>
  <si>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</si>
  <si>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</si>
  <si>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</si>
  <si>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</si>
  <si>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</si>
  <si>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</si>
  <si>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</si>
  <si>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</si>
  <si>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</si>
  <si>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</si>
  <si>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</si>
  <si>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</si>
  <si>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</si>
  <si>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</si>
  <si>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</si>
  <si>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</si>
  <si>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</si>
  <si>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</si>
  <si>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</si>
  <si>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</si>
  <si>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</si>
  <si>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</si>
  <si>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</si>
  <si>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</si>
  <si>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</si>
  <si>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</si>
  <si>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</si>
  <si>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</si>
  <si>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</si>
  <si>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</si>
  <si>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</si>
  <si>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</si>
  <si>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</si>
  <si>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</si>
  <si>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</si>
  <si>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</si>
  <si>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</si>
  <si>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</si>
  <si>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</si>
  <si>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</si>
  <si>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</si>
  <si>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</si>
  <si>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</si>
  <si>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</si>
  <si>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</si>
  <si>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</si>
  <si>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</si>
  <si>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</si>
  <si>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</si>
  <si>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</si>
  <si>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</si>
  <si>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</si>
  <si>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</si>
  <si>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</si>
  <si>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</si>
  <si>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</si>
  <si>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</si>
  <si>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</si>
  <si>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</si>
  <si>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</si>
  <si>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</si>
  <si>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</si>
  <si>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</si>
  <si>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</si>
  <si>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</si>
  <si>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</si>
  <si>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</si>
  <si>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</si>
  <si>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</si>
  <si>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</si>
  <si>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</si>
  <si>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</si>
  <si>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</si>
  <si>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</si>
  <si>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</si>
  <si>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</si>
  <si>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</si>
  <si>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</si>
  <si>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</si>
  <si>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</si>
  <si>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</si>
  <si>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</si>
  <si>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</si>
  <si>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</si>
  <si>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</si>
  <si>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</si>
  <si>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</si>
  <si>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</si>
  <si>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</si>
  <si>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</si>
  <si>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</si>
  <si>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</si>
  <si>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</si>
  <si>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</si>
  <si>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</si>
  <si>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</si>
  <si>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</si>
  <si>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</si>
  <si>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</si>
  <si>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</si>
  <si>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</si>
  <si>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</si>
  <si>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</si>
  <si>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</si>
  <si>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</si>
  <si>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</si>
  <si>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</si>
  <si>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</si>
  <si>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</si>
  <si>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</si>
  <si>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</si>
  <si>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</si>
  <si>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</si>
  <si>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</si>
  <si>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</si>
  <si>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</si>
  <si>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</si>
  <si>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</si>
  <si>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</si>
  <si>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</si>
  <si>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</si>
  <si>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</si>
  <si>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</si>
  <si>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</si>
  <si>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</si>
  <si>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</si>
  <si>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</si>
  <si>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</si>
  <si>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</si>
  <si>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</si>
  <si>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</si>
  <si>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</si>
  <si>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</si>
  <si>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</si>
  <si>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</si>
  <si>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</si>
  <si>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</si>
  <si>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</si>
  <si>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</si>
  <si>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</si>
  <si>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</si>
  <si>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</si>
  <si>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</si>
  <si>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</si>
  <si>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</si>
  <si>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</si>
  <si>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</si>
  <si>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</si>
  <si>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</si>
  <si>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</si>
  <si>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</si>
  <si>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</si>
  <si>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</si>
  <si>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</si>
  <si>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</si>
  <si>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</si>
  <si>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</si>
  <si>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</si>
  <si>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</si>
  <si>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</si>
  <si>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</si>
  <si>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</si>
  <si>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</si>
  <si>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</si>
  <si>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</si>
  <si>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</si>
  <si>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</si>
  <si>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</si>
  <si>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</si>
  <si>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</si>
  <si>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</si>
  <si>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</si>
  <si>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</si>
  <si>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</si>
  <si>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</si>
  <si>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</si>
  <si>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</si>
  <si>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</si>
  <si>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</si>
  <si>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</si>
  <si>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</si>
  <si>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</si>
  <si>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</si>
  <si>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</si>
  <si>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</si>
  <si>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</si>
  <si>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</si>
  <si>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</si>
  <si>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</si>
  <si>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</si>
  <si>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</si>
  <si>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</si>
  <si>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</si>
  <si>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</si>
  <si>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</si>
  <si>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</si>
  <si>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</si>
  <si>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</si>
  <si>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</si>
  <si>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</si>
  <si>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</si>
  <si>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</si>
  <si>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</si>
  <si>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</si>
  <si>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</si>
  <si>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</si>
  <si>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</si>
  <si>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</si>
  <si>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</si>
  <si>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</si>
  <si>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</si>
  <si>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</si>
  <si>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</si>
  <si>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</si>
  <si>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</si>
  <si>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</si>
  <si>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</si>
  <si>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</si>
  <si>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</si>
  <si>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</si>
  <si>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</si>
  <si>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</si>
  <si>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</si>
  <si>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</si>
  <si>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</si>
  <si>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</si>
  <si>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</si>
  <si>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</si>
  <si>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</si>
  <si>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</si>
  <si>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</si>
  <si>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</si>
  <si>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</si>
  <si>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</si>
  <si>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</si>
  <si>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</si>
  <si>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</si>
  <si>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</si>
  <si>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</si>
  <si>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</si>
  <si>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</si>
  <si>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</si>
  <si>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</si>
  <si>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</si>
  <si>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</si>
  <si>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</si>
  <si>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</si>
  <si>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</si>
  <si>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</si>
  <si>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</si>
  <si>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</si>
  <si>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</si>
  <si>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</si>
  <si>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</si>
  <si>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</si>
  <si>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</si>
  <si>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</si>
  <si>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</si>
  <si>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</si>
  <si>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</si>
  <si>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</si>
  <si>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</si>
  <si>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</si>
  <si>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</si>
  <si>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</si>
  <si>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</si>
  <si>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</si>
  <si>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</si>
  <si>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</si>
  <si>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</si>
  <si>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</si>
  <si>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</si>
  <si>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</si>
  <si>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</si>
  <si>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</si>
  <si>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</si>
  <si>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</si>
  <si>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</si>
  <si>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</si>
  <si>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</si>
  <si>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</si>
  <si>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</si>
  <si>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</si>
  <si>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</si>
  <si>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</si>
  <si>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</si>
  <si>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</si>
  <si>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</si>
  <si>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</si>
  <si>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</si>
  <si>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</si>
  <si>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</si>
  <si>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</si>
  <si>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</si>
  <si>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</si>
  <si>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</si>
  <si>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</si>
  <si>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</si>
  <si>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</si>
  <si>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</si>
  <si>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</si>
  <si>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</si>
  <si>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</si>
  <si>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</si>
  <si>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</si>
  <si>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</si>
  <si>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</si>
  <si>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</si>
  <si>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</si>
  <si>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</si>
  <si>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</si>
  <si>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</si>
  <si>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</si>
  <si>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</si>
  <si>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</si>
  <si>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</si>
  <si>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</si>
  <si>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</si>
  <si>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</si>
  <si>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</si>
  <si>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</si>
  <si>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</si>
  <si>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</si>
  <si>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</si>
  <si>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</si>
  <si>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</si>
  <si>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</si>
  <si>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</si>
  <si>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</si>
  <si>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</si>
  <si>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</si>
  <si>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</si>
  <si>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</si>
  <si>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</si>
  <si>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</si>
  <si>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</si>
  <si>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</si>
  <si>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</si>
  <si>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</si>
  <si>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</si>
  <si>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</si>
  <si>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</si>
  <si>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</si>
  <si>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</si>
  <si>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</si>
  <si>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</si>
  <si>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</si>
  <si>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</si>
  <si>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</si>
  <si>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</si>
  <si>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</si>
  <si>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</si>
  <si>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</si>
  <si>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</si>
  <si>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</si>
  <si>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</si>
  <si>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</si>
  <si>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</si>
  <si>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</si>
  <si>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</si>
  <si>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</si>
  <si>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</si>
  <si>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</si>
  <si>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</si>
  <si>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</si>
  <si>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</si>
  <si>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</si>
  <si>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</si>
  <si>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</si>
  <si>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</si>
  <si>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</si>
  <si>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</si>
  <si>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</si>
  <si>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</si>
  <si>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</si>
  <si>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</si>
  <si>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</si>
  <si>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</si>
  <si>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</si>
  <si>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</si>
  <si>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</si>
  <si>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</si>
  <si>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</si>
  <si>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</si>
  <si>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</si>
  <si>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</si>
  <si>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</si>
  <si>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</si>
  <si>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</si>
  <si>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</si>
  <si>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</si>
  <si>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</si>
  <si>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</si>
  <si>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</si>
  <si>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</si>
  <si>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</si>
  <si>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</si>
  <si>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</si>
  <si>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</si>
  <si>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</si>
  <si>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</si>
  <si>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</si>
  <si>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</si>
  <si>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</si>
  <si>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</si>
  <si>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</si>
  <si>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</si>
  <si>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</si>
  <si>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</si>
  <si>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</si>
  <si>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</si>
  <si>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</si>
  <si>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</si>
  <si>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</si>
  <si>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</si>
  <si>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</si>
  <si>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</si>
  <si>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</si>
  <si>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</si>
  <si>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</si>
  <si>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</si>
  <si>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</si>
  <si>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</si>
  <si>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</si>
  <si>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</si>
  <si>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</si>
  <si>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</si>
  <si>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</si>
  <si>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</si>
  <si>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</si>
  <si>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</si>
  <si>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</si>
  <si>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</si>
  <si>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</si>
  <si>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</si>
  <si>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</si>
  <si>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</si>
  <si>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</si>
  <si>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</si>
  <si>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</si>
  <si>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</si>
  <si>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</si>
  <si>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</si>
  <si>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</si>
  <si>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</si>
  <si>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</si>
  <si>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</si>
  <si>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</si>
  <si>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</si>
  <si>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</si>
  <si>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</si>
  <si>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</si>
  <si>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</si>
  <si>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</si>
  <si>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</si>
  <si>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</si>
  <si>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</si>
  <si>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</si>
  <si>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</si>
  <si>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</si>
  <si>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</si>
  <si>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</si>
  <si>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</si>
  <si>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</si>
  <si>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</si>
  <si>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</si>
  <si>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</si>
  <si>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</si>
  <si>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</si>
  <si>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</si>
  <si>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</si>
  <si>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</si>
  <si>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</si>
  <si>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</si>
  <si>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</si>
  <si>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</si>
  <si>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</si>
  <si>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</si>
  <si>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</si>
  <si>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</si>
  <si>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</si>
  <si>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</si>
  <si>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</si>
  <si>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</si>
  <si>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</si>
  <si>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</si>
  <si>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</si>
  <si>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</si>
  <si>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</si>
  <si>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</si>
  <si>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</si>
  <si>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</si>
  <si>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</si>
  <si>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</si>
  <si>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</si>
  <si>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</si>
  <si>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</si>
  <si>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</si>
  <si>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</si>
  <si>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</si>
  <si>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</si>
  <si>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</si>
  <si>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</si>
  <si>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</si>
  <si>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</si>
  <si>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</si>
  <si>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</si>
  <si>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</si>
  <si>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</si>
  <si>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</si>
  <si>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</si>
  <si>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</si>
  <si>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</si>
  <si>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</si>
  <si>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</si>
  <si>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</si>
  <si>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</si>
  <si>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</si>
  <si>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</si>
  <si>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</si>
  <si>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</si>
  <si>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</si>
  <si>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</si>
  <si>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</si>
  <si>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</si>
  <si>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</si>
  <si>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</si>
  <si>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</si>
  <si>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</si>
  <si>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</si>
  <si>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</si>
  <si>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</si>
  <si>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</si>
  <si>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</si>
  <si>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</si>
  <si>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</si>
  <si>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</si>
  <si>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</si>
  <si>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</si>
  <si>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</si>
  <si>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</si>
  <si>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</si>
  <si>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</si>
  <si>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</si>
  <si>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</si>
  <si>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</si>
  <si>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</si>
  <si>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</si>
  <si>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</si>
  <si>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</si>
  <si>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</si>
  <si>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</si>
  <si>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</si>
  <si>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</si>
  <si>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</si>
  <si>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</si>
  <si>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</si>
  <si>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</si>
  <si>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</si>
  <si>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</si>
  <si>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</si>
  <si>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</si>
  <si>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</si>
  <si>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</si>
  <si>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</si>
  <si>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</si>
  <si>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</si>
  <si>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</si>
  <si>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</si>
  <si>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</si>
  <si>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</si>
  <si>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</si>
  <si>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</si>
  <si>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</si>
  <si>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</si>
  <si>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</si>
  <si>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</si>
  <si>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</si>
  <si>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</si>
  <si>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</si>
  <si>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</si>
  <si>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</si>
  <si>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</si>
  <si>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</si>
  <si>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</si>
  <si>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</si>
  <si>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</si>
  <si>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</si>
  <si>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</si>
  <si>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</si>
  <si>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</si>
  <si>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</si>
  <si>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</si>
  <si>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</si>
  <si>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</si>
  <si>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</si>
  <si>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</si>
  <si>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</si>
  <si>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</si>
  <si>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</si>
  <si>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</si>
  <si>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</si>
  <si>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</si>
  <si>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</si>
  <si>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</si>
  <si>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</si>
  <si>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</si>
  <si>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</si>
  <si>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</si>
  <si>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</si>
  <si>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</si>
  <si>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</si>
  <si>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</si>
  <si>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</si>
  <si>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</si>
  <si>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</si>
  <si>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</si>
  <si>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</si>
  <si>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</si>
  <si>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</si>
  <si>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</si>
  <si>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</si>
  <si>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</si>
  <si>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</si>
  <si>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</si>
  <si>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</si>
  <si>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</si>
  <si>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</si>
  <si>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</si>
  <si>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</si>
  <si>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</si>
  <si>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</si>
  <si>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</si>
  <si>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</si>
  <si>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</si>
  <si>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</si>
  <si>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</si>
  <si>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</si>
  <si>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</si>
  <si>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</si>
  <si>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</si>
  <si>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</si>
  <si>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</si>
  <si>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</si>
  <si>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</si>
  <si>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</si>
  <si>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</si>
  <si>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</si>
  <si>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</si>
  <si>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</si>
  <si>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</si>
  <si>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</si>
  <si>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</si>
  <si>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</si>
  <si>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</si>
  <si>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</si>
  <si>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</si>
  <si>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</si>
  <si>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</si>
  <si>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</si>
  <si>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</si>
  <si>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</si>
  <si>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</si>
  <si>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</si>
  <si>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</si>
  <si>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</si>
  <si>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</si>
  <si>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</si>
  <si>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</si>
  <si>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</si>
  <si>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</si>
  <si>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</si>
  <si>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</si>
  <si>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</si>
  <si>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</si>
  <si>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</si>
  <si>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</si>
  <si>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</si>
  <si>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</si>
  <si>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</si>
  <si>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</si>
  <si>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</si>
  <si>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</si>
  <si>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</si>
  <si>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</si>
  <si>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</si>
  <si>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</si>
  <si>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</si>
  <si>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</si>
  <si>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</si>
  <si>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</si>
  <si>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</si>
  <si>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</si>
  <si>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</si>
  <si>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</si>
  <si>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</si>
  <si>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</si>
  <si>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</si>
  <si>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</si>
  <si>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</si>
  <si>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</si>
  <si>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</si>
  <si>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</si>
  <si>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</si>
  <si>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</si>
  <si>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</si>
  <si>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</si>
  <si>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</si>
  <si>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</si>
  <si>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</si>
  <si>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</si>
  <si>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</si>
  <si>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</si>
  <si>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</si>
  <si>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</si>
  <si>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</si>
  <si>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</si>
  <si>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</si>
  <si>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</si>
  <si>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</si>
  <si>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</si>
  <si>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</si>
  <si>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</si>
  <si>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</si>
  <si>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</si>
  <si>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</si>
  <si>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</si>
  <si>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</si>
  <si>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</si>
  <si>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</si>
  <si>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</si>
  <si>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</si>
  <si>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</si>
  <si>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</si>
  <si>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</si>
  <si>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</si>
  <si>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</si>
  <si>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</si>
  <si>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</si>
  <si>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</si>
  <si>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</si>
  <si>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</si>
  <si>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</si>
  <si>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</si>
  <si>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</si>
  <si>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</si>
  <si>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</si>
  <si>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</si>
  <si>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</si>
  <si>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</si>
  <si>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</si>
  <si>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</si>
  <si>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</si>
  <si>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</si>
  <si>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</si>
  <si>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</si>
  <si>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</si>
  <si>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</si>
  <si>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</si>
  <si>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</si>
  <si>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</si>
  <si>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</si>
  <si>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</si>
  <si>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</si>
  <si>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</si>
  <si>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</si>
  <si>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</si>
  <si>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</si>
  <si>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</si>
  <si>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</si>
  <si>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</si>
  <si>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</si>
  <si>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</si>
  <si>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</si>
  <si>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</si>
  <si>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</si>
  <si>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</si>
  <si>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</si>
  <si>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</si>
  <si>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</si>
  <si>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</si>
  <si>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</si>
  <si>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</si>
  <si>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</si>
  <si>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</si>
  <si>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</si>
  <si>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</si>
  <si>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</si>
  <si>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</si>
  <si>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</si>
  <si>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</si>
  <si>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</si>
  <si>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</si>
  <si>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</si>
  <si>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</si>
  <si>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</si>
  <si>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</si>
  <si>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</si>
  <si>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</si>
  <si>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</si>
  <si>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</si>
  <si>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</si>
  <si>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</si>
  <si>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</si>
  <si>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</si>
  <si>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</si>
  <si>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</si>
  <si>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</si>
  <si>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</si>
  <si>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</si>
  <si>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</si>
  <si>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</si>
  <si>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</si>
  <si>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</si>
  <si>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</si>
  <si>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</si>
  <si>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</si>
  <si>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</si>
  <si>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</si>
  <si>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</si>
  <si>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</si>
  <si>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</si>
  <si>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</si>
  <si>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</si>
  <si>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</si>
  <si>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</si>
  <si>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</si>
  <si>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</si>
  <si>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</si>
  <si>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</si>
  <si>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</si>
  <si>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</si>
  <si>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</si>
  <si>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</si>
  <si>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</si>
  <si>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</si>
  <si>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</si>
  <si>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</si>
  <si>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</si>
  <si>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</si>
  <si>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</si>
  <si>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</si>
  <si>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</si>
  <si>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</si>
  <si>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</si>
  <si>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</si>
  <si>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</si>
  <si>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</si>
  <si>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</si>
  <si>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</si>
  <si>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</si>
  <si>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</si>
  <si>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</si>
  <si>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</si>
  <si>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</si>
  <si>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</si>
  <si>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</si>
  <si>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</si>
  <si>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</si>
  <si>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</si>
  <si>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</si>
  <si>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</si>
  <si>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</si>
  <si>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</si>
  <si>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</si>
  <si>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</si>
  <si>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</si>
  <si>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</si>
  <si>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</si>
  <si>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</si>
  <si>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</si>
  <si>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</si>
  <si>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</si>
  <si>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</si>
  <si>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</si>
  <si>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</si>
  <si>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</si>
  <si>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</si>
  <si>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</si>
  <si>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</si>
  <si>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</si>
  <si>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</si>
  <si>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</si>
  <si>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</si>
  <si>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</si>
  <si>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</si>
  <si>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</si>
  <si>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</si>
  <si>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</si>
  <si>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</si>
  <si>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</si>
  <si>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</si>
  <si>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</si>
  <si>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</si>
  <si>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</si>
  <si>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</si>
  <si>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</si>
  <si>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</si>
  <si>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</si>
  <si>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</si>
  <si>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</si>
  <si>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</si>
  <si>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</si>
  <si>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</si>
  <si>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</si>
  <si>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</si>
  <si>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</si>
  <si>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</si>
  <si>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</si>
  <si>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</si>
  <si>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</si>
  <si>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</si>
  <si>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</si>
  <si>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</si>
  <si>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</si>
  <si>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</si>
  <si>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</si>
  <si>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</si>
  <si>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</si>
  <si>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</si>
  <si>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</si>
  <si>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</si>
  <si>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</si>
  <si>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</si>
  <si>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</si>
  <si>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</si>
  <si>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</si>
  <si>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</si>
  <si>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</si>
  <si>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</si>
  <si>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</si>
  <si>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</si>
  <si>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</si>
  <si>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</si>
  <si>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</si>
  <si>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</si>
  <si>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</si>
  <si>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</si>
  <si>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</si>
  <si>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</si>
  <si>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</si>
  <si>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</si>
  <si>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</si>
  <si>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</si>
  <si>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</si>
  <si>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</si>
  <si>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</si>
  <si>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</si>
  <si>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</si>
  <si>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</si>
  <si>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</si>
  <si>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</si>
  <si>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</si>
  <si>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</si>
  <si>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</si>
  <si>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</si>
  <si>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</si>
  <si>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</si>
  <si>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</si>
  <si>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</si>
  <si>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</si>
  <si>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</si>
  <si>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</si>
  <si>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</si>
  <si>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</si>
  <si>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</si>
  <si>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</si>
  <si>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</si>
  <si>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</si>
  <si>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</si>
  <si>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</si>
  <si>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</si>
  <si>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</si>
  <si>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</si>
  <si>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</si>
  <si>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</si>
  <si>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</si>
  <si>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</si>
  <si>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</si>
  <si>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</si>
  <si>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</si>
  <si>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</si>
  <si>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</si>
  <si>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</si>
  <si>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</si>
  <si>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</si>
  <si>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</si>
  <si>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</si>
  <si>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</si>
  <si>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</si>
  <si>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</si>
  <si>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</si>
  <si>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</si>
  <si>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</si>
  <si>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</si>
  <si>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</si>
  <si>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</si>
  <si>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</si>
  <si>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</si>
  <si>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</si>
  <si>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</si>
  <si>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</si>
  <si>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</si>
  <si>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</si>
  <si>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</si>
  <si>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</si>
  <si>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</si>
  <si>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</si>
  <si>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</si>
  <si>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</si>
  <si>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</si>
  <si>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</si>
  <si>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</si>
  <si>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</si>
  <si>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</si>
  <si>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</si>
  <si>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</si>
  <si>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</si>
  <si>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</si>
  <si>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</si>
  <si>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</si>
  <si>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</si>
  <si>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</si>
  <si>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</si>
  <si>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</si>
  <si>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</si>
  <si>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</si>
  <si>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</si>
  <si>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</si>
  <si>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</si>
  <si>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</si>
  <si>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</si>
  <si>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</si>
  <si>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</si>
  <si>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</si>
  <si>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</si>
  <si>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</si>
  <si>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</si>
  <si>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</si>
  <si>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</si>
  <si>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</si>
  <si>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</si>
  <si>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</si>
  <si>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</si>
  <si>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</si>
  <si>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</si>
  <si>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</si>
  <si>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</si>
  <si>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</si>
  <si>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</si>
  <si>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</si>
  <si>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</si>
  <si>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</si>
  <si>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</si>
  <si>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</si>
  <si>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</si>
  <si>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</si>
  <si>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</si>
  <si>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</si>
  <si>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</si>
  <si>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</si>
  <si>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</si>
  <si>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</si>
  <si>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</si>
  <si>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</si>
  <si>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</si>
  <si>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</si>
  <si>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</si>
  <si>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</si>
  <si>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</si>
  <si>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</si>
  <si>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</si>
  <si>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</si>
  <si>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</si>
  <si>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</si>
  <si>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</si>
  <si>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</si>
  <si>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</si>
  <si>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</si>
  <si>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</si>
  <si>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</si>
  <si>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</si>
  <si>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</si>
  <si>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</si>
  <si>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</si>
  <si>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</si>
  <si>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</si>
  <si>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</si>
  <si>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</si>
  <si>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</si>
  <si>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</si>
  <si>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</si>
  <si>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</si>
  <si>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</si>
  <si>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</si>
  <si>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</si>
  <si>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</si>
  <si>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</si>
  <si>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</si>
  <si>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</si>
  <si>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</si>
  <si>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</si>
  <si>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</si>
  <si>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</si>
  <si>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</si>
  <si>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</si>
  <si>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</si>
  <si>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</si>
  <si>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</si>
  <si>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</si>
  <si>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</si>
  <si>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</si>
  <si>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</si>
  <si>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</si>
  <si>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</si>
  <si>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</si>
  <si>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</si>
  <si>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</si>
  <si>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</si>
  <si>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</si>
  <si>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</si>
  <si>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</si>
  <si>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</si>
  <si>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</si>
  <si>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</si>
  <si>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</si>
  <si>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</si>
  <si>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</si>
  <si>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</si>
  <si>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</si>
  <si>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</si>
  <si>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</si>
  <si>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</si>
  <si>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</si>
  <si>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</si>
  <si>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</si>
  <si>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</si>
  <si>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</si>
  <si>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</si>
  <si>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</si>
  <si>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</si>
  <si>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</si>
  <si>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</si>
  <si>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</si>
  <si>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</si>
  <si>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</si>
  <si>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</si>
  <si>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</si>
  <si>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</si>
  <si>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</si>
  <si>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</si>
  <si>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</si>
  <si>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</si>
  <si>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</si>
  <si>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</si>
  <si>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</si>
  <si>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</si>
  <si>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</si>
  <si>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</si>
  <si>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</si>
  <si>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</si>
  <si>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</si>
  <si>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</si>
  <si>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</si>
  <si>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</si>
  <si>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</si>
  <si>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</si>
  <si>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</si>
  <si>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</si>
  <si>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</si>
  <si>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</si>
  <si>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</si>
  <si>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</si>
  <si>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</si>
  <si>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</si>
  <si>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</si>
  <si>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</si>
  <si>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</si>
  <si>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</si>
  <si>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</si>
  <si>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</si>
  <si>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</si>
  <si>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</si>
  <si>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</si>
  <si>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</si>
  <si>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</si>
  <si>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</si>
  <si>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</si>
  <si>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</si>
  <si>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</si>
  <si>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</si>
  <si>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</si>
  <si>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</si>
  <si>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</si>
  <si>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</si>
  <si>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</si>
  <si>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</si>
  <si>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</si>
  <si>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</si>
  <si>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</si>
  <si>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</si>
  <si>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</si>
  <si>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</si>
  <si>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</si>
  <si>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</si>
  <si>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</si>
  <si>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</si>
  <si>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</si>
  <si>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</si>
  <si>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</si>
  <si>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</si>
  <si>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</si>
  <si>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</si>
  <si>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</si>
  <si>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</si>
  <si>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</si>
  <si>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</si>
  <si>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</si>
  <si>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</si>
  <si>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</si>
  <si>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</si>
  <si>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</si>
  <si>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</si>
  <si>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</si>
  <si>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</si>
  <si>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</si>
  <si>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</si>
  <si>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</si>
  <si>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</si>
  <si>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</si>
  <si>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</si>
  <si>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</si>
  <si>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</si>
  <si>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</si>
  <si>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</si>
  <si>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</si>
  <si>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</si>
  <si>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</si>
  <si>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</si>
  <si>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</si>
  <si>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</si>
  <si>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</si>
  <si>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</si>
  <si>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</si>
  <si>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</si>
  <si>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</si>
  <si>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</si>
  <si>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</si>
  <si>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</si>
  <si>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</si>
  <si>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</si>
  <si>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</si>
  <si>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</si>
  <si>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</si>
  <si>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</si>
  <si>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</si>
  <si>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</si>
  <si>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</si>
  <si>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</si>
  <si>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</si>
  <si>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</si>
  <si>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</si>
  <si>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</si>
  <si>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</si>
  <si>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</si>
  <si>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</si>
  <si>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</si>
  <si>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</si>
  <si>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</si>
  <si>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</si>
  <si>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</si>
  <si>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</si>
  <si>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</si>
  <si>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</si>
  <si>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</si>
  <si>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</si>
  <si>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</si>
  <si>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</si>
  <si>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</si>
  <si>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</si>
  <si>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</si>
  <si>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</si>
  <si>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</si>
  <si>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</si>
  <si>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</si>
  <si>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</si>
  <si>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</si>
  <si>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</si>
  <si>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</si>
  <si>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</si>
  <si>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</si>
  <si>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</si>
  <si>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</si>
  <si>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</si>
  <si>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</si>
  <si>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</si>
  <si>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</si>
  <si>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</si>
  <si>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</si>
  <si>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</si>
  <si>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</si>
  <si>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</si>
  <si>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</si>
  <si>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</si>
  <si>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</si>
  <si>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</si>
  <si>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</si>
  <si>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</si>
  <si>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</si>
  <si>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</si>
  <si>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</si>
  <si>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</si>
  <si>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</si>
  <si>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</si>
  <si>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</si>
  <si>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</si>
  <si>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</si>
  <si>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</si>
  <si>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</si>
  <si>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</si>
  <si>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</si>
  <si>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</si>
  <si>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</si>
  <si>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</si>
  <si>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</si>
  <si>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</si>
  <si>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</si>
  <si>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</si>
  <si>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</si>
  <si>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</si>
  <si>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</si>
  <si>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</si>
  <si>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</si>
  <si>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</si>
  <si>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</si>
  <si>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</si>
  <si>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</si>
  <si>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</si>
  <si>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</si>
  <si>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</si>
  <si>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</si>
  <si>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</si>
  <si>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</si>
  <si>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</si>
  <si>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</si>
  <si>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</si>
  <si>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</si>
  <si>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</si>
  <si>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</si>
  <si>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</si>
  <si>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</si>
  <si>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</si>
  <si>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</si>
  <si>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</si>
  <si>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</si>
  <si>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</si>
  <si>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</si>
  <si>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</si>
  <si>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</si>
  <si>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</si>
  <si>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</si>
  <si>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</si>
  <si>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</si>
  <si>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</si>
  <si>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</si>
  <si>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</si>
  <si>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</si>
  <si>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</si>
  <si>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</si>
  <si>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</si>
  <si>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</si>
  <si>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</si>
  <si>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</si>
  <si>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</si>
  <si>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</si>
  <si>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</si>
  <si>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</si>
  <si>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</si>
  <si>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</si>
  <si>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</si>
  <si>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</si>
  <si>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</si>
  <si>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</si>
  <si>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</si>
  <si>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</si>
  <si>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</si>
  <si>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</si>
  <si>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</si>
  <si>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</si>
  <si>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</si>
  <si>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</si>
  <si>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</si>
  <si>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</si>
  <si>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</si>
  <si>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</si>
  <si>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</si>
  <si>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</si>
  <si>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</si>
  <si>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</si>
  <si>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</si>
  <si>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</si>
  <si>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</si>
  <si>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</si>
  <si>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</si>
  <si>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</si>
  <si>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</si>
  <si>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</si>
  <si>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</si>
  <si>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</si>
  <si>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</si>
  <si>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</si>
  <si>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</si>
  <si>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</si>
  <si>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</si>
  <si>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</si>
  <si>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</si>
  <si>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</si>
  <si>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</si>
  <si>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</si>
  <si>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</si>
  <si>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</si>
  <si>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</si>
  <si>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</si>
  <si>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</si>
  <si>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</si>
  <si>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</si>
  <si>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</si>
  <si>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</si>
  <si>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</si>
  <si>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</si>
  <si>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</si>
  <si>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</si>
  <si>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</si>
  <si>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</si>
  <si>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</si>
  <si>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</si>
  <si>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</si>
  <si>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</si>
  <si>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</si>
  <si>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</si>
  <si>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</si>
  <si>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</si>
  <si>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</si>
  <si>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</si>
  <si>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</si>
  <si>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</si>
  <si>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</si>
  <si>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</si>
  <si>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</si>
  <si>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</si>
  <si>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</si>
  <si>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</si>
  <si>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</si>
  <si>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</si>
  <si>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</si>
  <si>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</si>
  <si>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</si>
  <si>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</si>
  <si>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</si>
  <si>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</si>
  <si>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</si>
  <si>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</si>
  <si>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</si>
  <si>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</si>
  <si>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</si>
  <si>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</si>
  <si>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</si>
  <si>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</si>
  <si>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</si>
  <si>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</si>
  <si>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</si>
  <si>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</si>
  <si>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</si>
  <si>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</si>
  <si>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</si>
  <si>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</si>
  <si>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</si>
  <si>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</si>
  <si>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</si>
  <si>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</si>
  <si>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</si>
  <si>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</si>
  <si>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</si>
  <si>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</si>
  <si>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</si>
  <si>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</si>
  <si>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</si>
  <si>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</si>
  <si>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</si>
  <si>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</si>
  <si>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</si>
  <si>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</si>
  <si>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</si>
  <si>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</si>
  <si>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</si>
  <si>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</si>
  <si>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</si>
  <si>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</si>
  <si>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</si>
  <si>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</si>
  <si>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</si>
  <si>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</si>
  <si>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</si>
  <si>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</si>
  <si>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</si>
  <si>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</si>
  <si>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</si>
  <si>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</si>
  <si>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</si>
  <si>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</si>
  <si>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</si>
  <si>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</si>
  <si>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</si>
  <si>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</si>
  <si>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</si>
  <si>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</si>
  <si>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</si>
  <si>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</si>
  <si>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</si>
  <si>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</si>
  <si>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</si>
  <si>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</si>
  <si>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</si>
  <si>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</si>
  <si>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</si>
  <si>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</si>
  <si>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</si>
  <si>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</si>
  <si>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</si>
  <si>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</si>
  <si>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</si>
  <si>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</si>
  <si>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</si>
  <si>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</si>
  <si>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</si>
  <si>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</si>
  <si>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</si>
  <si>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</si>
  <si>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</si>
  <si>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</si>
  <si>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</si>
  <si>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</si>
  <si>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</si>
  <si>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</si>
  <si>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</si>
  <si>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</si>
  <si>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</si>
  <si>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</si>
  <si>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</si>
  <si>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</si>
  <si>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</si>
  <si>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</si>
  <si>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</si>
  <si>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</si>
  <si>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</si>
  <si>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</si>
  <si>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</si>
  <si>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</si>
  <si>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</si>
  <si>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</si>
  <si>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</si>
  <si>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</si>
  <si>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</si>
  <si>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</si>
  <si>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</si>
  <si>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</si>
  <si>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</si>
  <si>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</si>
  <si>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</si>
  <si>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</si>
  <si>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</si>
  <si>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</si>
  <si>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</si>
  <si>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</si>
  <si>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</si>
  <si>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</si>
  <si>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</si>
  <si>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</si>
  <si>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</si>
  <si>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</si>
  <si>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</si>
  <si>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</si>
  <si>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</si>
  <si>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</si>
  <si>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</si>
  <si>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</si>
  <si>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</si>
  <si>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</si>
  <si>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</si>
  <si>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</si>
  <si>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</si>
  <si>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</si>
  <si>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</si>
  <si>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</si>
  <si>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</si>
  <si>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</si>
  <si>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</si>
  <si>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</si>
  <si>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</si>
  <si>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</si>
  <si>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</si>
  <si>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</si>
  <si>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</si>
  <si>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</si>
  <si>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</si>
  <si>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</si>
  <si>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</si>
  <si>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</si>
  <si>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</si>
  <si>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</si>
  <si>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</si>
  <si>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</si>
  <si>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</si>
  <si>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</si>
  <si>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</si>
  <si>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</si>
  <si>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</si>
  <si>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</si>
  <si>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</si>
  <si>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</si>
  <si>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</si>
  <si>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</si>
  <si>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</si>
  <si>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</si>
  <si>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</si>
  <si>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</si>
  <si>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</si>
  <si>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</si>
  <si>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</si>
  <si>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</si>
  <si>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</si>
  <si>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</si>
  <si>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</si>
  <si>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</si>
  <si>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</si>
  <si>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</si>
  <si>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</si>
  <si>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</si>
  <si>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</si>
  <si>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</si>
  <si>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</si>
  <si>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</si>
  <si>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</si>
  <si>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</si>
  <si>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</si>
  <si>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</si>
  <si>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</si>
  <si>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</si>
  <si>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</si>
  <si>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</si>
  <si>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</si>
  <si>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</si>
  <si>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</si>
  <si>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</si>
  <si>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</si>
  <si>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</si>
  <si>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</si>
  <si>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</si>
  <si>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</si>
  <si>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</si>
  <si>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</si>
  <si>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</si>
  <si>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</si>
  <si>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</si>
  <si>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</si>
  <si>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</si>
  <si>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</si>
  <si>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</si>
  <si>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</si>
  <si>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</si>
  <si>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</si>
  <si>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</si>
  <si>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</si>
  <si>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</si>
  <si>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</si>
  <si>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</si>
  <si>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</si>
  <si>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</si>
  <si>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</si>
  <si>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</si>
  <si>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</si>
  <si>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</si>
  <si>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</si>
  <si>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</si>
  <si>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</si>
  <si>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</si>
  <si>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</si>
  <si>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</si>
  <si>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</si>
  <si>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</si>
  <si>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</si>
  <si>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</si>
  <si>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</si>
  <si>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</si>
  <si>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</si>
  <si>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</si>
  <si>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</si>
  <si>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</si>
  <si>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</si>
  <si>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</si>
  <si>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</si>
  <si>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</si>
  <si>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</si>
  <si>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</si>
  <si>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</si>
  <si>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</si>
  <si>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</si>
  <si>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</si>
  <si>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</si>
  <si>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</si>
  <si>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</si>
  <si>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</si>
  <si>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</si>
  <si>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</si>
  <si>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</si>
  <si>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</si>
  <si>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</si>
  <si>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</si>
  <si>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</si>
  <si>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</si>
  <si>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</si>
  <si>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</si>
  <si>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</si>
  <si>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</si>
  <si>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</si>
  <si>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</si>
  <si>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</si>
  <si>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</si>
  <si>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</si>
  <si>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</si>
  <si>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</si>
  <si>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</si>
  <si>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</si>
  <si>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</si>
  <si>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</si>
  <si>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</si>
  <si>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</si>
  <si>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</si>
  <si>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</si>
  <si>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</si>
  <si>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</si>
  <si>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</si>
  <si>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</si>
  <si>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</si>
  <si>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</si>
  <si>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</si>
  <si>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</si>
  <si>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</si>
  <si>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</si>
  <si>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</si>
  <si>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</si>
  <si>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</si>
  <si>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</si>
  <si>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</si>
  <si>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</si>
  <si>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</si>
  <si>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</si>
  <si>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</si>
  <si>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</si>
  <si>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</si>
  <si>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</si>
  <si>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</si>
  <si>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</si>
  <si>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</si>
  <si>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</si>
  <si>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</si>
  <si>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</si>
  <si>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</si>
  <si>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</si>
  <si>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</si>
  <si>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</si>
  <si>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</si>
  <si>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</si>
  <si>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</si>
  <si>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</si>
  <si>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</si>
  <si>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</si>
  <si>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</si>
  <si>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</si>
  <si>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</si>
  <si>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</si>
  <si>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</si>
  <si>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</si>
  <si>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</si>
  <si>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</si>
  <si>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</si>
  <si>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</si>
  <si>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</si>
  <si>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</si>
  <si>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</si>
  <si>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</si>
  <si>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</si>
  <si>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</si>
  <si>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</si>
  <si>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</si>
  <si>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</si>
  <si>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</si>
  <si>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</si>
  <si>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</si>
  <si>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</si>
  <si>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</si>
  <si>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</si>
  <si>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</si>
  <si>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</si>
  <si>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</si>
  <si>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</si>
  <si>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</si>
  <si>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</si>
  <si>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</si>
  <si>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</si>
  <si>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</si>
  <si>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</si>
  <si>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</si>
  <si>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</si>
  <si>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</si>
  <si>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</si>
  <si>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</si>
  <si>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</si>
  <si>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</si>
  <si>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</si>
  <si>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</si>
  <si>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</si>
  <si>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</si>
  <si>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</si>
  <si>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</si>
  <si>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</si>
  <si>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</si>
  <si>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</si>
  <si>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</si>
  <si>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</si>
  <si>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</si>
  <si>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</si>
  <si>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</si>
  <si>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</si>
  <si>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</si>
  <si>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</si>
  <si>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</si>
  <si>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</si>
  <si>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</si>
  <si>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</si>
  <si>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</si>
  <si>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</si>
  <si>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</si>
  <si>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</si>
  <si>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</si>
  <si>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</si>
  <si>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</si>
  <si>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</si>
  <si>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</si>
  <si>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</si>
  <si>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</si>
  <si>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</si>
  <si>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</si>
  <si>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</si>
  <si>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</si>
  <si>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</si>
  <si>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</si>
  <si>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</si>
  <si>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</si>
  <si>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</si>
  <si>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</si>
  <si>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</si>
  <si>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</si>
  <si>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</si>
  <si>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</si>
  <si>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</si>
  <si>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</si>
  <si>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</si>
  <si>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</si>
  <si>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</si>
  <si>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</si>
  <si>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</si>
  <si>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</si>
  <si>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</si>
  <si>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</si>
  <si>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</si>
  <si>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</si>
  <si>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</si>
  <si>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</si>
  <si>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</si>
  <si>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</si>
  <si>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</si>
  <si>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</si>
  <si>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</si>
  <si>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</si>
  <si>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</si>
  <si>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</si>
  <si>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</si>
  <si>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</si>
  <si>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</si>
  <si>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</si>
  <si>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</si>
  <si>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</si>
  <si>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</si>
  <si>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</si>
  <si>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</si>
  <si>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</si>
  <si>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</si>
  <si>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</si>
  <si>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</si>
  <si>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</si>
  <si>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</si>
  <si>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</si>
  <si>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</si>
  <si>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</si>
  <si>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</si>
  <si>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</si>
  <si>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</si>
  <si>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</si>
  <si>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</si>
  <si>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</si>
  <si>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</si>
  <si>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</si>
  <si>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</si>
  <si>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</si>
  <si>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</si>
  <si>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</si>
  <si>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</si>
  <si>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</si>
  <si>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</si>
  <si>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</si>
  <si>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</si>
  <si>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</si>
  <si>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</si>
  <si>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</si>
  <si>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</si>
  <si>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</si>
  <si>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</si>
  <si>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</si>
  <si>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</si>
  <si>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</si>
  <si>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</si>
  <si>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</si>
  <si>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</si>
  <si>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</si>
  <si>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</si>
  <si>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</si>
  <si>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</si>
  <si>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</si>
  <si>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</si>
  <si>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</si>
  <si>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</si>
  <si>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</si>
  <si>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</si>
  <si>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</si>
  <si>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</si>
  <si>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</si>
  <si>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</si>
  <si>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</si>
  <si>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</si>
  <si>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</si>
  <si>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</si>
  <si>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</si>
  <si>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</si>
  <si>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</si>
  <si>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</si>
  <si>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</si>
  <si>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</si>
  <si>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</si>
  <si>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</si>
  <si>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</si>
  <si>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</si>
  <si>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</si>
  <si>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</si>
  <si>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</si>
  <si>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</si>
  <si>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</si>
  <si>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</si>
  <si>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</si>
  <si>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</si>
  <si>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</si>
  <si>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</si>
  <si>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</si>
  <si>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</si>
  <si>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</si>
  <si>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</si>
  <si>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</si>
  <si>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</si>
  <si>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</si>
  <si>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</si>
  <si>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</si>
  <si>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</si>
  <si>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</si>
  <si>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</si>
  <si>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</si>
  <si>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</si>
  <si>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</si>
  <si>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</si>
  <si>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</si>
  <si>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</si>
  <si>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</si>
  <si>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</si>
  <si>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</si>
  <si>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</si>
  <si>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</si>
  <si>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</si>
  <si>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</si>
  <si>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</si>
  <si>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</si>
  <si>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</si>
  <si>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</si>
  <si>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</si>
  <si>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</si>
  <si>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</si>
  <si>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</si>
  <si>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</si>
  <si>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</si>
  <si>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</si>
  <si>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</si>
  <si>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</si>
  <si>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</si>
  <si>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</si>
  <si>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</si>
  <si>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</si>
  <si>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</si>
  <si>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</si>
  <si>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</si>
  <si>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</si>
  <si>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</si>
  <si>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</si>
  <si>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</si>
  <si>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</si>
  <si>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</si>
  <si>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</si>
  <si>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</si>
  <si>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</si>
  <si>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</si>
  <si>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</si>
  <si>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</si>
  <si>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</si>
  <si>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</si>
  <si>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</si>
  <si>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</si>
  <si>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</si>
  <si>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</si>
  <si>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</si>
  <si>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</si>
  <si>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</si>
  <si>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</si>
  <si>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</si>
  <si>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</si>
  <si>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</si>
  <si>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</si>
  <si>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</si>
  <si>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</si>
  <si>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</si>
  <si>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</si>
  <si>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</si>
  <si>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</si>
  <si>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</si>
  <si>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</si>
  <si>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</si>
  <si>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</si>
  <si>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</si>
  <si>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</si>
  <si>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</si>
  <si>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</si>
  <si>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</si>
  <si>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</si>
  <si>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</si>
  <si>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</si>
  <si>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</si>
  <si>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</si>
  <si>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</si>
  <si>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</si>
  <si>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</si>
  <si>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</si>
  <si>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</si>
  <si>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</si>
  <si>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</si>
  <si>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</si>
  <si>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</si>
  <si>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</si>
  <si>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</si>
  <si>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</si>
  <si>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</si>
  <si>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</si>
  <si>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</si>
  <si>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</si>
  <si>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</si>
  <si>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</si>
  <si>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</si>
  <si>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</si>
  <si>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</si>
  <si>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</si>
  <si>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</si>
  <si>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</si>
  <si>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</si>
  <si>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</si>
  <si>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</si>
  <si>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</si>
  <si>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</si>
  <si>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</si>
  <si>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</si>
  <si>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</si>
  <si>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</si>
  <si>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</si>
  <si>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</si>
  <si>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</si>
  <si>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</si>
  <si>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</si>
  <si>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</si>
  <si>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</si>
  <si>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</si>
  <si>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</si>
  <si>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</si>
  <si>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</si>
  <si>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</si>
  <si>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</si>
  <si>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</si>
  <si>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</si>
  <si>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</si>
  <si>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</si>
  <si>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</si>
  <si>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</si>
  <si>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</si>
  <si>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</si>
  <si>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</si>
  <si>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</si>
  <si>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</si>
  <si>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</si>
  <si>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</si>
  <si>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</si>
  <si>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</si>
  <si>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</si>
  <si>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</si>
  <si>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</si>
  <si>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</si>
  <si>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</si>
  <si>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</si>
  <si>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</si>
  <si>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</si>
  <si>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</si>
  <si>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</si>
  <si>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</si>
  <si>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</si>
  <si>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</si>
  <si>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</si>
  <si>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</si>
  <si>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</si>
  <si>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</si>
  <si>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</si>
  <si>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</si>
  <si>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</si>
  <si>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</si>
  <si>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</si>
  <si>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</si>
  <si>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</si>
  <si>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</si>
  <si>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</si>
  <si>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</si>
  <si>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</si>
  <si>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</si>
  <si>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</si>
  <si>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</si>
  <si>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</si>
  <si>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</si>
  <si>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</si>
  <si>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</si>
  <si>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</si>
  <si>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</si>
  <si>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</si>
  <si>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</si>
  <si>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</si>
  <si>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</si>
  <si>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</si>
  <si>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</si>
  <si>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</si>
  <si>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</si>
  <si>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</si>
  <si>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</si>
  <si>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</si>
  <si>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</si>
  <si>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</si>
  <si>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</si>
  <si>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</si>
  <si>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</si>
  <si>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</si>
  <si>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</si>
  <si>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</si>
  <si>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</si>
  <si>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</si>
  <si>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</si>
  <si>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</si>
  <si>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</si>
  <si>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</si>
  <si>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</si>
  <si>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</si>
  <si>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</si>
  <si>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</si>
  <si>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</si>
  <si>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</si>
  <si>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</si>
  <si>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</si>
  <si>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</si>
  <si>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</si>
  <si>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</si>
  <si>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</si>
  <si>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</si>
  <si>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</si>
  <si>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</si>
  <si>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</si>
  <si>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</si>
  <si>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</si>
  <si>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</si>
  <si>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</si>
  <si>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</si>
  <si>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</si>
  <si>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</si>
  <si>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</si>
  <si>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</si>
  <si>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</si>
  <si>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</si>
  <si>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</si>
  <si>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</si>
  <si>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</si>
  <si>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</si>
  <si>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</si>
  <si>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</si>
  <si>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</si>
  <si>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</si>
  <si>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</si>
  <si>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</si>
  <si>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</si>
  <si>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</si>
  <si>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</si>
  <si>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</si>
  <si>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</si>
  <si>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</si>
  <si>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</si>
  <si>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</si>
  <si>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</si>
  <si>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</si>
  <si>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</si>
  <si>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</si>
  <si>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</si>
  <si>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</si>
  <si>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</si>
  <si>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</si>
  <si>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</si>
  <si>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</si>
  <si>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</si>
  <si>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</si>
  <si>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</si>
  <si>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</si>
  <si>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</si>
  <si>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</si>
  <si>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</si>
  <si>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</si>
  <si>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</si>
  <si>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</si>
  <si>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</si>
  <si>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</si>
  <si>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</si>
  <si>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</si>
  <si>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</si>
  <si>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</si>
  <si>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</si>
  <si>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</si>
  <si>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</si>
  <si>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</si>
  <si>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</si>
  <si>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</si>
  <si>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</si>
  <si>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</si>
  <si>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</si>
  <si>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</si>
  <si>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</si>
  <si>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</si>
  <si>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</si>
  <si>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</si>
  <si>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</si>
  <si>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</si>
  <si>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</si>
  <si>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</si>
  <si>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</si>
  <si>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</si>
  <si>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</si>
  <si>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</si>
  <si>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</si>
  <si>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</si>
  <si>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</si>
  <si>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</si>
  <si>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</si>
  <si>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</si>
  <si>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</si>
  <si>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</si>
  <si>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</si>
  <si>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</si>
  <si>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</si>
  <si>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</si>
  <si>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</si>
  <si>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</si>
  <si>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</si>
  <si>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</si>
  <si>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</si>
  <si>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</si>
  <si>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</si>
  <si>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</si>
  <si>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</si>
  <si>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</si>
  <si>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</si>
  <si>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</si>
  <si>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</si>
  <si>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</si>
  <si>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</si>
  <si>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</si>
  <si>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</si>
  <si>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</si>
  <si>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</si>
  <si>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</si>
  <si>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</si>
  <si>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</si>
  <si>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</si>
  <si>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</si>
  <si>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</si>
  <si>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</si>
  <si>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</si>
  <si>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</si>
  <si>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</si>
  <si>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</si>
  <si>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</si>
  <si>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</si>
  <si>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</si>
  <si>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</si>
  <si>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</si>
  <si>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</si>
  <si>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</si>
  <si>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</si>
  <si>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</si>
  <si>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</si>
  <si>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</si>
  <si>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</si>
  <si>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</si>
  <si>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</si>
  <si>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</si>
  <si>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</si>
  <si>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</si>
  <si>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</si>
  <si>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</si>
  <si>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</si>
  <si>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</si>
  <si>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</si>
  <si>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</si>
  <si>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</si>
  <si>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</si>
  <si>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</si>
  <si>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</si>
  <si>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</si>
  <si>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</si>
  <si>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</si>
  <si>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</si>
  <si>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</si>
  <si>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</si>
  <si>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</si>
  <si>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</si>
  <si>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</si>
  <si>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</si>
  <si>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</si>
  <si>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</si>
  <si>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</si>
  <si>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</si>
  <si>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</si>
  <si>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</si>
  <si>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</si>
  <si>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</si>
  <si>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</si>
  <si>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</si>
  <si>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</si>
  <si>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</si>
  <si>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</si>
  <si>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</si>
  <si>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</si>
  <si>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</si>
  <si>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</si>
  <si>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</si>
  <si>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</si>
  <si>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</si>
  <si>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</si>
  <si>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</si>
  <si>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</si>
  <si>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</si>
  <si>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</si>
  <si>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</si>
  <si>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</si>
  <si>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</si>
  <si>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</si>
  <si>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</si>
  <si>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</si>
  <si>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</si>
  <si>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</si>
  <si>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</si>
  <si>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</si>
  <si>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</si>
  <si>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</si>
  <si>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</si>
  <si>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</si>
  <si>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</si>
  <si>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</si>
  <si>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</si>
  <si>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</si>
  <si>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</si>
  <si>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</si>
  <si>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</si>
  <si>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</si>
  <si>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</si>
  <si>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</si>
  <si>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</si>
  <si>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</si>
  <si>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</si>
  <si>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</si>
  <si>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</si>
  <si>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</si>
  <si>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</si>
  <si>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</si>
  <si>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</si>
  <si>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</si>
  <si>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</si>
  <si>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</si>
  <si>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</si>
  <si>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</si>
  <si>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</si>
  <si>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</si>
  <si>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</si>
  <si>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</si>
  <si>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</si>
  <si>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</si>
  <si>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</si>
  <si>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</si>
  <si>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</si>
  <si>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</si>
  <si>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</si>
  <si>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</si>
  <si>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</si>
  <si>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</si>
  <si>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</si>
  <si>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</si>
  <si>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</si>
  <si>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</si>
  <si>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</si>
  <si>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</si>
  <si>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</si>
  <si>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</si>
  <si>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</si>
  <si>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</si>
  <si>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</si>
  <si>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</si>
  <si>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</si>
  <si>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</si>
  <si>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</si>
  <si>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</si>
  <si>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</si>
  <si>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</si>
  <si>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</si>
  <si>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</si>
  <si>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</si>
  <si>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</si>
  <si>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</si>
  <si>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</si>
  <si>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</si>
  <si>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</si>
  <si>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</si>
  <si>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</si>
  <si>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</si>
  <si>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</si>
  <si>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</si>
  <si>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</si>
  <si>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</si>
  <si>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</si>
  <si>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</si>
  <si>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</si>
  <si>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</si>
  <si>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</si>
  <si>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</si>
  <si>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</si>
  <si>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</si>
  <si>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</si>
  <si>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</si>
  <si>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</si>
  <si>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</si>
  <si>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</si>
  <si>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</si>
  <si>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</si>
  <si>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</si>
  <si>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</si>
  <si>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</si>
  <si>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</si>
  <si>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</si>
  <si>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</si>
  <si>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</si>
  <si>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</si>
  <si>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</si>
  <si>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</si>
  <si>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</si>
  <si>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</si>
  <si>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</si>
  <si>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</si>
  <si>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</si>
  <si>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</si>
  <si>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</si>
  <si>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</si>
  <si>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</si>
  <si>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</si>
  <si>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</si>
  <si>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</si>
  <si>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</si>
  <si>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</si>
  <si>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</si>
  <si>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</si>
  <si>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</si>
  <si>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</si>
  <si>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</si>
  <si>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</si>
  <si>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</si>
  <si>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</si>
  <si>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</si>
  <si>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</si>
  <si>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</si>
  <si>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</si>
  <si>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</si>
  <si>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</si>
  <si>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</si>
  <si>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</si>
  <si>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</si>
  <si>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</si>
  <si>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</si>
  <si>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</si>
  <si>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</si>
  <si>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</si>
  <si>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</si>
  <si>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</si>
  <si>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</si>
  <si>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</si>
  <si>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</si>
  <si>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</si>
  <si>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</si>
  <si>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</si>
  <si>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</si>
  <si>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</si>
  <si>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</si>
  <si>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</si>
  <si>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</si>
  <si>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</si>
  <si>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</si>
  <si>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</si>
  <si>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</si>
  <si>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</si>
  <si>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</si>
  <si>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</si>
  <si>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</si>
  <si>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</si>
  <si>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</si>
  <si>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</si>
  <si>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</si>
  <si>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</si>
  <si>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</si>
  <si>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</si>
  <si>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</si>
  <si>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</si>
  <si>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</si>
  <si>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</si>
  <si>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</si>
  <si>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</si>
  <si>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</si>
  <si>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</si>
  <si>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</si>
  <si>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</si>
  <si>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</si>
  <si>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</si>
  <si>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</si>
  <si>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</si>
  <si>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</si>
  <si>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</si>
  <si>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</si>
  <si>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</si>
  <si>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</si>
  <si>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</si>
  <si>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</si>
  <si>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</si>
  <si>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</si>
  <si>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</si>
  <si>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</si>
  <si>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</si>
  <si>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</si>
  <si>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</si>
  <si>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</si>
  <si>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</si>
  <si>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</si>
  <si>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</si>
  <si>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</si>
  <si>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</si>
  <si>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</si>
  <si>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</si>
  <si>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</si>
  <si>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</si>
  <si>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</si>
  <si>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</si>
  <si>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</si>
  <si>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</si>
  <si>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</si>
  <si>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</si>
  <si>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</si>
  <si>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</si>
  <si>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</si>
  <si>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</si>
  <si>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</si>
  <si>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</si>
  <si>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</si>
  <si>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</si>
  <si>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</si>
  <si>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</si>
  <si>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</si>
  <si>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</si>
  <si>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</si>
  <si>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</si>
  <si>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</si>
  <si>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</si>
  <si>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</si>
  <si>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</si>
  <si>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</si>
  <si>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</si>
  <si>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</si>
  <si>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</si>
  <si>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</si>
  <si>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</si>
  <si>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</si>
  <si>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</si>
  <si>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</si>
  <si>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</si>
  <si>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</si>
  <si>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</si>
  <si>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</si>
  <si>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</si>
  <si>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</si>
  <si>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</si>
  <si>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</si>
  <si>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</si>
  <si>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</si>
  <si>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</si>
  <si>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</si>
  <si>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</si>
  <si>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</si>
  <si>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</si>
  <si>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</si>
  <si>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</si>
  <si>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</si>
  <si>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</si>
  <si>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</si>
  <si>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</si>
  <si>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</si>
  <si>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</si>
  <si>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</si>
  <si>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</si>
  <si>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</si>
  <si>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</si>
  <si>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</si>
  <si>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</si>
  <si>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</si>
  <si>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</si>
  <si>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</si>
  <si>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</si>
  <si>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</si>
  <si>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</si>
  <si>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</si>
  <si>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</si>
  <si>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</si>
  <si>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</si>
  <si>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</si>
  <si>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</si>
  <si>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</si>
  <si>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</si>
  <si>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</si>
  <si>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</si>
  <si>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</si>
  <si>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</si>
  <si>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</si>
  <si>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</si>
  <si>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</si>
  <si>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</si>
  <si>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</si>
  <si>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</si>
  <si>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</si>
  <si>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</si>
  <si>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</si>
  <si>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</si>
  <si>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</si>
  <si>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</si>
  <si>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</si>
  <si>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</si>
  <si>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</si>
  <si>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</si>
  <si>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</si>
  <si>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</si>
  <si>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</si>
  <si>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</si>
  <si>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</si>
  <si>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</si>
  <si>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</si>
  <si>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</si>
  <si>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</si>
  <si>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</si>
  <si>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</si>
  <si>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</si>
  <si>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</si>
  <si>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</si>
  <si>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</si>
  <si>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</si>
  <si>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</si>
  <si>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</si>
  <si>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</si>
  <si>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</si>
  <si>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</si>
  <si>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</si>
  <si>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</si>
  <si>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</si>
  <si>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</si>
  <si>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</si>
  <si>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</si>
  <si>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</si>
  <si>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</si>
  <si>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</si>
  <si>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</si>
  <si>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</si>
  <si>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</si>
  <si>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</si>
  <si>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</si>
  <si>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</si>
  <si>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</si>
  <si>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</si>
  <si>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</si>
  <si>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</si>
  <si>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</si>
  <si>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</si>
  <si>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</si>
  <si>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</si>
  <si>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</si>
  <si>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</si>
  <si>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</si>
  <si>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</si>
  <si>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</si>
  <si>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</si>
  <si>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</si>
  <si>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</si>
  <si>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</si>
  <si>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</si>
  <si>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</si>
  <si>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</si>
  <si>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</si>
  <si>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</si>
  <si>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</si>
  <si>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</si>
  <si>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</si>
  <si>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</si>
  <si>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</si>
  <si>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</si>
  <si>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</si>
  <si>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</si>
  <si>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</si>
  <si>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</si>
  <si>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</si>
  <si>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</si>
  <si>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</si>
  <si>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</si>
  <si>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</si>
  <si>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</si>
  <si>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</si>
  <si>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</si>
  <si>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</si>
  <si>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</si>
  <si>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</si>
  <si>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</si>
  <si>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</si>
  <si>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</si>
  <si>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</si>
  <si>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</si>
  <si>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</si>
  <si>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</si>
  <si>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</si>
  <si>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</si>
  <si>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</si>
  <si>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</si>
  <si>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</si>
  <si>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</si>
  <si>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</si>
  <si>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</si>
  <si>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</si>
  <si>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</si>
  <si>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</si>
  <si>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</si>
  <si>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</si>
  <si>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</si>
  <si>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</si>
  <si>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</si>
  <si>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</si>
  <si>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</si>
  <si>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</si>
  <si>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</si>
  <si>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</si>
  <si>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</si>
  <si>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</si>
  <si>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</si>
  <si>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</si>
  <si>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</si>
  <si>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</si>
  <si>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</si>
  <si>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</si>
  <si>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</si>
  <si>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</si>
  <si>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</si>
  <si>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</si>
  <si>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</si>
  <si>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</si>
  <si>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</si>
  <si>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</si>
  <si>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</si>
  <si>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</si>
  <si>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</si>
  <si>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</si>
  <si>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</si>
  <si>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</si>
  <si>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</si>
  <si>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</si>
  <si>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</si>
  <si>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</si>
  <si>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</si>
  <si>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</si>
  <si>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</si>
  <si>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</si>
  <si>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</si>
  <si>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</si>
  <si>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</si>
  <si>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</si>
  <si>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</si>
  <si>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</si>
  <si>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</si>
  <si>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</si>
  <si>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</si>
  <si>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</si>
  <si>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</si>
  <si>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</si>
  <si>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</si>
  <si>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</si>
  <si>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</si>
  <si>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</si>
  <si>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</si>
  <si>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</si>
  <si>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</si>
  <si>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</si>
  <si>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</si>
  <si>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</si>
  <si>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</si>
  <si>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</si>
  <si>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</si>
  <si>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</si>
  <si>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</si>
  <si>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</si>
  <si>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</si>
  <si>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</si>
  <si>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</si>
  <si>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</si>
  <si>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</si>
  <si>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</si>
  <si>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</si>
  <si>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</si>
  <si>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</si>
  <si>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</si>
  <si>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</si>
  <si>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</si>
  <si>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</si>
  <si>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</si>
  <si>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</si>
  <si>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</si>
  <si>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</si>
  <si>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</si>
  <si>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</si>
  <si>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</si>
  <si>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</si>
  <si>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</si>
  <si>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</si>
  <si>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</si>
  <si>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</si>
  <si>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</si>
  <si>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</si>
  <si>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</si>
  <si>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</si>
  <si>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</si>
  <si>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</si>
  <si>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</si>
  <si>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</si>
  <si>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</si>
  <si>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</si>
  <si>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</si>
  <si>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</si>
  <si>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</si>
  <si>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</si>
  <si>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</si>
  <si>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</si>
  <si>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</si>
  <si>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</si>
  <si>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</si>
  <si>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</si>
  <si>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</si>
  <si>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</si>
  <si>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</si>
  <si>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</si>
  <si>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</si>
  <si>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</si>
  <si>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</si>
  <si>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</si>
  <si>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</si>
  <si>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</si>
  <si>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</si>
  <si>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</si>
  <si>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</si>
  <si>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</si>
  <si>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</si>
  <si>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</si>
  <si>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</si>
  <si>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</si>
  <si>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</si>
  <si>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</si>
  <si>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</si>
  <si>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</si>
  <si>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</si>
  <si>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</si>
  <si>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</si>
  <si>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</si>
  <si>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</si>
  <si>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</si>
  <si>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</si>
  <si>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</si>
  <si>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</si>
  <si>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</si>
  <si>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</si>
  <si>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</si>
  <si>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</si>
  <si>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</si>
  <si>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</si>
  <si>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</si>
  <si>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</si>
  <si>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</si>
  <si>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</si>
  <si>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</si>
  <si>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</si>
  <si>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</si>
  <si>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</si>
  <si>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</si>
  <si>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</si>
  <si>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</si>
  <si>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</si>
  <si>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</si>
  <si>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</si>
  <si>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</si>
  <si>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</si>
  <si>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</si>
  <si>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</si>
  <si>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</si>
  <si>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</si>
  <si>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</si>
  <si>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</si>
  <si>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</si>
  <si>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</si>
  <si>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</si>
  <si>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</si>
  <si>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</si>
  <si>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</si>
  <si>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</si>
  <si>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</si>
  <si>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</si>
  <si>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</si>
  <si>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</si>
  <si>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</si>
  <si>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</si>
  <si>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</si>
  <si>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</si>
  <si>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</si>
  <si>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</si>
  <si>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</si>
  <si>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</si>
  <si>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</si>
  <si>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</si>
  <si>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</si>
  <si>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</si>
  <si>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</si>
  <si>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</si>
  <si>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</si>
  <si>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</si>
  <si>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</si>
  <si>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</si>
  <si>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</si>
  <si>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</si>
  <si>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</si>
  <si>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</si>
  <si>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</si>
  <si>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</si>
  <si>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</si>
  <si>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</si>
  <si>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</si>
  <si>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</si>
  <si>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</si>
  <si>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</si>
  <si>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</si>
  <si>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</si>
  <si>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</si>
  <si>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</si>
  <si>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</si>
  <si>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</si>
  <si>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</si>
  <si>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</si>
  <si>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</si>
  <si>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</si>
  <si>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</si>
  <si>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</si>
  <si>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</si>
  <si>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</si>
  <si>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</si>
  <si>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</si>
  <si>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</si>
  <si>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</si>
  <si>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</si>
  <si>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</si>
  <si>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</si>
  <si>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</si>
  <si>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</si>
  <si>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</si>
  <si>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</si>
  <si>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</si>
  <si>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</si>
  <si>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</si>
  <si>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</si>
  <si>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</si>
  <si>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</si>
  <si>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</si>
  <si>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</si>
  <si>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</si>
  <si>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</si>
  <si>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</si>
  <si>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</si>
  <si>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</si>
  <si>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</si>
  <si>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</si>
  <si>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</si>
  <si>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</si>
  <si>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</si>
  <si>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</si>
  <si>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</si>
  <si>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</si>
  <si>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</si>
  <si>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</si>
  <si>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</si>
  <si>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</si>
  <si>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</si>
  <si>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</si>
  <si>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</si>
  <si>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</si>
  <si>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</si>
  <si>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</si>
  <si>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</si>
  <si>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</si>
  <si>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</si>
  <si>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</si>
  <si>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</si>
  <si>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</si>
  <si>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</si>
  <si>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</si>
  <si>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</si>
  <si>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</si>
  <si>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</si>
  <si>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</si>
  <si>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</si>
  <si>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</si>
  <si>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</si>
  <si>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</si>
  <si>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</si>
  <si>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</si>
  <si>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</si>
  <si>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</si>
  <si>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</si>
  <si>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</si>
  <si>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</si>
  <si>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</si>
  <si>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</si>
  <si>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</si>
  <si>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</si>
  <si>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</si>
  <si>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</si>
  <si>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</si>
  <si>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</si>
  <si>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</si>
  <si>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</si>
  <si>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</si>
  <si>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</si>
  <si>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</si>
  <si>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</si>
  <si>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</si>
  <si>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</si>
  <si>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</si>
  <si>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</si>
  <si>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</si>
  <si>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</si>
  <si>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</si>
  <si>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</si>
  <si>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</si>
  <si>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</si>
  <si>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</si>
  <si>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</si>
  <si>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</si>
  <si>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</si>
  <si>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</si>
  <si>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</si>
  <si>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</si>
  <si>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</si>
  <si>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</si>
  <si>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</si>
  <si>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</si>
  <si>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</si>
  <si>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</si>
  <si>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</si>
  <si>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</si>
  <si>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</si>
  <si>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</si>
  <si>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</si>
  <si>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</si>
  <si>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</si>
  <si>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</si>
  <si>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</si>
  <si>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</si>
  <si>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</si>
  <si>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</si>
  <si>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</si>
  <si>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</si>
  <si>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</si>
  <si>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</si>
  <si>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</si>
  <si>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</si>
  <si>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</si>
  <si>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</si>
  <si>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</si>
  <si>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</si>
  <si>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</si>
  <si>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</si>
  <si>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</si>
  <si>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</si>
  <si>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</si>
  <si>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</si>
  <si>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</si>
  <si>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</si>
  <si>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</si>
  <si>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</si>
  <si>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</si>
  <si>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</si>
  <si>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</si>
  <si>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</si>
  <si>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</si>
  <si>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</si>
  <si>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</si>
  <si>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</si>
  <si>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</si>
  <si>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</si>
  <si>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</si>
  <si>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</si>
  <si>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</si>
  <si>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</si>
  <si>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</si>
  <si>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</si>
  <si>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</si>
  <si>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</si>
  <si>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</si>
  <si>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</si>
  <si>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</si>
  <si>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</si>
  <si>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</si>
  <si>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</si>
  <si>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</si>
  <si>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</si>
  <si>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</si>
  <si>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</si>
  <si>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</si>
  <si>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</si>
  <si>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</si>
  <si>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</si>
  <si>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</si>
  <si>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</si>
  <si>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</si>
  <si>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</si>
  <si>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</si>
  <si>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</si>
  <si>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</si>
  <si>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</si>
  <si>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</si>
  <si>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</si>
  <si>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</si>
  <si>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</si>
  <si>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</si>
  <si>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</si>
  <si>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</si>
  <si>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</si>
  <si>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</si>
  <si>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</si>
  <si>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</si>
  <si>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</si>
  <si>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</si>
  <si>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</si>
  <si>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</si>
  <si>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</si>
  <si>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</si>
  <si>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</si>
  <si>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</si>
  <si>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</si>
  <si>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</si>
  <si>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</si>
  <si>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</si>
  <si>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</si>
  <si>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</si>
  <si>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</si>
  <si>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</si>
  <si>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</si>
  <si>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</si>
  <si>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</si>
  <si>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</si>
  <si>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</si>
  <si>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</si>
  <si>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</si>
  <si>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</si>
  <si>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</si>
  <si>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</si>
  <si>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</si>
  <si>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</si>
  <si>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</si>
  <si>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</si>
  <si>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</si>
  <si>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</si>
  <si>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</si>
  <si>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</si>
  <si>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</si>
  <si>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</si>
  <si>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</si>
  <si>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</si>
  <si>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</si>
  <si>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</si>
  <si>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</si>
  <si>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</si>
  <si>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</si>
  <si>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</si>
  <si>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</si>
  <si>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</si>
  <si>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</si>
  <si>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</si>
  <si>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</si>
  <si>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</si>
  <si>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</si>
  <si>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</si>
  <si>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</si>
  <si>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</si>
  <si>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</si>
  <si>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</si>
  <si>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</si>
  <si>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</si>
  <si>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</si>
  <si>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</si>
  <si>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</si>
  <si>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</si>
  <si>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</si>
  <si>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</si>
  <si>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</si>
  <si>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</si>
  <si>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</si>
  <si>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</si>
  <si>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</si>
  <si>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</si>
  <si>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</si>
  <si>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</si>
  <si>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</si>
  <si>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</si>
  <si>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</si>
  <si>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</si>
  <si>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</si>
  <si>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</si>
  <si>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</si>
  <si>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</si>
  <si>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</si>
  <si>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</si>
  <si>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</si>
  <si>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</si>
  <si>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</si>
  <si>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</si>
  <si>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</si>
  <si>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</si>
  <si>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</si>
  <si>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</si>
  <si>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</si>
  <si>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</si>
  <si>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</si>
  <si>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</si>
  <si>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</si>
  <si>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</si>
  <si>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</si>
  <si>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</si>
  <si>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</si>
  <si>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</si>
  <si>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</si>
  <si>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</si>
  <si>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</si>
  <si>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</si>
  <si>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</si>
  <si>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</si>
  <si>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</si>
  <si>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</si>
  <si>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</si>
  <si>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</si>
  <si>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</si>
  <si>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</si>
  <si>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</si>
  <si>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</si>
  <si>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</si>
  <si>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</si>
  <si>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</si>
  <si>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</si>
  <si>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</si>
  <si>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</si>
  <si>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</si>
  <si>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</si>
  <si>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</si>
  <si>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</si>
  <si>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</si>
  <si>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</si>
  <si>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</si>
  <si>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</si>
  <si>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</si>
  <si>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</si>
  <si>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</si>
  <si>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</si>
  <si>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</si>
  <si>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</si>
  <si>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</si>
  <si>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</si>
  <si>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</si>
  <si>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</si>
  <si>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</si>
  <si>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</si>
  <si>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</si>
  <si>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</si>
  <si>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</si>
  <si>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</si>
  <si>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</si>
  <si>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</si>
  <si>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</si>
  <si>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</si>
  <si>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</si>
  <si>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</si>
  <si>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</si>
  <si>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</si>
  <si>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</si>
  <si>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</si>
  <si>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</si>
  <si>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</si>
  <si>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</si>
  <si>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</si>
  <si>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</si>
  <si>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</si>
  <si>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</si>
  <si>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</si>
  <si>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</si>
  <si>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</si>
  <si>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</si>
  <si>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</si>
  <si>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</si>
  <si>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</si>
  <si>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</si>
  <si>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</si>
  <si>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</si>
  <si>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</si>
  <si>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</si>
  <si>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</si>
  <si>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</si>
  <si>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</si>
  <si>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</si>
  <si>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</si>
  <si>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</si>
  <si>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</si>
  <si>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</si>
  <si>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</si>
  <si>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</si>
  <si>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</si>
  <si>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</si>
  <si>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</si>
  <si>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</si>
  <si>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</si>
  <si>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</si>
  <si>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</si>
  <si>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</si>
  <si>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</si>
  <si>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</si>
  <si>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</si>
  <si>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</si>
  <si>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</si>
  <si>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</si>
  <si>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</si>
  <si>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</si>
  <si>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</si>
  <si>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</si>
  <si>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</si>
  <si>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</si>
  <si>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</si>
  <si>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</si>
  <si>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</si>
  <si>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</si>
  <si>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</si>
  <si>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</si>
  <si>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</si>
  <si>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</si>
  <si>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</si>
  <si>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</si>
  <si>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</si>
  <si>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</si>
  <si>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</si>
  <si>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</si>
  <si>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</si>
  <si>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</si>
  <si>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</si>
  <si>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</si>
  <si>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</si>
  <si>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</si>
  <si>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</si>
  <si>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</si>
  <si>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</si>
  <si>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</si>
  <si>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</si>
  <si>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</si>
  <si>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</si>
  <si>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</si>
  <si>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</si>
  <si>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</si>
  <si>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</si>
  <si>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</si>
  <si>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</si>
  <si>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</si>
  <si>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</si>
  <si>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</si>
  <si>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</si>
  <si>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</si>
  <si>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</si>
  <si>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</si>
  <si>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</si>
  <si>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</si>
  <si>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</si>
  <si>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</si>
  <si>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</si>
  <si>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</si>
  <si>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</si>
  <si>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</si>
  <si>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</si>
  <si>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</si>
  <si>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</si>
  <si>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</si>
  <si>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</si>
  <si>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</si>
  <si>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</si>
  <si>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</si>
  <si>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</si>
  <si>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</si>
  <si>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</si>
  <si>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</si>
  <si>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</si>
  <si>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</si>
  <si>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</si>
  <si>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</si>
  <si>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</si>
  <si>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</si>
  <si>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</si>
  <si>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</si>
  <si>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</si>
  <si>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</si>
  <si>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</si>
  <si>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</si>
  <si>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</si>
  <si>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</si>
  <si>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</si>
  <si>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</si>
  <si>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</si>
  <si>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</si>
  <si>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</si>
  <si>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</si>
  <si>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</si>
  <si>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</si>
  <si>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</si>
  <si>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</si>
  <si>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</si>
  <si>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</si>
  <si>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</si>
  <si>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</si>
  <si>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</si>
  <si>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</si>
  <si>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</si>
  <si>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</si>
  <si>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</si>
  <si>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</si>
  <si>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</si>
  <si>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</si>
  <si>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</si>
  <si>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</si>
  <si>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</si>
  <si>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</si>
  <si>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</si>
  <si>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</si>
  <si>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</si>
  <si>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</si>
  <si>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</si>
  <si>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</si>
  <si>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</si>
  <si>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</si>
  <si>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</si>
  <si>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</si>
  <si>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</si>
  <si>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</si>
  <si>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</si>
  <si>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</si>
  <si>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</si>
  <si>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</si>
  <si>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</si>
  <si>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</si>
  <si>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</si>
  <si>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</si>
  <si>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</si>
  <si>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</si>
  <si>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</si>
  <si>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</si>
  <si>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</si>
  <si>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</si>
  <si>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</si>
  <si>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</si>
  <si>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</si>
  <si>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</si>
  <si>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</si>
  <si>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</si>
  <si>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</si>
  <si>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</si>
  <si>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</si>
  <si>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</si>
  <si>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</si>
  <si>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</si>
  <si>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</si>
  <si>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</si>
  <si>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</si>
  <si>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</si>
  <si>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</si>
  <si>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</si>
  <si>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</si>
  <si>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</si>
  <si>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</si>
  <si>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</si>
  <si>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</si>
  <si>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</si>
  <si>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</si>
  <si>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</si>
  <si>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</si>
  <si>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</si>
  <si>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</si>
  <si>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</si>
  <si>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</si>
  <si>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</si>
  <si>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</si>
  <si>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</si>
  <si>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</si>
  <si>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</si>
  <si>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</si>
  <si>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</si>
  <si>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</si>
  <si>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</si>
  <si>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</si>
  <si>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</si>
  <si>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</si>
  <si>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</si>
  <si>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</si>
  <si>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</si>
  <si>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</si>
  <si>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</si>
  <si>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</si>
  <si>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</si>
  <si>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</si>
  <si>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</si>
  <si>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</si>
  <si>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</si>
  <si>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</si>
  <si>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</si>
  <si>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</si>
  <si>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</si>
  <si>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</si>
  <si>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</si>
  <si>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</si>
  <si>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</si>
  <si>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</si>
  <si>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</si>
  <si>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</si>
  <si>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</si>
  <si>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</si>
  <si>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</si>
  <si>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</si>
  <si>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</si>
  <si>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</si>
  <si>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</si>
  <si>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</si>
  <si>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</si>
  <si>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</si>
  <si>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</si>
  <si>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</si>
  <si>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</si>
  <si>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</si>
  <si>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</si>
  <si>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</si>
  <si>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</si>
  <si>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</si>
  <si>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</si>
  <si>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</si>
  <si>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</si>
  <si>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</si>
  <si>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</si>
  <si>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</si>
  <si>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</si>
  <si>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</si>
  <si>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</si>
  <si>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</si>
  <si>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</si>
  <si>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</si>
  <si>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</si>
  <si>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</si>
  <si>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</si>
  <si>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</si>
  <si>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</si>
  <si>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</si>
  <si>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</si>
  <si>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</si>
  <si>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</si>
  <si>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</si>
  <si>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</si>
  <si>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</si>
  <si>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</si>
  <si>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</si>
  <si>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</si>
  <si>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</si>
  <si>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</si>
  <si>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</si>
  <si>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</si>
  <si>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</si>
  <si>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</si>
  <si>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</si>
  <si>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</si>
  <si>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</si>
  <si>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</si>
  <si>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</si>
  <si>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</si>
  <si>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</si>
  <si>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</si>
  <si>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</si>
  <si>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</si>
  <si>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</si>
  <si>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</si>
  <si>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</si>
  <si>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</si>
  <si>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</si>
  <si>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</si>
  <si>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</si>
  <si>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</si>
  <si>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</si>
  <si>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</si>
  <si>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</si>
  <si>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</si>
  <si>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</si>
  <si>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</si>
  <si>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</si>
  <si>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</si>
  <si>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</si>
  <si>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</si>
  <si>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</si>
  <si>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</si>
  <si>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</si>
  <si>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</si>
  <si>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</si>
  <si>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</si>
  <si>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</si>
  <si>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</si>
  <si>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</si>
  <si>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</si>
  <si>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</si>
  <si>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</si>
  <si>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</si>
  <si>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</si>
  <si>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</si>
  <si>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</si>
  <si>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</si>
  <si>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</si>
  <si>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</si>
  <si>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</si>
  <si>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</si>
  <si>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</si>
  <si>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</si>
  <si>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</si>
  <si>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</si>
  <si>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</si>
  <si>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</si>
  <si>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</si>
  <si>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</si>
  <si>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</si>
  <si>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</si>
  <si>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</si>
  <si>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</si>
  <si>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</si>
  <si>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</si>
  <si>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</si>
  <si>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</si>
  <si>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</si>
  <si>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</si>
  <si>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</si>
  <si>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</si>
  <si>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</si>
  <si>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</si>
  <si>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</si>
  <si>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</si>
  <si>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</si>
  <si>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</si>
  <si>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</si>
  <si>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</si>
  <si>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</si>
  <si>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</si>
  <si>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</si>
  <si>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</si>
  <si>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</si>
  <si>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</si>
  <si>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</si>
  <si>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</si>
  <si>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</si>
  <si>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</si>
  <si>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</si>
  <si>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</si>
  <si>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</si>
  <si>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</si>
  <si>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</si>
  <si>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</si>
  <si>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</si>
  <si>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</si>
  <si>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</si>
  <si>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</si>
  <si>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</si>
  <si>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</si>
  <si>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</si>
  <si>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</si>
  <si>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</si>
  <si>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</si>
  <si>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</si>
  <si>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</si>
  <si>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</si>
  <si>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</si>
  <si>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</si>
  <si>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</si>
  <si>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</si>
  <si>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</si>
  <si>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</si>
  <si>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</si>
  <si>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</si>
  <si>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</si>
  <si>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</si>
  <si>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</si>
  <si>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</si>
  <si>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</si>
  <si>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</si>
  <si>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</si>
  <si>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</si>
  <si>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</si>
  <si>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</si>
  <si>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</si>
  <si>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</si>
  <si>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</si>
  <si>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</si>
  <si>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</si>
  <si>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</si>
  <si>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</si>
  <si>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</si>
  <si>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</si>
  <si>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</si>
  <si>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</si>
  <si>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</si>
  <si>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</si>
  <si>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</si>
  <si>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</si>
  <si>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</si>
  <si>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</si>
  <si>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</si>
  <si>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</si>
  <si>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</si>
  <si>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</si>
  <si>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</si>
  <si>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</si>
  <si>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</si>
  <si>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</si>
  <si>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</si>
  <si>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</si>
  <si>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</si>
  <si>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</si>
  <si>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</si>
  <si>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</si>
  <si>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</si>
  <si>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</si>
  <si>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</si>
  <si>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</si>
  <si>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</si>
  <si>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</si>
  <si>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</si>
  <si>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</si>
  <si>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</si>
  <si>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</si>
  <si>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</si>
  <si>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</si>
  <si>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</si>
  <si>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</si>
  <si>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</si>
  <si>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</si>
  <si>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</si>
  <si>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</si>
  <si>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</si>
  <si>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</si>
  <si>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</si>
  <si>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</si>
  <si>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</si>
  <si>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</si>
  <si>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</si>
  <si>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</si>
  <si>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</si>
  <si>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</si>
  <si>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</si>
  <si>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</si>
  <si>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</si>
  <si>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</si>
  <si>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</si>
  <si>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</si>
  <si>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</si>
  <si>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</si>
  <si>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</si>
  <si>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</si>
  <si>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</si>
  <si>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</si>
  <si>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</si>
  <si>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</si>
  <si>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</si>
  <si>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</si>
  <si>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</si>
  <si>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</si>
  <si>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</si>
  <si>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</si>
  <si>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</si>
  <si>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</si>
  <si>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</si>
  <si>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</si>
  <si>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</si>
  <si>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</si>
  <si>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</si>
  <si>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</si>
  <si>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</si>
  <si>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</si>
  <si>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</si>
  <si>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</si>
  <si>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</si>
  <si>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</si>
  <si>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</si>
  <si>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</si>
  <si>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</si>
  <si>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</si>
  <si>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</si>
  <si>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</si>
  <si>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</si>
  <si>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</si>
  <si>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</si>
  <si>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</si>
  <si>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</si>
  <si>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</si>
  <si>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</si>
  <si>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</si>
  <si>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</si>
  <si>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</si>
  <si>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</si>
  <si>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</si>
  <si>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</si>
  <si>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</si>
  <si>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</si>
  <si>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</si>
  <si>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</si>
  <si>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</si>
  <si>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</si>
  <si>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</si>
  <si>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</si>
  <si>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</si>
  <si>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</si>
  <si>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</si>
  <si>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</si>
  <si>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</si>
  <si>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</si>
  <si>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</si>
  <si>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</si>
  <si>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</si>
  <si>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</si>
  <si>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</si>
  <si>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</si>
  <si>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</si>
  <si>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</si>
  <si>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</si>
  <si>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</si>
  <si>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</si>
  <si>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</si>
  <si>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</si>
  <si>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</si>
  <si>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</si>
  <si>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</si>
  <si>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</si>
  <si>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</si>
  <si>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</si>
  <si>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</si>
  <si>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</si>
  <si>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</si>
  <si>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</si>
  <si>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</si>
  <si>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</si>
  <si>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</si>
  <si>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</si>
  <si>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</si>
  <si>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</si>
  <si>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</si>
  <si>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</si>
  <si>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</si>
  <si>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</si>
  <si>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</si>
  <si>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</si>
  <si>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</si>
  <si>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</si>
  <si>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</si>
  <si>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</si>
  <si>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</si>
  <si>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</si>
  <si>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</si>
  <si>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</si>
  <si>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</si>
  <si>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</si>
  <si>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</si>
  <si>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</si>
  <si>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</si>
  <si>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</si>
  <si>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</si>
  <si>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</si>
  <si>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</si>
  <si>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</si>
  <si>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</si>
  <si>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</si>
  <si>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</si>
  <si>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</si>
  <si>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</si>
  <si>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</si>
  <si>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</si>
  <si>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</si>
  <si>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</si>
  <si>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</si>
  <si>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</si>
  <si>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</si>
  <si>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</si>
  <si>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</si>
  <si>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</si>
  <si>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</si>
  <si>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</si>
  <si>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</si>
  <si>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</si>
  <si>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</si>
  <si>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</si>
  <si>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</si>
  <si>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</si>
  <si>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</si>
  <si>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</si>
  <si>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</si>
  <si>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</si>
  <si>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</si>
  <si>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</si>
  <si>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</si>
  <si>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</si>
  <si>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</si>
  <si>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</si>
  <si>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</si>
  <si>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</si>
  <si>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</si>
  <si>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</si>
  <si>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</si>
  <si>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</si>
  <si>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</si>
  <si>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</si>
  <si>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</si>
  <si>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</si>
  <si>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</si>
  <si>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</si>
  <si>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</si>
  <si>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</si>
  <si>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</si>
  <si>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</si>
  <si>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</si>
  <si>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</si>
  <si>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</si>
  <si>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</si>
  <si>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</si>
  <si>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</si>
  <si>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</si>
  <si>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</si>
  <si>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</si>
  <si>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</si>
  <si>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</si>
  <si>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</si>
  <si>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</si>
  <si>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</si>
  <si>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</si>
  <si>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</si>
  <si>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</si>
  <si>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</si>
  <si>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</si>
  <si>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</si>
  <si>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</si>
  <si>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</si>
  <si>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</si>
  <si>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</si>
  <si>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</si>
  <si>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</si>
  <si>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</si>
  <si>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</si>
  <si>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</si>
  <si>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</si>
  <si>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</si>
  <si>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</si>
  <si>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</si>
  <si>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</si>
  <si>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</si>
  <si>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</si>
  <si>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</si>
  <si>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</si>
  <si>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</si>
  <si>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</si>
  <si>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</si>
  <si>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</si>
  <si>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</si>
  <si>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</si>
  <si>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</si>
  <si>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</si>
  <si>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</si>
  <si>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</si>
  <si>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</si>
  <si>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</si>
  <si>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</si>
  <si>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</si>
  <si>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</si>
  <si>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</si>
  <si>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</si>
  <si>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</si>
  <si>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</si>
  <si>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</si>
  <si>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</si>
  <si>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</si>
  <si>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</si>
  <si>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</si>
  <si>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</si>
  <si>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</si>
  <si>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</si>
  <si>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</si>
  <si>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</si>
  <si>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</si>
  <si>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</si>
  <si>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</si>
  <si>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</si>
  <si>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</si>
  <si>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</si>
  <si>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</si>
  <si>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</si>
  <si>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</si>
  <si>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</si>
  <si>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</si>
  <si>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</si>
  <si>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</si>
  <si>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</si>
  <si>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</si>
  <si>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</si>
  <si>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</si>
  <si>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</si>
  <si>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</si>
  <si>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</si>
  <si>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</si>
  <si>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</si>
  <si>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</si>
  <si>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</si>
  <si>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</si>
  <si>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</si>
  <si>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</si>
  <si>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</si>
  <si>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</si>
  <si>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</si>
  <si>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</si>
  <si>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</si>
  <si>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</si>
  <si>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</si>
  <si>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</si>
  <si>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</si>
  <si>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</si>
  <si>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</si>
  <si>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</si>
  <si>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</si>
  <si>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</si>
  <si>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</si>
  <si>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</si>
  <si>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</si>
  <si>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</si>
  <si>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</si>
  <si>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</si>
  <si>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</si>
  <si>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</si>
  <si>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</si>
  <si>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</si>
  <si>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</si>
  <si>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</si>
  <si>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</si>
  <si>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</si>
  <si>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</si>
  <si>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</si>
  <si>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</si>
  <si>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</si>
  <si>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</si>
  <si>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</si>
  <si>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</si>
  <si>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</si>
  <si>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</si>
  <si>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</si>
  <si>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</si>
  <si>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</si>
  <si>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</si>
  <si>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</si>
  <si>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</si>
  <si>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</si>
  <si>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</si>
  <si>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</si>
  <si>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</si>
  <si>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</si>
  <si>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</si>
  <si>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</si>
  <si>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</si>
  <si>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</si>
  <si>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</si>
  <si>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</si>
  <si>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</si>
  <si>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</si>
  <si>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</si>
  <si>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</si>
  <si>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</si>
  <si>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</si>
  <si>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</si>
  <si>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</si>
  <si>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</si>
  <si>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</si>
  <si>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</si>
  <si>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</si>
  <si>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</si>
  <si>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</si>
  <si>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</si>
  <si>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</si>
  <si>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</si>
  <si>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</si>
  <si>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</si>
  <si>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</si>
  <si>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</si>
  <si>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</si>
  <si>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</si>
  <si>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</si>
  <si>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</si>
  <si>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</si>
  <si>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</si>
  <si>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</si>
  <si>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</si>
  <si>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</si>
  <si>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</si>
  <si>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</si>
  <si>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</si>
  <si>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</si>
  <si>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</si>
  <si>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</si>
  <si>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</si>
  <si>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</si>
  <si>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</si>
  <si>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</si>
  <si>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</si>
  <si>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</si>
  <si>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</si>
  <si>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</si>
  <si>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</si>
  <si>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</si>
  <si>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</si>
  <si>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</si>
  <si>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</si>
  <si>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</si>
  <si>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</si>
  <si>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</si>
  <si>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</si>
  <si>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</si>
  <si>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</si>
  <si>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</si>
  <si>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</si>
  <si>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</si>
  <si>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</si>
  <si>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</si>
  <si>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</si>
  <si>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</si>
  <si>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</si>
  <si>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</si>
  <si>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</si>
  <si>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</si>
  <si>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</si>
  <si>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</si>
  <si>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</si>
  <si>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</si>
  <si>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</si>
  <si>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</si>
  <si>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</si>
  <si>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</si>
  <si>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</si>
  <si>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</si>
  <si>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</si>
  <si>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</si>
  <si>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</si>
  <si>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</si>
  <si>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</si>
  <si>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</si>
  <si>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</si>
  <si>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</si>
  <si>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</si>
  <si>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</si>
  <si>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</si>
  <si>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</si>
  <si>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</si>
  <si>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</si>
  <si>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</si>
  <si>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</si>
  <si>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</si>
  <si>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</si>
  <si>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</si>
  <si>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</si>
  <si>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</si>
  <si>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</si>
  <si>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</si>
  <si>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</si>
  <si>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</si>
  <si>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</si>
  <si>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</si>
  <si>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</si>
  <si>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</si>
  <si>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</si>
  <si>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</si>
  <si>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</si>
  <si>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</si>
  <si>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</si>
  <si>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</si>
  <si>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</si>
  <si>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</si>
  <si>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</si>
  <si>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</si>
  <si>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</si>
  <si>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</si>
  <si>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</si>
  <si>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</si>
  <si>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</si>
  <si>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</si>
  <si>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</si>
  <si>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</si>
  <si>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</si>
  <si>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</si>
  <si>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</si>
  <si>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</si>
  <si>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</si>
  <si>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</si>
  <si>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</si>
  <si>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</si>
  <si>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</si>
  <si>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</si>
  <si>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</si>
  <si>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</si>
  <si>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</si>
  <si>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</si>
  <si>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</si>
  <si>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</si>
  <si>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</si>
  <si>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</si>
  <si>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</si>
  <si>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</si>
  <si>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</si>
  <si>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</si>
  <si>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</si>
  <si>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</si>
  <si>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</si>
  <si>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</si>
  <si>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</si>
  <si>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</si>
  <si>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</si>
  <si>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</si>
  <si>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</si>
  <si>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</si>
  <si>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</si>
  <si>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</si>
  <si>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</si>
  <si>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</si>
  <si>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</si>
  <si>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</si>
  <si>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</si>
  <si>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</si>
  <si>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</si>
  <si>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</si>
  <si>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</si>
  <si>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</si>
  <si>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</si>
  <si>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</si>
  <si>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</si>
  <si>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</si>
  <si>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</si>
  <si>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</si>
  <si>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</si>
  <si>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</si>
  <si>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</si>
  <si>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</si>
  <si>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</si>
  <si>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</si>
  <si>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</si>
  <si>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</si>
  <si>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</si>
  <si>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</si>
  <si>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</si>
  <si>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</si>
  <si>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</si>
  <si>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</si>
  <si>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</si>
  <si>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</si>
  <si>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</si>
  <si>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</si>
  <si>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</si>
  <si>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</si>
  <si>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</si>
  <si>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</si>
  <si>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</si>
  <si>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</si>
  <si>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</si>
  <si>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</si>
  <si>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</si>
  <si>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</si>
  <si>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</si>
  <si>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</si>
  <si>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</si>
  <si>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</si>
  <si>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</si>
  <si>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</si>
  <si>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</si>
  <si>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</si>
  <si>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</si>
  <si>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</si>
  <si>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</si>
  <si>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</si>
  <si>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</si>
  <si>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</si>
  <si>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</si>
  <si>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</si>
  <si>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</si>
  <si>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</si>
  <si>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</si>
  <si>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</si>
  <si>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</si>
  <si>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</si>
  <si>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</si>
  <si>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</si>
  <si>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</si>
  <si>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</si>
  <si>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</si>
  <si>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</si>
  <si>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</si>
  <si>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</si>
  <si>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</si>
  <si>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</si>
  <si>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</si>
  <si>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</si>
  <si>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</si>
  <si>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</si>
  <si>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</si>
  <si>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</si>
  <si>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</si>
  <si>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</si>
  <si>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</si>
  <si>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</si>
  <si>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</si>
  <si>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</si>
  <si>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</si>
  <si>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</si>
  <si>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</si>
  <si>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</si>
  <si>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</si>
  <si>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</si>
  <si>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</si>
  <si>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</si>
  <si>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</si>
  <si>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</si>
  <si>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</si>
  <si>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</si>
  <si>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</si>
  <si>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</si>
  <si>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</si>
  <si>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</si>
  <si>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</si>
  <si>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</si>
  <si>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</si>
  <si>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</si>
  <si>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</si>
  <si>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</si>
  <si>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</si>
  <si>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</si>
  <si>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</si>
  <si>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</si>
  <si>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</si>
  <si>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</si>
  <si>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</si>
  <si>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</si>
  <si>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</si>
  <si>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</si>
  <si>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</si>
  <si>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</si>
  <si>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</si>
  <si>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</si>
  <si>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</si>
  <si>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</si>
  <si>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</si>
  <si>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</si>
  <si>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</si>
  <si>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</si>
  <si>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</si>
  <si>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</si>
  <si>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</si>
  <si>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</si>
  <si>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</si>
  <si>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</si>
  <si>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</si>
  <si>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</si>
  <si>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</si>
  <si>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</si>
  <si>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</si>
  <si>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</si>
  <si>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</si>
  <si>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</si>
  <si>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</si>
  <si>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</si>
  <si>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</si>
  <si>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</si>
  <si>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</si>
  <si>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</si>
  <si>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</si>
  <si>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</si>
  <si>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</si>
  <si>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</si>
  <si>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</si>
  <si>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</si>
  <si>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</si>
  <si>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</si>
  <si>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</si>
  <si>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</si>
  <si>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</si>
  <si>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</si>
  <si>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</si>
  <si>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</si>
  <si>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</si>
  <si>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</si>
  <si>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</si>
  <si>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</si>
  <si>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</si>
  <si>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</si>
  <si>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</si>
  <si>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</si>
  <si>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</si>
  <si>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</si>
  <si>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</si>
  <si>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</si>
  <si>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</si>
  <si>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</si>
  <si>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</si>
  <si>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</si>
  <si>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</si>
  <si>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</si>
  <si>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</si>
  <si>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</si>
  <si>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</si>
  <si>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</si>
  <si>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</si>
  <si>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</si>
  <si>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</si>
  <si>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</si>
  <si>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</si>
  <si>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</si>
  <si>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</si>
  <si>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</si>
  <si>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</si>
  <si>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</si>
  <si>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</si>
  <si>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</si>
  <si>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</si>
  <si>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</si>
  <si>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</si>
  <si>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</si>
  <si>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</si>
  <si>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</si>
  <si>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</si>
  <si>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</si>
  <si>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</si>
  <si>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</si>
  <si>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</si>
  <si>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</si>
  <si>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</si>
  <si>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</si>
  <si>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</si>
  <si>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</si>
  <si>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</si>
  <si>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</si>
  <si>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</si>
  <si>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</si>
  <si>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</si>
  <si>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</si>
  <si>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</si>
  <si>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</si>
  <si>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</si>
  <si>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</si>
  <si>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</si>
  <si>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</si>
  <si>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</si>
  <si>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</si>
  <si>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</si>
  <si>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</si>
  <si>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</si>
  <si>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</si>
  <si>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</si>
  <si>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</si>
  <si>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</si>
  <si>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</si>
  <si>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</si>
  <si>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</si>
  <si>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</si>
  <si>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</si>
  <si>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</si>
  <si>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</si>
  <si>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</si>
  <si>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</si>
  <si>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</si>
  <si>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</si>
  <si>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</si>
  <si>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</si>
  <si>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</si>
  <si>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</si>
  <si>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</si>
  <si>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</si>
  <si>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</si>
  <si>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</si>
  <si>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</si>
  <si>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</si>
  <si>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</si>
  <si>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</si>
  <si>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</si>
  <si>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</si>
  <si>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</si>
  <si>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</si>
  <si>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</si>
  <si>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</si>
  <si>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</si>
  <si>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</si>
  <si>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</si>
  <si>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</si>
  <si>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</si>
  <si>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</si>
  <si>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</si>
  <si>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</si>
  <si>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</si>
  <si>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</si>
  <si>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</si>
  <si>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</si>
  <si>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</si>
  <si>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</si>
  <si>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</si>
  <si>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</si>
  <si>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</si>
  <si>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</si>
  <si>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</si>
  <si>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</si>
  <si>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</si>
  <si>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</si>
  <si>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</si>
  <si>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</si>
  <si>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</si>
  <si>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</si>
  <si>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</si>
  <si>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</si>
  <si>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</si>
  <si>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</si>
  <si>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</si>
  <si>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</si>
  <si>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</si>
  <si>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</si>
  <si>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</si>
  <si>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</si>
  <si>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</si>
  <si>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</si>
  <si>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</si>
  <si>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</si>
  <si>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</si>
  <si>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</si>
  <si>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</si>
  <si>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</si>
  <si>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</si>
  <si>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</si>
  <si>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</si>
  <si>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</si>
  <si>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</si>
  <si>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</si>
  <si>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</si>
  <si>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</si>
  <si>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</si>
  <si>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</si>
  <si>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</si>
  <si>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</si>
  <si>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</si>
  <si>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</si>
  <si>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</si>
  <si>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</si>
  <si>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</si>
  <si>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</si>
  <si>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</si>
  <si>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</si>
  <si>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</si>
  <si>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</si>
  <si>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</si>
  <si>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</si>
  <si>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</si>
  <si>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</si>
  <si>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</si>
  <si>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</si>
  <si>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</si>
  <si>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</si>
  <si>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</si>
  <si>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</si>
  <si>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</si>
  <si>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</si>
  <si>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</si>
  <si>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</si>
  <si>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</si>
  <si>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</si>
  <si>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</si>
  <si>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</si>
  <si>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</si>
  <si>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</si>
  <si>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</si>
  <si>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</si>
  <si>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</si>
  <si>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</si>
  <si>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</si>
  <si>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</si>
  <si>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</si>
  <si>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</si>
  <si>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</si>
  <si>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</si>
  <si>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</si>
  <si>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</si>
  <si>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</si>
  <si>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</si>
  <si>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</si>
  <si>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</si>
  <si>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</si>
  <si>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</si>
  <si>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</si>
  <si>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</si>
  <si>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</si>
  <si>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</si>
  <si>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</si>
  <si>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</si>
  <si>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</si>
  <si>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</si>
  <si>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</si>
  <si>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</si>
  <si>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</si>
  <si>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</si>
  <si>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</si>
  <si>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</si>
  <si>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</si>
  <si>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</si>
  <si>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</si>
  <si>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</si>
  <si>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</si>
  <si>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</si>
  <si>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</si>
  <si>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</si>
  <si>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</si>
  <si>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</si>
  <si>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</si>
  <si>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</si>
  <si>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</si>
  <si>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</si>
  <si>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</si>
  <si>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</si>
  <si>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</si>
  <si>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</si>
  <si>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</si>
  <si>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</si>
  <si>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</si>
  <si>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</si>
  <si>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</si>
  <si>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</si>
  <si>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</si>
  <si>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</si>
  <si>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</si>
  <si>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</si>
  <si>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</si>
  <si>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</si>
  <si>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</si>
  <si>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</si>
  <si>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</si>
  <si>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</si>
  <si>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</si>
  <si>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</si>
  <si>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</si>
  <si>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</si>
  <si>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</si>
  <si>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</si>
  <si>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</si>
  <si>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</si>
  <si>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</si>
  <si>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</si>
  <si>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</si>
  <si>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</si>
  <si>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</si>
  <si>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</si>
  <si>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</si>
  <si>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</si>
  <si>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</si>
  <si>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</si>
  <si>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</si>
  <si>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</si>
  <si>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</si>
  <si>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</si>
  <si>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</si>
  <si>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</si>
  <si>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</si>
  <si>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</si>
  <si>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</si>
  <si>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</si>
  <si>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</si>
  <si>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</si>
  <si>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</si>
  <si>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</si>
  <si>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</si>
  <si>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</si>
  <si>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</si>
  <si>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</si>
  <si>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</si>
  <si>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</si>
  <si>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</si>
  <si>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</si>
  <si>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</si>
  <si>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</si>
  <si>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</si>
  <si>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</si>
  <si>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</si>
  <si>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</si>
  <si>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</si>
  <si>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</si>
  <si>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</si>
  <si>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</si>
  <si>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</si>
  <si>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</si>
  <si>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</si>
  <si>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</si>
  <si>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</si>
  <si>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</si>
  <si>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</si>
  <si>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</si>
  <si>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</si>
  <si>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</si>
  <si>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</si>
  <si>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</si>
  <si>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</si>
  <si>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</si>
  <si>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</si>
  <si>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</si>
  <si>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</si>
  <si>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</si>
  <si>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</si>
  <si>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</si>
  <si>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</si>
  <si>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</si>
  <si>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</si>
  <si>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</si>
  <si>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</si>
  <si>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</si>
  <si>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</si>
  <si>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</si>
  <si>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</si>
  <si>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</si>
  <si>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</si>
  <si>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</si>
  <si>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</si>
  <si>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</si>
  <si>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</si>
  <si>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</si>
  <si>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</si>
  <si>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</si>
  <si>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</si>
  <si>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</si>
  <si>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</si>
  <si>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</si>
  <si>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</si>
  <si>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</si>
  <si>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</si>
  <si>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</si>
  <si>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</si>
  <si>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</si>
  <si>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</si>
  <si>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</si>
  <si>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</si>
  <si>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</si>
  <si>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</si>
  <si>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</si>
  <si>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</si>
  <si>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</si>
  <si>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</si>
  <si>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</si>
  <si>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</si>
  <si>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</si>
  <si>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</si>
  <si>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</si>
  <si>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</si>
  <si>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</si>
  <si>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</si>
  <si>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</si>
  <si>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</si>
  <si>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</si>
  <si>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</si>
  <si>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</si>
  <si>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</si>
  <si>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</si>
  <si>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</si>
  <si>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</si>
  <si>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</si>
  <si>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</si>
  <si>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</si>
  <si>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</si>
  <si>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</si>
  <si>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</si>
  <si>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</si>
  <si>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</si>
  <si>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</si>
  <si>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</si>
  <si>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</si>
  <si>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</si>
  <si>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</si>
  <si>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</si>
  <si>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</si>
  <si>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</si>
  <si>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</si>
  <si>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</si>
  <si>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</si>
  <si>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</si>
  <si>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</si>
  <si>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</si>
  <si>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</si>
  <si>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</si>
  <si>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</si>
  <si>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</si>
  <si>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</si>
  <si>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</si>
  <si>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</si>
  <si>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</si>
  <si>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</si>
  <si>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</si>
  <si>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</si>
  <si>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</si>
  <si>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</si>
  <si>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</si>
  <si>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</si>
  <si>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</si>
  <si>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</si>
  <si>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</si>
  <si>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</si>
  <si>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</si>
  <si>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</si>
  <si>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</si>
  <si>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</si>
  <si>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</si>
  <si>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</si>
  <si>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</si>
  <si>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</si>
  <si>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</si>
  <si>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</si>
  <si>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</si>
  <si>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</si>
  <si>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</si>
  <si>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</si>
  <si>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</si>
  <si>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</si>
  <si>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</si>
  <si>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</si>
  <si>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</si>
  <si>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</si>
  <si>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</si>
  <si>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</si>
  <si>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</si>
  <si>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</si>
  <si>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</si>
  <si>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</si>
  <si>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</si>
  <si>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</si>
  <si>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</si>
  <si>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</si>
  <si>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</si>
  <si>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</si>
  <si>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</si>
  <si>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</si>
  <si>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</si>
  <si>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</si>
  <si>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</si>
  <si>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</si>
  <si>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</si>
  <si>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</si>
  <si>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</si>
  <si>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</si>
  <si>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</si>
  <si>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</si>
  <si>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</si>
  <si>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</si>
  <si>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</si>
  <si>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</si>
  <si>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</si>
  <si>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</si>
  <si>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</si>
  <si>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</si>
  <si>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</si>
  <si>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</si>
  <si>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</si>
  <si>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</si>
  <si>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</si>
  <si>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</si>
  <si>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</si>
  <si>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</si>
  <si>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</si>
  <si>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</si>
  <si>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</si>
  <si>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</si>
  <si>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</si>
  <si>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</si>
  <si>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</si>
  <si>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</si>
  <si>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</si>
  <si>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</si>
  <si>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</si>
  <si>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</si>
  <si>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</si>
  <si>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</si>
  <si>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</si>
  <si>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</si>
  <si>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</si>
  <si>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</si>
  <si>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</si>
  <si>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</si>
  <si>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</si>
  <si>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</si>
  <si>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</si>
  <si>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</si>
  <si>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</si>
  <si>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</si>
  <si>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</si>
  <si>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</si>
  <si>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</si>
  <si>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</si>
  <si>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</si>
  <si>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</si>
  <si>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</si>
  <si>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</si>
  <si>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</si>
  <si>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</si>
  <si>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</si>
  <si>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</si>
  <si>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</si>
  <si>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</si>
  <si>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</si>
  <si>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</si>
  <si>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</si>
  <si>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</si>
  <si>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</si>
  <si>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</si>
  <si>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</si>
  <si>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</si>
  <si>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</si>
  <si>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</si>
  <si>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</si>
  <si>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</si>
  <si>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</si>
  <si>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</si>
  <si>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</si>
  <si>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</si>
  <si>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</si>
  <si>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</si>
  <si>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</si>
  <si>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</si>
  <si>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</si>
  <si>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</si>
  <si>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</si>
  <si>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</si>
  <si>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</si>
  <si>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</si>
  <si>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</si>
  <si>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</si>
  <si>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</si>
  <si>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</si>
  <si>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</si>
  <si>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</si>
  <si>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</si>
  <si>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</si>
  <si>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</si>
  <si>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</si>
  <si>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</si>
  <si>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</si>
  <si>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</si>
  <si>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</si>
  <si>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</si>
  <si>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</si>
  <si>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</si>
  <si>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</si>
  <si>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</si>
  <si>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</si>
  <si>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</si>
  <si>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</si>
  <si>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</si>
  <si>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</si>
  <si>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</si>
  <si>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</si>
  <si>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</si>
  <si>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</si>
  <si>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</si>
  <si>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</si>
  <si>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</si>
  <si>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</si>
  <si>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</si>
  <si>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</si>
  <si>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</si>
  <si>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</si>
  <si>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</si>
  <si>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</si>
  <si>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</si>
  <si>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</si>
  <si>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</si>
  <si>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</si>
  <si>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</si>
  <si>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</si>
  <si>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</si>
  <si>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</si>
  <si>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</si>
  <si>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</si>
  <si>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</si>
  <si>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</si>
  <si>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</si>
  <si>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</si>
  <si>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</si>
  <si>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</si>
  <si>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</si>
  <si>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</si>
  <si>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</si>
  <si>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</si>
  <si>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</si>
  <si>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</si>
  <si>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</si>
  <si>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</si>
  <si>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</si>
  <si>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</si>
  <si>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</si>
  <si>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</si>
  <si>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</si>
  <si>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</si>
  <si>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</si>
  <si>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</si>
  <si>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</si>
  <si>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</si>
  <si>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</si>
  <si>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</si>
  <si>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</si>
  <si>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</si>
  <si>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</si>
  <si>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</si>
  <si>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</si>
  <si>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</si>
  <si>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</si>
  <si>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</si>
  <si>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</si>
  <si>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</si>
  <si>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</si>
  <si>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</si>
  <si>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</si>
  <si>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</si>
  <si>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</si>
  <si>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</si>
  <si>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</si>
  <si>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</si>
  <si>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</si>
  <si>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</si>
  <si>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</si>
  <si>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</si>
  <si>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</si>
  <si>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</si>
  <si>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</si>
  <si>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</si>
  <si>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</si>
  <si>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</si>
  <si>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</si>
  <si>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</si>
  <si>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</si>
  <si>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</si>
  <si>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</si>
  <si>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</si>
  <si>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</si>
  <si>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</si>
  <si>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</si>
  <si>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</si>
  <si>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</si>
  <si>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</si>
  <si>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</si>
  <si>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</si>
  <si>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</si>
  <si>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</si>
  <si>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</si>
  <si>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</si>
  <si>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</si>
  <si>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</si>
  <si>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</si>
  <si>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</si>
  <si>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</si>
  <si>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</si>
  <si>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</si>
  <si>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</si>
  <si>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</si>
  <si>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</si>
  <si>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</si>
  <si>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</si>
  <si>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</si>
  <si>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</si>
  <si>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</si>
  <si>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</si>
  <si>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</si>
  <si>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</si>
  <si>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</si>
  <si>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</si>
  <si>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</si>
  <si>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</si>
  <si>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</si>
  <si>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</si>
  <si>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</si>
  <si>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</si>
  <si>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</si>
  <si>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</si>
  <si>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</si>
  <si>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</si>
  <si>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</si>
  <si>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</si>
  <si>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</si>
  <si>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</si>
  <si>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</si>
  <si>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</si>
  <si>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</si>
  <si>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</si>
  <si>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</si>
  <si>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</si>
  <si>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</si>
  <si>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</si>
  <si>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</si>
  <si>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</si>
  <si>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</si>
  <si>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</si>
  <si>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</si>
  <si>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</si>
  <si>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</si>
  <si>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</si>
  <si>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</si>
  <si>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</si>
  <si>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</si>
  <si>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</si>
  <si>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</si>
  <si>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</si>
  <si>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</si>
  <si>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</si>
  <si>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</si>
  <si>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</si>
  <si>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</si>
  <si>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</si>
  <si>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</si>
  <si>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</si>
  <si>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</si>
  <si>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</si>
  <si>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</si>
  <si>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</si>
  <si>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</si>
  <si>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</si>
  <si>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</si>
  <si>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</si>
  <si>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</si>
  <si>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</si>
  <si>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</si>
  <si>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</si>
  <si>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</si>
  <si>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</si>
  <si>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</si>
  <si>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</si>
  <si>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</si>
  <si>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</si>
  <si>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</si>
  <si>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</si>
  <si>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</si>
  <si>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</si>
  <si>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</si>
  <si>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</si>
  <si>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</si>
  <si>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</si>
  <si>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</si>
  <si>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</si>
  <si>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</si>
  <si>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</si>
  <si>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</si>
  <si>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</si>
  <si>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</si>
  <si>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</si>
  <si>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</si>
  <si>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</si>
  <si>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</si>
  <si>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</si>
  <si>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</si>
  <si>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</si>
  <si>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</si>
  <si>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</si>
  <si>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</si>
  <si>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</si>
  <si>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</si>
  <si>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</si>
  <si>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</si>
  <si>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</si>
  <si>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</si>
  <si>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</si>
  <si>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</si>
  <si>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</si>
  <si>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</si>
  <si>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</si>
  <si>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</si>
  <si>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</si>
  <si>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</si>
  <si>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</si>
  <si>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</si>
  <si>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</si>
  <si>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</si>
  <si>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</si>
  <si>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</si>
  <si>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</si>
  <si>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</si>
  <si>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</si>
  <si>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</si>
  <si>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</si>
  <si>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</si>
  <si>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</si>
  <si>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</si>
  <si>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</si>
  <si>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</si>
  <si>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</si>
  <si>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</si>
  <si>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</si>
  <si>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</si>
  <si>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</si>
  <si>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</si>
  <si>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</si>
  <si>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</si>
  <si>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</si>
  <si>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</si>
  <si>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</si>
  <si>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</si>
  <si>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</si>
  <si>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</si>
  <si>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</si>
  <si>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</si>
  <si>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</si>
  <si>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</si>
  <si>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</si>
  <si>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</si>
  <si>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</si>
  <si>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</si>
  <si>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</si>
  <si>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</si>
  <si>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</si>
  <si>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</si>
  <si>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</si>
  <si>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</si>
  <si>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</si>
  <si>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</si>
  <si>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</si>
  <si>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</si>
  <si>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</si>
  <si>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</si>
  <si>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</si>
  <si>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</si>
  <si>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</si>
  <si>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</si>
  <si>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</si>
  <si>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</si>
  <si>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</si>
  <si>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</si>
  <si>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</si>
  <si>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</si>
  <si>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</si>
  <si>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</si>
  <si>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</si>
  <si>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</si>
  <si>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</si>
  <si>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</si>
  <si>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</si>
  <si>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</si>
  <si>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</si>
  <si>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</si>
  <si>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</si>
  <si>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</si>
  <si>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</si>
  <si>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</si>
  <si>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</si>
  <si>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</si>
  <si>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</si>
  <si>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</si>
  <si>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</si>
  <si>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</si>
  <si>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</si>
  <si>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</si>
  <si>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</si>
  <si>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</si>
  <si>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</si>
  <si>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</si>
  <si>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</si>
  <si>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</si>
  <si>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</si>
  <si>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</si>
  <si>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</si>
  <si>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</si>
  <si>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</si>
  <si>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</si>
  <si>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</si>
  <si>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</si>
  <si>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</si>
  <si>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</si>
  <si>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</si>
  <si>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</si>
  <si>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</si>
  <si>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</si>
  <si>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</si>
  <si>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</si>
  <si>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</si>
  <si>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</si>
  <si>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</si>
  <si>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</si>
  <si>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</si>
  <si>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</si>
  <si>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</si>
  <si>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</si>
  <si>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</si>
  <si>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</si>
  <si>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</si>
  <si>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</si>
  <si>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</si>
  <si>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</si>
  <si>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</si>
  <si>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</si>
  <si>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</si>
  <si>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</si>
  <si>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</si>
  <si>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</si>
  <si>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</si>
  <si>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</si>
  <si>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</si>
  <si>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</si>
  <si>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</si>
  <si>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</si>
  <si>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</si>
  <si>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</si>
  <si>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</si>
  <si>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</si>
  <si>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</si>
  <si>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</si>
  <si>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</si>
  <si>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</si>
  <si>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</si>
  <si>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</si>
  <si>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</si>
  <si>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</si>
  <si>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</si>
  <si>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</si>
  <si>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</si>
  <si>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</si>
  <si>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</si>
  <si>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</si>
  <si>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</si>
  <si>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</si>
  <si>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</si>
  <si>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</si>
  <si>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</si>
  <si>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</si>
  <si>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</si>
  <si>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</si>
  <si>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</si>
  <si>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</si>
  <si>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</si>
  <si>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</si>
  <si>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</si>
  <si>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</si>
  <si>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</si>
  <si>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</si>
  <si>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</si>
  <si>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</si>
  <si>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</si>
  <si>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</si>
  <si>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</si>
  <si>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</si>
  <si>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</si>
  <si>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</si>
  <si>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</si>
  <si>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</si>
  <si>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</si>
  <si>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</si>
  <si>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</si>
  <si>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</si>
  <si>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</si>
  <si>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</si>
  <si>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</si>
  <si>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</si>
  <si>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</si>
  <si>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</si>
  <si>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</si>
  <si>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</si>
  <si>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</si>
  <si>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</si>
  <si>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</si>
  <si>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</si>
  <si>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</si>
  <si>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</si>
  <si>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</si>
  <si>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</si>
  <si>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</si>
  <si>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</si>
  <si>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</si>
  <si>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</si>
  <si>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</si>
  <si>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</si>
  <si>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</si>
  <si>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</si>
  <si>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</si>
  <si>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</si>
  <si>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</si>
  <si>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</si>
  <si>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</si>
  <si>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</si>
  <si>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</si>
  <si>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</si>
  <si>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</si>
  <si>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</si>
  <si>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</si>
  <si>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</si>
  <si>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</si>
  <si>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</si>
  <si>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</si>
  <si>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</si>
  <si>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</si>
  <si>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</si>
  <si>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</si>
  <si>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</si>
  <si>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</si>
  <si>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</si>
  <si>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</si>
  <si>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</si>
  <si>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</si>
  <si>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</si>
  <si>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</si>
  <si>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</si>
  <si>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</si>
  <si>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</si>
  <si>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</si>
  <si>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</si>
  <si>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</si>
  <si>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</si>
  <si>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</si>
  <si>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</si>
  <si>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</si>
  <si>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</si>
  <si>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</si>
  <si>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</si>
  <si>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</si>
  <si>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</si>
  <si>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</si>
  <si>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</si>
  <si>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</si>
  <si>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</si>
  <si>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</si>
  <si>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</si>
  <si>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</si>
  <si>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</si>
  <si>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</si>
  <si>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</si>
  <si>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</si>
  <si>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</si>
  <si>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</si>
  <si>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</si>
  <si>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</si>
  <si>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</si>
  <si>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</si>
  <si>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</si>
  <si>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</si>
  <si>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</si>
  <si>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</si>
  <si>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</si>
  <si>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</si>
  <si>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</si>
  <si>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</si>
  <si>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</si>
  <si>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</si>
  <si>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</si>
  <si>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</si>
  <si>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</si>
  <si>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</si>
  <si>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</si>
  <si>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</si>
  <si>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</si>
  <si>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</si>
  <si>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</si>
  <si>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</si>
  <si>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</si>
  <si>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</si>
  <si>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</si>
  <si>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</si>
  <si>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</si>
  <si>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</si>
  <si>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</si>
  <si>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</si>
  <si>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</si>
  <si>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</si>
  <si>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</si>
  <si>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</si>
  <si>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</si>
  <si>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</si>
  <si>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</si>
  <si>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</si>
  <si>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</si>
  <si>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</si>
  <si>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</si>
  <si>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</si>
  <si>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</si>
  <si>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</si>
  <si>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</si>
  <si>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</si>
  <si>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</si>
  <si>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</si>
  <si>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</si>
  <si>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</si>
  <si>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</si>
  <si>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</si>
  <si>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</si>
  <si>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</si>
  <si>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</si>
  <si>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</si>
  <si>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</si>
  <si>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</si>
  <si>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</si>
  <si>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</si>
  <si>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</si>
  <si>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</si>
  <si>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</si>
  <si>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</si>
  <si>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</si>
  <si>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</si>
  <si>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</si>
  <si>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</si>
  <si>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</si>
  <si>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</si>
  <si>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</si>
  <si>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</si>
  <si>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</si>
  <si>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</si>
  <si>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</si>
  <si>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</si>
  <si>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</si>
  <si>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</si>
  <si>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</si>
  <si>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</si>
  <si>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</si>
  <si>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</si>
  <si>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</si>
  <si>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</si>
  <si>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</si>
  <si>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</si>
  <si>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</si>
  <si>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</si>
  <si>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</si>
  <si>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</si>
  <si>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</si>
  <si>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</si>
  <si>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</si>
  <si>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</si>
  <si>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</si>
  <si>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</si>
  <si>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</si>
  <si>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</si>
  <si>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</si>
  <si>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</si>
  <si>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</si>
  <si>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</si>
  <si>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</si>
  <si>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</si>
  <si>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</si>
  <si>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</si>
  <si>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</si>
  <si>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</si>
  <si>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</si>
  <si>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</si>
  <si>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</si>
  <si>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</si>
  <si>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</si>
  <si>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</si>
  <si>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</si>
  <si>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</si>
  <si>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</si>
  <si>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</si>
  <si>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</si>
  <si>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</si>
  <si>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</si>
  <si>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</si>
  <si>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</si>
  <si>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</si>
  <si>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</si>
  <si>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</si>
  <si>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</si>
  <si>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</si>
  <si>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</si>
  <si>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</si>
  <si>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</si>
  <si>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</si>
  <si>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</si>
  <si>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</si>
  <si>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</si>
  <si>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</si>
  <si>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</si>
  <si>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</si>
  <si>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</si>
  <si>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</si>
  <si>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</si>
  <si>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</si>
  <si>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</si>
  <si>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</si>
  <si>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</si>
  <si>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</si>
  <si>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</si>
  <si>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</si>
  <si>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</si>
  <si>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</si>
  <si>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</si>
  <si>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</si>
  <si>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</si>
  <si>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</si>
  <si>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</si>
  <si>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</si>
  <si>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</si>
  <si>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</si>
  <si>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</si>
  <si>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</si>
  <si>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</si>
  <si>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</si>
  <si>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</si>
  <si>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</si>
  <si>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</si>
  <si>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</si>
  <si>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</si>
  <si>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</si>
  <si>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</si>
  <si>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</si>
  <si>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</si>
  <si>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</si>
  <si>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</si>
  <si>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</si>
  <si>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</si>
  <si>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</si>
  <si>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</si>
  <si>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</si>
  <si>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</si>
  <si>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</si>
  <si>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</si>
  <si>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</si>
  <si>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</si>
  <si>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</si>
  <si>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</si>
  <si>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</si>
  <si>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</si>
  <si>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</si>
  <si>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</si>
  <si>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</si>
  <si>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</si>
  <si>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</si>
  <si>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</si>
  <si>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</si>
  <si>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</si>
  <si>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</si>
  <si>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</si>
  <si>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</si>
  <si>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</si>
  <si>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</si>
  <si>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</si>
  <si>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</si>
  <si>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</si>
  <si>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</si>
  <si>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</si>
  <si>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</si>
  <si>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</si>
  <si>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</si>
  <si>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</si>
  <si>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</si>
  <si>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</si>
  <si>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</si>
  <si>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</si>
  <si>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</si>
  <si>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</si>
  <si>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</si>
  <si>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</si>
  <si>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</si>
  <si>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</si>
  <si>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</si>
  <si>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</si>
  <si>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</si>
  <si>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</si>
  <si>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</si>
  <si>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</si>
  <si>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</si>
  <si>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</si>
  <si>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</si>
  <si>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</si>
  <si>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</si>
  <si>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</si>
  <si>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</si>
  <si>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</si>
  <si>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</si>
  <si>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</si>
  <si>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</si>
  <si>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</si>
  <si>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</si>
  <si>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</si>
  <si>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</si>
  <si>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</si>
  <si>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</si>
  <si>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</si>
  <si>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</si>
  <si>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</si>
  <si>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</si>
  <si>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</si>
  <si>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</si>
  <si>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</si>
  <si>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</si>
  <si>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</si>
  <si>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</si>
  <si>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</si>
  <si>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</si>
  <si>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</si>
  <si>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</si>
  <si>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</si>
  <si>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</si>
  <si>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</si>
  <si>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</si>
  <si>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</si>
  <si>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</si>
  <si>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</si>
  <si>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</si>
  <si>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</si>
  <si>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</si>
  <si>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</si>
  <si>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</si>
  <si>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</si>
  <si>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</si>
  <si>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</si>
  <si>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</si>
  <si>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</si>
  <si>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</si>
  <si>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</si>
  <si>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</si>
  <si>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</si>
  <si>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</si>
  <si>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</si>
  <si>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</si>
  <si>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</si>
  <si>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</si>
  <si>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</si>
  <si>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</si>
  <si>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</si>
  <si>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</si>
  <si>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</si>
  <si>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</si>
  <si>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</si>
  <si>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</si>
  <si>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</si>
  <si>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</si>
  <si>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</si>
  <si>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</si>
  <si>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</si>
  <si>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</si>
  <si>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</si>
  <si>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</si>
  <si>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</si>
  <si>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</si>
  <si>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</si>
  <si>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</si>
  <si>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</si>
  <si>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</si>
  <si>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</si>
  <si>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</si>
  <si>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</si>
  <si>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</si>
  <si>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</si>
  <si>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</si>
  <si>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</si>
  <si>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</si>
  <si>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</si>
  <si>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</si>
  <si>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</si>
  <si>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</si>
  <si>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</si>
  <si>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</si>
  <si>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</si>
  <si>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</si>
  <si>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</si>
  <si>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</si>
  <si>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</si>
  <si>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</si>
  <si>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</si>
  <si>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</si>
  <si>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</si>
  <si>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</si>
  <si>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</si>
  <si>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</si>
  <si>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</si>
  <si>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</si>
  <si>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</si>
  <si>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</si>
  <si>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</si>
  <si>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</si>
  <si>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</si>
  <si>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</si>
  <si>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</si>
  <si>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</si>
  <si>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</si>
  <si>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</si>
  <si>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</si>
  <si>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</si>
  <si>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</si>
  <si>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</si>
  <si>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</si>
  <si>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</si>
  <si>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</si>
  <si>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</si>
  <si>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</si>
  <si>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</si>
  <si>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</si>
  <si>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</si>
  <si>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</si>
  <si>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</si>
  <si>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</si>
  <si>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</si>
  <si>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</si>
  <si>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</si>
  <si>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</si>
  <si>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</si>
  <si>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</si>
  <si>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</si>
  <si>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</si>
  <si>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</si>
  <si>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</si>
  <si>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</si>
  <si>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</si>
  <si>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</si>
  <si>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</si>
  <si>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</si>
  <si>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</si>
  <si>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</si>
  <si>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</si>
  <si>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</si>
  <si>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</si>
  <si>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</si>
  <si>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</si>
  <si>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</si>
  <si>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</si>
  <si>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</si>
  <si>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</si>
  <si>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</si>
  <si>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</si>
  <si>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</si>
  <si>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</si>
  <si>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</si>
  <si>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</si>
  <si>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</si>
  <si>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</si>
  <si>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</si>
  <si>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</si>
  <si>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</si>
  <si>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</si>
  <si>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</si>
  <si>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</si>
  <si>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</si>
  <si>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</si>
  <si>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</si>
  <si>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</si>
  <si>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</si>
  <si>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</si>
  <si>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</si>
  <si>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</si>
  <si>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</si>
  <si>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</si>
  <si>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</si>
  <si>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</si>
  <si>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</si>
  <si>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</si>
  <si>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</si>
  <si>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</si>
  <si>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</si>
  <si>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</si>
  <si>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</si>
  <si>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</si>
  <si>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</si>
  <si>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</si>
  <si>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</si>
  <si>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</si>
  <si>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</si>
  <si>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</si>
  <si>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</si>
  <si>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</si>
  <si>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</si>
  <si>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</si>
  <si>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</si>
  <si>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</si>
  <si>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</si>
  <si>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</si>
  <si>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</si>
  <si>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</si>
  <si>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</si>
  <si>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</si>
  <si>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</si>
  <si>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</si>
  <si>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</si>
  <si>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</si>
  <si>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</si>
  <si>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</si>
  <si>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</si>
  <si>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</si>
  <si>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</si>
  <si>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</si>
  <si>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</si>
  <si>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</si>
  <si>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</si>
  <si>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</si>
  <si>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</si>
  <si>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</si>
  <si>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</si>
  <si>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</si>
  <si>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</si>
  <si>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</si>
  <si>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</si>
  <si>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</si>
  <si>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</si>
  <si>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</si>
  <si>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</si>
  <si>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</si>
  <si>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</si>
  <si>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</si>
  <si>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</si>
  <si>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</si>
  <si>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</si>
  <si>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</si>
  <si>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</si>
  <si>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</si>
  <si>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</si>
  <si>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</si>
  <si>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</si>
  <si>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</si>
  <si>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</si>
  <si>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</si>
  <si>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</si>
  <si>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</si>
  <si>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</si>
  <si>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</si>
  <si>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</si>
  <si>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</si>
  <si>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</si>
  <si>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</si>
  <si>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</si>
  <si>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</si>
  <si>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</si>
  <si>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</si>
  <si>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</si>
  <si>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</si>
  <si>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</si>
  <si>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</si>
  <si>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</si>
  <si>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</si>
  <si>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</si>
  <si>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</si>
  <si>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</si>
  <si>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</si>
  <si>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</si>
  <si>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</si>
  <si>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</si>
  <si>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</si>
  <si>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</si>
  <si>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</si>
  <si>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</si>
  <si>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</si>
  <si>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</si>
  <si>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</si>
  <si>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</si>
  <si>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</si>
  <si>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</si>
  <si>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</si>
  <si>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</si>
  <si>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</si>
  <si>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</si>
  <si>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</si>
  <si>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</si>
  <si>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</si>
  <si>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</si>
  <si>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</si>
  <si>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</si>
  <si>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</si>
  <si>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</si>
  <si>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</si>
  <si>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</si>
  <si>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</si>
  <si>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</si>
  <si>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</si>
  <si>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</si>
  <si>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</si>
  <si>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</si>
  <si>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</si>
  <si>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</si>
  <si>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</si>
  <si>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</si>
  <si>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</si>
  <si>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</si>
  <si>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</si>
  <si>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</si>
  <si>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</si>
  <si>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</si>
  <si>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</si>
  <si>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</si>
  <si>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</si>
  <si>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</si>
  <si>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</si>
  <si>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</si>
  <si>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</si>
  <si>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</si>
  <si>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</si>
  <si>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</si>
  <si>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</si>
  <si>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</si>
  <si>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</si>
  <si>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</si>
  <si>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</si>
  <si>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</si>
  <si>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</si>
  <si>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</si>
  <si>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</si>
  <si>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</si>
  <si>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</si>
  <si>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</si>
  <si>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</si>
  <si>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</si>
  <si>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</si>
  <si>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</si>
  <si>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</si>
  <si>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</si>
  <si>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</si>
  <si>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</si>
  <si>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</si>
  <si>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</si>
  <si>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</si>
  <si>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</si>
  <si>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</si>
  <si>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</si>
  <si>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</si>
  <si>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</si>
  <si>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</si>
  <si>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</si>
  <si>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</si>
  <si>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</si>
  <si>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</si>
  <si>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</si>
  <si>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</si>
  <si>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</si>
  <si>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</si>
  <si>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</si>
  <si>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</si>
  <si>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</si>
  <si>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</si>
  <si>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</si>
  <si>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</si>
  <si>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</si>
  <si>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</si>
  <si>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</si>
  <si>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</si>
  <si>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</si>
  <si>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</si>
  <si>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</si>
  <si>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</si>
  <si>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</si>
  <si>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</si>
  <si>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</si>
  <si>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</si>
  <si>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</si>
  <si>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</si>
  <si>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</si>
  <si>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</si>
  <si>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</si>
  <si>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</si>
  <si>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</si>
  <si>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</si>
  <si>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</si>
  <si>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</si>
  <si>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</si>
  <si>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</si>
  <si>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</si>
  <si>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</si>
  <si>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</si>
  <si>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</si>
  <si>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</si>
  <si>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</si>
  <si>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</si>
  <si>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</si>
  <si>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</si>
  <si>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</si>
  <si>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</si>
  <si>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</si>
  <si>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</si>
  <si>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</si>
  <si>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</si>
  <si>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</si>
  <si>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</si>
  <si>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</si>
  <si>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</si>
  <si>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</si>
  <si>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</si>
  <si>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</si>
  <si>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</si>
  <si>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</si>
  <si>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</si>
  <si>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</si>
  <si>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</si>
  <si>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</si>
  <si>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</si>
  <si>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</si>
  <si>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</si>
  <si>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</si>
  <si>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</si>
  <si>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</si>
  <si>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</si>
  <si>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</si>
  <si>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</si>
  <si>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</si>
  <si>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</si>
  <si>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</si>
  <si>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</si>
  <si>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</si>
  <si>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</si>
  <si>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</si>
  <si>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</si>
  <si>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</si>
  <si>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</si>
  <si>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</si>
  <si>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</si>
  <si>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</si>
  <si>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</si>
  <si>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</si>
  <si>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</si>
  <si>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</si>
  <si>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</si>
  <si>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</si>
  <si>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</si>
  <si>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</si>
  <si>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</si>
  <si>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</si>
  <si>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</si>
  <si>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</si>
  <si>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</si>
  <si>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</si>
  <si>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</si>
  <si>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</si>
  <si>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</si>
  <si>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</si>
  <si>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</si>
  <si>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</si>
  <si>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</si>
  <si>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</si>
  <si>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</si>
  <si>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</si>
  <si>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</si>
  <si>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</si>
  <si>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</si>
  <si>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</si>
  <si>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</si>
  <si>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</si>
  <si>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</si>
  <si>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</si>
  <si>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</si>
  <si>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</si>
  <si>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</si>
  <si>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</si>
  <si>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</si>
  <si>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</si>
  <si>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</si>
  <si>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</si>
  <si>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</si>
  <si>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</si>
  <si>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</si>
  <si>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</si>
  <si>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</si>
  <si>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</si>
  <si>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</si>
  <si>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</si>
  <si>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</si>
  <si>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</si>
  <si>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</si>
  <si>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</si>
  <si>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</si>
  <si>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</si>
  <si>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</si>
  <si>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</si>
  <si>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</si>
  <si>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</si>
  <si>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</si>
  <si>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</si>
  <si>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</si>
  <si>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</si>
  <si>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</si>
  <si>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</si>
  <si>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</si>
  <si>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</si>
  <si>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</si>
  <si>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</si>
  <si>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</si>
  <si>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</si>
  <si>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</si>
  <si>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</si>
  <si>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</si>
  <si>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</si>
  <si>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</si>
  <si>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</si>
  <si>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</si>
  <si>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</si>
  <si>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</si>
  <si>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</si>
  <si>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</si>
  <si>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</si>
  <si>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</si>
  <si>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</si>
  <si>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</si>
  <si>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</si>
  <si>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</si>
  <si>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</si>
  <si>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</si>
  <si>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</si>
  <si>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</si>
  <si>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</si>
  <si>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</si>
  <si>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</si>
  <si>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</si>
  <si>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</si>
  <si>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</si>
  <si>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</si>
  <si>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</si>
  <si>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</si>
  <si>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</si>
  <si>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</si>
  <si>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</si>
  <si>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</si>
  <si>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</si>
  <si>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</si>
  <si>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</si>
  <si>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</si>
  <si>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</si>
  <si>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</si>
  <si>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</si>
  <si>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</si>
  <si>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</si>
  <si>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</si>
  <si>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</si>
  <si>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</si>
  <si>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</si>
  <si>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</si>
  <si>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</si>
  <si>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</si>
  <si>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</si>
  <si>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</si>
  <si>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</si>
  <si>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</si>
  <si>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</si>
  <si>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</si>
  <si>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</si>
  <si>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</si>
  <si>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</si>
  <si>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</si>
  <si>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</si>
  <si>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</si>
  <si>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</si>
  <si>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</si>
  <si>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</si>
  <si>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</si>
  <si>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</si>
  <si>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</si>
  <si>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</si>
  <si>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</si>
  <si>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</si>
  <si>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</si>
  <si>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</si>
  <si>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</si>
  <si>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</si>
  <si>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</si>
  <si>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</si>
  <si>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</si>
  <si>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</si>
  <si>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</si>
  <si>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</si>
  <si>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</si>
  <si>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</si>
  <si>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</si>
  <si>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</si>
  <si>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</si>
  <si>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</si>
  <si>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</si>
  <si>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</si>
  <si>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</si>
  <si>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</si>
  <si>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</si>
  <si>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</si>
  <si>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</si>
  <si>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</si>
  <si>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</si>
  <si>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</si>
  <si>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</si>
  <si>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</si>
  <si>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</si>
  <si>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</si>
  <si>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</si>
  <si>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</si>
  <si>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</si>
  <si>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</si>
  <si>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</si>
  <si>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</si>
  <si>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</si>
  <si>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</si>
  <si>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</si>
  <si>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</si>
  <si>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</si>
  <si>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</si>
  <si>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</si>
  <si>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</si>
  <si>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</si>
  <si>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</si>
  <si>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</si>
  <si>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</si>
  <si>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</si>
  <si>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</si>
  <si>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</si>
  <si>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</si>
  <si>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</si>
  <si>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</si>
  <si>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</si>
  <si>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</si>
  <si>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</si>
  <si>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</si>
  <si>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</si>
  <si>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</si>
  <si>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</si>
  <si>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</si>
  <si>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</si>
  <si>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</si>
  <si>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</si>
  <si>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</si>
  <si>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</si>
  <si>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</si>
  <si>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</si>
  <si>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</si>
  <si>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</si>
  <si>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</si>
  <si>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</si>
  <si>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</si>
  <si>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</si>
  <si>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</si>
  <si>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</si>
  <si>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</si>
  <si>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</si>
  <si>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</si>
  <si>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</si>
  <si>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</si>
  <si>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</si>
  <si>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</si>
  <si>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</si>
  <si>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</si>
  <si>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</si>
  <si>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</si>
  <si>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</si>
  <si>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</si>
  <si>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</si>
  <si>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</si>
  <si>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</si>
  <si>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</si>
  <si>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</si>
  <si>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</si>
  <si>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</si>
  <si>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</si>
  <si>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</si>
  <si>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</si>
  <si>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</si>
  <si>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</si>
  <si>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</si>
  <si>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</si>
  <si>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</si>
  <si>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</si>
  <si>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</si>
  <si>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</si>
  <si>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</si>
  <si>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</si>
  <si>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</si>
  <si>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</si>
  <si>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</si>
  <si>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</si>
  <si>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</si>
  <si>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</si>
  <si>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</si>
  <si>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</si>
  <si>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</si>
  <si>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</si>
  <si>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</si>
  <si>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</si>
  <si>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</si>
  <si>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</si>
  <si>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</si>
  <si>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</si>
  <si>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</si>
  <si>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</si>
  <si>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</si>
  <si>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</si>
  <si>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</si>
  <si>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</si>
  <si>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</si>
  <si>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</si>
  <si>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</si>
  <si>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</si>
  <si>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</si>
  <si>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</si>
  <si>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</si>
  <si>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</si>
  <si>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</si>
  <si>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</si>
  <si>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</si>
  <si>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</si>
  <si>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</si>
  <si>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</si>
  <si>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</si>
  <si>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</si>
  <si>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</si>
  <si>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</si>
  <si>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</si>
  <si>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</si>
  <si>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</si>
  <si>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</si>
  <si>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</si>
  <si>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</si>
  <si>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</si>
  <si>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</si>
  <si>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</si>
  <si>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</si>
  <si>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</si>
  <si>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</si>
  <si>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</si>
  <si>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</si>
  <si>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</si>
  <si>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</si>
  <si>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</si>
  <si>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</si>
  <si>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</si>
  <si>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</si>
  <si>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</si>
  <si>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</si>
  <si>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</si>
  <si>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</si>
  <si>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</si>
  <si>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</si>
  <si>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</si>
  <si>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</si>
  <si>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</si>
  <si>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</si>
  <si>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</si>
  <si>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</si>
  <si>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</si>
  <si>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</si>
  <si>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</si>
  <si>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</si>
  <si>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</si>
  <si>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</si>
  <si>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</si>
  <si>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</si>
  <si>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</si>
  <si>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</si>
  <si>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</si>
  <si>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</si>
  <si>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</si>
  <si>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</si>
  <si>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</si>
  <si>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</si>
  <si>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</si>
  <si>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</si>
  <si>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</si>
  <si>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</si>
  <si>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</si>
  <si>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</si>
  <si>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</si>
  <si>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</si>
  <si>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</si>
  <si>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</si>
  <si>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</si>
  <si>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</si>
  <si>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</si>
  <si>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</si>
  <si>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</si>
  <si>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</si>
  <si>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</si>
  <si>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</si>
  <si>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</si>
  <si>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</si>
  <si>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</si>
  <si>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</si>
  <si>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</si>
  <si>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</si>
  <si>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</si>
  <si>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</si>
  <si>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</si>
  <si>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</si>
  <si>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</si>
  <si>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</si>
  <si>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</si>
  <si>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</si>
  <si>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</si>
  <si>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</si>
  <si>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</si>
  <si>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</si>
  <si>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</si>
  <si>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</si>
  <si>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</si>
  <si>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</si>
  <si>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</si>
  <si>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</si>
  <si>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</si>
  <si>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</si>
  <si>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</si>
  <si>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</si>
  <si>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</si>
  <si>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</si>
  <si>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</si>
  <si>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</si>
  <si>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</si>
  <si>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</si>
  <si>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</si>
  <si>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</si>
  <si>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</si>
  <si>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</si>
  <si>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</si>
  <si>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</si>
  <si>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</si>
  <si>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</si>
  <si>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</si>
  <si>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</si>
  <si>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</si>
  <si>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</si>
  <si>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</si>
  <si>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</si>
  <si>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</si>
  <si>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</si>
  <si>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</si>
  <si>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</si>
  <si>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</si>
  <si>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</si>
  <si>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</si>
  <si>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</si>
  <si>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</si>
  <si>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</si>
  <si>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</si>
  <si>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</si>
  <si>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</si>
  <si>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</si>
  <si>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</si>
  <si>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</si>
  <si>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</si>
  <si>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</si>
  <si>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</si>
  <si>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</si>
  <si>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</si>
  <si>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</si>
  <si>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</si>
  <si>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</si>
  <si>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</si>
  <si>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</si>
  <si>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</si>
  <si>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</si>
  <si>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</si>
  <si>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</si>
  <si>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</si>
  <si>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</si>
  <si>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</si>
  <si>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</si>
  <si>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</si>
  <si>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</si>
  <si>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</si>
  <si>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</si>
  <si>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</si>
  <si>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</si>
  <si>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</si>
  <si>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</si>
  <si>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</si>
  <si>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</si>
  <si>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</si>
  <si>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</si>
  <si>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</si>
  <si>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</si>
  <si>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</si>
  <si>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</si>
  <si>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</si>
  <si>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</si>
  <si>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</si>
  <si>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</si>
  <si>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</si>
  <si>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</si>
  <si>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</si>
  <si>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</si>
  <si>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</si>
  <si>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</si>
  <si>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</si>
  <si>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</si>
  <si>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</si>
  <si>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</si>
  <si>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</si>
  <si>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</si>
  <si>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</si>
  <si>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</si>
  <si>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</si>
  <si>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</si>
  <si>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</si>
  <si>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</si>
  <si>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</si>
  <si>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</si>
  <si>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</si>
  <si>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</si>
  <si>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</si>
  <si>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</si>
  <si>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</si>
  <si>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</si>
  <si>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</si>
  <si>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</si>
  <si>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</si>
  <si>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</si>
  <si>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</si>
  <si>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</si>
  <si>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</si>
  <si>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</si>
  <si>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</si>
  <si>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</si>
  <si>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</si>
  <si>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</si>
  <si>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</si>
  <si>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</si>
  <si>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</si>
  <si>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</si>
  <si>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</si>
  <si>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</si>
  <si>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</si>
  <si>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</si>
  <si>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</si>
  <si>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</si>
  <si>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</si>
  <si>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</si>
  <si>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</si>
  <si>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</si>
  <si>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</si>
  <si>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</si>
  <si>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</si>
  <si>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</si>
  <si>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</si>
  <si>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</si>
  <si>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</si>
  <si>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</si>
  <si>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</si>
  <si>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</si>
  <si>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</si>
  <si>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</si>
  <si>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</si>
  <si>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</si>
  <si>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</si>
  <si>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</si>
  <si>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</si>
  <si>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</si>
  <si>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</si>
  <si>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</si>
  <si>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</si>
  <si>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</si>
  <si>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</si>
  <si>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</si>
  <si>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</si>
  <si>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</si>
  <si>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</si>
  <si>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</si>
  <si>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</si>
  <si>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</si>
  <si>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</si>
  <si>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</si>
  <si>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</si>
  <si>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</si>
  <si>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</si>
  <si>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</si>
  <si>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</si>
  <si>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</si>
  <si>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</si>
  <si>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</si>
  <si>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</si>
  <si>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</si>
  <si>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</si>
  <si>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</si>
  <si>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</si>
  <si>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</si>
  <si>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</si>
  <si>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</si>
  <si>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</si>
  <si>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</si>
  <si>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</si>
  <si>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</si>
  <si>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</si>
  <si>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</si>
  <si>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</si>
  <si>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</si>
  <si>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</si>
  <si>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</si>
  <si>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</si>
  <si>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</si>
  <si>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</si>
  <si>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</si>
  <si>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</si>
  <si>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</si>
  <si>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</si>
  <si>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</si>
  <si>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</si>
  <si>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</si>
  <si>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</si>
  <si>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</si>
  <si>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</si>
  <si>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</si>
  <si>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</si>
  <si>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</si>
  <si>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</si>
  <si>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</si>
  <si>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</si>
  <si>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</si>
  <si>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</si>
  <si>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</si>
  <si>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</si>
  <si>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</si>
  <si>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</si>
  <si>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</si>
  <si>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</si>
  <si>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</si>
  <si>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</si>
  <si>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</si>
  <si>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</si>
  <si>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</si>
  <si>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</si>
  <si>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</si>
  <si>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</si>
  <si>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</si>
  <si>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</si>
  <si>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</si>
  <si>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</si>
  <si>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</si>
  <si>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</si>
  <si>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</si>
  <si>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</si>
  <si>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</si>
  <si>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</si>
  <si>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</si>
  <si>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</si>
  <si>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</si>
  <si>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</si>
  <si>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</si>
  <si>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</si>
  <si>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</si>
  <si>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</si>
  <si>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</si>
  <si>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</si>
  <si>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</si>
  <si>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</si>
  <si>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</si>
  <si>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</si>
  <si>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</si>
  <si>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</si>
  <si>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</si>
  <si>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</si>
  <si>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</si>
  <si>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</si>
  <si>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</si>
  <si>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</si>
  <si>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</si>
  <si>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</si>
  <si>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</si>
  <si>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</si>
  <si>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</si>
  <si>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</si>
  <si>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</si>
  <si>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</si>
  <si>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</si>
  <si>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</si>
  <si>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</si>
  <si>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</si>
  <si>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</si>
  <si>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</si>
  <si>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</si>
  <si>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</si>
  <si>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</si>
  <si>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</si>
  <si>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</si>
  <si>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</si>
  <si>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</si>
  <si>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</si>
  <si>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</si>
  <si>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</si>
  <si>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</si>
  <si>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</si>
  <si>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</si>
  <si>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</si>
  <si>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</si>
  <si>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</si>
  <si>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</si>
  <si>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</si>
  <si>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</si>
  <si>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</si>
  <si>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</si>
  <si>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</si>
  <si>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</si>
  <si>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</si>
  <si>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</si>
  <si>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</si>
  <si>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</si>
  <si>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</si>
  <si>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</si>
  <si>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</si>
  <si>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</si>
  <si>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</si>
  <si>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</si>
  <si>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</si>
  <si>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</si>
  <si>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</si>
  <si>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</si>
  <si>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</si>
  <si>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</si>
  <si>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</si>
  <si>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</si>
  <si>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</si>
  <si>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</si>
  <si>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</si>
  <si>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</si>
  <si>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</si>
  <si>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</si>
  <si>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</si>
  <si>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</si>
  <si>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</si>
  <si>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</si>
  <si>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</si>
  <si>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</si>
  <si>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</si>
  <si>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</si>
  <si>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</si>
  <si>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</si>
  <si>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</si>
  <si>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</si>
  <si>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</si>
  <si>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</si>
  <si>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</si>
  <si>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</si>
  <si>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</si>
  <si>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</si>
  <si>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</si>
  <si>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</si>
  <si>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</si>
  <si>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</si>
  <si>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</si>
  <si>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</si>
  <si>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</si>
  <si>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</si>
  <si>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</si>
  <si>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</si>
  <si>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</si>
  <si>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</si>
  <si>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</si>
  <si>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</si>
  <si>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</si>
  <si>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</si>
  <si>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</si>
  <si>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</si>
  <si>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</si>
  <si>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</si>
  <si>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</si>
  <si>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</si>
  <si>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</si>
  <si>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</si>
  <si>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</si>
  <si>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</si>
  <si>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</si>
  <si>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</si>
  <si>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</si>
  <si>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</si>
  <si>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</si>
  <si>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</si>
  <si>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</si>
  <si>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</si>
  <si>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</si>
  <si>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</si>
  <si>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</si>
  <si>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</si>
  <si>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</si>
  <si>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</si>
  <si>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</si>
  <si>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</si>
  <si>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</si>
  <si>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</si>
  <si>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</si>
  <si>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</si>
  <si>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</si>
  <si>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</si>
  <si>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</si>
  <si>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</si>
  <si>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</si>
  <si>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</si>
  <si>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</si>
  <si>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</si>
  <si>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</si>
  <si>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</si>
  <si>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</si>
  <si>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</si>
  <si>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</si>
  <si>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</si>
  <si>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</si>
  <si>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</si>
  <si>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</si>
  <si>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</si>
  <si>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</si>
  <si>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</si>
  <si>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</si>
  <si>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</si>
  <si>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</si>
  <si>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</si>
  <si>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</si>
  <si>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</si>
  <si>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</si>
  <si>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</si>
  <si>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</si>
  <si>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</si>
  <si>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</si>
  <si>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</si>
  <si>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</si>
  <si>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</si>
  <si>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</si>
  <si>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</si>
  <si>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</si>
  <si>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</si>
  <si>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</si>
  <si>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</si>
  <si>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</si>
  <si>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</si>
  <si>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</si>
  <si>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</si>
  <si>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</si>
  <si>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</si>
  <si>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</si>
  <si>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</si>
  <si>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</si>
  <si>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</si>
  <si>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</si>
  <si>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</si>
  <si>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</si>
  <si>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</si>
  <si>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</si>
  <si>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</si>
  <si>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</si>
  <si>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</si>
  <si>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</si>
  <si>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</si>
  <si>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</si>
  <si>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</si>
  <si>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</si>
  <si>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</si>
  <si>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</si>
  <si>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</si>
  <si>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</si>
  <si>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</si>
  <si>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</si>
  <si>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</si>
  <si>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</si>
  <si>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</si>
  <si>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</si>
  <si>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</si>
  <si>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</si>
  <si>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</si>
  <si>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</si>
  <si>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</si>
  <si>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</si>
  <si>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</si>
  <si>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</si>
  <si>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</si>
  <si>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</si>
  <si>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</si>
  <si>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</si>
  <si>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</si>
  <si>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</si>
  <si>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</si>
  <si>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</si>
  <si>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</si>
  <si>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</si>
  <si>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</si>
  <si>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</si>
  <si>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</si>
  <si>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</si>
  <si>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</si>
  <si>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</si>
  <si>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</si>
  <si>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</si>
  <si>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</si>
  <si>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</si>
  <si>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</si>
  <si>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</si>
  <si>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</si>
  <si>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</si>
  <si>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</si>
  <si>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</si>
  <si>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</si>
  <si>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</si>
  <si>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</si>
  <si>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</si>
  <si>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</si>
  <si>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</si>
  <si>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</si>
  <si>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</si>
  <si>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</si>
  <si>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</si>
  <si>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</si>
  <si>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</si>
  <si>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</si>
  <si>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</si>
  <si>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</si>
  <si>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</si>
  <si>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</si>
  <si>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</si>
  <si>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</si>
  <si>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</si>
  <si>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</si>
  <si>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</si>
  <si>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</si>
  <si>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</si>
  <si>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</si>
  <si>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</si>
  <si>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</si>
  <si>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</si>
  <si>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</si>
  <si>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</si>
  <si>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</si>
  <si>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</si>
  <si>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</si>
  <si>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</si>
  <si>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</si>
  <si>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</si>
  <si>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</si>
  <si>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</si>
  <si>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</si>
  <si>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</si>
  <si>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</si>
  <si>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</si>
  <si>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</si>
  <si>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</si>
  <si>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</si>
  <si>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</si>
  <si>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</si>
  <si>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</si>
  <si>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</si>
  <si>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</si>
  <si>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</si>
  <si>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</si>
  <si>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</si>
  <si>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</si>
  <si>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</si>
  <si>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</si>
  <si>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</si>
  <si>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</si>
  <si>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</si>
  <si>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</si>
  <si>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</si>
  <si>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</si>
  <si>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</si>
  <si>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</si>
  <si>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</si>
  <si>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</si>
  <si>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</si>
  <si>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</si>
  <si>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</si>
  <si>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</si>
  <si>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</si>
  <si>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</si>
  <si>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</si>
  <si>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</si>
  <si>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</si>
  <si>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</si>
  <si>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</si>
  <si>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</si>
  <si>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</si>
  <si>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</si>
  <si>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</si>
  <si>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</si>
  <si>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</si>
  <si>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</si>
  <si>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</si>
  <si>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</si>
  <si>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</si>
  <si>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</si>
  <si>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</si>
  <si>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</si>
  <si>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</si>
  <si>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</si>
  <si>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</si>
  <si>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</si>
  <si>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</si>
  <si>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</si>
  <si>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</si>
  <si>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</si>
  <si>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</si>
  <si>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</si>
  <si>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</si>
  <si>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</si>
  <si>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</si>
  <si>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</si>
  <si>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</si>
  <si>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</si>
  <si>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</si>
  <si>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</si>
  <si>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</si>
  <si>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</si>
  <si>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</si>
  <si>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</si>
  <si>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</si>
  <si>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</si>
  <si>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</si>
  <si>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</si>
  <si>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</si>
  <si>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</si>
  <si>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</si>
  <si>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</si>
  <si>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</si>
  <si>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</si>
  <si>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</si>
  <si>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</si>
  <si>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</si>
  <si>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</si>
  <si>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</si>
  <si>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</si>
  <si>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</si>
  <si>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</si>
  <si>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</si>
  <si>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</si>
  <si>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</si>
  <si>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</si>
  <si>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</si>
  <si>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</si>
  <si>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</si>
  <si>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</si>
  <si>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</si>
  <si>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</si>
  <si>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</si>
  <si>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</si>
  <si>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</si>
  <si>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</si>
  <si>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</si>
  <si>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</si>
  <si>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</si>
  <si>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</si>
  <si>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</si>
  <si>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</si>
  <si>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</si>
  <si>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</si>
  <si>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</si>
  <si>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</si>
  <si>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</si>
  <si>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</si>
  <si>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</si>
  <si>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</si>
  <si>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</si>
  <si>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</si>
  <si>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</si>
  <si>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</si>
  <si>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</si>
  <si>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</si>
  <si>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</si>
  <si>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</si>
  <si>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</si>
  <si>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</si>
  <si>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</si>
  <si>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</si>
  <si>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</si>
  <si>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</si>
  <si>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</si>
  <si>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</si>
  <si>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</si>
  <si>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</si>
  <si>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</si>
  <si>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</si>
  <si>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</si>
  <si>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</si>
  <si>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</si>
  <si>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</si>
  <si>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</si>
  <si>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</si>
  <si>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</si>
  <si>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</si>
  <si>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</si>
  <si>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</si>
  <si>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</si>
  <si>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</si>
  <si>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</si>
  <si>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</si>
  <si>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</si>
  <si>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</si>
  <si>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</si>
  <si>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</si>
  <si>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</si>
  <si>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</si>
  <si>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</si>
  <si>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</si>
  <si>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</si>
  <si>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</si>
  <si>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</si>
  <si>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</si>
  <si>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</si>
  <si>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</si>
  <si>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</si>
  <si>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</si>
  <si>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</si>
  <si>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</si>
  <si>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</si>
  <si>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</si>
  <si>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</si>
  <si>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</si>
  <si>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</si>
  <si>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</si>
  <si>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</si>
  <si>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</si>
  <si>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</si>
  <si>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</si>
  <si>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</si>
  <si>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</si>
  <si>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</si>
  <si>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</si>
  <si>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</si>
  <si>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</si>
  <si>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</si>
  <si>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</si>
  <si>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</si>
  <si>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</si>
  <si>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</si>
  <si>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</si>
  <si>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</si>
  <si>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</si>
  <si>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</si>
  <si>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</si>
  <si>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</si>
  <si>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</si>
  <si>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</si>
  <si>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</si>
  <si>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</si>
  <si>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</si>
  <si>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</si>
  <si>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</si>
  <si>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</si>
  <si>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</si>
  <si>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</si>
  <si>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</si>
  <si>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</si>
  <si>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</si>
  <si>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</si>
  <si>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</si>
  <si>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</si>
  <si>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</si>
  <si>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</si>
  <si>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</si>
  <si>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</si>
  <si>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</si>
  <si>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</si>
  <si>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</si>
  <si>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</si>
  <si>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</si>
  <si>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</si>
  <si>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</si>
  <si>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</si>
  <si>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</si>
  <si>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</si>
  <si>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</si>
  <si>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</si>
  <si>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</si>
  <si>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</si>
  <si>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</si>
  <si>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</si>
  <si>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</si>
  <si>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</si>
  <si>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</si>
  <si>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</si>
  <si>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</si>
  <si>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</si>
  <si>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</si>
  <si>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</si>
  <si>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</si>
  <si>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</si>
  <si>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</si>
  <si>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</si>
  <si>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</si>
  <si>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</si>
  <si>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</si>
  <si>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</si>
  <si>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</si>
  <si>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</si>
  <si>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</si>
  <si>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</si>
  <si>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</si>
  <si>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</si>
  <si>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</si>
  <si>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</si>
  <si>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</si>
  <si>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</si>
  <si>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</si>
  <si>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</si>
  <si>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</si>
  <si>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</si>
  <si>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</si>
  <si>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</si>
  <si>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</si>
  <si>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</si>
  <si>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</si>
  <si>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</si>
  <si>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</si>
  <si>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</si>
  <si>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</si>
  <si>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</si>
  <si>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</si>
  <si>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</si>
  <si>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</si>
  <si>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</si>
  <si>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</si>
  <si>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</si>
  <si>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</si>
  <si>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</si>
  <si>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</si>
  <si>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</si>
  <si>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</si>
  <si>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</si>
  <si>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</si>
  <si>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</si>
  <si>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</si>
  <si>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</si>
  <si>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</si>
  <si>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</si>
  <si>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</si>
  <si>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</si>
  <si>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</si>
  <si>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</si>
  <si>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</si>
  <si>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</si>
  <si>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</si>
  <si>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</si>
  <si>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</si>
  <si>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</si>
  <si>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</si>
  <si>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</si>
  <si>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</si>
  <si>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</si>
  <si>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</si>
  <si>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</si>
  <si>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</si>
  <si>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</si>
  <si>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</si>
  <si>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</si>
  <si>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</si>
  <si>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</si>
  <si>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</si>
  <si>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</si>
  <si>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</si>
  <si>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</si>
  <si>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</si>
  <si>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</si>
  <si>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</si>
  <si>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</si>
  <si>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</si>
  <si>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</si>
  <si>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</si>
  <si>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</si>
  <si>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</si>
  <si>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</si>
  <si>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</si>
  <si>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</si>
  <si>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</si>
  <si>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</si>
  <si>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</si>
  <si>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</si>
  <si>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</si>
  <si>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</si>
  <si>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</si>
  <si>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</si>
  <si>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</si>
  <si>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</si>
  <si>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</si>
  <si>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</si>
  <si>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</si>
  <si>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</si>
  <si>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</si>
  <si>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</si>
  <si>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</si>
  <si>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</si>
  <si>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</si>
  <si>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</si>
  <si>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</si>
  <si>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</si>
  <si>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</si>
  <si>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</si>
  <si>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</si>
  <si>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</si>
  <si>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</si>
  <si>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</si>
  <si>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</si>
  <si>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</si>
  <si>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</si>
  <si>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</si>
  <si>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</si>
  <si>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</si>
  <si>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</si>
  <si>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</si>
  <si>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</si>
  <si>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</si>
  <si>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</si>
  <si>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</si>
  <si>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</si>
  <si>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</si>
  <si>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</si>
  <si>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</si>
  <si>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</si>
  <si>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</si>
  <si>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</si>
  <si>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</si>
  <si>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</si>
  <si>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</si>
  <si>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</si>
  <si>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</si>
  <si>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</si>
  <si>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</si>
  <si>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</si>
  <si>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</si>
  <si>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</si>
  <si>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</si>
  <si>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</si>
  <si>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</si>
  <si>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</si>
  <si>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</si>
  <si>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</si>
  <si>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</si>
  <si>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</si>
  <si>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</si>
  <si>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</si>
  <si>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</si>
  <si>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</si>
  <si>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</si>
  <si>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</si>
  <si>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</si>
  <si>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</si>
  <si>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</si>
  <si>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</si>
  <si>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</si>
  <si>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</si>
  <si>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</si>
  <si>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</si>
  <si>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</si>
  <si>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</si>
  <si>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</si>
  <si>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</si>
  <si>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</si>
  <si>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</si>
  <si>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</si>
  <si>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</si>
  <si>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</si>
  <si>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</si>
  <si>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</si>
  <si>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</si>
  <si>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</si>
  <si>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</si>
  <si>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</si>
  <si>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</si>
  <si>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</si>
  <si>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</si>
  <si>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</si>
  <si>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</si>
  <si>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</si>
  <si>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</si>
  <si>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</si>
  <si>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</si>
  <si>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</si>
  <si>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</si>
  <si>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</si>
  <si>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</si>
  <si>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</si>
  <si>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</si>
  <si>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</si>
  <si>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</si>
  <si>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</si>
  <si>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</si>
  <si>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</si>
  <si>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</si>
  <si>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</si>
  <si>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</si>
  <si>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</si>
  <si>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</si>
  <si>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</si>
  <si>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</si>
  <si>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</si>
  <si>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</si>
  <si>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</si>
  <si>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</si>
  <si>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</si>
  <si>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</si>
  <si>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</si>
  <si>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</si>
  <si>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</si>
  <si>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</si>
  <si>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</si>
  <si>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</si>
  <si>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</si>
  <si>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</si>
  <si>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</si>
  <si>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</si>
  <si>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</si>
  <si>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</si>
  <si>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</si>
  <si>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</si>
  <si>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</si>
  <si>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</si>
  <si>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</si>
  <si>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</si>
  <si>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</si>
  <si>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</si>
  <si>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</si>
  <si>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</si>
  <si>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</si>
  <si>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</si>
  <si>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</si>
  <si>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</si>
  <si>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</si>
  <si>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</si>
  <si>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</si>
  <si>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</si>
  <si>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</si>
  <si>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</si>
  <si>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</si>
  <si>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</si>
  <si>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</si>
  <si>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</si>
  <si>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</si>
  <si>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</si>
  <si>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</si>
  <si>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</si>
  <si>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</si>
  <si>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</si>
  <si>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</si>
  <si>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</si>
  <si>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</si>
  <si>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</si>
  <si>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</si>
  <si>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</si>
  <si>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</si>
  <si>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</si>
  <si>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</si>
  <si>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</si>
  <si>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</si>
  <si>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</si>
  <si>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</si>
  <si>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</si>
  <si>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</si>
  <si>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</si>
  <si>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</si>
  <si>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</si>
  <si>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</si>
  <si>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</si>
  <si>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</si>
  <si>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</si>
  <si>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</si>
  <si>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</si>
  <si>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</si>
  <si>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</si>
  <si>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</si>
  <si>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</si>
  <si>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</si>
  <si>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</si>
  <si>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</si>
  <si>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</si>
  <si>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</si>
  <si>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</si>
  <si>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</si>
  <si>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</si>
  <si>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</si>
  <si>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</si>
  <si>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</si>
  <si>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</si>
  <si>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</si>
  <si>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</si>
  <si>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</si>
  <si>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</si>
  <si>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</si>
  <si>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</si>
  <si>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</si>
  <si>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</si>
  <si>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</si>
  <si>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</si>
  <si>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</si>
  <si>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</si>
  <si>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</si>
  <si>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</si>
  <si>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</si>
  <si>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</si>
  <si>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</si>
  <si>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</si>
  <si>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</si>
  <si>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</si>
  <si>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</si>
  <si>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</si>
  <si>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</si>
  <si>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</si>
  <si>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</si>
  <si>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</si>
  <si>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</si>
  <si>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</si>
  <si>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</si>
  <si>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</si>
  <si>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</si>
  <si>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</si>
  <si>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</si>
  <si>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</si>
  <si>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</si>
  <si>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</si>
  <si>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</si>
  <si>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</si>
  <si>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</si>
  <si>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</si>
  <si>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</si>
  <si>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</si>
  <si>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</si>
  <si>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</si>
  <si>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</si>
  <si>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</si>
  <si>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</si>
  <si>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</si>
  <si>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</si>
  <si>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</si>
  <si>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</si>
  <si>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</si>
  <si>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</si>
  <si>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</si>
  <si>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</si>
  <si>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</si>
  <si>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</si>
  <si>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</si>
  <si>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</si>
  <si>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</si>
  <si>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</si>
  <si>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</si>
  <si>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</si>
  <si>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</si>
  <si>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</si>
  <si>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</si>
  <si>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</si>
  <si>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</si>
  <si>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</si>
  <si>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</si>
  <si>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</si>
  <si>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</si>
  <si>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</si>
  <si>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</si>
  <si>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</si>
  <si>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</si>
  <si>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</si>
  <si>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</si>
  <si>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</si>
  <si>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</si>
  <si>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</si>
  <si>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</si>
  <si>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</si>
  <si>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</si>
  <si>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</si>
  <si>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</si>
  <si>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</si>
  <si>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</si>
  <si>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</si>
  <si>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</si>
  <si>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</si>
  <si>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</si>
  <si>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</si>
  <si>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</si>
  <si>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</si>
  <si>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</si>
  <si>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</si>
  <si>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</si>
  <si>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</si>
  <si>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</si>
  <si>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</si>
  <si>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</si>
  <si>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</si>
  <si>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</si>
  <si>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</si>
  <si>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</si>
  <si>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</si>
  <si>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</si>
  <si>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</si>
  <si>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</si>
  <si>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</si>
  <si>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</si>
  <si>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</si>
  <si>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</si>
  <si>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</si>
  <si>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</si>
  <si>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</si>
  <si>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</si>
  <si>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</si>
  <si>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</si>
  <si>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</si>
  <si>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</si>
  <si>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</si>
  <si>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</si>
  <si>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</si>
  <si>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</si>
  <si>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</si>
  <si>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</si>
  <si>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</si>
  <si>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</si>
  <si>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</si>
  <si>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</si>
  <si>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</si>
  <si>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</si>
  <si>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</si>
  <si>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</si>
  <si>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</si>
  <si>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</si>
  <si>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</si>
  <si>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</si>
  <si>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</si>
  <si>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</si>
  <si>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</si>
  <si>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</si>
  <si>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</si>
  <si>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</si>
  <si>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</si>
  <si>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</si>
  <si>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</si>
  <si>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</si>
  <si>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</si>
  <si>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</si>
  <si>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</si>
  <si>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</si>
  <si>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</si>
  <si>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</si>
  <si>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</si>
  <si>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</si>
  <si>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</si>
  <si>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</si>
  <si>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</si>
  <si>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</si>
  <si>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</si>
  <si>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</si>
  <si>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</si>
  <si>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</si>
  <si>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</si>
  <si>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</si>
  <si>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</si>
  <si>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</si>
  <si>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</si>
  <si>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</si>
  <si>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</si>
  <si>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</si>
  <si>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</si>
  <si>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</si>
  <si>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</si>
  <si>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</si>
  <si>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</si>
  <si>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</si>
  <si>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</si>
  <si>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</si>
  <si>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</si>
  <si>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</si>
  <si>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</si>
  <si>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</si>
  <si>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</si>
  <si>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</si>
  <si>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</si>
  <si>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</si>
  <si>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</si>
  <si>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</si>
  <si>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</si>
  <si>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</si>
  <si>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</si>
  <si>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</si>
  <si>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</si>
  <si>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</si>
  <si>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</si>
  <si>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</si>
  <si>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</si>
  <si>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</si>
  <si>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</si>
  <si>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</si>
  <si>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</si>
  <si>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</si>
  <si>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</si>
  <si>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</si>
  <si>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</si>
  <si>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</si>
  <si>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</si>
  <si>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</si>
  <si>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</si>
  <si>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</si>
  <si>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</si>
  <si>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</si>
  <si>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</si>
  <si>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</si>
  <si>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</si>
  <si>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</si>
  <si>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</si>
  <si>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</si>
  <si>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</si>
  <si>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</si>
  <si>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</si>
  <si>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</si>
  <si>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</si>
  <si>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</si>
  <si>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</si>
  <si>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</si>
  <si>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</si>
  <si>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</si>
  <si>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</si>
  <si>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</si>
  <si>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</si>
  <si>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</si>
  <si>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</si>
  <si>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</si>
  <si>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</si>
  <si>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</si>
  <si>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</si>
  <si>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</si>
  <si>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</si>
  <si>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</si>
  <si>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</si>
  <si>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</si>
  <si>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</si>
  <si>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</si>
  <si>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</si>
  <si>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</si>
  <si>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</si>
  <si>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</si>
  <si>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</si>
  <si>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</si>
  <si>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</si>
  <si>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</si>
  <si>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</si>
  <si>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</si>
  <si>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</si>
  <si>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</si>
  <si>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</si>
  <si>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</si>
  <si>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</si>
  <si>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</si>
  <si>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</si>
  <si>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</si>
  <si>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</si>
  <si>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</si>
  <si>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</si>
  <si>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</si>
  <si>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</si>
  <si>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</si>
  <si>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</si>
  <si>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</si>
  <si>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</si>
  <si>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</si>
  <si>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</si>
  <si>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</si>
  <si>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</si>
  <si>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</si>
  <si>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</si>
  <si>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</si>
  <si>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</si>
  <si>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</si>
  <si>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</si>
  <si>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</si>
  <si>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</si>
  <si>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</si>
  <si>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</si>
  <si>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</si>
  <si>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</si>
  <si>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</si>
  <si>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</si>
  <si>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</si>
  <si>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</si>
  <si>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</si>
  <si>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</si>
  <si>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</si>
  <si>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</si>
  <si>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</si>
  <si>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</si>
  <si>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</si>
  <si>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</si>
  <si>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</si>
  <si>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</si>
  <si>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</si>
  <si>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</si>
  <si>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</si>
  <si>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</si>
  <si>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</si>
  <si>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</si>
  <si>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</si>
  <si>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</si>
  <si>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</si>
  <si>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</si>
  <si>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</si>
  <si>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</si>
  <si>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</si>
  <si>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</si>
  <si>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</si>
  <si>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</si>
  <si>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</si>
  <si>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</si>
  <si>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</si>
  <si>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</si>
  <si>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</si>
  <si>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</si>
  <si>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</si>
  <si>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</si>
  <si>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</si>
  <si>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</si>
  <si>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</si>
  <si>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</si>
  <si>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</si>
  <si>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</si>
  <si>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</si>
  <si>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</si>
  <si>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</si>
  <si>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</si>
  <si>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</si>
  <si>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</si>
  <si>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</si>
  <si>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</si>
  <si>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</si>
  <si>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</si>
  <si>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</si>
  <si>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</si>
  <si>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</si>
  <si>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</si>
  <si>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</si>
  <si>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</si>
  <si>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</si>
  <si>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</si>
  <si>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</si>
  <si>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</si>
  <si>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</si>
  <si>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</si>
  <si>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</si>
  <si>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</si>
  <si>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</si>
  <si>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</si>
  <si>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</si>
  <si>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</si>
  <si>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</si>
  <si>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</si>
  <si>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</si>
  <si>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</si>
  <si>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</si>
  <si>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</si>
  <si>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</si>
  <si>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</si>
  <si>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</si>
  <si>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</si>
  <si>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</si>
  <si>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</si>
  <si>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</si>
  <si>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</si>
  <si>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</si>
  <si>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</si>
  <si>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</si>
  <si>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</si>
  <si>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</si>
  <si>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</si>
  <si>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</si>
  <si>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</si>
  <si>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</si>
  <si>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</si>
  <si>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</si>
  <si>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</si>
  <si>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</si>
  <si>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</si>
  <si>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</si>
  <si>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</si>
  <si>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</si>
  <si>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</si>
  <si>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</si>
  <si>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</si>
  <si>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</si>
  <si>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</si>
  <si>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</si>
  <si>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</si>
  <si>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</si>
  <si>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</si>
  <si>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</si>
  <si>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</si>
  <si>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</si>
  <si>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</si>
  <si>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</si>
  <si>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</si>
  <si>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</si>
  <si>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</si>
  <si>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</si>
  <si>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</si>
  <si>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</si>
  <si>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</si>
  <si>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</si>
  <si>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</si>
  <si>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</si>
  <si>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</si>
  <si>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</si>
  <si>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</si>
  <si>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</si>
  <si>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</si>
  <si>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</si>
  <si>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</si>
  <si>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</si>
  <si>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</si>
  <si>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</si>
  <si>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</si>
  <si>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</si>
  <si>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</si>
  <si>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</si>
  <si>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</si>
  <si>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</si>
  <si>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</si>
  <si>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</si>
  <si>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</si>
  <si>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</si>
  <si>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</si>
  <si>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</si>
  <si>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</si>
  <si>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</si>
  <si>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</si>
  <si>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</si>
  <si>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</si>
  <si>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</si>
  <si>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</si>
  <si>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</si>
  <si>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</si>
  <si>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</si>
  <si>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</si>
  <si>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</si>
  <si>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</si>
  <si>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</si>
  <si>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</si>
  <si>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</si>
  <si>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</si>
  <si>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</si>
  <si>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</si>
  <si>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</si>
  <si>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</si>
  <si>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</si>
  <si>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</si>
  <si>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</si>
  <si>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</si>
  <si>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</si>
  <si>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</si>
  <si>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</si>
  <si>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</si>
  <si>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</si>
  <si>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</si>
  <si>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</si>
  <si>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</si>
  <si>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</si>
  <si>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</si>
  <si>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</si>
  <si>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</si>
  <si>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</si>
  <si>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</si>
  <si>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</si>
  <si>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</si>
  <si>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</si>
  <si>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</si>
  <si>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</si>
  <si>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</si>
  <si>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</si>
  <si>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</si>
  <si>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</si>
  <si>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</si>
  <si>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</si>
  <si>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</si>
  <si>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</si>
  <si>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</si>
  <si>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</si>
  <si>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</si>
  <si>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</si>
  <si>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</si>
  <si>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</si>
  <si>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</si>
  <si>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</si>
  <si>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</si>
  <si>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</si>
  <si>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</si>
  <si>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</si>
  <si>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</si>
  <si>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</si>
  <si>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</si>
  <si>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</si>
  <si>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</si>
  <si>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</si>
  <si>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</si>
  <si>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</si>
  <si>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</si>
  <si>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</si>
  <si>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</si>
  <si>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</si>
  <si>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</si>
  <si>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</si>
  <si>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</si>
  <si>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</si>
  <si>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</si>
  <si>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</si>
  <si>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</si>
  <si>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</si>
  <si>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</si>
  <si>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</si>
  <si>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</si>
  <si>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</si>
  <si>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</si>
  <si>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</si>
  <si>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</si>
  <si>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</si>
  <si>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</si>
  <si>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</si>
  <si>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</si>
  <si>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</si>
  <si>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</si>
  <si>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</si>
  <si>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</si>
  <si>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</si>
  <si>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</si>
  <si>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</si>
  <si>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</si>
  <si>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</si>
  <si>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</si>
  <si>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</si>
  <si>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</si>
  <si>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</si>
  <si>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</si>
  <si>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</si>
  <si>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</si>
  <si>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</si>
  <si>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</si>
  <si>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</si>
  <si>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</si>
  <si>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</si>
  <si>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</si>
  <si>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</si>
  <si>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</si>
  <si>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</si>
  <si>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</si>
  <si>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</si>
  <si>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</si>
  <si>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</si>
  <si>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</si>
  <si>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</si>
  <si>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</si>
  <si>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</si>
  <si>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</si>
  <si>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</si>
  <si>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</si>
  <si>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</si>
  <si>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</si>
  <si>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</si>
  <si>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</si>
  <si>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</si>
  <si>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Category</t>
  </si>
  <si>
    <t>Sub- Category</t>
  </si>
  <si>
    <t>Category &amp; Sub-Category</t>
  </si>
  <si>
    <t>Count of Average Donation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</si>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</sst>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u/>
        <color rgb="FFFF0000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[FinalAssignment.xlsx]category!PivotTable3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67-CC46-9505-9447A515EC17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7-CC46-9505-9447A515EC17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67-CC46-9505-9447A515EC17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67-CC46-9505-9447A515E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1041519"/>
        <c:axId val="1741382303"/>
      </c:barChart>
      <c:catAx>
        <c:axId val="174104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382303"/>
        <c:crosses val="autoZero"/>
        <c:auto val="1"/>
        <c:lblAlgn val="ctr"/>
        <c:lblOffset val="100"/>
        <c:noMultiLvlLbl val="0"/>
      </c:catAx>
      <c:valAx>
        <c:axId val="174138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04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[FinalAssignment.xlsx]sub-category!PivotTable4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C-4FCF-9295-AA2D7586C1A4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C-4FCF-9295-AA2D7586C1A4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C-4FCF-9295-AA2D7586C1A4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C-4FCF-9295-AA2D7586C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14384"/>
        <c:axId val="656019376"/>
      </c:barChart>
      <c:catAx>
        <c:axId val="65601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019376"/>
        <c:crosses val="autoZero"/>
        <c:auto val="1"/>
        <c:lblAlgn val="ctr"/>
        <c:lblOffset val="100"/>
        <c:noMultiLvlLbl val="0"/>
      </c:catAx>
      <c:valAx>
        <c:axId val="65601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01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[FinalAssignment.xlsx]After Conversion!PivotTable2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'After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'After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'After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2B-452D-8A40-CA447EDE29D9}"/>
            </c:ext>
          </c:extLst>
        </c:ser>
        <c:ser>
          <c:idx val="1"/>
          <c:order val="1"/>
          <c:tx>
            <c:strRef>
              <c:f>'After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'After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'After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9F-4529-AA75-28FA1E9A41A9}"/>
            </c:ext>
          </c:extLst>
        </c:ser>
        <c:ser>
          <c:idx val="2"/>
          <c:order val="2"/>
          <c:tx>
            <c:strRef>
              <c:f>'After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'After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'After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9F-4529-AA75-28FA1E9A4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435456"/>
        <c:axId val="641441696"/>
      </c:lineChart>
      <c:catAx>
        <c:axId val="64143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441696"/>
        <c:crosses val="autoZero"/>
        <c:auto val="1"/>
        <c:lblAlgn val="ctr"/>
        <c:lblOffset val="100"/>
        <c:noMultiLvlLbl val="0"/>
      </c:catAx>
      <c:valAx>
        <c:axId val="64144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43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58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1-4FC6-81F0-232F34A61295}"/>
            </c:ext>
          </c:extLst>
        </c:ser>
        <c:ser>
          <c:idx val="1"/>
          <c:order val="1"/>
          <c:tx>
            <c:strRef>
              <c:f>'Bonus 1'!$C$1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59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1-4FC6-81F0-232F34A61295}"/>
            </c:ext>
          </c:extLst>
        </c:ser>
        <c:ser>
          <c:idx val="2"/>
          <c:order val="2"/>
          <c:tx>
            <c:strRef>
              <c:f>'Bonus 1'!$D$1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D1-4FC6-81F0-232F34A61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2274896"/>
        <c:axId val="1272267408"/>
      </c:lineChart>
      <c:catAx>
        <c:axId val="127227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267408"/>
        <c:crosses val="autoZero"/>
        <c:auto val="1"/>
        <c:lblAlgn val="ctr"/>
        <c:lblOffset val="100"/>
        <c:noMultiLvlLbl val="0"/>
      </c:catAx>
      <c:valAx>
        <c:axId val="127226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274896"/>
        <c:crosses val="autoZero"/>
        <c:crossBetween val="between"/>
        <c:majorUnit val="100"/>
        <c:min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322580</xdr:colOff>
      <xdr:row>15</xdr:row>
      <xdr:rowOff>64770</xdr:rowOff>
    </xdr:from>
    <xdr:to>
      <xdr:col>8</xdr:col>
      <xdr:colOff>1755140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8D67F0-2AE3-5F41-8EAE-FA49F0BF8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297180</xdr:colOff>
      <xdr:row>49</xdr:row>
      <xdr:rowOff>49530</xdr:rowOff>
    </xdr:from>
    <xdr:to>
      <xdr:col>9</xdr:col>
      <xdr:colOff>175260</xdr:colOff>
      <xdr:row>83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52DE32-AF6E-440F-B857-86857F5C0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4</xdr:row>
      <xdr:rowOff>19050</xdr:rowOff>
    </xdr:from>
    <xdr:to>
      <xdr:col>16</xdr:col>
      <xdr:colOff>60960</xdr:colOff>
      <xdr:row>21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6245F1-48DD-4621-B715-3A0CDEB5E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1447800</xdr:colOff>
      <xdr:row>16</xdr:row>
      <xdr:rowOff>179070</xdr:rowOff>
    </xdr:from>
    <xdr:to>
      <xdr:col>7</xdr:col>
      <xdr:colOff>1280160</xdr:colOff>
      <xdr:row>33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CCAD98-C509-402E-8790-CF164BA1B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nehitha\Downloads\Kickstarter_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Graph 1"/>
      <sheetName val="Graph 2"/>
      <sheetName val="Graph 3"/>
      <sheetName val="Bonu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F3">
            <v>0.66005665722379603</v>
          </cell>
          <cell r="G3">
            <v>0.29745042492917845</v>
          </cell>
          <cell r="H3">
            <v>4.2492917847025496E-2</v>
          </cell>
        </row>
        <row r="4">
          <cell r="A4" t="str">
            <v>5000 to 9999</v>
          </cell>
          <cell r="F4">
            <v>0.53212290502793291</v>
          </cell>
          <cell r="G4">
            <v>0.39525139664804471</v>
          </cell>
          <cell r="H4">
            <v>7.2625698324022353E-2</v>
          </cell>
        </row>
        <row r="5">
          <cell r="A5" t="str">
            <v>10000 to 14999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or equal to 50000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8.494185185184" createdVersion="6" refreshedVersion="6" minRefreshableVersion="3" recordCount="4114" xr:uid="{3E830020-4267-B146-AC70-FD3187058D27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&amp;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nehitha" refreshedDate="44238.522845486114" createdVersion="6" refreshedVersion="6" minRefreshableVersion="3" recordCount="4114" xr:uid="{29DF6FBA-318D-4829-8DF9-91087D8BFFB4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&amp;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 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a Ended Conversion" numFmtId="0">
      <sharedItems containsSemiMixedTypes="0" containsDate="1" containsString="0" containsMixedTypes="1" minDate="2015-07-23T03:00:00" maxDate="1900-01-10T00:49:04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n v="42556.04707175926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n v="41836.12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n v="42544.85208333333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n v="41908.62718750000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n v="42124.63888888889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n v="421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n v="42064.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n v="41837.70192129629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n v="42517.96893518518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n v="42119.832893518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n v="41862.24930555555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n v="40904.73331018518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n v="41705.80590277777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n v="425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n v="40921.274166666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n v="40338.79166666666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n v="42097.58265046296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n v="41806.8444444444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n v="42521.72986111111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n v="42753.01618055555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n v="42173.55082175925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n v="41901.76274305555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n v="42221.82406250000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n v="42334.99704861111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n v="42742.01194444444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n v="41883.16597222222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n v="42616.69070601851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n v="42614.12386574073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n v="42043.81862268518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n v="42283.63219907406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n v="42116.9170949074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n v="42139.62834490741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n v="42236.83749999999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n v="42468.91960648148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n v="42194.89399305555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n v="423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n v="40376.41597222222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n v="41067.62152777778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n v="40231.91666666666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n v="41353.79552083333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n v="41974.335578703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n v="41306.76781250000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n v="41675.96111111110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n v="42299.79097222222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n v="41929.76178240740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n v="41580.79393518518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n v="41664.7151736111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n v="40860.68202546296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n v="42508.84878472222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n v="42130.08614583333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n v="40913.48124999999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n v="41680.9314120370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n v="42367.49075231481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n v="42783.67013888889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n v="42533.3535069444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n v="42370.8473611111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n v="42510.58914351851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n v="42078.7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n v="42079.67495370370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n v="4233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n v="42691.81118055555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n v="42100.63593750000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n v="42582.66666666667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n v="41879.03537037037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n v="4238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n v="42347.81021990740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n v="42538.95833333332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n v="42061.92857638889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n v="42791.96111111111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n v="42819.5516435185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n v="41941.04166666666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n v="42446.72626157407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n v="42211.7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n v="42674.90004629630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n v="42712.2076388888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n v="41943.52106481481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n v="42786.19291666666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n v="41895.58101851851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n v="41978.04119212963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n v="4197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n v="41171.1858912037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n v="41628.42004629629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n v="42176.14678240740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n v="41397.57228009259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n v="41249.05456018518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n v="40740.95833333333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n v="40793.69142361111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n v="41995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n v="41153.05627314814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n v="40694.7527777777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n v="41128.70902777777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n v="40286.29097222222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n v="41355.48408564814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n v="40929.34236111111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n v="41048.1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n v="41708.58333333333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n v="42268.72373842592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n v="40567.23988425925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n v="41974.95788194444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n v="40367.94444444444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n v="41714.91666666666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n v="42418.84328703703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n v="42784.9993055555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n v="42386.7507060185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n v="42525.65361111110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n v="42411.71241898147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n v="42644.35677083332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n v="42563.78541666666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n v="41847.6437500000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n v="42294.16666666667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n v="42098.9159722222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n v="42354.76400462962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n v="42638.05311342592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n v="4241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n v="4208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n v="42492.04166666667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n v="41643.17297453703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n v="41853.65952546296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n v="42443.62934027778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n v="41805.71396990741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n v="41753.79938657407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n v="41700.79255787037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n v="42414.11077546296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n v="41957.89583333332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n v="42222.46204861110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n v="42705.21274305555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n v="42537.7102546296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n v="42254.10258101851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n v="42139.70962962962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n v="41956.8463773148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n v="41818.80687500000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n v="42141.7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n v="42805.56180555555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n v="42791.84612268518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n v="41789.92310185184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n v="42309.12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n v="427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n v="42461.16666666667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n v="41623.13540509259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n v="40761.6103703703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n v="41493.86790509259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n v="42739.13478009258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n v="42705.09966435185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n v="41977.45756944444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n v="42417.50322916666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n v="42218.80362268518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n v="42079.69157407407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n v="42131.7585879629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n v="42769.17430555555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n v="42583.75937499999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n v="42160.49162037037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n v="42489.5076388888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n v="42432.1549305555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n v="42795.12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n v="42057.51024305555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n v="41971.72223379629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n v="42652.45623842592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n v="42481.44766203704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n v="41887.56874999999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n v="41973.98958333332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n v="419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n v="41371.86965277777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n v="42381.20833333332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n v="41563.54285879629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n v="42573.19299768518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n v="41395.90459490740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n v="42666.34723379629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n v="41810.91597222222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n v="41997.06232638888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n v="42357.4489583333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n v="42729.4583333333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n v="41986.95098379629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n v="42286.98479166666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n v="42463.6845023148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n v="42091.03107638888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n v="41258.92488425925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n v="41579.79166666666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n v="41897.186180555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n v="40178.9854166666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n v="40393.08263888888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n v="41017.890740740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n v="40364.16666666666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n v="40746.06880787036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n v="42834.49298611111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n v="42019.66440972222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n v="42481.1666666666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n v="42589.81417824074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n v="42205.94898148148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n v="42201.81738425926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n v="42321.6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n v="42082.73984953703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n v="42565.95592592592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n v="42425.6726041666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n v="42259.56782407407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n v="41935.97962962963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n v="42040.67451388889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n v="42404.326770833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n v="42353.50694444444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n v="41912.6382986111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n v="42064.90785879630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n v="41206.68490740740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n v="41466.8345254629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n v="41335.33263888888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n v="42460.66054398148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n v="41401.20763888888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n v="40755.29097222222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n v="40893.24214120370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n v="42443.60797453703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n v="40649.1659722222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n v="42681.7589699074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n v="42298.9583333333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n v="40484.01805555555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n v="40970.12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n v="42112.8820023148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n v="42443.39216435185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n v="42064.63976851852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n v="42413.19597222222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n v="42188.8933564814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n v="42697.36508101852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n v="40252.91319444444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n v="42705.207638888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n v="41417.65151620370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n v="42426.49458333333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n v="40432.16597222222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n v="40976.1138310185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n v="40668.86861111110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n v="41379.9281597222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n v="42304.20763888888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n v="41981.97322916666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n v="42439.02430555555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n v="40380.79166666666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n v="42411.67951388888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n v="4039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n v="41533.854236111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n v="41048.71186342592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n v="42163.15972222221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n v="42753.6365393518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n v="42455.71631944444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n v="42227.77199074074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n v="42322.55555555555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n v="41676.7922222222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n v="42251.7917824074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n v="42540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n v="41038.08337962962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n v="40962.73178240740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n v="41088.72703703703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n v="41747.95833333333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n v="42814.75517361110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n v="42738.84224537036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n v="42126.91824074073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n v="42118.06910879629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n v="42434.82287037037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n v="42105.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n v="41861.88410879629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n v="41953.07054398147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n v="42056.68745370370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n v="42004.70474537037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n v="42452.2770023148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n v="42412.1308333333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n v="42413.89945601851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n v="41109.18629629629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n v="41946.37002314814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n v="41287.95038194444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n v="40559.0770833333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n v="42280.87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n v="41956.72254629629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n v="42236.4583333333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n v="40179.2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n v="41267.99140046296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n v="42654.52475694444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n v="4201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n v="42324.6701157407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n v="41825.96333333333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n v="41858.96791666666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n v="41955.888888888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n v="41932.87443287036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n v="42334.87107638889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n v="42438.71481481481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n v="42115.55932870370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n v="42581.88418981481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n v="42410.92611111111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n v="42063.00108796296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n v="42184.6402546296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n v="42158.10504629629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n v="42830.82076388888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n v="42647.1659722222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n v="42362.65374999999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n v="42795.74461805555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n v="42074.9901851851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n v="42615.710671296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n v="41650.9004745370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n v="40986.99531250000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n v="42330.62755787037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n v="42587.87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n v="42580.70188657406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n v="42008.55284722222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n v="42221.45833333332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n v="42094.95763888888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n v="42523.43423611111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n v="41966.91666666667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n v="41891.6750347222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n v="41994.73857638888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n v="41978.72725694444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n v="41876.87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n v="42013.08333333332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n v="41888.92290509259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n v="41925.20763888888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n v="41882.65831018518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n v="41970.12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n v="42541.36204861111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n v="42652.76747685184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n v="41987.75684027778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n v="42675.16597222222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n v="42181.95833333332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n v="42275.27469907407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n v="42277.7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n v="42665.92289351851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n v="42601.10231481480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n v="42135.8142476851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n v="41908.67980324073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n v="42037.78010416666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n v="42839.20763888888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n v="42833.53755787036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n v="41061.95305555555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n v="41839.20833333333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n v="41969.33263888888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n v="41803.91666666666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n v="41866.0833333333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n v="42085.94151620370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n v="42752.8823611111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n v="42197.43416666666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n v="42176.73108796296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n v="42307.87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n v="42197.53315972222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n v="42398.2493055555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n v="42583.29097222222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n v="42473.87690972222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n v="42529.03962962962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n v="41922.87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n v="42791.05710648148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n v="41847.5954282407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n v="42405.91666666667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n v="42040.5138888888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n v="42479.97743055555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n v="42488.6417245370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n v="42470.8333333333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n v="42583.79166666667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n v="41942.8589467592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n v="42176.57039351851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n v="41994.71631944444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n v="42617.06692129629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n v="42432.24930555555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n v="422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n v="42596.60482638888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n v="41910.14097222222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n v="42749.16597222222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n v="42643.74915509259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n v="42522.90416666666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n v="42305.82916666666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n v="42065.20763888888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n v="41927.6020370370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n v="42097.57624999999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n v="42062.71614583332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n v="42177.72993055555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n v="42411.95763888888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n v="42028.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n v="42149.90157407407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n v="42086.7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n v="41888.2146296296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n v="41861.69793981481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n v="42651.38934027777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n v="41974.85086805555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n v="41778.20833333333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n v="42168.93067129630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n v="42703.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n v="41909.16666666666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n v="41826.69203703703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n v="42299.1262268518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n v="42585.17291666666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n v="42166.76717592592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n v="41883.8400231481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n v="41863.66099537036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n v="41955.90763888889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n v="42539.81410879630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n v="42499.95128472222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n v="42231.75861111111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n v="42230.81805555555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n v="41775.9246527777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n v="41882.8276504629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n v="42050.58734953703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n v="41886.67215277777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n v="42097.90567129629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n v="42203.12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n v="42329.16666666667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n v="42377.2736111111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3B6365-DD29-BC41-A978-662CF1BDF9C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Average Donation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61766-E95A-4F45-BFA0-F1A3740376A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6" hier="-1"/>
  </pageFields>
  <dataFields count="1">
    <dataField name="Count of Average Donation" fld="1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ACA4BD-6477-4F8E-B4E1-9830B0E01354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E0F86-4401-9D48-A077-28C23B4A773C}">
  <dimension ref="A1:F14"/>
  <sheetViews>
    <sheetView workbookViewId="0">
      <selection activeCell="B4" sqref="B4"/>
    </sheetView>
  </sheetViews>
  <sheetFormatPr defaultColWidth="11.5546875" defaultRowHeight="14.4" x14ac:dyDescent="0.3"/>
  <cols>
    <col min="1" max="1" width="2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8" width="22.109375" bestFit="1" customWidth="1"/>
    <col min="9" max="9" width="26.33203125" bestFit="1" customWidth="1"/>
    <col min="10" max="10" width="19.109375" bestFit="1" customWidth="1"/>
  </cols>
  <sheetData>
    <row r="1" spans="1:6" x14ac:dyDescent="0.3">
      <c r="A1" s="6" t="s">
        <v>8223</v>
      </c>
      <c r="B1" t="s">
        <v>8359</v>
      </c>
    </row>
    <row r="3" spans="1:6" x14ac:dyDescent="0.3">
      <c r="A3" s="6" t="s">
        <v>8364</v>
      </c>
      <c r="B3" s="6" t="s">
        <v>8360</v>
      </c>
    </row>
    <row r="4" spans="1:6" x14ac:dyDescent="0.3">
      <c r="A4" s="6" t="s">
        <v>8357</v>
      </c>
      <c r="B4" t="s">
        <v>8219</v>
      </c>
      <c r="C4" t="s">
        <v>8221</v>
      </c>
      <c r="D4" t="s">
        <v>8220</v>
      </c>
      <c r="E4" t="s">
        <v>8222</v>
      </c>
      <c r="F4" t="s">
        <v>8358</v>
      </c>
    </row>
    <row r="5" spans="1:6" x14ac:dyDescent="0.3">
      <c r="A5" s="7" t="s">
        <v>8307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8333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8330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8328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8322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8335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8319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8316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8314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8358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5A851-1183-ED48-AB7A-6093C3624B79}">
  <dimension ref="A1:F47"/>
  <sheetViews>
    <sheetView topLeftCell="A54" workbookViewId="0">
      <selection activeCell="A82" sqref="A82"/>
    </sheetView>
  </sheetViews>
  <sheetFormatPr defaultColWidth="11.5546875" defaultRowHeight="14.4" x14ac:dyDescent="0.3"/>
  <cols>
    <col min="1" max="1" width="24.21875" bestFit="1" customWidth="1"/>
    <col min="2" max="2" width="15" bestFit="1" customWidth="1"/>
    <col min="3" max="3" width="5.5546875" bestFit="1" customWidth="1"/>
    <col min="4" max="4" width="8.21875" bestFit="1" customWidth="1"/>
    <col min="5" max="5" width="3.77734375" bestFit="1" customWidth="1"/>
    <col min="6" max="6" width="10.5546875" bestFit="1" customWidth="1"/>
    <col min="7" max="8" width="22.109375" bestFit="1" customWidth="1"/>
    <col min="9" max="9" width="26.33203125" bestFit="1" customWidth="1"/>
    <col min="10" max="10" width="23" bestFit="1" customWidth="1"/>
  </cols>
  <sheetData>
    <row r="1" spans="1:6" x14ac:dyDescent="0.3">
      <c r="A1" s="6" t="s">
        <v>8361</v>
      </c>
      <c r="B1" t="s">
        <v>8359</v>
      </c>
    </row>
    <row r="2" spans="1:6" x14ac:dyDescent="0.3">
      <c r="A2" s="6" t="s">
        <v>8223</v>
      </c>
      <c r="B2" t="s">
        <v>8359</v>
      </c>
    </row>
    <row r="4" spans="1:6" x14ac:dyDescent="0.3">
      <c r="A4" s="6" t="s">
        <v>8364</v>
      </c>
      <c r="B4" s="6" t="s">
        <v>8360</v>
      </c>
    </row>
    <row r="5" spans="1:6" x14ac:dyDescent="0.3">
      <c r="A5" s="6" t="s">
        <v>8357</v>
      </c>
      <c r="B5" t="s">
        <v>8219</v>
      </c>
      <c r="C5" t="s">
        <v>8221</v>
      </c>
      <c r="D5" t="s">
        <v>8220</v>
      </c>
      <c r="E5" t="s">
        <v>8222</v>
      </c>
      <c r="F5" t="s">
        <v>8358</v>
      </c>
    </row>
    <row r="6" spans="1:6" x14ac:dyDescent="0.3">
      <c r="A6" s="7" t="s">
        <v>8313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8341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8329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8355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8351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8312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8311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8327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8344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8321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8345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8346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8326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8325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8353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8324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8332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8356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8340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8320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8347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8342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8315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8343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8339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8323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8310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8309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8349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8352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8354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8348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8308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8338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8331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8318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8317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8337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8358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7501-CF8C-41B1-9C2D-A2AB9B3FB9CB}">
  <dimension ref="A1:E18"/>
  <sheetViews>
    <sheetView workbookViewId="0">
      <selection activeCell="N26" sqref="N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6" t="s">
        <v>8361</v>
      </c>
      <c r="B1" t="s">
        <v>8359</v>
      </c>
    </row>
    <row r="2" spans="1:5" x14ac:dyDescent="0.3">
      <c r="A2" s="6" t="s">
        <v>8378</v>
      </c>
      <c r="B2" t="s">
        <v>8359</v>
      </c>
    </row>
    <row r="4" spans="1:5" x14ac:dyDescent="0.3">
      <c r="A4" s="6" t="s">
        <v>8377</v>
      </c>
      <c r="B4" s="6" t="s">
        <v>8360</v>
      </c>
    </row>
    <row r="5" spans="1:5" x14ac:dyDescent="0.3">
      <c r="A5" s="6" t="s">
        <v>8357</v>
      </c>
      <c r="B5" t="s">
        <v>8219</v>
      </c>
      <c r="C5" t="s">
        <v>8221</v>
      </c>
      <c r="D5" t="s">
        <v>8220</v>
      </c>
      <c r="E5" t="s">
        <v>8358</v>
      </c>
    </row>
    <row r="6" spans="1:5" x14ac:dyDescent="0.3">
      <c r="A6" s="12" t="s">
        <v>8371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">
      <c r="A7" s="12" t="s">
        <v>8372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12" t="s">
        <v>8373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12" t="s">
        <v>8374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">
      <c r="A10" s="12" t="s">
        <v>8365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">
      <c r="A11" s="12" t="s">
        <v>8375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">
      <c r="A12" s="12" t="s">
        <v>8366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">
      <c r="A13" s="12" t="s">
        <v>8367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">
      <c r="A14" s="12" t="s">
        <v>8368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12" t="s">
        <v>8369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">
      <c r="A16" s="12" t="s">
        <v>8370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12" t="s">
        <v>8376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12" t="s">
        <v>8358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3" zoomScaleNormal="83" workbookViewId="0"/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77734375" customWidth="1"/>
    <col min="16" max="16" width="24.6640625" customWidth="1"/>
    <col min="17" max="17" width="13.77734375" bestFit="1" customWidth="1"/>
    <col min="18" max="18" width="17.77734375" customWidth="1"/>
    <col min="19" max="19" width="28.6640625" customWidth="1"/>
    <col min="20" max="20" width="24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8363</v>
      </c>
      <c r="O1" s="5" t="s">
        <v>8305</v>
      </c>
      <c r="P1" s="5" t="s">
        <v>8306</v>
      </c>
      <c r="Q1" s="1" t="s">
        <v>8361</v>
      </c>
      <c r="R1" s="1" t="s">
        <v>8362</v>
      </c>
      <c r="S1" s="5" t="s">
        <v>8399</v>
      </c>
      <c r="T1" s="5" t="s">
        <v>8400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ROUND(E2/D2*100,0)</f>
        <v>137</v>
      </c>
      <c r="P2">
        <f>ROUND(E2/L2,2)</f>
        <v>63.92</v>
      </c>
      <c r="Q2" t="str">
        <f>LEFT(N2,FIND("/",N2)-1)</f>
        <v>film &amp; video</v>
      </c>
      <c r="R2" t="str">
        <f>RIGHT(N2,(LEN(N2)-FIND("/", N2)))</f>
        <v>television</v>
      </c>
      <c r="S2" s="9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ROUND(E3/D3*100,0)</f>
        <v>143</v>
      </c>
      <c r="P3">
        <f t="shared" ref="P3:P66" si="1">ROUND(E3/L3,2)</f>
        <v>185.48</v>
      </c>
      <c r="Q3" t="str">
        <f t="shared" ref="Q3:Q66" si="2">LEFT(N3,FIND("/",N3)-1)</f>
        <v>film &amp; video</v>
      </c>
      <c r="R3" t="str">
        <f t="shared" ref="R3:R66" si="3">RIGHT(N3,(LEN(N3)-FIND("/", N3)))</f>
        <v>television</v>
      </c>
      <c r="S3" s="9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6">ROUND(E67/D67*100,0)</f>
        <v>108</v>
      </c>
      <c r="P67">
        <f t="shared" ref="P67:P130" si="7">ROUND(E67/L67,2)</f>
        <v>132.05000000000001</v>
      </c>
      <c r="Q67" t="str">
        <f t="shared" ref="Q67:Q130" si="8">LEFT(N67,FIND("/",N67)-1)</f>
        <v>film &amp; video</v>
      </c>
      <c r="R67" t="str">
        <f t="shared" ref="R67:R130" si="9">RIGHT(N67,(LEN(N67)-FIND("/", N67)))</f>
        <v>shorts</v>
      </c>
      <c r="S67" s="9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12">ROUND(E131/D131*100,0)</f>
        <v>0</v>
      </c>
      <c r="P131" t="e">
        <f t="shared" ref="P131:P194" si="13">ROUND(E131/L131,2)</f>
        <v>#DIV/0!</v>
      </c>
      <c r="Q131" t="str">
        <f t="shared" ref="Q131:Q194" si="14">LEFT(N131,FIND("/",N131)-1)</f>
        <v>film &amp; video</v>
      </c>
      <c r="R131" t="str">
        <f t="shared" ref="R131:R194" si="15">RIGHT(N131,(LEN(N131)-FIND("/", N131)))</f>
        <v>science fiction</v>
      </c>
      <c r="S131" s="9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8">ROUND(E195/D195*100,0)</f>
        <v>0</v>
      </c>
      <c r="P195" t="e">
        <f t="shared" ref="P195:P258" si="19">ROUND(E195/L195,2)</f>
        <v>#DIV/0!</v>
      </c>
      <c r="Q195" t="str">
        <f t="shared" ref="Q195:Q258" si="20">LEFT(N195,FIND("/",N195)-1)</f>
        <v>film &amp; video</v>
      </c>
      <c r="R195" t="str">
        <f t="shared" ref="R195:R258" si="21">RIGHT(N195,(LEN(N195)-FIND("/", N195)))</f>
        <v>drama</v>
      </c>
      <c r="S195" s="9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24">ROUND(E259/D259*100,0)</f>
        <v>107</v>
      </c>
      <c r="P259">
        <f t="shared" ref="P259:P322" si="25">ROUND(E259/L259,2)</f>
        <v>66.7</v>
      </c>
      <c r="Q259" t="str">
        <f t="shared" ref="Q259:Q322" si="26">LEFT(N259,FIND("/",N259)-1)</f>
        <v>film &amp; video</v>
      </c>
      <c r="R259" t="str">
        <f t="shared" ref="R259:R322" si="27">RIGHT(N259,(LEN(N259)-FIND("/", N259)))</f>
        <v>documentary</v>
      </c>
      <c r="S259" s="9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30">ROUND(E323/D323*100,0)</f>
        <v>103</v>
      </c>
      <c r="P323">
        <f t="shared" ref="P323:P386" si="31">ROUND(E323/L323,2)</f>
        <v>106.62</v>
      </c>
      <c r="Q323" t="str">
        <f t="shared" ref="Q323:Q386" si="32">LEFT(N323,FIND("/",N323)-1)</f>
        <v>film &amp; video</v>
      </c>
      <c r="R323" t="str">
        <f t="shared" ref="R323:R386" si="33">RIGHT(N323,(LEN(N323)-FIND("/", N323)))</f>
        <v>documentary</v>
      </c>
      <c r="S323" s="9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36">ROUND(E387/D387*100,0)</f>
        <v>106</v>
      </c>
      <c r="P387">
        <f t="shared" ref="P387:P450" si="37">ROUND(E387/L387,2)</f>
        <v>111.8</v>
      </c>
      <c r="Q387" t="str">
        <f t="shared" ref="Q387:Q450" si="38">LEFT(N387,FIND("/",N387)-1)</f>
        <v>film &amp; video</v>
      </c>
      <c r="R387" t="str">
        <f t="shared" ref="R387:R450" si="39">RIGHT(N387,(LEN(N387)-FIND("/", N387)))</f>
        <v>documentary</v>
      </c>
      <c r="S387" s="9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42">ROUND(E451/D451*100,0)</f>
        <v>2</v>
      </c>
      <c r="P451">
        <f t="shared" ref="P451:P514" si="43">ROUND(E451/L451,2)</f>
        <v>9</v>
      </c>
      <c r="Q451" t="str">
        <f t="shared" ref="Q451:Q514" si="44">LEFT(N451,FIND("/",N451)-1)</f>
        <v>film &amp; video</v>
      </c>
      <c r="R451" t="str">
        <f t="shared" ref="R451:R514" si="45">RIGHT(N451,(LEN(N451)-FIND("/", N451)))</f>
        <v>animation</v>
      </c>
      <c r="S451" s="9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48">ROUND(E515/D515*100,0)</f>
        <v>14</v>
      </c>
      <c r="P515">
        <f t="shared" ref="P515:P578" si="49">ROUND(E515/L515,2)</f>
        <v>102.38</v>
      </c>
      <c r="Q515" t="str">
        <f t="shared" ref="Q515:Q578" si="50">LEFT(N515,FIND("/",N515)-1)</f>
        <v>film &amp; video</v>
      </c>
      <c r="R515" t="str">
        <f t="shared" ref="R515:R578" si="51">RIGHT(N515,(LEN(N515)-FIND("/", N515)))</f>
        <v>animation</v>
      </c>
      <c r="S515" s="9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54">ROUND(E579/D579*100,0)</f>
        <v>0</v>
      </c>
      <c r="P579">
        <f t="shared" ref="P579:P642" si="55">ROUND(E579/L579,2)</f>
        <v>10</v>
      </c>
      <c r="Q579" t="str">
        <f t="shared" ref="Q579:Q642" si="56">LEFT(N579,FIND("/",N579)-1)</f>
        <v>technology</v>
      </c>
      <c r="R579" t="str">
        <f t="shared" ref="R579:R642" si="57">RIGHT(N579,(LEN(N579)-FIND("/", N579)))</f>
        <v>web</v>
      </c>
      <c r="S579" s="9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60">ROUND(E643/D643*100,0)</f>
        <v>119</v>
      </c>
      <c r="P643">
        <f t="shared" ref="P643:P706" si="61">ROUND(E643/L643,2)</f>
        <v>151.32</v>
      </c>
      <c r="Q643" t="str">
        <f t="shared" ref="Q643:Q706" si="62">LEFT(N643,FIND("/",N643)-1)</f>
        <v>technology</v>
      </c>
      <c r="R643" t="str">
        <f t="shared" ref="R643:R706" si="63">RIGHT(N643,(LEN(N643)-FIND("/", N643)))</f>
        <v>wearables</v>
      </c>
      <c r="S643" s="9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66">ROUND(E707/D707*100,0)</f>
        <v>1</v>
      </c>
      <c r="P707">
        <f t="shared" ref="P707:P770" si="67">ROUND(E707/L707,2)</f>
        <v>195.4</v>
      </c>
      <c r="Q707" t="str">
        <f t="shared" ref="Q707:Q770" si="68">LEFT(N707,FIND("/",N707)-1)</f>
        <v>technology</v>
      </c>
      <c r="R707" t="str">
        <f t="shared" ref="R707:R770" si="69">RIGHT(N707,(LEN(N707)-FIND("/", N707)))</f>
        <v>wearables</v>
      </c>
      <c r="S707" s="9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72">ROUND(E771/D771*100,0)</f>
        <v>41</v>
      </c>
      <c r="P771">
        <f t="shared" ref="P771:P834" si="73">ROUND(E771/L771,2)</f>
        <v>31.85</v>
      </c>
      <c r="Q771" t="str">
        <f t="shared" ref="Q771:Q834" si="74">LEFT(N771,FIND("/",N771)-1)</f>
        <v>publishing</v>
      </c>
      <c r="R771" t="str">
        <f t="shared" ref="R771:R834" si="75">RIGHT(N771,(LEN(N771)-FIND("/", N771)))</f>
        <v>fiction</v>
      </c>
      <c r="S771" s="9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78">ROUND(E835/D835*100,0)</f>
        <v>102</v>
      </c>
      <c r="P835">
        <f t="shared" ref="P835:P898" si="79">ROUND(E835/L835,2)</f>
        <v>148.78</v>
      </c>
      <c r="Q835" t="str">
        <f t="shared" ref="Q835:Q898" si="80">LEFT(N835,FIND("/",N835)-1)</f>
        <v>music</v>
      </c>
      <c r="R835" t="str">
        <f t="shared" ref="R835:R898" si="81">RIGHT(N835,(LEN(N835)-FIND("/", N835)))</f>
        <v>rock</v>
      </c>
      <c r="S835" s="9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84">ROUND(E899/D899*100,0)</f>
        <v>0</v>
      </c>
      <c r="P899" t="e">
        <f t="shared" ref="P899:P962" si="85">ROUND(E899/L899,2)</f>
        <v>#DIV/0!</v>
      </c>
      <c r="Q899" t="str">
        <f t="shared" ref="Q899:Q962" si="86">LEFT(N899,FIND("/",N899)-1)</f>
        <v>music</v>
      </c>
      <c r="R899" t="str">
        <f t="shared" ref="R899:R962" si="87">RIGHT(N899,(LEN(N899)-FIND("/", N899)))</f>
        <v>indie rock</v>
      </c>
      <c r="S899" s="9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90">ROUND(E963/D963*100,0)</f>
        <v>42</v>
      </c>
      <c r="P963">
        <f t="shared" ref="P963:P1026" si="91">ROUND(E963/L963,2)</f>
        <v>364.35</v>
      </c>
      <c r="Q963" t="str">
        <f t="shared" ref="Q963:Q1026" si="92">LEFT(N963,FIND("/",N963)-1)</f>
        <v>technology</v>
      </c>
      <c r="R963" t="str">
        <f t="shared" ref="R963:R1026" si="93">RIGHT(N963,(LEN(N963)-FIND("/", N963)))</f>
        <v>wearables</v>
      </c>
      <c r="S963" s="9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96">ROUND(E1027/D1027*100,0)</f>
        <v>110</v>
      </c>
      <c r="P1027">
        <f t="shared" ref="P1027:P1090" si="97">ROUND(E1027/L1027,2)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RIGHT(N1027,(LEN(N1027)-FIND("/", N1027)))</f>
        <v>electronic music</v>
      </c>
      <c r="S1027" s="9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102">ROUND(E1091/D1091*100,0)</f>
        <v>8</v>
      </c>
      <c r="P1091">
        <f t="shared" ref="P1091:P1154" si="103">ROUND(E1091/L1091,2)</f>
        <v>23.96</v>
      </c>
      <c r="Q1091" t="str">
        <f t="shared" ref="Q1091:Q1154" si="104">LEFT(N1091,FIND("/",N1091)-1)</f>
        <v>games</v>
      </c>
      <c r="R1091" t="str">
        <f t="shared" ref="R1091:R1154" si="105">RIGHT(N1091,(LEN(N1091)-FIND("/", N1091)))</f>
        <v>video games</v>
      </c>
      <c r="S1091" s="9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108">ROUND(E1155/D1155*100,0)</f>
        <v>1</v>
      </c>
      <c r="P1155">
        <f t="shared" ref="P1155:P1218" si="109">ROUND(E1155/L1155,2)</f>
        <v>50</v>
      </c>
      <c r="Q1155" t="str">
        <f t="shared" ref="Q1155:Q1218" si="110">LEFT(N1155,FIND("/",N1155)-1)</f>
        <v>food</v>
      </c>
      <c r="R1155" t="str">
        <f t="shared" ref="R1155:R1218" si="111">RIGHT(N1155,(LEN(N1155)-FIND("/", N1155)))</f>
        <v>food trucks</v>
      </c>
      <c r="S1155" s="9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114">ROUND(E1219/D1219*100,0)</f>
        <v>103</v>
      </c>
      <c r="P1219">
        <f t="shared" ref="P1219:P1282" si="115">ROUND(E1219/L1219,2)</f>
        <v>148.57</v>
      </c>
      <c r="Q1219" t="str">
        <f t="shared" ref="Q1219:Q1282" si="116">LEFT(N1219,FIND("/",N1219)-1)</f>
        <v>photography</v>
      </c>
      <c r="R1219" t="str">
        <f t="shared" ref="R1219:R1282" si="117">RIGHT(N1219,(LEN(N1219)-FIND("/", N1219)))</f>
        <v>photobooks</v>
      </c>
      <c r="S1219" s="9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120">ROUND(E1283/D1283*100,0)</f>
        <v>111</v>
      </c>
      <c r="P1283">
        <f t="shared" ref="P1283:P1346" si="121">ROUND(E1283/L1283,2)</f>
        <v>104.73</v>
      </c>
      <c r="Q1283" t="str">
        <f t="shared" ref="Q1283:Q1346" si="122">LEFT(N1283,FIND("/",N1283)-1)</f>
        <v>music</v>
      </c>
      <c r="R1283" t="str">
        <f t="shared" ref="R1283:R1346" si="123">RIGHT(N1283,(LEN(N1283)-FIND("/", N1283)))</f>
        <v>rock</v>
      </c>
      <c r="S1283" s="9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126">ROUND(E1347/D1347*100,0)</f>
        <v>125</v>
      </c>
      <c r="P1347">
        <f t="shared" ref="P1347:P1410" si="127">ROUND(E1347/L1347,2)</f>
        <v>53.57</v>
      </c>
      <c r="Q1347" t="str">
        <f t="shared" ref="Q1347:Q1410" si="128">LEFT(N1347,FIND("/",N1347)-1)</f>
        <v>publishing</v>
      </c>
      <c r="R1347" t="str">
        <f t="shared" ref="R1347:R1410" si="129">RIGHT(N1347,(LEN(N1347)-FIND("/", N1347)))</f>
        <v>nonfiction</v>
      </c>
      <c r="S1347" s="9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132">ROUND(E1411/D1411*100,0)</f>
        <v>0</v>
      </c>
      <c r="P1411" t="e">
        <f t="shared" ref="P1411:P1474" si="133">ROUND(E1411/L1411,2)</f>
        <v>#DIV/0!</v>
      </c>
      <c r="Q1411" t="str">
        <f t="shared" ref="Q1411:Q1474" si="134">LEFT(N1411,FIND("/",N1411)-1)</f>
        <v>publishing</v>
      </c>
      <c r="R1411" t="str">
        <f t="shared" ref="R1411:R1474" si="135">RIGHT(N1411,(LEN(N1411)-FIND("/", N1411)))</f>
        <v>translations</v>
      </c>
      <c r="S1411" s="9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138">ROUND(E1475/D1475*100,0)</f>
        <v>121</v>
      </c>
      <c r="P1475">
        <f t="shared" ref="P1475:P1538" si="139">ROUND(E1475/L1475,2)</f>
        <v>38.46</v>
      </c>
      <c r="Q1475" t="str">
        <f t="shared" ref="Q1475:Q1538" si="140">LEFT(N1475,FIND("/",N1475)-1)</f>
        <v>publishing</v>
      </c>
      <c r="R1475" t="str">
        <f t="shared" ref="R1475:R1538" si="141">RIGHT(N1475,(LEN(N1475)-FIND("/", N1475)))</f>
        <v>radio &amp; podcasts</v>
      </c>
      <c r="S1475" s="9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144">ROUND(E1539/D1539*100,0)</f>
        <v>180</v>
      </c>
      <c r="P1539">
        <f t="shared" ref="P1539:P1602" si="145">ROUND(E1539/L1539,2)</f>
        <v>96.38</v>
      </c>
      <c r="Q1539" t="str">
        <f t="shared" ref="Q1539:Q1602" si="146">LEFT(N1539,FIND("/",N1539)-1)</f>
        <v>photography</v>
      </c>
      <c r="R1539" t="str">
        <f t="shared" ref="R1539:R1602" si="147">RIGHT(N1539,(LEN(N1539)-FIND("/", N1539)))</f>
        <v>photobooks</v>
      </c>
      <c r="S1539" s="9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50">ROUND(E1603/D1603*100,0)</f>
        <v>108</v>
      </c>
      <c r="P1603">
        <f t="shared" ref="P1603:P1666" si="151">ROUND(E1603/L1603,2)</f>
        <v>48.33</v>
      </c>
      <c r="Q1603" t="str">
        <f t="shared" ref="Q1603:Q1666" si="152">LEFT(N1603,FIND("/",N1603)-1)</f>
        <v>music</v>
      </c>
      <c r="R1603" t="str">
        <f t="shared" ref="R1603:R1666" si="153">RIGHT(N1603,(LEN(N1603)-FIND("/", N1603)))</f>
        <v>rock</v>
      </c>
      <c r="S1603" s="9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56">ROUND(E1667/D1667*100,0)</f>
        <v>119</v>
      </c>
      <c r="P1667">
        <f t="shared" ref="P1667:P1730" si="157">ROUND(E1667/L1667,2)</f>
        <v>44.96</v>
      </c>
      <c r="Q1667" t="str">
        <f t="shared" ref="Q1667:Q1730" si="158">LEFT(N1667,FIND("/",N1667)-1)</f>
        <v>music</v>
      </c>
      <c r="R1667" t="str">
        <f t="shared" ref="R1667:R1730" si="159">RIGHT(N1667,(LEN(N1667)-FIND("/", N1667)))</f>
        <v>pop</v>
      </c>
      <c r="S1667" s="9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62">ROUND(E1731/D1731*100,0)</f>
        <v>0</v>
      </c>
      <c r="P1731" t="e">
        <f t="shared" ref="P1731:P1794" si="163">ROUND(E1731/L1731,2)</f>
        <v>#DIV/0!</v>
      </c>
      <c r="Q1731" t="str">
        <f t="shared" ref="Q1731:Q1794" si="164">LEFT(N1731,FIND("/",N1731)-1)</f>
        <v>music</v>
      </c>
      <c r="R1731" t="str">
        <f t="shared" ref="R1731:R1794" si="165">RIGHT(N1731,(LEN(N1731)-FIND("/", N1731)))</f>
        <v>faith</v>
      </c>
      <c r="S1731" s="9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68">ROUND(E1795/D1795*100,0)</f>
        <v>1</v>
      </c>
      <c r="P1795">
        <f t="shared" ref="P1795:P1858" si="169">ROUND(E1795/L1795,2)</f>
        <v>20</v>
      </c>
      <c r="Q1795" t="str">
        <f t="shared" ref="Q1795:Q1858" si="170">LEFT(N1795,FIND("/",N1795)-1)</f>
        <v>photography</v>
      </c>
      <c r="R1795" t="str">
        <f t="shared" ref="R1795:R1858" si="171">RIGHT(N1795,(LEN(N1795)-FIND("/", N1795)))</f>
        <v>photobooks</v>
      </c>
      <c r="S1795" s="9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74">ROUND(E1859/D1859*100,0)</f>
        <v>100</v>
      </c>
      <c r="P1859">
        <f t="shared" ref="P1859:P1922" si="175">ROUND(E1859/L1859,2)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RIGHT(N1859,(LEN(N1859)-FIND("/", N1859)))</f>
        <v>rock</v>
      </c>
      <c r="S1859" s="9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80">ROUND(E1923/D1923*100,0)</f>
        <v>137</v>
      </c>
      <c r="P1923">
        <f t="shared" ref="P1923:P1986" si="181">ROUND(E1923/L1923,2)</f>
        <v>54</v>
      </c>
      <c r="Q1923" t="str">
        <f t="shared" ref="Q1923:Q1986" si="182">LEFT(N1923,FIND("/",N1923)-1)</f>
        <v>music</v>
      </c>
      <c r="R1923" t="str">
        <f t="shared" ref="R1923:R1986" si="183">RIGHT(N1923,(LEN(N1923)-FIND("/", N1923)))</f>
        <v>indie rock</v>
      </c>
      <c r="S1923" s="9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86">ROUND(E1987/D1987*100,0)</f>
        <v>3</v>
      </c>
      <c r="P1987">
        <f t="shared" ref="P1987:P2050" si="187">ROUND(E1987/L1987,2)</f>
        <v>12.75</v>
      </c>
      <c r="Q1987" t="str">
        <f t="shared" ref="Q1987:Q2050" si="188">LEFT(N1987,FIND("/",N1987)-1)</f>
        <v>photography</v>
      </c>
      <c r="R1987" t="str">
        <f t="shared" ref="R1987:R2050" si="189">RIGHT(N1987,(LEN(N1987)-FIND("/", N1987)))</f>
        <v>people</v>
      </c>
      <c r="S1987" s="9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92">ROUND(E2051/D2051*100,0)</f>
        <v>120</v>
      </c>
      <c r="P2051">
        <f t="shared" ref="P2051:P2114" si="193">ROUND(E2051/L2051,2)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RIGHT(N2051,(LEN(N2051)-FIND("/", N2051)))</f>
        <v>hardware</v>
      </c>
      <c r="S2051" s="9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98">ROUND(E2115/D2115*100,0)</f>
        <v>105</v>
      </c>
      <c r="P2115">
        <f t="shared" ref="P2115:P2178" si="199">ROUND(E2115/L2115,2)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RIGHT(N2115,(LEN(N2115)-FIND("/", N2115)))</f>
        <v>indie rock</v>
      </c>
      <c r="S2115" s="9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204">ROUND(E2179/D2179*100,0)</f>
        <v>100</v>
      </c>
      <c r="P2179">
        <f t="shared" ref="P2179:P2242" si="205">ROUND(E2179/L2179,2)</f>
        <v>65.87</v>
      </c>
      <c r="Q2179" t="str">
        <f t="shared" ref="Q2179:Q2242" si="206">LEFT(N2179,FIND("/",N2179)-1)</f>
        <v>music</v>
      </c>
      <c r="R2179" t="str">
        <f t="shared" ref="R2179:R2242" si="207">RIGHT(N2179,(LEN(N2179)-FIND("/", N2179)))</f>
        <v>rock</v>
      </c>
      <c r="S2179" s="9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210">ROUND(E2243/D2243*100,0)</f>
        <v>806</v>
      </c>
      <c r="P2243">
        <f t="shared" ref="P2243:P2306" si="211">ROUND(E2243/L2243,2)</f>
        <v>49.47</v>
      </c>
      <c r="Q2243" t="str">
        <f t="shared" ref="Q2243:Q2306" si="212">LEFT(N2243,FIND("/",N2243)-1)</f>
        <v>games</v>
      </c>
      <c r="R2243" t="str">
        <f t="shared" ref="R2243:R2306" si="213">RIGHT(N2243,(LEN(N2243)-FIND("/", N2243)))</f>
        <v>tabletop games</v>
      </c>
      <c r="S2243" s="9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216">ROUND(E2307/D2307*100,0)</f>
        <v>101</v>
      </c>
      <c r="P2307">
        <f t="shared" ref="P2307:P2370" si="217">ROUND(E2307/L2307,2)</f>
        <v>109.11</v>
      </c>
      <c r="Q2307" t="str">
        <f t="shared" ref="Q2307:Q2370" si="218">LEFT(N2307,FIND("/",N2307)-1)</f>
        <v>music</v>
      </c>
      <c r="R2307" t="str">
        <f t="shared" ref="R2307:R2370" si="219">RIGHT(N2307,(LEN(N2307)-FIND("/", N2307)))</f>
        <v>indie rock</v>
      </c>
      <c r="S2307" s="9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222">ROUND(E2371/D2371*100,0)</f>
        <v>0</v>
      </c>
      <c r="P2371" t="e">
        <f t="shared" ref="P2371:P2434" si="223">ROUND(E2371/L2371,2)</f>
        <v>#DIV/0!</v>
      </c>
      <c r="Q2371" t="str">
        <f t="shared" ref="Q2371:Q2434" si="224">LEFT(N2371,FIND("/",N2371)-1)</f>
        <v>technology</v>
      </c>
      <c r="R2371" t="str">
        <f t="shared" ref="R2371:R2434" si="225">RIGHT(N2371,(LEN(N2371)-FIND("/", N2371)))</f>
        <v>web</v>
      </c>
      <c r="S2371" s="9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228">ROUND(E2435/D2435*100,0)</f>
        <v>0</v>
      </c>
      <c r="P2435" t="e">
        <f t="shared" ref="P2435:P2498" si="229">ROUND(E2435/L2435,2)</f>
        <v>#DIV/0!</v>
      </c>
      <c r="Q2435" t="str">
        <f t="shared" ref="Q2435:Q2498" si="230">LEFT(N2435,FIND("/",N2435)-1)</f>
        <v>food</v>
      </c>
      <c r="R2435" t="str">
        <f t="shared" ref="R2435:R2498" si="231">RIGHT(N2435,(LEN(N2435)-FIND("/", N2435)))</f>
        <v>food trucks</v>
      </c>
      <c r="S2435" s="9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234">ROUND(E2499/D2499*100,0)</f>
        <v>113</v>
      </c>
      <c r="P2499">
        <f t="shared" ref="P2499:P2562" si="235">ROUND(E2499/L2499,2)</f>
        <v>80.55</v>
      </c>
      <c r="Q2499" t="str">
        <f t="shared" ref="Q2499:Q2562" si="236">LEFT(N2499,FIND("/",N2499)-1)</f>
        <v>music</v>
      </c>
      <c r="R2499" t="str">
        <f t="shared" ref="R2499:R2562" si="237">RIGHT(N2499,(LEN(N2499)-FIND("/", N2499)))</f>
        <v>indie rock</v>
      </c>
      <c r="S2499" s="9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240">ROUND(E2563/D2563*100,0)</f>
        <v>0</v>
      </c>
      <c r="P2563" t="e">
        <f t="shared" ref="P2563:P2626" si="241">ROUND(E2563/L2563,2)</f>
        <v>#DIV/0!</v>
      </c>
      <c r="Q2563" t="str">
        <f t="shared" ref="Q2563:Q2626" si="242">LEFT(N2563,FIND("/",N2563)-1)</f>
        <v>food</v>
      </c>
      <c r="R2563" t="str">
        <f t="shared" ref="R2563:R2626" si="243">RIGHT(N2563,(LEN(N2563)-FIND("/", N2563)))</f>
        <v>food trucks</v>
      </c>
      <c r="S2563" s="9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246">ROUND(E2627/D2627*100,0)</f>
        <v>956</v>
      </c>
      <c r="P2627">
        <f t="shared" ref="P2627:P2690" si="247">ROUND(E2627/L2627,2)</f>
        <v>27.58</v>
      </c>
      <c r="Q2627" t="str">
        <f t="shared" ref="Q2627:Q2690" si="248">LEFT(N2627,FIND("/",N2627)-1)</f>
        <v>technology</v>
      </c>
      <c r="R2627" t="str">
        <f t="shared" ref="R2627:R2690" si="249">RIGHT(N2627,(LEN(N2627)-FIND("/", N2627)))</f>
        <v>space exploration</v>
      </c>
      <c r="S2627" s="9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252">ROUND(E2691/D2691*100,0)</f>
        <v>0</v>
      </c>
      <c r="P2691">
        <f t="shared" ref="P2691:P2754" si="253">ROUND(E2691/L2691,2)</f>
        <v>1</v>
      </c>
      <c r="Q2691" t="str">
        <f t="shared" ref="Q2691:Q2754" si="254">LEFT(N2691,FIND("/",N2691)-1)</f>
        <v>food</v>
      </c>
      <c r="R2691" t="str">
        <f t="shared" ref="R2691:R2754" si="255">RIGHT(N2691,(LEN(N2691)-FIND("/", N2691)))</f>
        <v>food trucks</v>
      </c>
      <c r="S2691" s="9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258">ROUND(E2755/D2755*100,0)</f>
        <v>19</v>
      </c>
      <c r="P2755">
        <f t="shared" ref="P2755:P2818" si="259">ROUND(E2755/L2755,2)</f>
        <v>47.5</v>
      </c>
      <c r="Q2755" t="str">
        <f t="shared" ref="Q2755:Q2818" si="260">LEFT(N2755,FIND("/",N2755)-1)</f>
        <v>publishing</v>
      </c>
      <c r="R2755" t="str">
        <f t="shared" ref="R2755:R2818" si="261">RIGHT(N2755,(LEN(N2755)-FIND("/", N2755)))</f>
        <v>children's books</v>
      </c>
      <c r="S2755" s="9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264">ROUND(E2819/D2819*100,0)</f>
        <v>130</v>
      </c>
      <c r="P2819">
        <f t="shared" ref="P2819:P2882" si="265">ROUND(E2819/L2819,2)</f>
        <v>23.64</v>
      </c>
      <c r="Q2819" t="str">
        <f t="shared" ref="Q2819:Q2882" si="266">LEFT(N2819,FIND("/",N2819)-1)</f>
        <v>theater</v>
      </c>
      <c r="R2819" t="str">
        <f t="shared" ref="R2819:R2882" si="267">RIGHT(N2819,(LEN(N2819)-FIND("/", N2819)))</f>
        <v>plays</v>
      </c>
      <c r="S2819" s="9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270">ROUND(E2883/D2883*100,0)</f>
        <v>0</v>
      </c>
      <c r="P2883" t="e">
        <f t="shared" ref="P2883:P2946" si="271">ROUND(E2883/L2883,2)</f>
        <v>#DIV/0!</v>
      </c>
      <c r="Q2883" t="str">
        <f t="shared" ref="Q2883:Q2946" si="272">LEFT(N2883,FIND("/",N2883)-1)</f>
        <v>theater</v>
      </c>
      <c r="R2883" t="str">
        <f t="shared" ref="R2883:R2946" si="273">RIGHT(N2883,(LEN(N2883)-FIND("/", N2883)))</f>
        <v>plays</v>
      </c>
      <c r="S2883" s="9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276">ROUND(E2947/D2947*100,0)</f>
        <v>0</v>
      </c>
      <c r="P2947" t="e">
        <f t="shared" ref="P2947:P3010" si="277">ROUND(E2947/L2947,2)</f>
        <v>#DIV/0!</v>
      </c>
      <c r="Q2947" t="str">
        <f t="shared" ref="Q2947:Q3010" si="278">LEFT(N2947,FIND("/",N2947)-1)</f>
        <v>theater</v>
      </c>
      <c r="R2947" t="str">
        <f t="shared" ref="R2947:R3010" si="279">RIGHT(N2947,(LEN(N2947)-FIND("/", N2947)))</f>
        <v>spaces</v>
      </c>
      <c r="S2947" s="9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282">ROUND(E3011/D3011*100,0)</f>
        <v>120</v>
      </c>
      <c r="P3011">
        <f t="shared" ref="P3011:P3074" si="283">ROUND(E3011/L3011,2)</f>
        <v>233.9</v>
      </c>
      <c r="Q3011" t="str">
        <f t="shared" ref="Q3011:Q3074" si="284">LEFT(N3011,FIND("/",N3011)-1)</f>
        <v>theater</v>
      </c>
      <c r="R3011" t="str">
        <f t="shared" ref="R3011:R3074" si="285">RIGHT(N3011,(LEN(N3011)-FIND("/", N3011)))</f>
        <v>spaces</v>
      </c>
      <c r="S3011" s="9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288">ROUND(E3075/D3075*100,0)</f>
        <v>0</v>
      </c>
      <c r="P3075">
        <f t="shared" ref="P3075:P3138" si="289">ROUND(E3075/L3075,2)</f>
        <v>92.14</v>
      </c>
      <c r="Q3075" t="str">
        <f t="shared" ref="Q3075:Q3138" si="290">LEFT(N3075,FIND("/",N3075)-1)</f>
        <v>theater</v>
      </c>
      <c r="R3075" t="str">
        <f t="shared" ref="R3075:R3138" si="291">RIGHT(N3075,(LEN(N3075)-FIND("/", N3075)))</f>
        <v>spaces</v>
      </c>
      <c r="S3075" s="9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294">ROUND(E3139/D3139*100,0)</f>
        <v>3</v>
      </c>
      <c r="P3139">
        <f t="shared" ref="P3139:P3202" si="295">ROUND(E3139/L3139,2)</f>
        <v>50</v>
      </c>
      <c r="Q3139" t="str">
        <f t="shared" ref="Q3139:Q3202" si="296">LEFT(N3139,FIND("/",N3139)-1)</f>
        <v>theater</v>
      </c>
      <c r="R3139" t="str">
        <f t="shared" ref="R3139:R3202" si="297">RIGHT(N3139,(LEN(N3139)-FIND("/", N3139)))</f>
        <v>plays</v>
      </c>
      <c r="S3139" s="9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300">ROUND(E3203/D3203*100,0)</f>
        <v>1</v>
      </c>
      <c r="P3203">
        <f t="shared" ref="P3203:P3266" si="301">ROUND(E3203/L3203,2)</f>
        <v>12.5</v>
      </c>
      <c r="Q3203" t="str">
        <f t="shared" ref="Q3203:Q3266" si="302">LEFT(N3203,FIND("/",N3203)-1)</f>
        <v>theater</v>
      </c>
      <c r="R3203" t="str">
        <f t="shared" ref="R3203:R3266" si="303">RIGHT(N3203,(LEN(N3203)-FIND("/", N3203)))</f>
        <v>musical</v>
      </c>
      <c r="S3203" s="9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306">ROUND(E3267/D3267*100,0)</f>
        <v>164</v>
      </c>
      <c r="P3267">
        <f t="shared" ref="P3267:P3330" si="307">ROUND(E3267/L3267,2)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RIGHT(N3267,(LEN(N3267)-FIND("/", N3267)))</f>
        <v>plays</v>
      </c>
      <c r="S3267" s="9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312">ROUND(E3331/D3331*100,0)</f>
        <v>117</v>
      </c>
      <c r="P3331">
        <f t="shared" ref="P3331:P3394" si="313">ROUND(E3331/L3331,2)</f>
        <v>44.92</v>
      </c>
      <c r="Q3331" t="str">
        <f t="shared" ref="Q3331:Q3394" si="314">LEFT(N3331,FIND("/",N3331)-1)</f>
        <v>theater</v>
      </c>
      <c r="R3331" t="str">
        <f t="shared" ref="R3331:R3394" si="315">RIGHT(N3331,(LEN(N3331)-FIND("/", N3331)))</f>
        <v>plays</v>
      </c>
      <c r="S3331" s="9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318">ROUND(E3395/D3395*100,0)</f>
        <v>106</v>
      </c>
      <c r="P3395">
        <f t="shared" ref="P3395:P3458" si="319">ROUND(E3395/L3395,2)</f>
        <v>36.07</v>
      </c>
      <c r="Q3395" t="str">
        <f t="shared" ref="Q3395:Q3458" si="320">LEFT(N3395,FIND("/",N3395)-1)</f>
        <v>theater</v>
      </c>
      <c r="R3395" t="str">
        <f t="shared" ref="R3395:R3458" si="321">RIGHT(N3395,(LEN(N3395)-FIND("/", N3395)))</f>
        <v>plays</v>
      </c>
      <c r="S3395" s="9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324">ROUND(E3459/D3459*100,0)</f>
        <v>140</v>
      </c>
      <c r="P3459">
        <f t="shared" ref="P3459:P3522" si="325">ROUND(E3459/L3459,2)</f>
        <v>50.98</v>
      </c>
      <c r="Q3459" t="str">
        <f t="shared" ref="Q3459:Q3522" si="326">LEFT(N3459,FIND("/",N3459)-1)</f>
        <v>theater</v>
      </c>
      <c r="R3459" t="str">
        <f t="shared" ref="R3459:R3522" si="327">RIGHT(N3459,(LEN(N3459)-FIND("/", N3459)))</f>
        <v>plays</v>
      </c>
      <c r="S3459" s="9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330">ROUND(E3523/D3523*100,0)</f>
        <v>169</v>
      </c>
      <c r="P3523">
        <f t="shared" ref="P3523:P3586" si="331">ROUND(E3523/L3523,2)</f>
        <v>45.62</v>
      </c>
      <c r="Q3523" t="str">
        <f t="shared" ref="Q3523:Q3586" si="332">LEFT(N3523,FIND("/",N3523)-1)</f>
        <v>theater</v>
      </c>
      <c r="R3523" t="str">
        <f t="shared" ref="R3523:R3586" si="333">RIGHT(N3523,(LEN(N3523)-FIND("/", N3523)))</f>
        <v>plays</v>
      </c>
      <c r="S3523" s="9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336">ROUND(E3587/D3587*100,0)</f>
        <v>119</v>
      </c>
      <c r="P3587">
        <f t="shared" ref="P3587:P3650" si="337">ROUND(E3587/L3587,2)</f>
        <v>176.09</v>
      </c>
      <c r="Q3587" t="str">
        <f t="shared" ref="Q3587:Q3650" si="338">LEFT(N3587,FIND("/",N3587)-1)</f>
        <v>theater</v>
      </c>
      <c r="R3587" t="str">
        <f t="shared" ref="R3587:R3650" si="339">RIGHT(N3587,(LEN(N3587)-FIND("/", N3587)))</f>
        <v>plays</v>
      </c>
      <c r="S3587" s="9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342">ROUND(E3651/D3651*100,0)</f>
        <v>104</v>
      </c>
      <c r="P3651">
        <f t="shared" ref="P3651:P3714" si="343">ROUND(E3651/L3651,2)</f>
        <v>97.5</v>
      </c>
      <c r="Q3651" t="str">
        <f t="shared" ref="Q3651:Q3714" si="344">LEFT(N3651,FIND("/",N3651)-1)</f>
        <v>theater</v>
      </c>
      <c r="R3651" t="str">
        <f t="shared" ref="R3651:R3714" si="345">RIGHT(N3651,(LEN(N3651)-FIND("/", N3651)))</f>
        <v>plays</v>
      </c>
      <c r="S3651" s="9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348">ROUND(E3715/D3715*100,0)</f>
        <v>102</v>
      </c>
      <c r="P3715">
        <f t="shared" ref="P3715:P3778" si="349">ROUND(E3715/L3715,2)</f>
        <v>106.84</v>
      </c>
      <c r="Q3715" t="str">
        <f t="shared" ref="Q3715:Q3778" si="350">LEFT(N3715,FIND("/",N3715)-1)</f>
        <v>theater</v>
      </c>
      <c r="R3715" t="str">
        <f t="shared" ref="R3715:R3778" si="351">RIGHT(N3715,(LEN(N3715)-FIND("/", N3715)))</f>
        <v>plays</v>
      </c>
      <c r="S3715" s="9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354">ROUND(E3779/D3779*100,0)</f>
        <v>143</v>
      </c>
      <c r="P3779">
        <f t="shared" ref="P3779:P3842" si="355">ROUND(E3779/L3779,2)</f>
        <v>48.54</v>
      </c>
      <c r="Q3779" t="str">
        <f t="shared" ref="Q3779:Q3842" si="356">LEFT(N3779,FIND("/",N3779)-1)</f>
        <v>theater</v>
      </c>
      <c r="R3779" t="str">
        <f t="shared" ref="R3779:R3842" si="357">RIGHT(N3779,(LEN(N3779)-FIND("/", N3779)))</f>
        <v>musical</v>
      </c>
      <c r="S3779" s="9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360">ROUND(E3843/D3843*100,0)</f>
        <v>9</v>
      </c>
      <c r="P3843">
        <f t="shared" ref="P3843:P3906" si="361">ROUND(E3843/L3843,2)</f>
        <v>25.65</v>
      </c>
      <c r="Q3843" t="str">
        <f t="shared" ref="Q3843:Q3906" si="362">LEFT(N3843,FIND("/",N3843)-1)</f>
        <v>theater</v>
      </c>
      <c r="R3843" t="str">
        <f t="shared" ref="R3843:R3906" si="363">RIGHT(N3843,(LEN(N3843)-FIND("/", N3843)))</f>
        <v>plays</v>
      </c>
      <c r="S3843" s="9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366">ROUND(E3907/D3907*100,0)</f>
        <v>12</v>
      </c>
      <c r="P3907">
        <f t="shared" ref="P3907:P3970" si="367">ROUND(E3907/L3907,2)</f>
        <v>24.71</v>
      </c>
      <c r="Q3907" t="str">
        <f t="shared" ref="Q3907:Q3970" si="368">LEFT(N3907,FIND("/",N3907)-1)</f>
        <v>theater</v>
      </c>
      <c r="R3907" t="str">
        <f t="shared" ref="R3907:R3970" si="369">RIGHT(N3907,(LEN(N3907)-FIND("/", N3907)))</f>
        <v>plays</v>
      </c>
      <c r="S3907" s="9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372">ROUND(E3971/D3971*100,0)</f>
        <v>7</v>
      </c>
      <c r="P3971">
        <f t="shared" ref="P3971:P4034" si="373">ROUND(E3971/L3971,2)</f>
        <v>35.17</v>
      </c>
      <c r="Q3971" t="str">
        <f t="shared" ref="Q3971:Q4034" si="374">LEFT(N3971,FIND("/",N3971)-1)</f>
        <v>theater</v>
      </c>
      <c r="R3971" t="str">
        <f t="shared" ref="R3971:R4034" si="375">RIGHT(N3971,(LEN(N3971)-FIND("/", N3971)))</f>
        <v>plays</v>
      </c>
      <c r="S3971" s="9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378">ROUND(E4035/D4035*100,0)</f>
        <v>26</v>
      </c>
      <c r="P4035">
        <f t="shared" ref="P4035:P4098" si="379">ROUND(E4035/L4035,2)</f>
        <v>65.34</v>
      </c>
      <c r="Q4035" t="str">
        <f t="shared" ref="Q4035:Q4098" si="380">LEFT(N4035,FIND("/",N4035)-1)</f>
        <v>theater</v>
      </c>
      <c r="R4035" t="str">
        <f t="shared" ref="R4035:R4098" si="381">RIGHT(N4035,(LEN(N4035)-FIND("/", N4035)))</f>
        <v>plays</v>
      </c>
      <c r="S4035" s="9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84">ROUND(E4099/D4099*100,0)</f>
        <v>0</v>
      </c>
      <c r="P4099" t="e">
        <f t="shared" ref="P4099:P4115" si="385">ROUND(E4099/L4099,2)</f>
        <v>#DIV/0!</v>
      </c>
      <c r="Q4099" t="str">
        <f t="shared" ref="Q4099:Q4115" si="386">LEFT(N4099,FIND("/",N4099)-1)</f>
        <v>theater</v>
      </c>
      <c r="R4099" t="str">
        <f t="shared" ref="R4099:R4115" si="387">RIGHT(N4099,(LEN(N4099)-FIND("/", N4099)))</f>
        <v>plays</v>
      </c>
      <c r="S4099" s="9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4" priority="2" operator="containsText" text="currently alive">
      <formula>NOT(ISERROR(SEARCH("currently alive",F1)))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802EA-4396-4775-98E6-38DC3E9A685C}">
  <dimension ref="A1:H13"/>
  <sheetViews>
    <sheetView tabSelected="1" workbookViewId="0">
      <selection activeCell="I23" sqref="I23"/>
    </sheetView>
  </sheetViews>
  <sheetFormatPr defaultRowHeight="14.4" x14ac:dyDescent="0.3"/>
  <cols>
    <col min="1" max="1" width="26.21875" style="5" customWidth="1"/>
    <col min="2" max="2" width="18.33203125" customWidth="1"/>
    <col min="3" max="3" width="14.33203125" customWidth="1"/>
    <col min="4" max="4" width="16.77734375" customWidth="1"/>
    <col min="5" max="5" width="16.88671875" customWidth="1"/>
    <col min="6" max="6" width="20.44140625" customWidth="1"/>
    <col min="7" max="7" width="18.21875" customWidth="1"/>
    <col min="8" max="8" width="19.109375" customWidth="1"/>
  </cols>
  <sheetData>
    <row r="1" spans="1:8" s="5" customFormat="1" x14ac:dyDescent="0.3">
      <c r="A1" s="5" t="s">
        <v>8379</v>
      </c>
      <c r="B1" s="5" t="s">
        <v>8380</v>
      </c>
      <c r="C1" s="5" t="s">
        <v>8381</v>
      </c>
      <c r="D1" s="5" t="s">
        <v>8382</v>
      </c>
      <c r="E1" s="5" t="s">
        <v>8383</v>
      </c>
      <c r="F1" s="5" t="s">
        <v>8384</v>
      </c>
      <c r="G1" s="5" t="s">
        <v>8385</v>
      </c>
      <c r="H1" s="5" t="s">
        <v>8386</v>
      </c>
    </row>
    <row r="2" spans="1:8" x14ac:dyDescent="0.3">
      <c r="A2" s="5" t="s">
        <v>8387</v>
      </c>
      <c r="B2">
        <f>COUNTIFS(DataSet!$D:$D,"&lt;1000",DataSet!$F:$F,"=successful")</f>
        <v>322</v>
      </c>
      <c r="C2">
        <f>COUNTIFS(DataSet!$D:$D,"&lt;1000",DataSet!$F:$F,"=failed")</f>
        <v>113</v>
      </c>
      <c r="D2">
        <f>COUNTIFS(DataSet!$D:$D,"&lt;1000",DataSet!$F:$F,"canceled")</f>
        <v>18</v>
      </c>
      <c r="E2">
        <f>SUM(B2,C2,D2)</f>
        <v>453</v>
      </c>
      <c r="F2">
        <f>ROUND(B2/E2*100,0)</f>
        <v>71</v>
      </c>
      <c r="G2">
        <f>ROUND(C2/E2*100,0)</f>
        <v>25</v>
      </c>
      <c r="H2">
        <f>ROUND(D2/E2*100,0)</f>
        <v>4</v>
      </c>
    </row>
    <row r="3" spans="1:8" x14ac:dyDescent="0.3">
      <c r="A3" s="5" t="s">
        <v>8388</v>
      </c>
      <c r="B3">
        <f>COUNTIFS(DataSet!$D:$D,"&gt;=1000",DataSet!$D:$D,"&lt;=4999",DataSet!$F:$F,"successful")</f>
        <v>932</v>
      </c>
      <c r="C3">
        <f>COUNTIFS(DataSet!$D:$D,"&gt;=1000",DataSet!$D:$D,"&lt;=4999",DataSet!$F:$F,"failed")</f>
        <v>420</v>
      </c>
      <c r="D3">
        <f>COUNTIFS(DataSet!$D:$D,"&gt;=1000",DataSet!$D:$D,"&lt;=4999",DataSet!$F:$F,"canceled")</f>
        <v>60</v>
      </c>
      <c r="E3">
        <f t="shared" ref="E3:E13" si="0">SUM(B3,C3,D3)</f>
        <v>1412</v>
      </c>
      <c r="F3">
        <f t="shared" ref="F3:F13" si="1">ROUND(B3/E3*100,0)</f>
        <v>66</v>
      </c>
      <c r="G3">
        <f t="shared" ref="G3:G13" si="2">ROUND(C3/E3*100,0)</f>
        <v>30</v>
      </c>
      <c r="H3">
        <f t="shared" ref="H3:H13" si="3">ROUND(D3/E3*100,0)</f>
        <v>4</v>
      </c>
    </row>
    <row r="4" spans="1:8" x14ac:dyDescent="0.3">
      <c r="A4" s="5" t="s">
        <v>8389</v>
      </c>
      <c r="B4">
        <f>COUNTIFS(DataSet!$D:$D,"&gt;=5000",DataSet!$D:$D,"&lt;=9999",DataSet!$F:$F,"successful")</f>
        <v>381</v>
      </c>
      <c r="C4">
        <f>COUNTIFS(DataSet!$D:$D,"&gt;=5000",DataSet!$D:$D,"&lt;=9999",DataSet!$F:$F,"failed")</f>
        <v>283</v>
      </c>
      <c r="D4">
        <f>COUNTIFS(DataSet!$D:$D,"&gt;=5000",DataSet!$D:$D,"&lt;=9999",DataSet!$F:$F,"canceled")</f>
        <v>52</v>
      </c>
      <c r="E4">
        <f t="shared" si="0"/>
        <v>716</v>
      </c>
      <c r="F4">
        <f t="shared" si="1"/>
        <v>53</v>
      </c>
      <c r="G4">
        <f t="shared" si="2"/>
        <v>40</v>
      </c>
      <c r="H4">
        <f t="shared" si="3"/>
        <v>7</v>
      </c>
    </row>
    <row r="5" spans="1:8" x14ac:dyDescent="0.3">
      <c r="A5" s="5" t="s">
        <v>8390</v>
      </c>
      <c r="B5">
        <f>COUNTIFS(DataSet!$D:$D,"&gt;=10000",DataSet!$D:$D,"&lt;=14999",DataSet!$F:$F,"successful")</f>
        <v>168</v>
      </c>
      <c r="C5">
        <f>COUNTIFS(DataSet!$D:$D,"&gt;=10000",DataSet!$D:$D,"&lt;=14999",DataSet!$F:$F,"failed")</f>
        <v>144</v>
      </c>
      <c r="D5">
        <f>COUNTIFS(DataSet!$D:$D,"&gt;=10000",DataSet!$D:$D,"&lt;=14999",DataSet!$F:$F,"canceled")</f>
        <v>40</v>
      </c>
      <c r="E5">
        <f t="shared" si="0"/>
        <v>352</v>
      </c>
      <c r="F5">
        <f t="shared" si="1"/>
        <v>48</v>
      </c>
      <c r="G5">
        <f t="shared" si="2"/>
        <v>41</v>
      </c>
      <c r="H5">
        <f t="shared" si="3"/>
        <v>11</v>
      </c>
    </row>
    <row r="6" spans="1:8" x14ac:dyDescent="0.3">
      <c r="A6" s="5" t="s">
        <v>8391</v>
      </c>
      <c r="B6">
        <f>COUNTIFS(DataSet!$D:$D,"&gt;=15000",DataSet!$D:$D,"&lt;=19999",DataSet!$F:$F,"successful")</f>
        <v>94</v>
      </c>
      <c r="C6">
        <f>COUNTIFS(DataSet!$D:$D,"&gt;=15000",DataSet!$D:$D,"&lt;=19999",DataSet!$F:$F,"failed")</f>
        <v>90</v>
      </c>
      <c r="D6">
        <f>COUNTIFS(DataSet!$D:$D,"&gt;=15000",DataSet!$D:$D,"&lt;=19999",DataSet!$F:$F,"canceled")</f>
        <v>17</v>
      </c>
      <c r="E6">
        <f t="shared" si="0"/>
        <v>201</v>
      </c>
      <c r="F6">
        <f t="shared" si="1"/>
        <v>47</v>
      </c>
      <c r="G6">
        <f t="shared" si="2"/>
        <v>45</v>
      </c>
      <c r="H6">
        <f t="shared" si="3"/>
        <v>8</v>
      </c>
    </row>
    <row r="7" spans="1:8" x14ac:dyDescent="0.3">
      <c r="A7" s="5" t="s">
        <v>8392</v>
      </c>
      <c r="B7">
        <f>COUNTIFS(DataSet!$D:$D,"&gt;=20000",DataSet!$D:$D,"&lt;=24999",DataSet!$F:$F,"successful")</f>
        <v>62</v>
      </c>
      <c r="C7">
        <f>COUNTIFS(DataSet!$D:$D,"&gt;=20000",DataSet!$D:$D,"&lt;=24999",DataSet!$F:$F,"failed")</f>
        <v>72</v>
      </c>
      <c r="D7">
        <f>COUNTIFS(DataSet!$D:$D,"&gt;=20000",DataSet!$D:$D,"&lt;=24999",DataSet!$F:$F,"canceled")</f>
        <v>14</v>
      </c>
      <c r="E7">
        <f t="shared" si="0"/>
        <v>148</v>
      </c>
      <c r="F7">
        <f t="shared" si="1"/>
        <v>42</v>
      </c>
      <c r="G7">
        <f t="shared" si="2"/>
        <v>49</v>
      </c>
      <c r="H7">
        <f t="shared" si="3"/>
        <v>9</v>
      </c>
    </row>
    <row r="8" spans="1:8" x14ac:dyDescent="0.3">
      <c r="A8" s="5" t="s">
        <v>8393</v>
      </c>
      <c r="B8">
        <f>COUNTIFS(DataSet!$D:$D,"&gt;=25000",DataSet!$D:$D,"&lt;=29999",DataSet!$F:$F,"successful")</f>
        <v>55</v>
      </c>
      <c r="C8">
        <f>COUNTIFS(DataSet!$D:$D,"&gt;=25000",DataSet!$D:$D,"&lt;=29999",DataSet!$F:$F,"failed")</f>
        <v>64</v>
      </c>
      <c r="D8">
        <f>COUNTIFS(DataSet!$D:$D,"&gt;=25000",DataSet!$D:$D,"&lt;=29999",DataSet!$F:$F,"canceled")</f>
        <v>18</v>
      </c>
      <c r="E8">
        <f t="shared" si="0"/>
        <v>137</v>
      </c>
      <c r="F8">
        <f t="shared" si="1"/>
        <v>40</v>
      </c>
      <c r="G8">
        <f t="shared" si="2"/>
        <v>47</v>
      </c>
      <c r="H8">
        <f t="shared" si="3"/>
        <v>13</v>
      </c>
    </row>
    <row r="9" spans="1:8" x14ac:dyDescent="0.3">
      <c r="A9" s="5" t="s">
        <v>8394</v>
      </c>
      <c r="B9">
        <f>COUNTIFS(DataSet!$D:$D,"&gt;=30000",DataSet!$D:$D,"&lt;=39999",DataSet!$F:$F,"successful")</f>
        <v>58</v>
      </c>
      <c r="C9">
        <f>COUNTIFS(DataSet!$D:$D,"&gt;=30000",DataSet!$D:$D,"&lt;=39999",DataSet!$F:$F,"failed")</f>
        <v>59</v>
      </c>
      <c r="D9">
        <f>COUNTIFS(DataSet!$D:$D,"&gt;=30000",DataSet!$D:$D,"&lt;=34999",DataSet!$F:$F,"canceled")</f>
        <v>13</v>
      </c>
      <c r="E9">
        <f t="shared" si="0"/>
        <v>130</v>
      </c>
      <c r="F9">
        <f t="shared" si="1"/>
        <v>45</v>
      </c>
      <c r="G9">
        <f t="shared" si="2"/>
        <v>45</v>
      </c>
      <c r="H9">
        <f t="shared" si="3"/>
        <v>10</v>
      </c>
    </row>
    <row r="10" spans="1:8" x14ac:dyDescent="0.3">
      <c r="A10" s="5" t="s">
        <v>8395</v>
      </c>
      <c r="B10">
        <f>COUNTIFS(DataSet!$D:$D,"&gt;=35000",DataSet!$D:$D,"&lt;=39999",DataSet!$F:$F,"successful")</f>
        <v>26</v>
      </c>
      <c r="C10">
        <f>COUNTIFS(DataSet!$D:$D,"&gt;=35000",DataSet!$D:$D,"&lt;=39999",DataSet!$F:$F,"failed")</f>
        <v>22</v>
      </c>
      <c r="D10">
        <f>COUNTIFS(DataSet!$D:$D,"&gt;=35000",DataSet!$D:$D,"&lt;=39999",DataSet!$F:$F,"canceled")</f>
        <v>7</v>
      </c>
      <c r="E10">
        <f t="shared" si="0"/>
        <v>55</v>
      </c>
      <c r="F10">
        <f t="shared" si="1"/>
        <v>47</v>
      </c>
      <c r="G10">
        <f t="shared" si="2"/>
        <v>40</v>
      </c>
      <c r="H10">
        <f t="shared" si="3"/>
        <v>13</v>
      </c>
    </row>
    <row r="11" spans="1:8" x14ac:dyDescent="0.3">
      <c r="A11" s="5" t="s">
        <v>8396</v>
      </c>
      <c r="B11">
        <f>COUNTIFS(DataSet!$D:$D,"&gt;=40000",DataSet!$D:$D,"&lt;=44999",DataSet!$F:$F,"successful")</f>
        <v>21</v>
      </c>
      <c r="C11">
        <f>COUNTIFS(DataSet!$D:$D,"&gt;=40000",DataSet!$D:$D,"&lt;=44999",DataSet!$F:$F,"failed")</f>
        <v>16</v>
      </c>
      <c r="D11">
        <f>COUNTIFS(DataSet!$D:$D,"&gt;=40000",DataSet!$D:$D,"&lt;=44999",DataSet!$F:$F,"canceled")</f>
        <v>6</v>
      </c>
      <c r="E11">
        <f t="shared" si="0"/>
        <v>43</v>
      </c>
      <c r="F11">
        <f t="shared" si="1"/>
        <v>49</v>
      </c>
      <c r="G11">
        <f t="shared" si="2"/>
        <v>37</v>
      </c>
      <c r="H11">
        <f t="shared" si="3"/>
        <v>14</v>
      </c>
    </row>
    <row r="12" spans="1:8" x14ac:dyDescent="0.3">
      <c r="A12" s="5" t="s">
        <v>8397</v>
      </c>
      <c r="B12">
        <f>COUNTIFS(DataSet!$D:$D,"&gt;=45000",DataSet!$D:$D,"&lt;=49999",DataSet!$F:$F,"successful")</f>
        <v>6</v>
      </c>
      <c r="C12">
        <f>COUNTIFS(DataSet!$D:$D,"&gt;=45000",DataSet!$D:$D,"&lt;=49999",DataSet!$F:$F,"failed")</f>
        <v>11</v>
      </c>
      <c r="D12">
        <f>COUNTIFS(DataSet!$D:$D,"&gt;=45000",DataSet!$D:$D,"&lt;=49999",DataSet!$F:$F,"canceled")</f>
        <v>4</v>
      </c>
      <c r="E12">
        <f t="shared" si="0"/>
        <v>21</v>
      </c>
      <c r="F12">
        <f t="shared" si="1"/>
        <v>29</v>
      </c>
      <c r="G12">
        <f t="shared" si="2"/>
        <v>52</v>
      </c>
      <c r="H12">
        <f t="shared" si="3"/>
        <v>19</v>
      </c>
    </row>
    <row r="13" spans="1:8" x14ac:dyDescent="0.3">
      <c r="A13" s="5" t="s">
        <v>8398</v>
      </c>
      <c r="B13">
        <f>COUNTIFS(DataSet!$D:$D,"&gt;=50000",DataSet!$F:$F,"successful")</f>
        <v>86</v>
      </c>
      <c r="C13">
        <f>COUNTIFS(DataSet!$D:$D,"&gt;=50000",DataSet!$F:$F,"failed")</f>
        <v>258</v>
      </c>
      <c r="D13">
        <f>COUNTIFS(DataSet!$D:$D,"&gt;=50000",DataSet!$F:$F,"canceled")</f>
        <v>100</v>
      </c>
      <c r="E13">
        <f t="shared" si="0"/>
        <v>444</v>
      </c>
      <c r="F13">
        <f t="shared" si="1"/>
        <v>19</v>
      </c>
      <c r="G13">
        <f t="shared" si="2"/>
        <v>58</v>
      </c>
      <c r="H13">
        <f t="shared" si="3"/>
        <v>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category</vt:lpstr>
      <vt:lpstr>sub-category</vt:lpstr>
      <vt:lpstr>After Conversion</vt:lpstr>
      <vt:lpstr>DataSet</vt:lpstr>
      <vt:lpstr>Bonus 1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Snehitha</cp:lastModifiedBy>
  <dcterms:created xsi:type="dcterms:W3CDTF">2017-04-20T15:17:24Z</dcterms:created>
  <dcterms:modified xsi:type="dcterms:W3CDTF">2021-02-11T12:56:27Z</dcterms:modified>
</cp:coreProperties>
</file>