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reen Lantern\OneDrive\Documents\ISB AMPBA Winter 2023\Term 2\Optimization\Group Assignment\"/>
    </mc:Choice>
  </mc:AlternateContent>
  <xr:revisionPtr revIDLastSave="0" documentId="13_ncr:1_{DF4C591B-968F-41FF-8A55-25D7401CD640}" xr6:coauthVersionLast="47" xr6:coauthVersionMax="47" xr10:uidLastSave="{00000000-0000-0000-0000-000000000000}"/>
  <bookViews>
    <workbookView xWindow="-108" yWindow="-108" windowWidth="23256" windowHeight="12456" xr2:uid="{CC246024-6794-4AD9-9516-937EE1D955FB}"/>
  </bookViews>
  <sheets>
    <sheet name="Group Details" sheetId="26" r:id="rId1"/>
    <sheet name="Q1" sheetId="1" r:id="rId2"/>
    <sheet name="Answer Report Q1" sheetId="6" r:id="rId3"/>
    <sheet name="Sensitivity Report Q1" sheetId="7" r:id="rId4"/>
    <sheet name="Limits Report Q1" sheetId="8" r:id="rId5"/>
    <sheet name="Q2" sheetId="9" r:id="rId6"/>
    <sheet name="Answer Report Q2" sheetId="42" r:id="rId7"/>
    <sheet name="Sensitivity Report Q2" sheetId="43" r:id="rId8"/>
    <sheet name="Limits Report Q2" sheetId="44" r:id="rId9"/>
    <sheet name="Q2-Without No LayOff Policy" sheetId="45" r:id="rId10"/>
  </sheets>
  <definedNames>
    <definedName name="solver_adj" localSheetId="1" hidden="1">'Q1'!$C$13:$J$13</definedName>
    <definedName name="solver_adj" localSheetId="5" hidden="1">'Q2'!$G$21:$P$21</definedName>
    <definedName name="solver_adj" localSheetId="9" hidden="1">'Q2-Without No LayOff Policy'!$G$21:$P$21</definedName>
    <definedName name="solver_cvg" localSheetId="1" hidden="1">0.0001</definedName>
    <definedName name="solver_cvg" localSheetId="5" hidden="1">0.0001</definedName>
    <definedName name="solver_cvg" localSheetId="9" hidden="1">0.0001</definedName>
    <definedName name="solver_drv" localSheetId="1" hidden="1">1</definedName>
    <definedName name="solver_drv" localSheetId="5" hidden="1">1</definedName>
    <definedName name="solver_drv" localSheetId="9" hidden="1">1</definedName>
    <definedName name="solver_eng" localSheetId="1" hidden="1">2</definedName>
    <definedName name="solver_eng" localSheetId="5" hidden="1">2</definedName>
    <definedName name="solver_eng" localSheetId="9" hidden="1">2</definedName>
    <definedName name="solver_est" localSheetId="1" hidden="1">1</definedName>
    <definedName name="solver_est" localSheetId="5" hidden="1">1</definedName>
    <definedName name="solver_est" localSheetId="9" hidden="1">1</definedName>
    <definedName name="solver_itr" localSheetId="1" hidden="1">2147483647</definedName>
    <definedName name="solver_itr" localSheetId="5" hidden="1">2147483647</definedName>
    <definedName name="solver_itr" localSheetId="9" hidden="1">2147483647</definedName>
    <definedName name="solver_lhs1" localSheetId="1" hidden="1">'Q1'!$C$13:$J$13</definedName>
    <definedName name="solver_lhs1" localSheetId="5" hidden="1">'Q2'!$G$21:$P$21</definedName>
    <definedName name="solver_lhs1" localSheetId="9" hidden="1">'Q2-Without No LayOff Policy'!$G$21:$P$21</definedName>
    <definedName name="solver_lhs10" localSheetId="1" hidden="1">'Q1'!$K$33</definedName>
    <definedName name="solver_lhs11" localSheetId="1" hidden="1">'Q1'!$K$34</definedName>
    <definedName name="solver_lhs12" localSheetId="1" hidden="1">'Q1'!$K$38</definedName>
    <definedName name="solver_lhs13" localSheetId="1" hidden="1">'Q1'!$K$45</definedName>
    <definedName name="solver_lhs14" localSheetId="1" hidden="1">'Q1'!$K$49</definedName>
    <definedName name="solver_lhs15" localSheetId="1" hidden="1">'Q1'!$K$50</definedName>
    <definedName name="solver_lhs16" localSheetId="1" hidden="1">'Q1'!$K$51</definedName>
    <definedName name="solver_lhs17" localSheetId="1" hidden="1">'Q1'!$K$52</definedName>
    <definedName name="solver_lhs2" localSheetId="1" hidden="1">'Q1'!$K$21</definedName>
    <definedName name="solver_lhs2" localSheetId="5" hidden="1">'Q2'!$Q$38</definedName>
    <definedName name="solver_lhs2" localSheetId="9" hidden="1">'Q2-Without No LayOff Policy'!$Q$31</definedName>
    <definedName name="solver_lhs3" localSheetId="1" hidden="1">'Q1'!$K$22</definedName>
    <definedName name="solver_lhs3" localSheetId="5" hidden="1">'Q2'!$Q$39</definedName>
    <definedName name="solver_lhs3" localSheetId="9" hidden="1">'Q2-Without No LayOff Policy'!$Q$32</definedName>
    <definedName name="solver_lhs4" localSheetId="1" hidden="1">'Q1'!$K$27</definedName>
    <definedName name="solver_lhs4" localSheetId="5" hidden="1">'Q2'!$Q$40</definedName>
    <definedName name="solver_lhs4" localSheetId="9" hidden="1">'Q2-Without No LayOff Policy'!$Q$33</definedName>
    <definedName name="solver_lhs5" localSheetId="1" hidden="1">'Q1'!$K$28</definedName>
    <definedName name="solver_lhs5" localSheetId="5" hidden="1">'Q2'!$Q$41</definedName>
    <definedName name="solver_lhs5" localSheetId="9" hidden="1">'Q2-Without No LayOff Policy'!$Q$34</definedName>
    <definedName name="solver_lhs6" localSheetId="1" hidden="1">'Q1'!$K$29</definedName>
    <definedName name="solver_lhs6" localSheetId="5" hidden="1">'Q2'!$Q$41</definedName>
    <definedName name="solver_lhs6" localSheetId="9" hidden="1">'Q2-Without No LayOff Policy'!$Q$38</definedName>
    <definedName name="solver_lhs7" localSheetId="1" hidden="1">'Q1'!$K$30</definedName>
    <definedName name="solver_lhs7" localSheetId="5" hidden="1">'Q2'!$Q$41</definedName>
    <definedName name="solver_lhs7" localSheetId="9" hidden="1">'Q2-Without No LayOff Policy'!$Q$39</definedName>
    <definedName name="solver_lhs8" localSheetId="1" hidden="1">'Q1'!$K$31</definedName>
    <definedName name="solver_lhs8" localSheetId="5" hidden="1">'Q2'!$Q$41</definedName>
    <definedName name="solver_lhs8" localSheetId="9" hidden="1">'Q2-Without No LayOff Policy'!$Q$40</definedName>
    <definedName name="solver_lhs9" localSheetId="1" hidden="1">'Q1'!$K$32</definedName>
    <definedName name="solver_lhs9" localSheetId="5" hidden="1">'Q2'!$Q$41</definedName>
    <definedName name="solver_lhs9" localSheetId="9" hidden="1">'Q2-Without No LayOff Policy'!$Q$41</definedName>
    <definedName name="solver_mip" localSheetId="1" hidden="1">2147483647</definedName>
    <definedName name="solver_mip" localSheetId="5" hidden="1">2147483647</definedName>
    <definedName name="solver_mip" localSheetId="9" hidden="1">2147483647</definedName>
    <definedName name="solver_mni" localSheetId="1" hidden="1">30</definedName>
    <definedName name="solver_mni" localSheetId="5" hidden="1">30</definedName>
    <definedName name="solver_mni" localSheetId="9" hidden="1">30</definedName>
    <definedName name="solver_mrt" localSheetId="1" hidden="1">0.075</definedName>
    <definedName name="solver_mrt" localSheetId="5" hidden="1">0.075</definedName>
    <definedName name="solver_mrt" localSheetId="9" hidden="1">0.075</definedName>
    <definedName name="solver_msl" localSheetId="1" hidden="1">2</definedName>
    <definedName name="solver_msl" localSheetId="5" hidden="1">2</definedName>
    <definedName name="solver_msl" localSheetId="9" hidden="1">2</definedName>
    <definedName name="solver_neg" localSheetId="1" hidden="1">1</definedName>
    <definedName name="solver_neg" localSheetId="5" hidden="1">1</definedName>
    <definedName name="solver_neg" localSheetId="9" hidden="1">1</definedName>
    <definedName name="solver_nod" localSheetId="1" hidden="1">2147483647</definedName>
    <definedName name="solver_nod" localSheetId="5" hidden="1">2147483647</definedName>
    <definedName name="solver_nod" localSheetId="9" hidden="1">2147483647</definedName>
    <definedName name="solver_num" localSheetId="1" hidden="1">17</definedName>
    <definedName name="solver_num" localSheetId="5" hidden="1">5</definedName>
    <definedName name="solver_num" localSheetId="9" hidden="1">9</definedName>
    <definedName name="solver_nwt" localSheetId="1" hidden="1">1</definedName>
    <definedName name="solver_nwt" localSheetId="5" hidden="1">1</definedName>
    <definedName name="solver_nwt" localSheetId="9" hidden="1">1</definedName>
    <definedName name="solver_opt" localSheetId="1" hidden="1">'Q1'!$C$11</definedName>
    <definedName name="solver_opt" localSheetId="5" hidden="1">'Q2'!$C$19</definedName>
    <definedName name="solver_opt" localSheetId="9" hidden="1">'Q2-Without No LayOff Policy'!$C$19</definedName>
    <definedName name="solver_pre" localSheetId="1" hidden="1">0.000001</definedName>
    <definedName name="solver_pre" localSheetId="5" hidden="1">0.000001</definedName>
    <definedName name="solver_pre" localSheetId="9" hidden="1">0.000001</definedName>
    <definedName name="solver_rbv" localSheetId="1" hidden="1">1</definedName>
    <definedName name="solver_rbv" localSheetId="5" hidden="1">1</definedName>
    <definedName name="solver_rbv" localSheetId="9" hidden="1">1</definedName>
    <definedName name="solver_rel1" localSheetId="1" hidden="1">3</definedName>
    <definedName name="solver_rel1" localSheetId="5" hidden="1">3</definedName>
    <definedName name="solver_rel1" localSheetId="9" hidden="1">3</definedName>
    <definedName name="solver_rel10" localSheetId="1" hidden="1">1</definedName>
    <definedName name="solver_rel11" localSheetId="1" hidden="1">1</definedName>
    <definedName name="solver_rel12" localSheetId="1" hidden="1">1</definedName>
    <definedName name="solver_rel13" localSheetId="1" hidden="1">2</definedName>
    <definedName name="solver_rel14" localSheetId="1" hidden="1">3</definedName>
    <definedName name="solver_rel15" localSheetId="1" hidden="1">3</definedName>
    <definedName name="solver_rel16" localSheetId="1" hidden="1">3</definedName>
    <definedName name="solver_rel17" localSheetId="1" hidden="1">3</definedName>
    <definedName name="solver_rel2" localSheetId="1" hidden="1">1</definedName>
    <definedName name="solver_rel2" localSheetId="5" hidden="1">2</definedName>
    <definedName name="solver_rel2" localSheetId="9" hidden="1">1</definedName>
    <definedName name="solver_rel3" localSheetId="1" hidden="1">1</definedName>
    <definedName name="solver_rel3" localSheetId="5" hidden="1">2</definedName>
    <definedName name="solver_rel3" localSheetId="9" hidden="1">1</definedName>
    <definedName name="solver_rel4" localSheetId="1" hidden="1">1</definedName>
    <definedName name="solver_rel4" localSheetId="5" hidden="1">2</definedName>
    <definedName name="solver_rel4" localSheetId="9" hidden="1">1</definedName>
    <definedName name="solver_rel5" localSheetId="1" hidden="1">1</definedName>
    <definedName name="solver_rel5" localSheetId="5" hidden="1">2</definedName>
    <definedName name="solver_rel5" localSheetId="9" hidden="1">1</definedName>
    <definedName name="solver_rel6" localSheetId="1" hidden="1">1</definedName>
    <definedName name="solver_rel6" localSheetId="5" hidden="1">2</definedName>
    <definedName name="solver_rel6" localSheetId="9" hidden="1">2</definedName>
    <definedName name="solver_rel7" localSheetId="1" hidden="1">1</definedName>
    <definedName name="solver_rel7" localSheetId="5" hidden="1">2</definedName>
    <definedName name="solver_rel7" localSheetId="9" hidden="1">2</definedName>
    <definedName name="solver_rel8" localSheetId="1" hidden="1">1</definedName>
    <definedName name="solver_rel8" localSheetId="5" hidden="1">2</definedName>
    <definedName name="solver_rel8" localSheetId="9" hidden="1">2</definedName>
    <definedName name="solver_rel9" localSheetId="1" hidden="1">1</definedName>
    <definedName name="solver_rel9" localSheetId="5" hidden="1">2</definedName>
    <definedName name="solver_rel9" localSheetId="9" hidden="1">2</definedName>
    <definedName name="solver_rhs1" localSheetId="1" hidden="1">0</definedName>
    <definedName name="solver_rhs1" localSheetId="5" hidden="1">0</definedName>
    <definedName name="solver_rhs1" localSheetId="9" hidden="1">0</definedName>
    <definedName name="solver_rhs10" localSheetId="1" hidden="1">'Q1'!$M$33</definedName>
    <definedName name="solver_rhs11" localSheetId="1" hidden="1">'Q1'!$M$34</definedName>
    <definedName name="solver_rhs12" localSheetId="1" hidden="1">'Q1'!$M$38</definedName>
    <definedName name="solver_rhs13" localSheetId="1" hidden="1">'Q1'!$M$45</definedName>
    <definedName name="solver_rhs14" localSheetId="1" hidden="1">'Q1'!$M$49</definedName>
    <definedName name="solver_rhs15" localSheetId="1" hidden="1">'Q1'!$M$50</definedName>
    <definedName name="solver_rhs16" localSheetId="1" hidden="1">'Q1'!$M$51</definedName>
    <definedName name="solver_rhs17" localSheetId="1" hidden="1">'Q1'!$M$52</definedName>
    <definedName name="solver_rhs2" localSheetId="1" hidden="1">'Q1'!$M$21</definedName>
    <definedName name="solver_rhs2" localSheetId="5" hidden="1">'Q2'!$S$38</definedName>
    <definedName name="solver_rhs2" localSheetId="9" hidden="1">'Q2-Without No LayOff Policy'!$S$31</definedName>
    <definedName name="solver_rhs3" localSheetId="1" hidden="1">'Q1'!$M$22</definedName>
    <definedName name="solver_rhs3" localSheetId="5" hidden="1">'Q2'!$S$39</definedName>
    <definedName name="solver_rhs3" localSheetId="9" hidden="1">'Q2-Without No LayOff Policy'!$S$32</definedName>
    <definedName name="solver_rhs4" localSheetId="1" hidden="1">'Q1'!$M$27</definedName>
    <definedName name="solver_rhs4" localSheetId="5" hidden="1">'Q2'!$S$40</definedName>
    <definedName name="solver_rhs4" localSheetId="9" hidden="1">'Q2-Without No LayOff Policy'!$S$33</definedName>
    <definedName name="solver_rhs5" localSheetId="1" hidden="1">'Q1'!$M$28</definedName>
    <definedName name="solver_rhs5" localSheetId="5" hidden="1">'Q2'!$S$41</definedName>
    <definedName name="solver_rhs5" localSheetId="9" hidden="1">'Q2-Without No LayOff Policy'!$S$34</definedName>
    <definedName name="solver_rhs6" localSheetId="1" hidden="1">'Q1'!$M$29</definedName>
    <definedName name="solver_rhs6" localSheetId="5" hidden="1">'Q2'!$S$41</definedName>
    <definedName name="solver_rhs6" localSheetId="9" hidden="1">'Q2-Without No LayOff Policy'!$S$38</definedName>
    <definedName name="solver_rhs7" localSheetId="1" hidden="1">'Q1'!$M$30</definedName>
    <definedName name="solver_rhs7" localSheetId="5" hidden="1">'Q2'!$S$41</definedName>
    <definedName name="solver_rhs7" localSheetId="9" hidden="1">'Q2-Without No LayOff Policy'!$S$39</definedName>
    <definedName name="solver_rhs8" localSheetId="1" hidden="1">'Q1'!$M$31</definedName>
    <definedName name="solver_rhs8" localSheetId="5" hidden="1">'Q2'!$S$41</definedName>
    <definedName name="solver_rhs8" localSheetId="9" hidden="1">'Q2-Without No LayOff Policy'!$S$40</definedName>
    <definedName name="solver_rhs9" localSheetId="1" hidden="1">'Q1'!$M$32</definedName>
    <definedName name="solver_rhs9" localSheetId="5" hidden="1">'Q2'!$S$41</definedName>
    <definedName name="solver_rhs9" localSheetId="9" hidden="1">'Q2-Without No LayOff Policy'!$S$41</definedName>
    <definedName name="solver_rlx" localSheetId="1" hidden="1">2</definedName>
    <definedName name="solver_rlx" localSheetId="5" hidden="1">2</definedName>
    <definedName name="solver_rlx" localSheetId="9" hidden="1">2</definedName>
    <definedName name="solver_rsd" localSheetId="1" hidden="1">0</definedName>
    <definedName name="solver_rsd" localSheetId="5" hidden="1">0</definedName>
    <definedName name="solver_rsd" localSheetId="9" hidden="1">0</definedName>
    <definedName name="solver_scl" localSheetId="1" hidden="1">1</definedName>
    <definedName name="solver_scl" localSheetId="5" hidden="1">1</definedName>
    <definedName name="solver_scl" localSheetId="9" hidden="1">1</definedName>
    <definedName name="solver_sho" localSheetId="4" hidden="1">2</definedName>
    <definedName name="solver_sho" localSheetId="8" hidden="1">2</definedName>
    <definedName name="solver_sho" localSheetId="1" hidden="1">2</definedName>
    <definedName name="solver_sho" localSheetId="5" hidden="1">2</definedName>
    <definedName name="solver_sho" localSheetId="9" hidden="1">2</definedName>
    <definedName name="solver_ssz" localSheetId="1" hidden="1">100</definedName>
    <definedName name="solver_ssz" localSheetId="5" hidden="1">100</definedName>
    <definedName name="solver_ssz" localSheetId="9" hidden="1">100</definedName>
    <definedName name="solver_tim" localSheetId="1" hidden="1">2147483647</definedName>
    <definedName name="solver_tim" localSheetId="5" hidden="1">2147483647</definedName>
    <definedName name="solver_tim" localSheetId="9" hidden="1">2147483647</definedName>
    <definedName name="solver_tol" localSheetId="1" hidden="1">0.01</definedName>
    <definedName name="solver_tol" localSheetId="5" hidden="1">0.01</definedName>
    <definedName name="solver_tol" localSheetId="9" hidden="1">0.01</definedName>
    <definedName name="solver_typ" localSheetId="1" hidden="1">1</definedName>
    <definedName name="solver_typ" localSheetId="5" hidden="1">2</definedName>
    <definedName name="solver_typ" localSheetId="9" hidden="1">2</definedName>
    <definedName name="solver_val" localSheetId="1" hidden="1">0</definedName>
    <definedName name="solver_val" localSheetId="5" hidden="1">0</definedName>
    <definedName name="solver_val" localSheetId="9" hidden="1">0</definedName>
    <definedName name="solver_ver" localSheetId="1" hidden="1">3</definedName>
    <definedName name="solver_ver" localSheetId="5" hidden="1">3</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1" i="45" l="1"/>
  <c r="E71" i="45"/>
  <c r="F61" i="45"/>
  <c r="E61" i="45"/>
  <c r="D61" i="45"/>
  <c r="D71" i="45" s="1"/>
  <c r="C61" i="45"/>
  <c r="C71" i="45" s="1"/>
  <c r="F56" i="45"/>
  <c r="E56" i="45"/>
  <c r="E58" i="45" s="1"/>
  <c r="E55" i="45"/>
  <c r="E57" i="45" s="1"/>
  <c r="E70" i="45" s="1"/>
  <c r="C55" i="45"/>
  <c r="F53" i="45"/>
  <c r="F69" i="45" s="1"/>
  <c r="E53" i="45"/>
  <c r="E69" i="45" s="1"/>
  <c r="D53" i="45"/>
  <c r="D69" i="45" s="1"/>
  <c r="C53" i="45"/>
  <c r="B48" i="45"/>
  <c r="B47" i="45"/>
  <c r="B46" i="45"/>
  <c r="B45" i="45"/>
  <c r="Q41" i="45"/>
  <c r="Q40" i="45"/>
  <c r="Q39" i="45"/>
  <c r="Q38" i="45"/>
  <c r="Q34" i="45"/>
  <c r="Q33" i="45"/>
  <c r="Q32" i="45"/>
  <c r="Q31" i="45"/>
  <c r="P27" i="45"/>
  <c r="O27" i="45"/>
  <c r="K27" i="45"/>
  <c r="I27" i="45"/>
  <c r="C64" i="45" s="1"/>
  <c r="C72" i="45" s="1"/>
  <c r="H27" i="45"/>
  <c r="G27" i="45"/>
  <c r="P26" i="45"/>
  <c r="O26" i="45"/>
  <c r="N26" i="45"/>
  <c r="N27" i="45" s="1"/>
  <c r="F64" i="45" s="1"/>
  <c r="F72" i="45" s="1"/>
  <c r="M26" i="45"/>
  <c r="M27" i="45" s="1"/>
  <c r="L26" i="45"/>
  <c r="L27" i="45" s="1"/>
  <c r="E64" i="45" s="1"/>
  <c r="E72" i="45" s="1"/>
  <c r="K26" i="45"/>
  <c r="J26" i="45"/>
  <c r="J27" i="45" s="1"/>
  <c r="D64" i="45" s="1"/>
  <c r="D72" i="45" s="1"/>
  <c r="I26" i="45"/>
  <c r="H26" i="45"/>
  <c r="G26" i="45"/>
  <c r="E26" i="45"/>
  <c r="E27" i="45" s="1"/>
  <c r="E25" i="45"/>
  <c r="C25" i="45"/>
  <c r="C24" i="45"/>
  <c r="C26" i="45" s="1"/>
  <c r="C27" i="45" s="1"/>
  <c r="C19" i="45" s="1"/>
  <c r="L9" i="45"/>
  <c r="D56" i="45" s="1"/>
  <c r="I8" i="45"/>
  <c r="F55" i="45" s="1"/>
  <c r="F7" i="45"/>
  <c r="E7" i="45"/>
  <c r="D7" i="45"/>
  <c r="C7" i="45"/>
  <c r="F65" i="9"/>
  <c r="E65" i="9"/>
  <c r="D65" i="9"/>
  <c r="C65" i="9"/>
  <c r="F57" i="45" l="1"/>
  <c r="F70" i="45" s="1"/>
  <c r="F58" i="45"/>
  <c r="C76" i="45"/>
  <c r="E65" i="45"/>
  <c r="F65" i="45"/>
  <c r="C58" i="45"/>
  <c r="C57" i="45"/>
  <c r="C70" i="45" s="1"/>
  <c r="C65" i="45"/>
  <c r="D25" i="45"/>
  <c r="D26" i="45" s="1"/>
  <c r="D27" i="45" s="1"/>
  <c r="D55" i="45"/>
  <c r="D65" i="45"/>
  <c r="F25" i="45"/>
  <c r="F26" i="45" s="1"/>
  <c r="F27" i="45" s="1"/>
  <c r="C56" i="45"/>
  <c r="C69" i="45"/>
  <c r="F61" i="9"/>
  <c r="F71" i="9" s="1"/>
  <c r="E61" i="9"/>
  <c r="E71" i="9" s="1"/>
  <c r="D61" i="9"/>
  <c r="D71" i="9" s="1"/>
  <c r="C61" i="9"/>
  <c r="C71" i="9" s="1"/>
  <c r="B45" i="9"/>
  <c r="F53" i="9"/>
  <c r="F69" i="9" s="1"/>
  <c r="E53" i="9"/>
  <c r="E69" i="9" s="1"/>
  <c r="D53" i="9"/>
  <c r="D69" i="9" s="1"/>
  <c r="C53" i="9"/>
  <c r="C69" i="9" s="1"/>
  <c r="B48" i="9"/>
  <c r="B47" i="9"/>
  <c r="B46" i="9"/>
  <c r="L9" i="9"/>
  <c r="I8" i="9"/>
  <c r="C24" i="9" s="1"/>
  <c r="Q41" i="9"/>
  <c r="Q40" i="9"/>
  <c r="Q39" i="9"/>
  <c r="Q38" i="9"/>
  <c r="D58" i="45" l="1"/>
  <c r="D57" i="45"/>
  <c r="D70" i="45" s="1"/>
  <c r="C73" i="45" s="1"/>
  <c r="C56" i="9"/>
  <c r="M26" i="9"/>
  <c r="M27" i="9" s="1"/>
  <c r="E25" i="9"/>
  <c r="E26" i="9" s="1"/>
  <c r="E27" i="9" s="1"/>
  <c r="P26" i="9"/>
  <c r="P27" i="9" s="1"/>
  <c r="L26" i="9"/>
  <c r="L27" i="9" s="1"/>
  <c r="D25" i="9"/>
  <c r="D26" i="9" s="1"/>
  <c r="D27" i="9" s="1"/>
  <c r="H26" i="9"/>
  <c r="H27" i="9" s="1"/>
  <c r="K26" i="9"/>
  <c r="K27" i="9" s="1"/>
  <c r="C25" i="9"/>
  <c r="C26" i="9" s="1"/>
  <c r="C27" i="9" s="1"/>
  <c r="J26" i="9"/>
  <c r="J27" i="9" s="1"/>
  <c r="N26" i="9"/>
  <c r="N27" i="9" s="1"/>
  <c r="I26" i="9"/>
  <c r="I27" i="9" s="1"/>
  <c r="F25" i="9"/>
  <c r="F26" i="9" s="1"/>
  <c r="F27" i="9" s="1"/>
  <c r="O26" i="9"/>
  <c r="O27" i="9" s="1"/>
  <c r="G26" i="9"/>
  <c r="G27" i="9" s="1"/>
  <c r="F55" i="9"/>
  <c r="E55" i="9"/>
  <c r="D55" i="9"/>
  <c r="C55" i="9"/>
  <c r="D56" i="9"/>
  <c r="E56" i="9"/>
  <c r="F56" i="9"/>
  <c r="F7" i="9"/>
  <c r="E7" i="9"/>
  <c r="D7" i="9"/>
  <c r="C7" i="9"/>
  <c r="Q34" i="9"/>
  <c r="Q33" i="9"/>
  <c r="Q32" i="9"/>
  <c r="Q31" i="9"/>
  <c r="M45" i="1"/>
  <c r="K45" i="1"/>
  <c r="F58" i="9" l="1"/>
  <c r="F57" i="9"/>
  <c r="F70" i="9" s="1"/>
  <c r="C58" i="9"/>
  <c r="C57" i="9"/>
  <c r="C70" i="9" s="1"/>
  <c r="D58" i="9"/>
  <c r="D57" i="9"/>
  <c r="D70" i="9" s="1"/>
  <c r="E58" i="9"/>
  <c r="E57" i="9"/>
  <c r="E70" i="9" s="1"/>
  <c r="F64" i="9"/>
  <c r="F72" i="9" s="1"/>
  <c r="D64" i="9"/>
  <c r="D72" i="9" s="1"/>
  <c r="E64" i="9"/>
  <c r="E72" i="9" s="1"/>
  <c r="C19" i="9" l="1"/>
  <c r="C64" i="9"/>
  <c r="C72" i="9" l="1"/>
  <c r="C73" i="9" s="1"/>
  <c r="C76" i="9"/>
  <c r="K30" i="1"/>
  <c r="K29" i="1"/>
  <c r="K28" i="1"/>
  <c r="K27" i="1"/>
  <c r="K22" i="1"/>
  <c r="K21" i="1"/>
  <c r="K51" i="1"/>
  <c r="K52" i="1"/>
  <c r="K50" i="1"/>
  <c r="K49" i="1"/>
  <c r="K38" i="1"/>
  <c r="K34" i="1"/>
  <c r="K33" i="1"/>
  <c r="K32" i="1"/>
  <c r="K31" i="1"/>
  <c r="J16" i="1"/>
  <c r="I16" i="1"/>
  <c r="H16" i="1"/>
  <c r="G16" i="1"/>
  <c r="F16" i="1"/>
  <c r="E16" i="1"/>
  <c r="D16" i="1"/>
  <c r="C16" i="1"/>
  <c r="C11" i="1" l="1"/>
</calcChain>
</file>

<file path=xl/sharedStrings.xml><?xml version="1.0" encoding="utf-8"?>
<sst xmlns="http://schemas.openxmlformats.org/spreadsheetml/2006/main" count="1006" uniqueCount="302">
  <si>
    <t>Farm Owner in Des Moines, Iowa</t>
  </si>
  <si>
    <t>Notations</t>
  </si>
  <si>
    <t>Crop</t>
  </si>
  <si>
    <t>Corn</t>
  </si>
  <si>
    <t>Wheat</t>
  </si>
  <si>
    <t>Bean</t>
  </si>
  <si>
    <t>Cotton</t>
  </si>
  <si>
    <t>Farm 1</t>
  </si>
  <si>
    <t>Farm 2</t>
  </si>
  <si>
    <t>C1</t>
  </si>
  <si>
    <t>W1</t>
  </si>
  <si>
    <t>B1</t>
  </si>
  <si>
    <t>CO1</t>
  </si>
  <si>
    <t>C2</t>
  </si>
  <si>
    <t>W2</t>
  </si>
  <si>
    <t>B2</t>
  </si>
  <si>
    <t>CO2</t>
  </si>
  <si>
    <t>Acre/ Crop</t>
  </si>
  <si>
    <t>Gross Profit</t>
  </si>
  <si>
    <t>Net Profit</t>
  </si>
  <si>
    <t>Less: Fertilizer Cost</t>
  </si>
  <si>
    <t>Land Supply Constraint: total area vailable in Farm 1 is 1450 acres, total area available in Farm 2 is 850 acres</t>
  </si>
  <si>
    <t>Farm Capacity</t>
  </si>
  <si>
    <t>&lt;=</t>
  </si>
  <si>
    <t>Crop Production Constraint: Maximum crop acreage for each farm is given</t>
  </si>
  <si>
    <t>Crop in Each Farm</t>
  </si>
  <si>
    <t>Acres of Land Used for Cultivation (LHS)</t>
  </si>
  <si>
    <t>Maximum Acres of Land Available for Cultivation (RHS)</t>
  </si>
  <si>
    <t>Alloted Acres (LHS)</t>
  </si>
  <si>
    <t>Maximum Acres Available (RHS)</t>
  </si>
  <si>
    <t>Storage Capacity Constraint: Total Demand + 100 Acres of Produce =  (450+550+400+600) + 100 = 2100</t>
  </si>
  <si>
    <t>Maximum Storage</t>
  </si>
  <si>
    <t>LHS</t>
  </si>
  <si>
    <t>RHS</t>
  </si>
  <si>
    <t>Proportionality Constraint: Total Wheat and Bean Proportion should be proportionally equal to maximum acreage restrictions of Farm 1 and Farm 2</t>
  </si>
  <si>
    <t>Proportion of Wheat = (W1+W2)/(450+300) = (W1+W2)/750</t>
  </si>
  <si>
    <t>Proportion of Bean = (B1+B2)/(350+200) = (B1+B2)/550</t>
  </si>
  <si>
    <t>Proportion of Wheat/Proportion of Bean = 550/750 = 0.73</t>
  </si>
  <si>
    <t>Proportion</t>
  </si>
  <si>
    <t>=</t>
  </si>
  <si>
    <t>Demand Met (LHS)</t>
  </si>
  <si>
    <t>Total Demand (RHS)</t>
  </si>
  <si>
    <t>&gt;=</t>
  </si>
  <si>
    <t>Microsoft Excel 16.0 Answer Report</t>
  </si>
  <si>
    <t>Result: Solver found a solution.  All Constraints and optimality conditions are satisfied.</t>
  </si>
  <si>
    <t>Solver Engine</t>
  </si>
  <si>
    <t>Engine: Simplex LP</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</si>
  <si>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</si>
  <si>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</si>
  <si>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</si>
  <si>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</si>
  <si>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</si>
  <si>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</si>
  <si>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</si>
  <si>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</si>
  <si>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</si>
  <si>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</si>
  <si>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</si>
  <si>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</si>
  <si>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</si>
  <si>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</si>
  <si>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</si>
  <si>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$B$10</t>
  </si>
  <si>
    <t>$B$12</t>
  </si>
  <si>
    <t>Acre/ Crop C1</t>
  </si>
  <si>
    <t>Contin</t>
  </si>
  <si>
    <t>$C$12</t>
  </si>
  <si>
    <t>Acre/ Crop W1</t>
  </si>
  <si>
    <t>$D$12</t>
  </si>
  <si>
    <t>Acre/ Crop B1</t>
  </si>
  <si>
    <t>$E$12</t>
  </si>
  <si>
    <t>Acre/ Crop CO1</t>
  </si>
  <si>
    <t>$F$12</t>
  </si>
  <si>
    <t>Acre/ Crop C2</t>
  </si>
  <si>
    <t>$G$12</t>
  </si>
  <si>
    <t>Acre/ Crop W2</t>
  </si>
  <si>
    <t>$H$12</t>
  </si>
  <si>
    <t>Acre/ Crop B2</t>
  </si>
  <si>
    <t>$I$12</t>
  </si>
  <si>
    <t>Acre/ Crop CO2</t>
  </si>
  <si>
    <t>$J$20</t>
  </si>
  <si>
    <t>Farm 1 Acres of Land Used for Cultivation (LHS)</t>
  </si>
  <si>
    <t>$J$20&lt;=$L$20</t>
  </si>
  <si>
    <t>Not Binding</t>
  </si>
  <si>
    <t>$J$21</t>
  </si>
  <si>
    <t>Farm 2 Acres of Land Used for Cultivation (LHS)</t>
  </si>
  <si>
    <t>$J$21&lt;=$L$21</t>
  </si>
  <si>
    <t>Binding</t>
  </si>
  <si>
    <t>$J$26</t>
  </si>
  <si>
    <t>C1 Alloted Acres (LHS)</t>
  </si>
  <si>
    <t>$J$26&lt;=$L$26</t>
  </si>
  <si>
    <t>$J$27</t>
  </si>
  <si>
    <t>W1 Alloted Acres (LHS)</t>
  </si>
  <si>
    <t>$J$27&lt;=$L$27</t>
  </si>
  <si>
    <t>$J$28</t>
  </si>
  <si>
    <t>B1 Alloted Acres (LHS)</t>
  </si>
  <si>
    <t>$J$28&lt;=$L$28</t>
  </si>
  <si>
    <t>$J$29</t>
  </si>
  <si>
    <t>CO1 Alloted Acres (LHS)</t>
  </si>
  <si>
    <t>$J$29&lt;=$L$29</t>
  </si>
  <si>
    <t>$J$30</t>
  </si>
  <si>
    <t>C2 Alloted Acres (LHS)</t>
  </si>
  <si>
    <t>$J$30&lt;=$L$30</t>
  </si>
  <si>
    <t>$J$31</t>
  </si>
  <si>
    <t>W2 Alloted Acres (LHS)</t>
  </si>
  <si>
    <t>$J$31&lt;=$L$31</t>
  </si>
  <si>
    <t>$J$32</t>
  </si>
  <si>
    <t>B2 Alloted Acres (LHS)</t>
  </si>
  <si>
    <t>$J$32&lt;=$L$32</t>
  </si>
  <si>
    <t>$J$33</t>
  </si>
  <si>
    <t>CO2 Alloted Acres (LHS)</t>
  </si>
  <si>
    <t>$J$33&lt;=$L$33</t>
  </si>
  <si>
    <t>$J$37</t>
  </si>
  <si>
    <t>Maximum Storage LHS</t>
  </si>
  <si>
    <t>$J$37&lt;=$L$37</t>
  </si>
  <si>
    <t>$J$44</t>
  </si>
  <si>
    <t>Proportion LHS</t>
  </si>
  <si>
    <t>$J$44=$L$44</t>
  </si>
  <si>
    <t>$J$48</t>
  </si>
  <si>
    <t>Corn Demand Met (LHS)</t>
  </si>
  <si>
    <t>$J$48&gt;=$L$48</t>
  </si>
  <si>
    <t>$J$49</t>
  </si>
  <si>
    <t>Wheat Demand Met (LHS)</t>
  </si>
  <si>
    <t>$J$49&gt;=$L$49</t>
  </si>
  <si>
    <t>$J$50</t>
  </si>
  <si>
    <t>Bean Demand Met (LHS)</t>
  </si>
  <si>
    <t>$J$50&gt;=$L$50</t>
  </si>
  <si>
    <t>$J$51</t>
  </si>
  <si>
    <t>Cotton Demand Met (LHS)</t>
  </si>
  <si>
    <t>$J$51&gt;=$L$51</t>
  </si>
  <si>
    <t>$B$12&gt;=0</t>
  </si>
  <si>
    <t>$C$12&gt;=0</t>
  </si>
  <si>
    <t>$D$12&gt;=0</t>
  </si>
  <si>
    <t>$E$12&gt;=0</t>
  </si>
  <si>
    <t>$F$12&gt;=0</t>
  </si>
  <si>
    <t>$G$12&gt;=0</t>
  </si>
  <si>
    <t>$H$12&gt;=0</t>
  </si>
  <si>
    <t>$I$12&gt;=0</t>
  </si>
  <si>
    <t>Iterations: 14 Subproblems: 0</t>
  </si>
  <si>
    <t>Maximizing Profit (US $)</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</si>
  <si>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</si>
  <si>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</si>
  <si>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</si>
  <si>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</si>
  <si>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</si>
  <si>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</si>
  <si>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</si>
  <si>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</si>
  <si>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</si>
  <si>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</si>
  <si>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</si>
  <si>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</si>
  <si>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</si>
  <si>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</si>
  <si>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</si>
  <si>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Variable</t>
  </si>
  <si>
    <t>Lower</t>
  </si>
  <si>
    <t>Limit</t>
  </si>
  <si>
    <t>Result</t>
  </si>
  <si>
    <t>Upper</t>
  </si>
  <si>
    <t>Maximizing Profit (US $) CO1</t>
  </si>
  <si>
    <t>Worksheet: [Optimization_Group Assignment_Group 6_Excel.xlsx]Q1</t>
  </si>
  <si>
    <t>Report Created: 13-05-2023 17:20:25</t>
  </si>
  <si>
    <t>Solution Time: 0.032 Seconds.</t>
  </si>
  <si>
    <t xml:space="preserve">Reep Construction </t>
  </si>
  <si>
    <t>Type of Lease</t>
  </si>
  <si>
    <t>Length of Lease</t>
  </si>
  <si>
    <t>1st</t>
  </si>
  <si>
    <t>2nd</t>
  </si>
  <si>
    <t>3rd</t>
  </si>
  <si>
    <t>4th</t>
  </si>
  <si>
    <t>Short Term</t>
  </si>
  <si>
    <t>S11</t>
  </si>
  <si>
    <t>S12</t>
  </si>
  <si>
    <t>S13</t>
  </si>
  <si>
    <t>S14</t>
  </si>
  <si>
    <t>S21</t>
  </si>
  <si>
    <t>S22</t>
  </si>
  <si>
    <t>S23</t>
  </si>
  <si>
    <t>S31</t>
  </si>
  <si>
    <t>S32</t>
  </si>
  <si>
    <t>S41</t>
  </si>
  <si>
    <t>Long Term</t>
  </si>
  <si>
    <t>Month</t>
  </si>
  <si>
    <t>L1</t>
  </si>
  <si>
    <t>L2</t>
  </si>
  <si>
    <t>L3</t>
  </si>
  <si>
    <t>L4</t>
  </si>
  <si>
    <t>No. of Trucks</t>
  </si>
  <si>
    <t>Month: 1st</t>
  </si>
  <si>
    <t>Month: 2nd</t>
  </si>
  <si>
    <t>Month: 3rd</t>
  </si>
  <si>
    <t>Month: 4th</t>
  </si>
  <si>
    <t>Trucks Needed</t>
  </si>
  <si>
    <t>Worksheet: [Optimization_Group Assignment_Group 6_Excel.xlsx]Q2</t>
  </si>
  <si>
    <t>Iterations: 5 Subproblems: 0</t>
  </si>
  <si>
    <t>Objective Cell (Min)</t>
  </si>
  <si>
    <t>No. of Trucks S11</t>
  </si>
  <si>
    <t>No. of Trucks S12</t>
  </si>
  <si>
    <t>No. of Trucks S13</t>
  </si>
  <si>
    <t>No. of Trucks S14</t>
  </si>
  <si>
    <t>No. of Trucks S21</t>
  </si>
  <si>
    <t>No. of Trucks S22</t>
  </si>
  <si>
    <t>No. of Trucks S23</t>
  </si>
  <si>
    <t>No. of Trucks S31</t>
  </si>
  <si>
    <t>No. of Trucks S32</t>
  </si>
  <si>
    <t>No. of Trucks S41</t>
  </si>
  <si>
    <t>LT</t>
  </si>
  <si>
    <t>Trucks Available</t>
  </si>
  <si>
    <t>Trucks To Be Leased</t>
  </si>
  <si>
    <t>Long Term Lease Trucks Supply Constraint (However this will not form part of our model, since Reep Construction wants to retain their drivers, and hence long term lease will continue)</t>
  </si>
  <si>
    <t>Trucks Required Constraint</t>
  </si>
  <si>
    <t>Fuel Cost</t>
  </si>
  <si>
    <t>Fuel Cost/ Truck</t>
  </si>
  <si>
    <t>Minimizing Leasing Cost (in US$)</t>
  </si>
  <si>
    <t>Days/Week</t>
  </si>
  <si>
    <t>Week/Month</t>
  </si>
  <si>
    <t>Driver Cost</t>
  </si>
  <si>
    <t>Cost/Hour</t>
  </si>
  <si>
    <t>Hours/Day</t>
  </si>
  <si>
    <t>Month Leased In</t>
  </si>
  <si>
    <t>3 Months</t>
  </si>
  <si>
    <t>4 Months</t>
  </si>
  <si>
    <t>2 Months</t>
  </si>
  <si>
    <t>1 Month</t>
  </si>
  <si>
    <t>Costs Associated with Optimal Leasing Plan</t>
  </si>
  <si>
    <t>Cost of Long Term Lease</t>
  </si>
  <si>
    <t>a</t>
  </si>
  <si>
    <t>Lease Cost</t>
  </si>
  <si>
    <t>Short Term Lease Cost + Driver Cost/ Month</t>
  </si>
  <si>
    <t>Cost of Short Term Lease</t>
  </si>
  <si>
    <t>Optimal Leasing Plan: This will only include Short Term Lease, since Reep Constructions already have Long Term Leased Trucks in their fleet</t>
  </si>
  <si>
    <t>b</t>
  </si>
  <si>
    <t>c</t>
  </si>
  <si>
    <t>Optimal Cost of the Pennsylvania Turnpike Excavation Project</t>
  </si>
  <si>
    <t>The optimal cost of this project will only include Short Term Lease cost, plus Fuel Costs of all Trucks, since Reep Constructions already have Long Term Leased Trucks in their fleet.</t>
  </si>
  <si>
    <t>Short Term Cost Associated including Driver Cost and Fuel Cost</t>
  </si>
  <si>
    <t>No. of Trucks Leased Long Term</t>
  </si>
  <si>
    <t>No. of Trucks Leased Short Term</t>
  </si>
  <si>
    <t>However, if we want to calculate profitability of this project in isolation, we have to consider all costs</t>
  </si>
  <si>
    <t>Total Project Cost</t>
  </si>
  <si>
    <t>Akshay Ramdev</t>
  </si>
  <si>
    <t>akshay_ramdev_ampba2023w@isb.edu</t>
  </si>
  <si>
    <t>Charanjeet Singh</t>
  </si>
  <si>
    <t>charanjeet_singh_ampba2023w@isb.edu</t>
  </si>
  <si>
    <t>Pooja Nilesh Doshi</t>
  </si>
  <si>
    <t>pooja_doshi_ampba2023w@isb.edu</t>
  </si>
  <si>
    <t>Snigdha Debashis Bhattacharjee</t>
  </si>
  <si>
    <t>snigdha_bhattacharjee_ampba2023w@isb.edu</t>
  </si>
  <si>
    <t>Vinayak Dave</t>
  </si>
  <si>
    <t>vinayak_dave_ampba2023w@isb.edu</t>
  </si>
  <si>
    <t>SN</t>
  </si>
  <si>
    <t>Email ID</t>
  </si>
  <si>
    <t>PG ID</t>
  </si>
  <si>
    <t>Group 6</t>
  </si>
  <si>
    <t>Demand Constraint: Seasonal Demand in acres of each crop is given</t>
  </si>
  <si>
    <t>Trucks Leased (LHS)</t>
  </si>
  <si>
    <t>Trucks Needed (RHS)</t>
  </si>
  <si>
    <t>$C$19</t>
  </si>
  <si>
    <t>Minimizing Leasing Cost (in US$) L1</t>
  </si>
  <si>
    <t>$G$21</t>
  </si>
  <si>
    <t>$H$21</t>
  </si>
  <si>
    <t>$I$21</t>
  </si>
  <si>
    <t>$K$21</t>
  </si>
  <si>
    <t>$L$21</t>
  </si>
  <si>
    <t>$M$21</t>
  </si>
  <si>
    <t>$N$21</t>
  </si>
  <si>
    <t>$O$21</t>
  </si>
  <si>
    <t>$P$21</t>
  </si>
  <si>
    <t>Month: 1st Trucks Leased (LHS)</t>
  </si>
  <si>
    <t>$Q$38</t>
  </si>
  <si>
    <t>Month: 2nd Trucks Leased (LHS)</t>
  </si>
  <si>
    <t>$Q$38=$S$38</t>
  </si>
  <si>
    <t>$Q$39</t>
  </si>
  <si>
    <t>Month: 3rd Trucks Leased (LHS)</t>
  </si>
  <si>
    <t>$Q$39=$S$39</t>
  </si>
  <si>
    <t>$Q$40</t>
  </si>
  <si>
    <t>Month: 4th Trucks Leased (LHS)</t>
  </si>
  <si>
    <t>$Q$40=$S$40</t>
  </si>
  <si>
    <t>$G$21&gt;=0</t>
  </si>
  <si>
    <t>$H$21&gt;=0</t>
  </si>
  <si>
    <t>$I$21&gt;=0</t>
  </si>
  <si>
    <t>$J$21&gt;=0</t>
  </si>
  <si>
    <t>$K$21&gt;=0</t>
  </si>
  <si>
    <t>$L$21&gt;=0</t>
  </si>
  <si>
    <t>$M$21&gt;=0</t>
  </si>
  <si>
    <t>$N$21&gt;=0</t>
  </si>
  <si>
    <t>$O$21&gt;=0</t>
  </si>
  <si>
    <t>$P$21&gt;=0</t>
  </si>
  <si>
    <t>Fuel Cost/ Truck/ Month</t>
  </si>
  <si>
    <t>Total Cost/ Month</t>
  </si>
  <si>
    <t>Total Cost/ Truck (Total Cost/ Month * Length of Lease)</t>
  </si>
  <si>
    <t>Driver Cost/ Truck/ Month</t>
  </si>
  <si>
    <t>$Q$41</t>
  </si>
  <si>
    <t>$Q$41=$S$41</t>
  </si>
  <si>
    <t>Long Term Total Cost/ Truck for Optimal Leasing Plan</t>
  </si>
  <si>
    <t>Long Term Total Cost/ Truck for Project as a Whole</t>
  </si>
  <si>
    <t>Report Created: 14-05-2023 18:07:11</t>
  </si>
  <si>
    <t>Solution Time: 0.031 Seconds.</t>
  </si>
  <si>
    <t>Report Created: 14-05-2023 18:07:12</t>
  </si>
  <si>
    <t>Short Term Total Cost/ Truck for Optimal Leasing Plan</t>
  </si>
  <si>
    <t>Total Cost/ Truck/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</si>
</sst>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0\ "/>
    <numFmt numFmtId="165" formatCode="#,##0.00_ ;\-#,##0.00\ "/>
    <numFmt numFmtId="166" formatCode="#,##0_ ;[Red]\-#,##0\ "/>
    <numFmt numFmtId="167" formatCode="0_ ;\-0\ "/>
  </numFmts>
  <fonts count="7"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indexed="18"/>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s>
  <borders count="21">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1">
    <xf numFmtId="0" fontId="0" fillId="0" borderId="0" xfId="0"/>
    <xf numFmtId="164" fontId="1" fillId="0" borderId="0" xfId="0" applyNumberFormat="1" applyFont="1" applyAlignment="1">
      <alignment vertical="center"/>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0" fillId="0" borderId="4" xfId="0" applyBorder="1"/>
    <xf numFmtId="0" fontId="4" fillId="0" borderId="3" xfId="0" applyFont="1" applyBorder="1" applyAlignment="1">
      <alignment horizontal="center"/>
    </xf>
    <xf numFmtId="0" fontId="0" fillId="0" borderId="5" xfId="0" applyBorder="1"/>
    <xf numFmtId="164" fontId="0" fillId="0" borderId="4" xfId="0" applyNumberFormat="1" applyBorder="1"/>
    <xf numFmtId="164" fontId="0" fillId="0" borderId="5" xfId="0" applyNumberFormat="1" applyBorder="1"/>
    <xf numFmtId="164" fontId="0" fillId="0" borderId="0" xfId="0" applyNumberFormat="1"/>
    <xf numFmtId="164" fontId="6" fillId="0" borderId="0" xfId="0" applyNumberFormat="1" applyFont="1" applyAlignment="1">
      <alignment vertical="center"/>
    </xf>
    <xf numFmtId="164" fontId="2" fillId="0" borderId="0" xfId="0" applyNumberFormat="1" applyFont="1" applyAlignment="1">
      <alignment horizontal="center" vertical="center"/>
    </xf>
    <xf numFmtId="164" fontId="1" fillId="0" borderId="6" xfId="0" applyNumberFormat="1" applyFont="1" applyBorder="1" applyAlignment="1">
      <alignment vertical="center"/>
    </xf>
    <xf numFmtId="164" fontId="2" fillId="0" borderId="6" xfId="0" applyNumberFormat="1" applyFont="1" applyBorder="1" applyAlignment="1">
      <alignment horizontal="center" vertical="center"/>
    </xf>
    <xf numFmtId="164" fontId="2" fillId="0" borderId="6" xfId="0" applyNumberFormat="1" applyFont="1" applyBorder="1" applyAlignment="1">
      <alignment vertical="center"/>
    </xf>
    <xf numFmtId="164" fontId="1" fillId="2" borderId="0" xfId="0" applyNumberFormat="1" applyFont="1" applyFill="1" applyAlignment="1">
      <alignment vertical="center"/>
    </xf>
    <xf numFmtId="164" fontId="1" fillId="0" borderId="7" xfId="0" applyNumberFormat="1" applyFont="1" applyBorder="1" applyAlignment="1">
      <alignment vertical="center"/>
    </xf>
    <xf numFmtId="164" fontId="1" fillId="0" borderId="0" xfId="0" applyNumberFormat="1" applyFont="1" applyAlignment="1">
      <alignment vertical="center" wrapText="1"/>
    </xf>
    <xf numFmtId="164" fontId="1"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164" fontId="2" fillId="0" borderId="6" xfId="0" applyNumberFormat="1" applyFont="1" applyBorder="1" applyAlignment="1">
      <alignment horizontal="center" vertical="center" wrapText="1"/>
    </xf>
    <xf numFmtId="164" fontId="1" fillId="0" borderId="6" xfId="0" applyNumberFormat="1" applyFont="1" applyBorder="1" applyAlignment="1">
      <alignment vertical="center" wrapText="1"/>
    </xf>
    <xf numFmtId="165" fontId="1" fillId="0" borderId="6" xfId="0" applyNumberFormat="1" applyFont="1" applyBorder="1" applyAlignment="1">
      <alignment vertical="center"/>
    </xf>
    <xf numFmtId="0" fontId="4" fillId="0" borderId="1" xfId="0" applyFont="1" applyBorder="1" applyAlignment="1">
      <alignment horizontal="center"/>
    </xf>
    <xf numFmtId="0" fontId="4" fillId="0" borderId="2" xfId="0" applyFont="1" applyBorder="1" applyAlignment="1">
      <alignment horizontal="center"/>
    </xf>
    <xf numFmtId="164" fontId="2" fillId="2" borderId="0" xfId="0" applyNumberFormat="1" applyFont="1" applyFill="1" applyAlignment="1">
      <alignment vertical="center"/>
    </xf>
    <xf numFmtId="164" fontId="4" fillId="0" borderId="1" xfId="0" applyNumberFormat="1" applyFont="1" applyBorder="1" applyAlignment="1">
      <alignment horizontal="center"/>
    </xf>
    <xf numFmtId="164" fontId="4" fillId="0" borderId="2" xfId="0" applyNumberFormat="1" applyFont="1" applyBorder="1" applyAlignment="1">
      <alignment horizontal="center"/>
    </xf>
    <xf numFmtId="166" fontId="0" fillId="0" borderId="0" xfId="0" applyNumberFormat="1"/>
    <xf numFmtId="166" fontId="4" fillId="0" borderId="3" xfId="0" applyNumberFormat="1" applyFont="1" applyBorder="1" applyAlignment="1">
      <alignment horizontal="center"/>
    </xf>
    <xf numFmtId="166" fontId="0" fillId="0" borderId="4" xfId="0" applyNumberFormat="1" applyBorder="1"/>
    <xf numFmtId="166" fontId="0" fillId="0" borderId="5" xfId="0" applyNumberFormat="1" applyBorder="1"/>
    <xf numFmtId="0" fontId="5" fillId="0" borderId="0" xfId="0" applyFont="1" applyAlignment="1">
      <alignment vertical="center"/>
    </xf>
    <xf numFmtId="0" fontId="5" fillId="0" borderId="0" xfId="0" applyFont="1"/>
    <xf numFmtId="0" fontId="0" fillId="0" borderId="0" xfId="0" applyAlignment="1">
      <alignment vertical="center"/>
    </xf>
    <xf numFmtId="0" fontId="0" fillId="0" borderId="6" xfId="0" applyBorder="1" applyAlignment="1">
      <alignment vertical="center"/>
    </xf>
    <xf numFmtId="0" fontId="1" fillId="0" borderId="0" xfId="0" applyFont="1" applyAlignment="1">
      <alignment vertical="center"/>
    </xf>
    <xf numFmtId="0" fontId="1" fillId="0" borderId="0" xfId="0" applyFont="1" applyAlignment="1">
      <alignment horizontal="center" vertical="center" wrapText="1"/>
    </xf>
    <xf numFmtId="0" fontId="1" fillId="0" borderId="6" xfId="0" applyFont="1" applyBorder="1" applyAlignment="1">
      <alignment vertical="center"/>
    </xf>
    <xf numFmtId="0" fontId="1" fillId="0" borderId="0" xfId="0" applyFont="1" applyAlignment="1">
      <alignment horizontal="center" vertical="center"/>
    </xf>
    <xf numFmtId="0" fontId="2" fillId="0" borderId="6" xfId="0" applyFont="1" applyBorder="1" applyAlignment="1">
      <alignment horizontal="center" vertical="center"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0" xfId="0" applyFont="1" applyAlignment="1">
      <alignment horizontal="center" vertical="center" wrapText="1"/>
    </xf>
    <xf numFmtId="0" fontId="1" fillId="0" borderId="6" xfId="0" applyFont="1" applyBorder="1" applyAlignment="1">
      <alignment vertical="center" wrapText="1"/>
    </xf>
    <xf numFmtId="164" fontId="6" fillId="0" borderId="0" xfId="0" applyNumberFormat="1" applyFont="1" applyAlignment="1">
      <alignment horizontal="center" vertical="center"/>
    </xf>
    <xf numFmtId="164" fontId="1" fillId="0" borderId="6" xfId="0" applyNumberFormat="1"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164" fontId="2" fillId="3" borderId="0" xfId="0" applyNumberFormat="1" applyFont="1" applyFill="1" applyAlignment="1">
      <alignment vertical="center"/>
    </xf>
    <xf numFmtId="0" fontId="2" fillId="2" borderId="6" xfId="0" applyFont="1" applyFill="1" applyBorder="1" applyAlignment="1">
      <alignment vertical="center"/>
    </xf>
    <xf numFmtId="164" fontId="1" fillId="2" borderId="6" xfId="0" applyNumberFormat="1" applyFont="1" applyFill="1" applyBorder="1" applyAlignment="1">
      <alignment vertical="center"/>
    </xf>
    <xf numFmtId="164" fontId="2" fillId="0" borderId="6" xfId="0" applyNumberFormat="1" applyFont="1" applyBorder="1" applyAlignment="1">
      <alignment vertical="center" wrapText="1"/>
    </xf>
    <xf numFmtId="0" fontId="1" fillId="0" borderId="0" xfId="0" applyFont="1"/>
    <xf numFmtId="0" fontId="1" fillId="0" borderId="6" xfId="0" applyFont="1" applyBorder="1"/>
    <xf numFmtId="164" fontId="1" fillId="0" borderId="6" xfId="0" applyNumberFormat="1" applyFont="1" applyBorder="1" applyAlignment="1">
      <alignment horizontal="left" vertical="center"/>
    </xf>
    <xf numFmtId="164" fontId="1" fillId="0" borderId="6" xfId="0" applyNumberFormat="1" applyFont="1" applyBorder="1"/>
    <xf numFmtId="0" fontId="2" fillId="0" borderId="8" xfId="0" applyFont="1" applyBorder="1" applyAlignment="1">
      <alignment vertical="center" wrapText="1"/>
    </xf>
    <xf numFmtId="164" fontId="1" fillId="0" borderId="13" xfId="0" applyNumberFormat="1" applyFont="1" applyBorder="1" applyAlignment="1">
      <alignment vertical="center"/>
    </xf>
    <xf numFmtId="164" fontId="2" fillId="0" borderId="8" xfId="0" applyNumberFormat="1" applyFont="1" applyBorder="1" applyAlignment="1">
      <alignment vertical="center"/>
    </xf>
    <xf numFmtId="164" fontId="2" fillId="0" borderId="9" xfId="0" applyNumberFormat="1" applyFont="1" applyBorder="1" applyAlignment="1">
      <alignment vertical="center"/>
    </xf>
    <xf numFmtId="164" fontId="2" fillId="0" borderId="10" xfId="0" applyNumberFormat="1" applyFont="1" applyBorder="1" applyAlignment="1">
      <alignment vertical="center"/>
    </xf>
    <xf numFmtId="0" fontId="3" fillId="0" borderId="0" xfId="0" applyFont="1" applyAlignment="1">
      <alignment horizontal="center" vertical="center"/>
    </xf>
    <xf numFmtId="0" fontId="3" fillId="0" borderId="6" xfId="0" applyFont="1" applyBorder="1" applyAlignment="1">
      <alignment horizontal="center" vertical="center"/>
    </xf>
    <xf numFmtId="167" fontId="0" fillId="0" borderId="5" xfId="0" applyNumberFormat="1" applyBorder="1"/>
    <xf numFmtId="167" fontId="0" fillId="0" borderId="4" xfId="0" applyNumberFormat="1" applyBorder="1"/>
    <xf numFmtId="164" fontId="2" fillId="0" borderId="14" xfId="0" applyNumberFormat="1" applyFont="1" applyBorder="1" applyAlignment="1">
      <alignment horizontal="center" vertical="center"/>
    </xf>
    <xf numFmtId="0" fontId="2" fillId="0" borderId="6" xfId="0" applyFont="1" applyBorder="1" applyAlignment="1">
      <alignment vertical="center" wrapText="1"/>
    </xf>
    <xf numFmtId="164" fontId="2" fillId="0" borderId="11" xfId="0" applyNumberFormat="1" applyFont="1" applyBorder="1" applyAlignment="1">
      <alignment horizontal="left" vertical="center"/>
    </xf>
    <xf numFmtId="164" fontId="2" fillId="0" borderId="19" xfId="0" applyNumberFormat="1" applyFont="1" applyBorder="1" applyAlignment="1">
      <alignment horizontal="left" vertical="center"/>
    </xf>
    <xf numFmtId="164" fontId="2" fillId="0" borderId="20" xfId="0" applyNumberFormat="1" applyFont="1" applyBorder="1" applyAlignment="1">
      <alignment horizontal="left" vertical="center"/>
    </xf>
    <xf numFmtId="164" fontId="2" fillId="0" borderId="0" xfId="0" applyNumberFormat="1" applyFont="1" applyAlignment="1">
      <alignment horizontal="left" vertical="center"/>
    </xf>
    <xf numFmtId="164" fontId="2" fillId="0" borderId="15" xfId="0" applyNumberFormat="1" applyFont="1" applyBorder="1" applyAlignment="1">
      <alignment horizontal="left" vertical="center"/>
    </xf>
    <xf numFmtId="164" fontId="2" fillId="0" borderId="16" xfId="0" applyNumberFormat="1" applyFont="1" applyBorder="1" applyAlignment="1">
      <alignment horizontal="left" vertical="center"/>
    </xf>
    <xf numFmtId="164" fontId="2" fillId="0" borderId="17" xfId="0" applyNumberFormat="1" applyFont="1" applyBorder="1" applyAlignment="1">
      <alignment horizontal="left" vertical="center"/>
    </xf>
    <xf numFmtId="164" fontId="2" fillId="0" borderId="12" xfId="0" applyNumberFormat="1" applyFont="1" applyBorder="1" applyAlignment="1">
      <alignment horizontal="left" vertical="center"/>
    </xf>
    <xf numFmtId="164" fontId="2" fillId="0" borderId="18" xfId="0" applyNumberFormat="1" applyFont="1" applyBorder="1" applyAlignment="1">
      <alignment horizontal="left"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164" fontId="2" fillId="0" borderId="6" xfId="0" applyNumberFormat="1" applyFont="1" applyBorder="1" applyAlignment="1">
      <alignment horizontal="left" vertical="center"/>
    </xf>
    <xf numFmtId="0" fontId="0" fillId="0" borderId="4" xfId="0" applyFill="1" applyBorder="1" applyAlignment="1"/>
    <xf numFmtId="0" fontId="4" fillId="0" borderId="3" xfId="0" applyFont="1" applyFill="1" applyBorder="1" applyAlignment="1">
      <alignment horizontal="center"/>
    </xf>
    <xf numFmtId="0" fontId="0" fillId="0" borderId="5" xfId="0" applyFill="1" applyBorder="1" applyAlignment="1"/>
    <xf numFmtId="164" fontId="0" fillId="0" borderId="4" xfId="0" applyNumberFormat="1" applyFill="1" applyBorder="1" applyAlignment="1"/>
    <xf numFmtId="164" fontId="0" fillId="0" borderId="5" xfId="0" applyNumberFormat="1" applyFill="1" applyBorder="1" applyAlignment="1"/>
    <xf numFmtId="0" fontId="4" fillId="0" borderId="1" xfId="0" applyFont="1" applyFill="1" applyBorder="1" applyAlignment="1">
      <alignment horizontal="center"/>
    </xf>
    <xf numFmtId="0" fontId="4" fillId="0" borderId="2" xfId="0" applyFont="1" applyFill="1" applyBorder="1" applyAlignment="1">
      <alignment horizontal="center"/>
    </xf>
    <xf numFmtId="164" fontId="4" fillId="0" borderId="1" xfId="0" applyNumberFormat="1" applyFont="1" applyFill="1" applyBorder="1" applyAlignment="1">
      <alignment horizontal="center"/>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D770-B05E-4F27-9C91-960B15804818}">
  <dimension ref="A1:D7"/>
  <sheetViews>
    <sheetView tabSelected="1" workbookViewId="0"/>
  </sheetViews>
  <sheetFormatPr defaultRowHeight="14.4" x14ac:dyDescent="0.3"/>
  <cols>
    <col min="1" max="1" width="3.21875" style="35" bestFit="1" customWidth="1"/>
    <col min="2" max="2" width="27.21875" style="35" bestFit="1" customWidth="1"/>
    <col min="3" max="3" width="39.77734375" style="35" bestFit="1" customWidth="1"/>
    <col min="4" max="4" width="9" style="35" bestFit="1" customWidth="1"/>
    <col min="5" max="16384" width="8.88671875" style="35"/>
  </cols>
  <sheetData>
    <row r="1" spans="1:4" ht="18" x14ac:dyDescent="0.3">
      <c r="A1" s="33" t="s">
        <v>254</v>
      </c>
    </row>
    <row r="2" spans="1:4" s="63" customFormat="1" x14ac:dyDescent="0.3">
      <c r="A2" s="64" t="s">
        <v>251</v>
      </c>
      <c r="B2" s="64" t="s">
        <v>52</v>
      </c>
      <c r="C2" s="64" t="s">
        <v>252</v>
      </c>
      <c r="D2" s="64" t="s">
        <v>253</v>
      </c>
    </row>
    <row r="3" spans="1:4" x14ac:dyDescent="0.3">
      <c r="A3" s="36">
        <v>1</v>
      </c>
      <c r="B3" s="36" t="s">
        <v>241</v>
      </c>
      <c r="C3" s="36" t="s">
        <v>242</v>
      </c>
      <c r="D3" s="36">
        <v>12220032</v>
      </c>
    </row>
    <row r="4" spans="1:4" x14ac:dyDescent="0.3">
      <c r="A4" s="36">
        <v>2</v>
      </c>
      <c r="B4" s="36" t="s">
        <v>243</v>
      </c>
      <c r="C4" s="36" t="s">
        <v>244</v>
      </c>
      <c r="D4" s="36">
        <v>12220064</v>
      </c>
    </row>
    <row r="5" spans="1:4" x14ac:dyDescent="0.3">
      <c r="A5" s="36">
        <v>3</v>
      </c>
      <c r="B5" s="36" t="s">
        <v>245</v>
      </c>
      <c r="C5" s="36" t="s">
        <v>246</v>
      </c>
      <c r="D5" s="36">
        <v>12220028</v>
      </c>
    </row>
    <row r="6" spans="1:4" x14ac:dyDescent="0.3">
      <c r="A6" s="36">
        <v>4</v>
      </c>
      <c r="B6" s="36" t="s">
        <v>247</v>
      </c>
      <c r="C6" s="36" t="s">
        <v>248</v>
      </c>
      <c r="D6" s="36">
        <v>12220067</v>
      </c>
    </row>
    <row r="7" spans="1:4" x14ac:dyDescent="0.3">
      <c r="A7" s="36">
        <v>5</v>
      </c>
      <c r="B7" s="36" t="s">
        <v>249</v>
      </c>
      <c r="C7" s="36" t="s">
        <v>250</v>
      </c>
      <c r="D7" s="36">
        <v>12220047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6127-6B36-4B7D-B828-3AB8CFCDC659}">
  <dimension ref="A1:S79"/>
  <sheetViews>
    <sheetView zoomScale="92" zoomScaleNormal="92" workbookViewId="0"/>
  </sheetViews>
  <sheetFormatPr defaultColWidth="17.6640625" defaultRowHeight="13.8" x14ac:dyDescent="0.3"/>
  <cols>
    <col min="1" max="1" width="3.21875" style="37" customWidth="1"/>
    <col min="2" max="2" width="36.33203125" style="37" bestFit="1" customWidth="1"/>
    <col min="3" max="3" width="9.77734375" style="1" bestFit="1" customWidth="1"/>
    <col min="4" max="4" width="10.33203125" style="1" bestFit="1" customWidth="1"/>
    <col min="5" max="6" width="10" style="1" bestFit="1" customWidth="1"/>
    <col min="7" max="7" width="9.77734375" style="1" bestFit="1" customWidth="1"/>
    <col min="8" max="8" width="11.44140625" style="1" bestFit="1" customWidth="1"/>
    <col min="9" max="16" width="9.77734375" style="1" bestFit="1" customWidth="1"/>
    <col min="17" max="17" width="11.88671875" style="1" bestFit="1" customWidth="1"/>
    <col min="18" max="18" width="2.77734375" style="1" bestFit="1" customWidth="1"/>
    <col min="19" max="19" width="11.5546875" style="1" customWidth="1"/>
    <col min="20" max="16384" width="17.6640625" style="37"/>
  </cols>
  <sheetData>
    <row r="1" spans="2:19" s="1" customFormat="1" x14ac:dyDescent="0.3">
      <c r="L1" s="3"/>
    </row>
    <row r="2" spans="2:19" customFormat="1" ht="18" x14ac:dyDescent="0.35">
      <c r="B2" s="34" t="s">
        <v>164</v>
      </c>
      <c r="C2" s="10"/>
      <c r="D2" s="10"/>
      <c r="E2" s="10"/>
      <c r="F2" s="10"/>
      <c r="G2" s="10"/>
      <c r="H2" s="10"/>
      <c r="I2" s="10"/>
      <c r="J2" s="10"/>
      <c r="K2" s="10"/>
      <c r="L2" s="10"/>
      <c r="M2" s="10"/>
      <c r="N2" s="10"/>
      <c r="O2" s="10"/>
      <c r="P2" s="10"/>
      <c r="Q2" s="10"/>
      <c r="R2" s="10"/>
      <c r="S2" s="10"/>
    </row>
    <row r="3" spans="2:19" customFormat="1" ht="14.4" x14ac:dyDescent="0.3">
      <c r="C3" s="10"/>
      <c r="D3" s="10"/>
      <c r="E3" s="10"/>
      <c r="F3" s="10"/>
      <c r="G3" s="10"/>
      <c r="H3" s="10"/>
      <c r="I3" s="10"/>
      <c r="J3" s="10"/>
      <c r="K3" s="10"/>
      <c r="L3" s="10"/>
      <c r="M3" s="10"/>
      <c r="N3" s="10"/>
      <c r="O3" s="10"/>
      <c r="P3" s="10"/>
      <c r="Q3" s="10"/>
      <c r="R3" s="10"/>
      <c r="S3" s="10"/>
    </row>
    <row r="4" spans="2:19" s="48" customFormat="1" x14ac:dyDescent="0.3">
      <c r="B4" s="43" t="s">
        <v>183</v>
      </c>
      <c r="C4" s="14" t="s">
        <v>189</v>
      </c>
      <c r="D4" s="14" t="s">
        <v>190</v>
      </c>
      <c r="E4" s="14" t="s">
        <v>191</v>
      </c>
      <c r="F4" s="14" t="s">
        <v>192</v>
      </c>
      <c r="G4" s="12"/>
      <c r="H4" s="80" t="s">
        <v>212</v>
      </c>
      <c r="I4" s="80"/>
      <c r="K4" s="80" t="s">
        <v>217</v>
      </c>
      <c r="L4" s="80"/>
    </row>
    <row r="5" spans="2:19" ht="27.6" x14ac:dyDescent="0.3">
      <c r="B5" s="42" t="s">
        <v>193</v>
      </c>
      <c r="C5" s="13">
        <v>10</v>
      </c>
      <c r="D5" s="13">
        <v>12</v>
      </c>
      <c r="E5" s="13">
        <v>14</v>
      </c>
      <c r="F5" s="13">
        <v>8</v>
      </c>
      <c r="H5" s="22" t="s">
        <v>213</v>
      </c>
      <c r="I5" s="39">
        <v>100</v>
      </c>
      <c r="J5" s="37"/>
      <c r="K5" s="39" t="s">
        <v>218</v>
      </c>
      <c r="L5" s="39">
        <v>20</v>
      </c>
      <c r="M5" s="37"/>
      <c r="N5" s="37"/>
      <c r="O5" s="37"/>
      <c r="P5" s="37"/>
      <c r="Q5" s="37"/>
      <c r="R5" s="37"/>
      <c r="S5" s="37"/>
    </row>
    <row r="6" spans="2:19" x14ac:dyDescent="0.3">
      <c r="B6" s="42" t="s">
        <v>208</v>
      </c>
      <c r="C6" s="13">
        <v>1</v>
      </c>
      <c r="D6" s="13">
        <v>2</v>
      </c>
      <c r="E6" s="13">
        <v>3</v>
      </c>
      <c r="F6" s="13">
        <v>1</v>
      </c>
      <c r="H6" s="22" t="s">
        <v>215</v>
      </c>
      <c r="I6" s="39">
        <v>5</v>
      </c>
      <c r="J6" s="37"/>
      <c r="K6" s="39" t="s">
        <v>219</v>
      </c>
      <c r="L6" s="39">
        <v>8</v>
      </c>
      <c r="M6" s="37"/>
      <c r="N6" s="37"/>
      <c r="O6" s="37"/>
      <c r="P6" s="37"/>
      <c r="Q6" s="37"/>
      <c r="R6" s="37"/>
      <c r="S6" s="37"/>
    </row>
    <row r="7" spans="2:19" x14ac:dyDescent="0.3">
      <c r="B7" s="42" t="s">
        <v>209</v>
      </c>
      <c r="C7" s="13">
        <f>C5-C6</f>
        <v>9</v>
      </c>
      <c r="D7" s="13">
        <f t="shared" ref="D7:F7" si="0">D5-D6</f>
        <v>10</v>
      </c>
      <c r="E7" s="13">
        <f t="shared" si="0"/>
        <v>11</v>
      </c>
      <c r="F7" s="13">
        <f t="shared" si="0"/>
        <v>7</v>
      </c>
      <c r="H7" s="22" t="s">
        <v>216</v>
      </c>
      <c r="I7" s="39">
        <v>4</v>
      </c>
      <c r="J7" s="37"/>
      <c r="K7" s="22" t="s">
        <v>215</v>
      </c>
      <c r="L7" s="39">
        <v>5</v>
      </c>
      <c r="M7" s="37"/>
      <c r="N7" s="37"/>
      <c r="O7" s="37"/>
      <c r="P7" s="37"/>
      <c r="Q7" s="37"/>
      <c r="R7" s="37"/>
      <c r="S7" s="37"/>
    </row>
    <row r="8" spans="2:19" ht="41.4" x14ac:dyDescent="0.3">
      <c r="B8" s="49"/>
      <c r="H8" s="53" t="s">
        <v>289</v>
      </c>
      <c r="I8" s="42">
        <f>I5*I6*I7</f>
        <v>2000</v>
      </c>
      <c r="J8" s="37"/>
      <c r="K8" s="22" t="s">
        <v>216</v>
      </c>
      <c r="L8" s="39">
        <v>4</v>
      </c>
      <c r="M8" s="37"/>
      <c r="N8" s="37"/>
      <c r="O8" s="37"/>
      <c r="P8" s="37"/>
      <c r="Q8" s="37"/>
      <c r="R8" s="37"/>
      <c r="S8" s="37"/>
    </row>
    <row r="9" spans="2:19" ht="55.2" x14ac:dyDescent="0.3">
      <c r="B9" s="49"/>
      <c r="I9" s="37"/>
      <c r="J9" s="37"/>
      <c r="K9" s="53" t="s">
        <v>292</v>
      </c>
      <c r="L9" s="42">
        <f>L5*L6*L7*L8</f>
        <v>3200</v>
      </c>
      <c r="M9" s="37"/>
      <c r="N9" s="37"/>
      <c r="O9" s="37"/>
      <c r="P9" s="37"/>
      <c r="Q9" s="37"/>
      <c r="R9" s="37"/>
      <c r="S9" s="37"/>
    </row>
    <row r="10" spans="2:19" x14ac:dyDescent="0.3">
      <c r="B10" s="49"/>
      <c r="I10" s="37"/>
      <c r="J10" s="37"/>
      <c r="K10" s="37"/>
      <c r="L10" s="37"/>
      <c r="M10" s="37"/>
      <c r="N10" s="37"/>
      <c r="O10" s="37"/>
      <c r="P10" s="37"/>
      <c r="Q10" s="37"/>
      <c r="R10" s="37"/>
      <c r="S10" s="37"/>
    </row>
    <row r="11" spans="2:19" x14ac:dyDescent="0.3">
      <c r="B11" s="2" t="s">
        <v>1</v>
      </c>
    </row>
    <row r="12" spans="2:19" s="38" customFormat="1" x14ac:dyDescent="0.3">
      <c r="B12" s="41" t="s">
        <v>165</v>
      </c>
      <c r="C12" s="21" t="s">
        <v>182</v>
      </c>
      <c r="D12" s="21" t="s">
        <v>182</v>
      </c>
      <c r="E12" s="21" t="s">
        <v>182</v>
      </c>
      <c r="F12" s="21" t="s">
        <v>182</v>
      </c>
      <c r="G12" s="21" t="s">
        <v>171</v>
      </c>
      <c r="H12" s="21" t="s">
        <v>171</v>
      </c>
      <c r="I12" s="21" t="s">
        <v>171</v>
      </c>
      <c r="J12" s="21" t="s">
        <v>171</v>
      </c>
      <c r="K12" s="21" t="s">
        <v>171</v>
      </c>
      <c r="L12" s="21" t="s">
        <v>171</v>
      </c>
      <c r="M12" s="21" t="s">
        <v>171</v>
      </c>
      <c r="N12" s="21" t="s">
        <v>171</v>
      </c>
      <c r="O12" s="21" t="s">
        <v>171</v>
      </c>
      <c r="P12" s="21" t="s">
        <v>171</v>
      </c>
      <c r="Q12" s="19"/>
      <c r="R12" s="19"/>
      <c r="S12" s="19"/>
    </row>
    <row r="13" spans="2:19" x14ac:dyDescent="0.3">
      <c r="B13" s="42" t="s">
        <v>183</v>
      </c>
      <c r="C13" s="13" t="s">
        <v>167</v>
      </c>
      <c r="D13" s="13" t="s">
        <v>168</v>
      </c>
      <c r="E13" s="13" t="s">
        <v>169</v>
      </c>
      <c r="F13" s="13" t="s">
        <v>170</v>
      </c>
      <c r="G13" s="13" t="s">
        <v>167</v>
      </c>
      <c r="H13" s="13" t="s">
        <v>167</v>
      </c>
      <c r="I13" s="13" t="s">
        <v>167</v>
      </c>
      <c r="J13" s="13" t="s">
        <v>167</v>
      </c>
      <c r="K13" s="13" t="s">
        <v>168</v>
      </c>
      <c r="L13" s="13" t="s">
        <v>168</v>
      </c>
      <c r="M13" s="13" t="s">
        <v>168</v>
      </c>
      <c r="N13" s="13" t="s">
        <v>169</v>
      </c>
      <c r="O13" s="13" t="s">
        <v>169</v>
      </c>
      <c r="P13" s="13" t="s">
        <v>170</v>
      </c>
    </row>
    <row r="14" spans="2:19" x14ac:dyDescent="0.3">
      <c r="B14" s="42" t="s">
        <v>166</v>
      </c>
      <c r="C14" s="22" t="s">
        <v>207</v>
      </c>
      <c r="D14" s="22" t="s">
        <v>207</v>
      </c>
      <c r="E14" s="22" t="s">
        <v>207</v>
      </c>
      <c r="F14" s="22" t="s">
        <v>207</v>
      </c>
      <c r="G14" s="13">
        <v>1</v>
      </c>
      <c r="H14" s="13">
        <v>2</v>
      </c>
      <c r="I14" s="13">
        <v>3</v>
      </c>
      <c r="J14" s="13">
        <v>4</v>
      </c>
      <c r="K14" s="13">
        <v>1</v>
      </c>
      <c r="L14" s="13">
        <v>2</v>
      </c>
      <c r="M14" s="13">
        <v>3</v>
      </c>
      <c r="N14" s="13">
        <v>1</v>
      </c>
      <c r="O14" s="13">
        <v>2</v>
      </c>
      <c r="P14" s="13">
        <v>1</v>
      </c>
    </row>
    <row r="15" spans="2:19" s="40" customFormat="1" x14ac:dyDescent="0.3">
      <c r="B15" s="43"/>
      <c r="C15" s="47" t="s">
        <v>184</v>
      </c>
      <c r="D15" s="47" t="s">
        <v>185</v>
      </c>
      <c r="E15" s="47" t="s">
        <v>186</v>
      </c>
      <c r="F15" s="47" t="s">
        <v>187</v>
      </c>
      <c r="G15" s="47" t="s">
        <v>172</v>
      </c>
      <c r="H15" s="47" t="s">
        <v>173</v>
      </c>
      <c r="I15" s="47" t="s">
        <v>174</v>
      </c>
      <c r="J15" s="47" t="s">
        <v>175</v>
      </c>
      <c r="K15" s="47" t="s">
        <v>176</v>
      </c>
      <c r="L15" s="47" t="s">
        <v>177</v>
      </c>
      <c r="M15" s="47" t="s">
        <v>178</v>
      </c>
      <c r="N15" s="47" t="s">
        <v>179</v>
      </c>
      <c r="O15" s="47" t="s">
        <v>180</v>
      </c>
      <c r="P15" s="47" t="s">
        <v>181</v>
      </c>
      <c r="Q15" s="1"/>
      <c r="R15" s="1"/>
      <c r="S15" s="1"/>
    </row>
    <row r="16" spans="2:19" s="40" customFormat="1" x14ac:dyDescent="0.3">
      <c r="B16" s="48"/>
      <c r="C16" s="3"/>
      <c r="D16" s="3"/>
      <c r="E16" s="3"/>
      <c r="F16" s="3"/>
      <c r="G16" s="3"/>
      <c r="H16" s="3"/>
      <c r="I16" s="3"/>
      <c r="J16" s="3"/>
      <c r="K16" s="3"/>
      <c r="L16" s="3"/>
      <c r="M16" s="3"/>
      <c r="N16" s="3"/>
      <c r="O16" s="3"/>
      <c r="P16" s="3"/>
      <c r="Q16" s="1"/>
      <c r="R16" s="1"/>
      <c r="S16" s="1"/>
    </row>
    <row r="17" spans="2:19" s="40" customFormat="1" x14ac:dyDescent="0.3">
      <c r="B17" s="48"/>
      <c r="C17" s="3"/>
      <c r="D17" s="3"/>
      <c r="E17" s="3"/>
      <c r="F17" s="3"/>
      <c r="G17" s="3"/>
      <c r="H17" s="3"/>
      <c r="I17" s="3"/>
      <c r="J17" s="3"/>
      <c r="K17" s="3"/>
      <c r="L17" s="3"/>
      <c r="M17" s="3"/>
      <c r="N17" s="3"/>
      <c r="O17" s="3"/>
      <c r="P17" s="3"/>
      <c r="Q17" s="1"/>
      <c r="R17" s="1"/>
      <c r="S17" s="1"/>
    </row>
    <row r="19" spans="2:19" x14ac:dyDescent="0.3">
      <c r="B19" s="26" t="s">
        <v>214</v>
      </c>
      <c r="C19" s="16">
        <f>(SUM(C21:F21)*C27)+(G21*G27)+(H21*H27)+(I21*I27)+(J21*J27)+(K21*K27)+(L21*L27)+(M21*M27)+(N21*N27)+(O21*O27)+(P21*P27)</f>
        <v>236200</v>
      </c>
      <c r="D19" s="16"/>
      <c r="E19" s="16"/>
      <c r="F19" s="16"/>
      <c r="G19" s="16"/>
      <c r="H19" s="16"/>
      <c r="I19" s="16"/>
      <c r="J19" s="16"/>
      <c r="K19" s="16"/>
      <c r="L19" s="16"/>
      <c r="M19" s="16"/>
      <c r="N19" s="16"/>
      <c r="O19" s="16"/>
      <c r="P19" s="16"/>
    </row>
    <row r="20" spans="2:19" s="44" customFormat="1" x14ac:dyDescent="0.3">
      <c r="B20" s="41"/>
      <c r="C20" s="21" t="s">
        <v>184</v>
      </c>
      <c r="D20" s="21" t="s">
        <v>185</v>
      </c>
      <c r="E20" s="21" t="s">
        <v>186</v>
      </c>
      <c r="F20" s="21" t="s">
        <v>187</v>
      </c>
      <c r="G20" s="21" t="s">
        <v>172</v>
      </c>
      <c r="H20" s="21" t="s">
        <v>173</v>
      </c>
      <c r="I20" s="21" t="s">
        <v>174</v>
      </c>
      <c r="J20" s="21" t="s">
        <v>175</v>
      </c>
      <c r="K20" s="21" t="s">
        <v>176</v>
      </c>
      <c r="L20" s="21" t="s">
        <v>177</v>
      </c>
      <c r="M20" s="21" t="s">
        <v>178</v>
      </c>
      <c r="N20" s="21" t="s">
        <v>179</v>
      </c>
      <c r="O20" s="21" t="s">
        <v>180</v>
      </c>
      <c r="P20" s="21" t="s">
        <v>181</v>
      </c>
      <c r="Q20" s="1"/>
      <c r="R20" s="1"/>
      <c r="S20" s="1"/>
    </row>
    <row r="21" spans="2:19" x14ac:dyDescent="0.3">
      <c r="B21" s="51" t="s">
        <v>188</v>
      </c>
      <c r="C21" s="52"/>
      <c r="D21" s="52"/>
      <c r="E21" s="52"/>
      <c r="F21" s="52"/>
      <c r="G21" s="52">
        <v>0</v>
      </c>
      <c r="H21" s="52">
        <v>0</v>
      </c>
      <c r="I21" s="52">
        <v>2</v>
      </c>
      <c r="J21" s="52">
        <v>8</v>
      </c>
      <c r="K21" s="52">
        <v>0</v>
      </c>
      <c r="L21" s="52">
        <v>2</v>
      </c>
      <c r="M21" s="52">
        <v>0</v>
      </c>
      <c r="N21" s="52">
        <v>2</v>
      </c>
      <c r="O21" s="52">
        <v>0</v>
      </c>
      <c r="P21" s="52">
        <v>0</v>
      </c>
    </row>
    <row r="22" spans="2:19" x14ac:dyDescent="0.3">
      <c r="B22" s="42" t="s">
        <v>166</v>
      </c>
      <c r="C22" s="22" t="s">
        <v>207</v>
      </c>
      <c r="D22" s="22" t="s">
        <v>207</v>
      </c>
      <c r="E22" s="22" t="s">
        <v>207</v>
      </c>
      <c r="F22" s="22" t="s">
        <v>207</v>
      </c>
      <c r="G22" s="13">
        <v>1</v>
      </c>
      <c r="H22" s="13">
        <v>2</v>
      </c>
      <c r="I22" s="13">
        <v>3</v>
      </c>
      <c r="J22" s="13">
        <v>4</v>
      </c>
      <c r="K22" s="13">
        <v>1</v>
      </c>
      <c r="L22" s="13">
        <v>2</v>
      </c>
      <c r="M22" s="13">
        <v>3</v>
      </c>
      <c r="N22" s="13">
        <v>1</v>
      </c>
      <c r="O22" s="13">
        <v>2</v>
      </c>
      <c r="P22" s="13">
        <v>1</v>
      </c>
    </row>
    <row r="23" spans="2:19" x14ac:dyDescent="0.3">
      <c r="B23" s="42" t="s">
        <v>229</v>
      </c>
      <c r="C23" s="13"/>
      <c r="D23" s="13"/>
      <c r="E23" s="13"/>
      <c r="F23" s="13"/>
      <c r="G23" s="13">
        <v>4400</v>
      </c>
      <c r="H23" s="13">
        <v>4000</v>
      </c>
      <c r="I23" s="13">
        <v>3500</v>
      </c>
      <c r="J23" s="13">
        <v>3200</v>
      </c>
      <c r="K23" s="13">
        <v>4400</v>
      </c>
      <c r="L23" s="13">
        <v>4000</v>
      </c>
      <c r="M23" s="13">
        <v>3500</v>
      </c>
      <c r="N23" s="13">
        <v>4400</v>
      </c>
      <c r="O23" s="13">
        <v>4000</v>
      </c>
      <c r="P23" s="13">
        <v>4400</v>
      </c>
    </row>
    <row r="24" spans="2:19" x14ac:dyDescent="0.3">
      <c r="B24" s="42" t="s">
        <v>289</v>
      </c>
      <c r="C24" s="13">
        <f>$I$8</f>
        <v>2000</v>
      </c>
      <c r="D24" s="13">
        <v>2000</v>
      </c>
      <c r="E24" s="13">
        <v>2000</v>
      </c>
      <c r="F24" s="13">
        <v>2000</v>
      </c>
      <c r="G24" s="13">
        <v>2000</v>
      </c>
      <c r="H24" s="13">
        <v>2000</v>
      </c>
      <c r="I24" s="13">
        <v>2000</v>
      </c>
      <c r="J24" s="13">
        <v>2000</v>
      </c>
      <c r="K24" s="13">
        <v>2000</v>
      </c>
      <c r="L24" s="13">
        <v>2000</v>
      </c>
      <c r="M24" s="13">
        <v>2000</v>
      </c>
      <c r="N24" s="13">
        <v>2000</v>
      </c>
      <c r="O24" s="13">
        <v>2000</v>
      </c>
      <c r="P24" s="13">
        <v>2000</v>
      </c>
    </row>
    <row r="25" spans="2:19" x14ac:dyDescent="0.3">
      <c r="B25" s="42" t="s">
        <v>292</v>
      </c>
      <c r="C25" s="13">
        <f>$L$9</f>
        <v>3200</v>
      </c>
      <c r="D25" s="13">
        <f t="shared" ref="D25:P25" si="1">$L$9</f>
        <v>3200</v>
      </c>
      <c r="E25" s="13">
        <f t="shared" si="1"/>
        <v>3200</v>
      </c>
      <c r="F25" s="13">
        <f t="shared" si="1"/>
        <v>3200</v>
      </c>
      <c r="G25" s="13"/>
      <c r="H25" s="13"/>
      <c r="I25" s="13"/>
      <c r="J25" s="13"/>
      <c r="K25" s="13"/>
      <c r="L25" s="13"/>
      <c r="M25" s="13"/>
      <c r="N25" s="13"/>
      <c r="O25" s="13"/>
      <c r="P25" s="13"/>
    </row>
    <row r="26" spans="2:19" x14ac:dyDescent="0.3">
      <c r="B26" s="42" t="s">
        <v>290</v>
      </c>
      <c r="C26" s="13">
        <f>SUM(C23:C25)</f>
        <v>5200</v>
      </c>
      <c r="D26" s="13">
        <f t="shared" ref="D26:P26" si="2">SUM(D23:D25)</f>
        <v>5200</v>
      </c>
      <c r="E26" s="13">
        <f t="shared" si="2"/>
        <v>5200</v>
      </c>
      <c r="F26" s="13">
        <f t="shared" si="2"/>
        <v>5200</v>
      </c>
      <c r="G26" s="13">
        <f t="shared" si="2"/>
        <v>6400</v>
      </c>
      <c r="H26" s="13">
        <f t="shared" si="2"/>
        <v>6000</v>
      </c>
      <c r="I26" s="13">
        <f t="shared" si="2"/>
        <v>5500</v>
      </c>
      <c r="J26" s="13">
        <f t="shared" si="2"/>
        <v>5200</v>
      </c>
      <c r="K26" s="13">
        <f t="shared" si="2"/>
        <v>6400</v>
      </c>
      <c r="L26" s="13">
        <f t="shared" si="2"/>
        <v>6000</v>
      </c>
      <c r="M26" s="13">
        <f t="shared" si="2"/>
        <v>5500</v>
      </c>
      <c r="N26" s="13">
        <f t="shared" si="2"/>
        <v>6400</v>
      </c>
      <c r="O26" s="13">
        <f t="shared" si="2"/>
        <v>6000</v>
      </c>
      <c r="P26" s="13">
        <f t="shared" si="2"/>
        <v>6400</v>
      </c>
    </row>
    <row r="27" spans="2:19" ht="27.6" x14ac:dyDescent="0.3">
      <c r="B27" s="68" t="s">
        <v>291</v>
      </c>
      <c r="C27" s="13">
        <f>C26</f>
        <v>5200</v>
      </c>
      <c r="D27" s="13">
        <f t="shared" ref="D27:F27" si="3">D26</f>
        <v>5200</v>
      </c>
      <c r="E27" s="13">
        <f t="shared" si="3"/>
        <v>5200</v>
      </c>
      <c r="F27" s="13">
        <f t="shared" si="3"/>
        <v>5200</v>
      </c>
      <c r="G27" s="13">
        <f t="shared" ref="G27:P27" si="4">G26*G22</f>
        <v>6400</v>
      </c>
      <c r="H27" s="13">
        <f t="shared" si="4"/>
        <v>12000</v>
      </c>
      <c r="I27" s="13">
        <f t="shared" si="4"/>
        <v>16500</v>
      </c>
      <c r="J27" s="13">
        <f t="shared" si="4"/>
        <v>20800</v>
      </c>
      <c r="K27" s="13">
        <f t="shared" si="4"/>
        <v>6400</v>
      </c>
      <c r="L27" s="13">
        <f t="shared" si="4"/>
        <v>12000</v>
      </c>
      <c r="M27" s="13">
        <f t="shared" si="4"/>
        <v>16500</v>
      </c>
      <c r="N27" s="13">
        <f t="shared" si="4"/>
        <v>6400</v>
      </c>
      <c r="O27" s="13">
        <f t="shared" si="4"/>
        <v>12000</v>
      </c>
      <c r="P27" s="13">
        <f t="shared" si="4"/>
        <v>6400</v>
      </c>
    </row>
    <row r="29" spans="2:19" x14ac:dyDescent="0.3">
      <c r="B29" s="69" t="s">
        <v>210</v>
      </c>
      <c r="C29" s="69"/>
      <c r="D29" s="69"/>
      <c r="E29" s="69"/>
      <c r="F29" s="69"/>
      <c r="G29" s="69"/>
      <c r="H29" s="69"/>
      <c r="I29" s="69"/>
      <c r="J29" s="69"/>
      <c r="K29" s="69"/>
      <c r="L29" s="69"/>
      <c r="M29" s="69"/>
      <c r="N29" s="69"/>
      <c r="O29" s="69"/>
      <c r="P29" s="69"/>
      <c r="Q29" s="69"/>
      <c r="R29" s="69"/>
      <c r="S29" s="69"/>
    </row>
    <row r="30" spans="2:19" s="44" customFormat="1" ht="41.4" x14ac:dyDescent="0.3">
      <c r="B30" s="41"/>
      <c r="C30" s="21" t="s">
        <v>184</v>
      </c>
      <c r="D30" s="21" t="s">
        <v>185</v>
      </c>
      <c r="E30" s="21" t="s">
        <v>186</v>
      </c>
      <c r="F30" s="21" t="s">
        <v>187</v>
      </c>
      <c r="G30" s="21" t="s">
        <v>172</v>
      </c>
      <c r="H30" s="21" t="s">
        <v>173</v>
      </c>
      <c r="I30" s="21" t="s">
        <v>174</v>
      </c>
      <c r="J30" s="21" t="s">
        <v>175</v>
      </c>
      <c r="K30" s="21" t="s">
        <v>176</v>
      </c>
      <c r="L30" s="21" t="s">
        <v>177</v>
      </c>
      <c r="M30" s="21" t="s">
        <v>178</v>
      </c>
      <c r="N30" s="21" t="s">
        <v>179</v>
      </c>
      <c r="O30" s="21" t="s">
        <v>180</v>
      </c>
      <c r="P30" s="21" t="s">
        <v>181</v>
      </c>
      <c r="Q30" s="21" t="s">
        <v>256</v>
      </c>
      <c r="R30" s="21"/>
      <c r="S30" s="21" t="s">
        <v>257</v>
      </c>
    </row>
    <row r="31" spans="2:19" x14ac:dyDescent="0.3">
      <c r="B31" s="39" t="s">
        <v>189</v>
      </c>
      <c r="C31" s="13">
        <v>1</v>
      </c>
      <c r="D31" s="13"/>
      <c r="E31" s="13"/>
      <c r="F31" s="13"/>
      <c r="G31" s="13"/>
      <c r="H31" s="13"/>
      <c r="I31" s="13"/>
      <c r="J31" s="13"/>
      <c r="K31" s="13"/>
      <c r="L31" s="13"/>
      <c r="M31" s="13"/>
      <c r="N31" s="13"/>
      <c r="O31" s="13"/>
      <c r="P31" s="13"/>
      <c r="Q31" s="13">
        <f>C21</f>
        <v>0</v>
      </c>
      <c r="R31" s="47" t="s">
        <v>23</v>
      </c>
      <c r="S31" s="13">
        <v>1</v>
      </c>
    </row>
    <row r="32" spans="2:19" x14ac:dyDescent="0.3">
      <c r="B32" s="39" t="s">
        <v>190</v>
      </c>
      <c r="C32" s="13"/>
      <c r="D32" s="13">
        <v>1</v>
      </c>
      <c r="E32" s="13"/>
      <c r="F32" s="13"/>
      <c r="G32" s="13"/>
      <c r="H32" s="13"/>
      <c r="I32" s="13"/>
      <c r="J32" s="13"/>
      <c r="K32" s="13"/>
      <c r="L32" s="13"/>
      <c r="M32" s="13"/>
      <c r="N32" s="13"/>
      <c r="O32" s="13"/>
      <c r="P32" s="13"/>
      <c r="Q32" s="13">
        <f>D21</f>
        <v>0</v>
      </c>
      <c r="R32" s="47" t="s">
        <v>23</v>
      </c>
      <c r="S32" s="13">
        <v>2</v>
      </c>
    </row>
    <row r="33" spans="1:19" x14ac:dyDescent="0.3">
      <c r="B33" s="39" t="s">
        <v>191</v>
      </c>
      <c r="C33" s="13"/>
      <c r="D33" s="13"/>
      <c r="E33" s="13">
        <v>1</v>
      </c>
      <c r="F33" s="13"/>
      <c r="G33" s="13"/>
      <c r="H33" s="13"/>
      <c r="I33" s="13"/>
      <c r="J33" s="13"/>
      <c r="K33" s="13"/>
      <c r="L33" s="13"/>
      <c r="M33" s="13"/>
      <c r="N33" s="13"/>
      <c r="O33" s="13"/>
      <c r="P33" s="13"/>
      <c r="Q33" s="13">
        <f>E21</f>
        <v>0</v>
      </c>
      <c r="R33" s="47" t="s">
        <v>23</v>
      </c>
      <c r="S33" s="13">
        <v>3</v>
      </c>
    </row>
    <row r="34" spans="1:19" x14ac:dyDescent="0.3">
      <c r="B34" s="39" t="s">
        <v>192</v>
      </c>
      <c r="C34" s="13"/>
      <c r="D34" s="13"/>
      <c r="E34" s="13"/>
      <c r="F34" s="13">
        <v>1</v>
      </c>
      <c r="G34" s="13"/>
      <c r="H34" s="13"/>
      <c r="I34" s="13"/>
      <c r="J34" s="13"/>
      <c r="K34" s="13"/>
      <c r="L34" s="13"/>
      <c r="M34" s="13"/>
      <c r="N34" s="13"/>
      <c r="O34" s="13"/>
      <c r="P34" s="13"/>
      <c r="Q34" s="13">
        <f>F21</f>
        <v>0</v>
      </c>
      <c r="R34" s="47" t="s">
        <v>23</v>
      </c>
      <c r="S34" s="13">
        <v>1</v>
      </c>
    </row>
    <row r="35" spans="1:19" x14ac:dyDescent="0.3">
      <c r="R35" s="3"/>
    </row>
    <row r="36" spans="1:19" x14ac:dyDescent="0.3">
      <c r="B36" s="69" t="s">
        <v>211</v>
      </c>
      <c r="C36" s="69"/>
      <c r="D36" s="69"/>
      <c r="E36" s="69"/>
      <c r="F36" s="69"/>
      <c r="G36" s="69"/>
      <c r="H36" s="69"/>
      <c r="I36" s="69"/>
      <c r="J36" s="69"/>
      <c r="K36" s="69"/>
      <c r="L36" s="69"/>
      <c r="M36" s="69"/>
      <c r="N36" s="69"/>
      <c r="O36" s="69"/>
      <c r="P36" s="69"/>
      <c r="Q36" s="69"/>
      <c r="R36" s="69"/>
      <c r="S36" s="69"/>
    </row>
    <row r="37" spans="1:19" s="44" customFormat="1" ht="41.4" x14ac:dyDescent="0.3">
      <c r="B37" s="41"/>
      <c r="C37" s="21" t="s">
        <v>184</v>
      </c>
      <c r="D37" s="21" t="s">
        <v>185</v>
      </c>
      <c r="E37" s="21" t="s">
        <v>186</v>
      </c>
      <c r="F37" s="21" t="s">
        <v>187</v>
      </c>
      <c r="G37" s="21" t="s">
        <v>172</v>
      </c>
      <c r="H37" s="21" t="s">
        <v>173</v>
      </c>
      <c r="I37" s="21" t="s">
        <v>174</v>
      </c>
      <c r="J37" s="21" t="s">
        <v>175</v>
      </c>
      <c r="K37" s="21" t="s">
        <v>176</v>
      </c>
      <c r="L37" s="21" t="s">
        <v>177</v>
      </c>
      <c r="M37" s="21" t="s">
        <v>178</v>
      </c>
      <c r="N37" s="21" t="s">
        <v>179</v>
      </c>
      <c r="O37" s="21" t="s">
        <v>180</v>
      </c>
      <c r="P37" s="21" t="s">
        <v>181</v>
      </c>
      <c r="Q37" s="21" t="s">
        <v>256</v>
      </c>
      <c r="R37" s="21"/>
      <c r="S37" s="21" t="s">
        <v>257</v>
      </c>
    </row>
    <row r="38" spans="1:19" x14ac:dyDescent="0.3">
      <c r="B38" s="39" t="s">
        <v>189</v>
      </c>
      <c r="C38" s="13">
        <v>1</v>
      </c>
      <c r="D38" s="13"/>
      <c r="E38" s="13"/>
      <c r="F38" s="13"/>
      <c r="G38" s="13">
        <v>1</v>
      </c>
      <c r="H38" s="13">
        <v>1</v>
      </c>
      <c r="I38" s="13">
        <v>1</v>
      </c>
      <c r="J38" s="13">
        <v>1</v>
      </c>
      <c r="K38" s="13"/>
      <c r="L38" s="13"/>
      <c r="M38" s="13"/>
      <c r="N38" s="13"/>
      <c r="O38" s="13"/>
      <c r="P38" s="13"/>
      <c r="Q38" s="13">
        <f>C21+G21+H21+I21+J21</f>
        <v>10</v>
      </c>
      <c r="R38" s="47" t="s">
        <v>39</v>
      </c>
      <c r="S38" s="13">
        <v>10</v>
      </c>
    </row>
    <row r="39" spans="1:19" x14ac:dyDescent="0.3">
      <c r="B39" s="39" t="s">
        <v>190</v>
      </c>
      <c r="C39" s="13"/>
      <c r="D39" s="13">
        <v>1</v>
      </c>
      <c r="E39" s="13"/>
      <c r="F39" s="13"/>
      <c r="G39" s="13"/>
      <c r="H39" s="13">
        <v>1</v>
      </c>
      <c r="I39" s="13">
        <v>1</v>
      </c>
      <c r="J39" s="13">
        <v>1</v>
      </c>
      <c r="K39" s="13">
        <v>1</v>
      </c>
      <c r="L39" s="13">
        <v>1</v>
      </c>
      <c r="M39" s="13"/>
      <c r="N39" s="13"/>
      <c r="O39" s="13"/>
      <c r="P39" s="13"/>
      <c r="Q39" s="13">
        <f>D21+H21+I21+J21+K21+L21</f>
        <v>12</v>
      </c>
      <c r="R39" s="47" t="s">
        <v>39</v>
      </c>
      <c r="S39" s="13">
        <v>12</v>
      </c>
    </row>
    <row r="40" spans="1:19" x14ac:dyDescent="0.3">
      <c r="B40" s="39" t="s">
        <v>191</v>
      </c>
      <c r="C40" s="13"/>
      <c r="D40" s="13"/>
      <c r="E40" s="13">
        <v>1</v>
      </c>
      <c r="F40" s="13"/>
      <c r="G40" s="13"/>
      <c r="H40" s="13"/>
      <c r="I40" s="13">
        <v>1</v>
      </c>
      <c r="J40" s="13">
        <v>1</v>
      </c>
      <c r="K40" s="13"/>
      <c r="L40" s="13">
        <v>1</v>
      </c>
      <c r="M40" s="13">
        <v>1</v>
      </c>
      <c r="N40" s="13">
        <v>1</v>
      </c>
      <c r="O40" s="13">
        <v>1</v>
      </c>
      <c r="P40" s="13"/>
      <c r="Q40" s="13">
        <f>E21+I21+J21+L21+M21+N21+O21</f>
        <v>14</v>
      </c>
      <c r="R40" s="47" t="s">
        <v>39</v>
      </c>
      <c r="S40" s="13">
        <v>14</v>
      </c>
    </row>
    <row r="41" spans="1:19" x14ac:dyDescent="0.3">
      <c r="B41" s="39" t="s">
        <v>192</v>
      </c>
      <c r="C41" s="13"/>
      <c r="D41" s="13"/>
      <c r="E41" s="13"/>
      <c r="F41" s="13">
        <v>1</v>
      </c>
      <c r="G41" s="13"/>
      <c r="H41" s="13"/>
      <c r="I41" s="13"/>
      <c r="J41" s="13">
        <v>1</v>
      </c>
      <c r="K41" s="13"/>
      <c r="L41" s="13"/>
      <c r="M41" s="13">
        <v>1</v>
      </c>
      <c r="N41" s="13"/>
      <c r="O41" s="13">
        <v>1</v>
      </c>
      <c r="P41" s="13">
        <v>1</v>
      </c>
      <c r="Q41" s="13">
        <f>F21+J21+M21+O21+P21</f>
        <v>8</v>
      </c>
      <c r="R41" s="47" t="s">
        <v>39</v>
      </c>
      <c r="S41" s="13">
        <v>8</v>
      </c>
    </row>
    <row r="43" spans="1:19" x14ac:dyDescent="0.3">
      <c r="A43" s="49">
        <v>1</v>
      </c>
      <c r="B43" s="49" t="s">
        <v>231</v>
      </c>
    </row>
    <row r="44" spans="1:19" s="44" customFormat="1" ht="27.6" x14ac:dyDescent="0.3">
      <c r="B44" s="41" t="s">
        <v>188</v>
      </c>
      <c r="C44" s="41" t="s">
        <v>220</v>
      </c>
      <c r="D44" s="41" t="s">
        <v>166</v>
      </c>
      <c r="F44" s="20"/>
      <c r="G44" s="20"/>
      <c r="H44" s="20"/>
      <c r="I44" s="20"/>
      <c r="J44" s="20"/>
      <c r="K44" s="20"/>
      <c r="L44" s="20"/>
      <c r="M44" s="20"/>
      <c r="N44" s="20"/>
      <c r="O44" s="20"/>
      <c r="P44" s="20"/>
      <c r="Q44" s="20"/>
      <c r="R44" s="20"/>
      <c r="S44" s="20"/>
    </row>
    <row r="45" spans="1:19" x14ac:dyDescent="0.3">
      <c r="B45" s="57">
        <f>I21</f>
        <v>2</v>
      </c>
      <c r="C45" s="55" t="s">
        <v>167</v>
      </c>
      <c r="D45" s="55" t="s">
        <v>221</v>
      </c>
      <c r="E45" s="54"/>
    </row>
    <row r="46" spans="1:19" x14ac:dyDescent="0.3">
      <c r="B46" s="57">
        <f>J21</f>
        <v>8</v>
      </c>
      <c r="C46" s="55" t="s">
        <v>167</v>
      </c>
      <c r="D46" s="55" t="s">
        <v>222</v>
      </c>
      <c r="E46" s="54"/>
    </row>
    <row r="47" spans="1:19" x14ac:dyDescent="0.3">
      <c r="B47" s="57">
        <f>L21</f>
        <v>2</v>
      </c>
      <c r="C47" s="55" t="s">
        <v>168</v>
      </c>
      <c r="D47" s="55" t="s">
        <v>223</v>
      </c>
      <c r="E47" s="54"/>
    </row>
    <row r="48" spans="1:19" x14ac:dyDescent="0.3">
      <c r="B48" s="57">
        <f>N21</f>
        <v>2</v>
      </c>
      <c r="C48" s="55" t="s">
        <v>169</v>
      </c>
      <c r="D48" s="55" t="s">
        <v>224</v>
      </c>
      <c r="E48" s="54"/>
    </row>
    <row r="51" spans="1:19" x14ac:dyDescent="0.3">
      <c r="A51" s="49">
        <v>2</v>
      </c>
      <c r="B51" s="49" t="s">
        <v>225</v>
      </c>
    </row>
    <row r="52" spans="1:19" x14ac:dyDescent="0.3">
      <c r="A52" s="49" t="s">
        <v>227</v>
      </c>
      <c r="B52" s="78" t="s">
        <v>226</v>
      </c>
      <c r="C52" s="79" t="s">
        <v>188</v>
      </c>
      <c r="D52" s="79"/>
      <c r="E52" s="79"/>
      <c r="F52" s="79"/>
    </row>
    <row r="53" spans="1:19" x14ac:dyDescent="0.3">
      <c r="B53" s="78"/>
      <c r="C53" s="15">
        <f>C21</f>
        <v>0</v>
      </c>
      <c r="D53" s="15">
        <f>D21</f>
        <v>0</v>
      </c>
      <c r="E53" s="15">
        <f>E21</f>
        <v>0</v>
      </c>
      <c r="F53" s="15">
        <f>F21</f>
        <v>0</v>
      </c>
    </row>
    <row r="54" spans="1:19" x14ac:dyDescent="0.3">
      <c r="B54" s="39" t="s">
        <v>228</v>
      </c>
      <c r="C54" s="13">
        <v>600</v>
      </c>
      <c r="D54" s="13">
        <v>600</v>
      </c>
      <c r="E54" s="13">
        <v>600</v>
      </c>
      <c r="F54" s="13">
        <v>600</v>
      </c>
    </row>
    <row r="55" spans="1:19" x14ac:dyDescent="0.3">
      <c r="B55" s="39" t="s">
        <v>212</v>
      </c>
      <c r="C55" s="13">
        <f>$I$8</f>
        <v>2000</v>
      </c>
      <c r="D55" s="13">
        <f t="shared" ref="D55:F55" si="5">$I$8</f>
        <v>2000</v>
      </c>
      <c r="E55" s="13">
        <f t="shared" si="5"/>
        <v>2000</v>
      </c>
      <c r="F55" s="13">
        <f t="shared" si="5"/>
        <v>2000</v>
      </c>
    </row>
    <row r="56" spans="1:19" x14ac:dyDescent="0.3">
      <c r="B56" s="39" t="s">
        <v>217</v>
      </c>
      <c r="C56" s="13">
        <f>$L$9</f>
        <v>3200</v>
      </c>
      <c r="D56" s="13">
        <f t="shared" ref="D56:F56" si="6">$L$9</f>
        <v>3200</v>
      </c>
      <c r="E56" s="13">
        <f t="shared" si="6"/>
        <v>3200</v>
      </c>
      <c r="F56" s="13">
        <f t="shared" si="6"/>
        <v>3200</v>
      </c>
    </row>
    <row r="57" spans="1:19" s="49" customFormat="1" ht="27.6" x14ac:dyDescent="0.3">
      <c r="B57" s="68" t="s">
        <v>295</v>
      </c>
      <c r="C57" s="15">
        <f>C55+C56</f>
        <v>5200</v>
      </c>
      <c r="D57" s="15">
        <f t="shared" ref="D57:F57" si="7">D55+D56</f>
        <v>5200</v>
      </c>
      <c r="E57" s="15">
        <f t="shared" si="7"/>
        <v>5200</v>
      </c>
      <c r="F57" s="15">
        <f t="shared" si="7"/>
        <v>5200</v>
      </c>
      <c r="G57" s="2"/>
      <c r="H57" s="2"/>
      <c r="I57" s="2"/>
      <c r="J57" s="2"/>
      <c r="K57" s="2"/>
      <c r="L57" s="2"/>
      <c r="M57" s="2"/>
      <c r="N57" s="2"/>
      <c r="O57" s="2"/>
      <c r="P57" s="2"/>
      <c r="Q57" s="2"/>
      <c r="R57" s="2"/>
      <c r="S57" s="2"/>
    </row>
    <row r="58" spans="1:19" ht="27.6" x14ac:dyDescent="0.3">
      <c r="B58" s="68" t="s">
        <v>296</v>
      </c>
      <c r="C58" s="15">
        <f>SUM(C54:C56)</f>
        <v>5800</v>
      </c>
      <c r="D58" s="15">
        <f t="shared" ref="D58:F58" si="8">SUM(D54:D56)</f>
        <v>5800</v>
      </c>
      <c r="E58" s="15">
        <f t="shared" si="8"/>
        <v>5800</v>
      </c>
      <c r="F58" s="15">
        <f t="shared" si="8"/>
        <v>5800</v>
      </c>
    </row>
    <row r="60" spans="1:19" x14ac:dyDescent="0.3">
      <c r="A60" s="49" t="s">
        <v>232</v>
      </c>
      <c r="B60" s="78" t="s">
        <v>230</v>
      </c>
      <c r="C60" s="79" t="s">
        <v>188</v>
      </c>
      <c r="D60" s="79"/>
      <c r="E60" s="79"/>
      <c r="F60" s="79"/>
    </row>
    <row r="61" spans="1:19" x14ac:dyDescent="0.3">
      <c r="B61" s="78"/>
      <c r="C61" s="15">
        <f>I21</f>
        <v>2</v>
      </c>
      <c r="D61" s="15">
        <f>J21</f>
        <v>8</v>
      </c>
      <c r="E61" s="15">
        <f>L21</f>
        <v>2</v>
      </c>
      <c r="F61" s="15">
        <f>N21</f>
        <v>2</v>
      </c>
    </row>
    <row r="62" spans="1:19" x14ac:dyDescent="0.3">
      <c r="B62" s="39" t="s">
        <v>220</v>
      </c>
      <c r="C62" s="13" t="s">
        <v>167</v>
      </c>
      <c r="D62" s="13" t="s">
        <v>167</v>
      </c>
      <c r="E62" s="13" t="s">
        <v>168</v>
      </c>
      <c r="F62" s="13" t="s">
        <v>169</v>
      </c>
    </row>
    <row r="63" spans="1:19" x14ac:dyDescent="0.3">
      <c r="B63" s="39" t="s">
        <v>166</v>
      </c>
      <c r="C63" s="56" t="s">
        <v>221</v>
      </c>
      <c r="D63" s="56" t="s">
        <v>222</v>
      </c>
      <c r="E63" s="56" t="s">
        <v>223</v>
      </c>
      <c r="F63" s="56" t="s">
        <v>224</v>
      </c>
    </row>
    <row r="64" spans="1:19" x14ac:dyDescent="0.3">
      <c r="B64" s="45" t="s">
        <v>301</v>
      </c>
      <c r="C64" s="13">
        <f>I27</f>
        <v>16500</v>
      </c>
      <c r="D64" s="13">
        <f>J27</f>
        <v>20800</v>
      </c>
      <c r="E64" s="13">
        <f>L27</f>
        <v>12000</v>
      </c>
      <c r="F64" s="13">
        <f>N27</f>
        <v>6400</v>
      </c>
    </row>
    <row r="65" spans="1:6" ht="27.6" x14ac:dyDescent="0.3">
      <c r="B65" s="68" t="s">
        <v>300</v>
      </c>
      <c r="C65" s="15">
        <f>C61*C64</f>
        <v>33000</v>
      </c>
      <c r="D65" s="15">
        <f t="shared" ref="D65:F65" si="9">D61*D64</f>
        <v>166400</v>
      </c>
      <c r="E65" s="15">
        <f t="shared" si="9"/>
        <v>24000</v>
      </c>
      <c r="F65" s="15">
        <f t="shared" si="9"/>
        <v>12800</v>
      </c>
    </row>
    <row r="67" spans="1:6" x14ac:dyDescent="0.3">
      <c r="A67" s="49" t="s">
        <v>233</v>
      </c>
      <c r="B67" s="49" t="s">
        <v>234</v>
      </c>
    </row>
    <row r="68" spans="1:6" x14ac:dyDescent="0.3">
      <c r="B68" s="37" t="s">
        <v>235</v>
      </c>
    </row>
    <row r="69" spans="1:6" x14ac:dyDescent="0.3">
      <c r="B69" s="45" t="s">
        <v>237</v>
      </c>
      <c r="C69" s="13">
        <f>C53</f>
        <v>0</v>
      </c>
      <c r="D69" s="13">
        <f>D53</f>
        <v>0</v>
      </c>
      <c r="E69" s="13">
        <f>E53</f>
        <v>0</v>
      </c>
      <c r="F69" s="13">
        <f>F53</f>
        <v>0</v>
      </c>
    </row>
    <row r="70" spans="1:6" x14ac:dyDescent="0.3">
      <c r="B70" s="45" t="s">
        <v>212</v>
      </c>
      <c r="C70" s="13">
        <f>C57</f>
        <v>5200</v>
      </c>
      <c r="D70" s="13">
        <f t="shared" ref="D70:F70" si="10">D57</f>
        <v>5200</v>
      </c>
      <c r="E70" s="13">
        <f t="shared" si="10"/>
        <v>5200</v>
      </c>
      <c r="F70" s="13">
        <f t="shared" si="10"/>
        <v>5200</v>
      </c>
    </row>
    <row r="71" spans="1:6" x14ac:dyDescent="0.3">
      <c r="B71" s="45" t="s">
        <v>238</v>
      </c>
      <c r="C71" s="13">
        <f>C61</f>
        <v>2</v>
      </c>
      <c r="D71" s="13">
        <f>D61</f>
        <v>8</v>
      </c>
      <c r="E71" s="13">
        <f>E61</f>
        <v>2</v>
      </c>
      <c r="F71" s="13">
        <f>F61</f>
        <v>2</v>
      </c>
    </row>
    <row r="72" spans="1:6" ht="27.6" x14ac:dyDescent="0.3">
      <c r="B72" s="45" t="s">
        <v>236</v>
      </c>
      <c r="C72" s="59">
        <f>C64</f>
        <v>16500</v>
      </c>
      <c r="D72" s="59">
        <f t="shared" ref="D72:F72" si="11">D64</f>
        <v>20800</v>
      </c>
      <c r="E72" s="59">
        <f t="shared" si="11"/>
        <v>12000</v>
      </c>
      <c r="F72" s="59">
        <f t="shared" si="11"/>
        <v>6400</v>
      </c>
    </row>
    <row r="73" spans="1:6" ht="27.6" x14ac:dyDescent="0.3">
      <c r="B73" s="58" t="s">
        <v>234</v>
      </c>
      <c r="C73" s="60">
        <f>(C69*C70)+(C71*C72)+(D69*D70)+(D71*D72)+(E69*E70)+(E71*E72)+(F69*F70)+(F71*F72)</f>
        <v>236200</v>
      </c>
      <c r="D73" s="61"/>
      <c r="E73" s="61"/>
      <c r="F73" s="62"/>
    </row>
    <row r="75" spans="1:6" x14ac:dyDescent="0.3">
      <c r="B75" s="37" t="s">
        <v>239</v>
      </c>
    </row>
    <row r="76" spans="1:6" x14ac:dyDescent="0.3">
      <c r="B76" s="49" t="s">
        <v>240</v>
      </c>
      <c r="C76" s="2">
        <f>((5800)*(C53+D53+E53+F53))+((C61*C64)+(D61*D64)+(E61*E64)+(F61*F64))</f>
        <v>236200</v>
      </c>
    </row>
    <row r="79" spans="1:6" x14ac:dyDescent="0.3">
      <c r="A79" s="49"/>
    </row>
  </sheetData>
  <mergeCells count="8">
    <mergeCell ref="B60:B61"/>
    <mergeCell ref="C60:F60"/>
    <mergeCell ref="H4:I4"/>
    <mergeCell ref="K4:L4"/>
    <mergeCell ref="B29:S29"/>
    <mergeCell ref="B36:S36"/>
    <mergeCell ref="B52:B53"/>
    <mergeCell ref="C52:F5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4388-9F89-4766-8FC2-94D51BCACF37}">
  <dimension ref="B2:M52"/>
  <sheetViews>
    <sheetView workbookViewId="0"/>
  </sheetViews>
  <sheetFormatPr defaultRowHeight="13.8" x14ac:dyDescent="0.3"/>
  <cols>
    <col min="1" max="1" width="2.6640625" style="1" customWidth="1"/>
    <col min="2" max="2" width="22.33203125" style="1" customWidth="1"/>
    <col min="3" max="10" width="8.88671875" style="1"/>
    <col min="11" max="11" width="17.33203125" style="1" customWidth="1"/>
    <col min="12" max="12" width="8" style="3" customWidth="1"/>
    <col min="13" max="13" width="17.33203125" style="1" customWidth="1"/>
    <col min="14" max="16384" width="8.88671875" style="1"/>
  </cols>
  <sheetData>
    <row r="2" spans="2:12" s="11" customFormat="1" ht="18" x14ac:dyDescent="0.3">
      <c r="B2" s="33" t="s">
        <v>0</v>
      </c>
      <c r="L2" s="46"/>
    </row>
    <row r="4" spans="2:12" s="2" customFormat="1" x14ac:dyDescent="0.3">
      <c r="B4" s="2" t="s">
        <v>1</v>
      </c>
      <c r="L4" s="12"/>
    </row>
    <row r="5" spans="2:12" x14ac:dyDescent="0.3">
      <c r="B5" s="13"/>
      <c r="C5" s="14" t="s">
        <v>7</v>
      </c>
      <c r="D5" s="14" t="s">
        <v>8</v>
      </c>
    </row>
    <row r="6" spans="2:12" x14ac:dyDescent="0.3">
      <c r="B6" s="15" t="s">
        <v>3</v>
      </c>
      <c r="C6" s="13" t="s">
        <v>9</v>
      </c>
      <c r="D6" s="13" t="s">
        <v>13</v>
      </c>
    </row>
    <row r="7" spans="2:12" x14ac:dyDescent="0.3">
      <c r="B7" s="15" t="s">
        <v>4</v>
      </c>
      <c r="C7" s="13" t="s">
        <v>10</v>
      </c>
      <c r="D7" s="13" t="s">
        <v>14</v>
      </c>
    </row>
    <row r="8" spans="2:12" x14ac:dyDescent="0.3">
      <c r="B8" s="15" t="s">
        <v>5</v>
      </c>
      <c r="C8" s="13" t="s">
        <v>11</v>
      </c>
      <c r="D8" s="13" t="s">
        <v>15</v>
      </c>
    </row>
    <row r="9" spans="2:12" x14ac:dyDescent="0.3">
      <c r="B9" s="15" t="s">
        <v>6</v>
      </c>
      <c r="C9" s="13" t="s">
        <v>12</v>
      </c>
      <c r="D9" s="13" t="s">
        <v>16</v>
      </c>
    </row>
    <row r="11" spans="2:12" x14ac:dyDescent="0.3">
      <c r="B11" s="50" t="s">
        <v>139</v>
      </c>
      <c r="C11" s="50">
        <f>(C13*C16)+(D13*D16)+(E13*E16)+(F13*F16)+(G13*G16)+(H13*H16)+(I13*I16)+(J13*J16)</f>
        <v>639833.33333333326</v>
      </c>
      <c r="D11" s="50"/>
      <c r="E11" s="50"/>
      <c r="F11" s="50"/>
      <c r="G11" s="50"/>
      <c r="H11" s="50"/>
      <c r="I11" s="50"/>
      <c r="J11" s="50"/>
    </row>
    <row r="12" spans="2:12" s="12" customFormat="1" x14ac:dyDescent="0.3">
      <c r="B12" s="12" t="s">
        <v>2</v>
      </c>
      <c r="C12" s="12" t="s">
        <v>9</v>
      </c>
      <c r="D12" s="12" t="s">
        <v>10</v>
      </c>
      <c r="E12" s="12" t="s">
        <v>11</v>
      </c>
      <c r="F12" s="12" t="s">
        <v>12</v>
      </c>
      <c r="G12" s="12" t="s">
        <v>13</v>
      </c>
      <c r="H12" s="12" t="s">
        <v>14</v>
      </c>
      <c r="I12" s="12" t="s">
        <v>15</v>
      </c>
      <c r="J12" s="12" t="s">
        <v>16</v>
      </c>
    </row>
    <row r="13" spans="2:12" x14ac:dyDescent="0.3">
      <c r="B13" s="50" t="s">
        <v>17</v>
      </c>
      <c r="C13" s="50">
        <v>546.6666666666664</v>
      </c>
      <c r="D13" s="50">
        <v>250</v>
      </c>
      <c r="E13" s="50">
        <v>203.3333333333334</v>
      </c>
      <c r="F13" s="50">
        <v>250</v>
      </c>
      <c r="G13" s="50">
        <v>1.1368683772161603E-13</v>
      </c>
      <c r="H13" s="50">
        <v>300</v>
      </c>
      <c r="I13" s="50">
        <v>200</v>
      </c>
      <c r="J13" s="50">
        <v>350</v>
      </c>
    </row>
    <row r="14" spans="2:12" x14ac:dyDescent="0.3">
      <c r="B14" s="2" t="s">
        <v>18</v>
      </c>
      <c r="C14" s="1">
        <v>500</v>
      </c>
      <c r="D14" s="1">
        <v>400</v>
      </c>
      <c r="E14" s="1">
        <v>300</v>
      </c>
      <c r="F14" s="1">
        <v>350</v>
      </c>
      <c r="G14" s="1">
        <v>500</v>
      </c>
      <c r="H14" s="1">
        <v>400</v>
      </c>
      <c r="I14" s="1">
        <v>300</v>
      </c>
      <c r="J14" s="1">
        <v>350</v>
      </c>
    </row>
    <row r="15" spans="2:12" x14ac:dyDescent="0.3">
      <c r="B15" s="2" t="s">
        <v>20</v>
      </c>
      <c r="C15" s="1">
        <v>100</v>
      </c>
      <c r="D15" s="1">
        <v>100</v>
      </c>
      <c r="E15" s="1">
        <v>100</v>
      </c>
      <c r="F15" s="1">
        <v>100</v>
      </c>
      <c r="G15" s="1">
        <v>70</v>
      </c>
      <c r="H15" s="1">
        <v>70</v>
      </c>
      <c r="I15" s="1">
        <v>70</v>
      </c>
      <c r="J15" s="1">
        <v>70</v>
      </c>
    </row>
    <row r="16" spans="2:12" ht="14.4" thickBot="1" x14ac:dyDescent="0.35">
      <c r="B16" s="2" t="s">
        <v>19</v>
      </c>
      <c r="C16" s="17">
        <f>C14-C15</f>
        <v>400</v>
      </c>
      <c r="D16" s="17">
        <f t="shared" ref="D16:J16" si="0">D14-D15</f>
        <v>300</v>
      </c>
      <c r="E16" s="17">
        <f t="shared" si="0"/>
        <v>200</v>
      </c>
      <c r="F16" s="17">
        <f t="shared" si="0"/>
        <v>250</v>
      </c>
      <c r="G16" s="17">
        <f t="shared" si="0"/>
        <v>430</v>
      </c>
      <c r="H16" s="17">
        <f t="shared" si="0"/>
        <v>330</v>
      </c>
      <c r="I16" s="17">
        <f t="shared" si="0"/>
        <v>230</v>
      </c>
      <c r="J16" s="17">
        <f t="shared" si="0"/>
        <v>280</v>
      </c>
    </row>
    <row r="17" spans="2:13" ht="14.4" thickTop="1" x14ac:dyDescent="0.3"/>
    <row r="18" spans="2:13" s="2" customFormat="1" x14ac:dyDescent="0.3">
      <c r="B18" s="69" t="s">
        <v>21</v>
      </c>
      <c r="C18" s="69"/>
      <c r="D18" s="69"/>
      <c r="E18" s="69"/>
      <c r="F18" s="69"/>
      <c r="G18" s="69"/>
      <c r="H18" s="69"/>
      <c r="I18" s="69"/>
      <c r="J18" s="69"/>
      <c r="K18" s="69"/>
      <c r="L18" s="69"/>
      <c r="M18" s="69"/>
    </row>
    <row r="19" spans="2:13" s="12" customFormat="1" x14ac:dyDescent="0.3">
      <c r="B19" s="14" t="s">
        <v>2</v>
      </c>
      <c r="C19" s="14" t="s">
        <v>9</v>
      </c>
      <c r="D19" s="14" t="s">
        <v>10</v>
      </c>
      <c r="E19" s="14" t="s">
        <v>11</v>
      </c>
      <c r="F19" s="14" t="s">
        <v>12</v>
      </c>
      <c r="G19" s="14" t="s">
        <v>13</v>
      </c>
      <c r="H19" s="14" t="s">
        <v>14</v>
      </c>
      <c r="I19" s="14" t="s">
        <v>15</v>
      </c>
      <c r="J19" s="14" t="s">
        <v>16</v>
      </c>
      <c r="K19" s="14"/>
      <c r="L19" s="14"/>
      <c r="M19" s="14"/>
    </row>
    <row r="20" spans="2:13" s="20" customFormat="1" ht="41.4" x14ac:dyDescent="0.3">
      <c r="B20" s="21" t="s">
        <v>22</v>
      </c>
      <c r="C20" s="21"/>
      <c r="D20" s="21"/>
      <c r="E20" s="21"/>
      <c r="F20" s="21"/>
      <c r="G20" s="21"/>
      <c r="H20" s="21"/>
      <c r="I20" s="21"/>
      <c r="J20" s="21"/>
      <c r="K20" s="21" t="s">
        <v>26</v>
      </c>
      <c r="L20" s="21"/>
      <c r="M20" s="21" t="s">
        <v>27</v>
      </c>
    </row>
    <row r="21" spans="2:13" x14ac:dyDescent="0.3">
      <c r="B21" s="15" t="s">
        <v>7</v>
      </c>
      <c r="C21" s="13">
        <v>1</v>
      </c>
      <c r="D21" s="13">
        <v>1</v>
      </c>
      <c r="E21" s="13">
        <v>1</v>
      </c>
      <c r="F21" s="13">
        <v>1</v>
      </c>
      <c r="G21" s="13"/>
      <c r="H21" s="13"/>
      <c r="I21" s="13"/>
      <c r="J21" s="13"/>
      <c r="K21" s="13">
        <f>SUM(C13:F13)</f>
        <v>1249.9999999999998</v>
      </c>
      <c r="L21" s="47" t="s">
        <v>23</v>
      </c>
      <c r="M21" s="13">
        <v>1450</v>
      </c>
    </row>
    <row r="22" spans="2:13" x14ac:dyDescent="0.3">
      <c r="B22" s="15" t="s">
        <v>8</v>
      </c>
      <c r="C22" s="13"/>
      <c r="D22" s="13"/>
      <c r="E22" s="13"/>
      <c r="F22" s="13"/>
      <c r="G22" s="13">
        <v>1</v>
      </c>
      <c r="H22" s="13">
        <v>1</v>
      </c>
      <c r="I22" s="13">
        <v>1</v>
      </c>
      <c r="J22" s="13">
        <v>1</v>
      </c>
      <c r="K22" s="13">
        <f>SUM(G13:J13)</f>
        <v>850.00000000000011</v>
      </c>
      <c r="L22" s="47" t="s">
        <v>23</v>
      </c>
      <c r="M22" s="13">
        <v>850</v>
      </c>
    </row>
    <row r="24" spans="2:13" s="2" customFormat="1" x14ac:dyDescent="0.3">
      <c r="B24" s="69" t="s">
        <v>24</v>
      </c>
      <c r="C24" s="69"/>
      <c r="D24" s="69"/>
      <c r="E24" s="69"/>
      <c r="F24" s="69"/>
      <c r="G24" s="69"/>
      <c r="H24" s="69"/>
      <c r="I24" s="69"/>
      <c r="J24" s="69"/>
      <c r="K24" s="69"/>
      <c r="L24" s="69"/>
      <c r="M24" s="69"/>
    </row>
    <row r="25" spans="2:13" s="12" customFormat="1" x14ac:dyDescent="0.3">
      <c r="B25" s="14" t="s">
        <v>2</v>
      </c>
      <c r="C25" s="14" t="s">
        <v>9</v>
      </c>
      <c r="D25" s="14" t="s">
        <v>10</v>
      </c>
      <c r="E25" s="14" t="s">
        <v>11</v>
      </c>
      <c r="F25" s="14" t="s">
        <v>12</v>
      </c>
      <c r="G25" s="14" t="s">
        <v>13</v>
      </c>
      <c r="H25" s="14" t="s">
        <v>14</v>
      </c>
      <c r="I25" s="14" t="s">
        <v>15</v>
      </c>
      <c r="J25" s="14" t="s">
        <v>16</v>
      </c>
      <c r="K25" s="14"/>
      <c r="L25" s="14"/>
      <c r="M25" s="14"/>
    </row>
    <row r="26" spans="2:13" s="18" customFormat="1" ht="27.6" x14ac:dyDescent="0.3">
      <c r="B26" s="21" t="s">
        <v>25</v>
      </c>
      <c r="C26" s="21"/>
      <c r="D26" s="21"/>
      <c r="E26" s="21"/>
      <c r="F26" s="21"/>
      <c r="G26" s="21"/>
      <c r="H26" s="21"/>
      <c r="I26" s="21"/>
      <c r="J26" s="21"/>
      <c r="K26" s="21" t="s">
        <v>28</v>
      </c>
      <c r="L26" s="21"/>
      <c r="M26" s="21" t="s">
        <v>29</v>
      </c>
    </row>
    <row r="27" spans="2:13" x14ac:dyDescent="0.3">
      <c r="B27" s="15" t="s">
        <v>9</v>
      </c>
      <c r="C27" s="13">
        <v>1</v>
      </c>
      <c r="D27" s="13"/>
      <c r="E27" s="13"/>
      <c r="F27" s="13"/>
      <c r="G27" s="13"/>
      <c r="H27" s="13"/>
      <c r="I27" s="13"/>
      <c r="J27" s="13"/>
      <c r="K27" s="13">
        <f>C13</f>
        <v>546.6666666666664</v>
      </c>
      <c r="L27" s="47" t="s">
        <v>23</v>
      </c>
      <c r="M27" s="13">
        <v>550</v>
      </c>
    </row>
    <row r="28" spans="2:13" x14ac:dyDescent="0.3">
      <c r="B28" s="15" t="s">
        <v>10</v>
      </c>
      <c r="C28" s="13"/>
      <c r="D28" s="13">
        <v>1</v>
      </c>
      <c r="E28" s="13"/>
      <c r="F28" s="13"/>
      <c r="G28" s="13"/>
      <c r="H28" s="13"/>
      <c r="I28" s="13"/>
      <c r="J28" s="13"/>
      <c r="K28" s="13">
        <f>D13</f>
        <v>250</v>
      </c>
      <c r="L28" s="47" t="s">
        <v>23</v>
      </c>
      <c r="M28" s="13">
        <v>450</v>
      </c>
    </row>
    <row r="29" spans="2:13" x14ac:dyDescent="0.3">
      <c r="B29" s="15" t="s">
        <v>11</v>
      </c>
      <c r="C29" s="13"/>
      <c r="D29" s="13"/>
      <c r="E29" s="13">
        <v>1</v>
      </c>
      <c r="F29" s="13"/>
      <c r="G29" s="13"/>
      <c r="H29" s="13"/>
      <c r="I29" s="13"/>
      <c r="J29" s="13"/>
      <c r="K29" s="13">
        <f>E13</f>
        <v>203.3333333333334</v>
      </c>
      <c r="L29" s="47" t="s">
        <v>23</v>
      </c>
      <c r="M29" s="13">
        <v>350</v>
      </c>
    </row>
    <row r="30" spans="2:13" x14ac:dyDescent="0.3">
      <c r="B30" s="15" t="s">
        <v>12</v>
      </c>
      <c r="C30" s="13"/>
      <c r="D30" s="13"/>
      <c r="E30" s="13"/>
      <c r="F30" s="13">
        <v>1</v>
      </c>
      <c r="G30" s="13"/>
      <c r="H30" s="13"/>
      <c r="I30" s="13"/>
      <c r="J30" s="13"/>
      <c r="K30" s="13">
        <f>F13</f>
        <v>250</v>
      </c>
      <c r="L30" s="47" t="s">
        <v>23</v>
      </c>
      <c r="M30" s="13">
        <v>400</v>
      </c>
    </row>
    <row r="31" spans="2:13" x14ac:dyDescent="0.3">
      <c r="B31" s="15" t="s">
        <v>13</v>
      </c>
      <c r="C31" s="13"/>
      <c r="D31" s="13"/>
      <c r="E31" s="13"/>
      <c r="F31" s="13"/>
      <c r="G31" s="13">
        <v>1</v>
      </c>
      <c r="H31" s="13"/>
      <c r="I31" s="13"/>
      <c r="J31" s="13"/>
      <c r="K31" s="13">
        <f>G13</f>
        <v>1.1368683772161603E-13</v>
      </c>
      <c r="L31" s="47" t="s">
        <v>23</v>
      </c>
      <c r="M31" s="13">
        <v>250</v>
      </c>
    </row>
    <row r="32" spans="2:13" x14ac:dyDescent="0.3">
      <c r="B32" s="15" t="s">
        <v>14</v>
      </c>
      <c r="C32" s="13"/>
      <c r="D32" s="13"/>
      <c r="E32" s="13"/>
      <c r="F32" s="13"/>
      <c r="G32" s="13"/>
      <c r="H32" s="13">
        <v>1</v>
      </c>
      <c r="I32" s="13"/>
      <c r="J32" s="13"/>
      <c r="K32" s="13">
        <f>H13</f>
        <v>300</v>
      </c>
      <c r="L32" s="47" t="s">
        <v>23</v>
      </c>
      <c r="M32" s="13">
        <v>300</v>
      </c>
    </row>
    <row r="33" spans="2:13" x14ac:dyDescent="0.3">
      <c r="B33" s="15" t="s">
        <v>15</v>
      </c>
      <c r="C33" s="13"/>
      <c r="D33" s="13"/>
      <c r="E33" s="13"/>
      <c r="F33" s="13"/>
      <c r="G33" s="13"/>
      <c r="H33" s="13"/>
      <c r="I33" s="13">
        <v>1</v>
      </c>
      <c r="J33" s="13"/>
      <c r="K33" s="13">
        <f>I13</f>
        <v>200</v>
      </c>
      <c r="L33" s="47" t="s">
        <v>23</v>
      </c>
      <c r="M33" s="13">
        <v>200</v>
      </c>
    </row>
    <row r="34" spans="2:13" x14ac:dyDescent="0.3">
      <c r="B34" s="15" t="s">
        <v>16</v>
      </c>
      <c r="C34" s="13"/>
      <c r="D34" s="13"/>
      <c r="E34" s="13"/>
      <c r="F34" s="13"/>
      <c r="G34" s="13"/>
      <c r="H34" s="13"/>
      <c r="I34" s="13"/>
      <c r="J34" s="13">
        <v>1</v>
      </c>
      <c r="K34" s="13">
        <f>J13</f>
        <v>350</v>
      </c>
      <c r="L34" s="47" t="s">
        <v>23</v>
      </c>
      <c r="M34" s="13">
        <v>350</v>
      </c>
    </row>
    <row r="36" spans="2:13" x14ac:dyDescent="0.3">
      <c r="B36" s="72" t="s">
        <v>30</v>
      </c>
      <c r="C36" s="72"/>
      <c r="D36" s="72"/>
      <c r="E36" s="72"/>
      <c r="F36" s="72"/>
      <c r="G36" s="72"/>
      <c r="H36" s="72"/>
      <c r="I36" s="72"/>
      <c r="J36" s="72"/>
      <c r="K36" s="72"/>
      <c r="L36" s="72"/>
      <c r="M36" s="72"/>
    </row>
    <row r="37" spans="2:13" s="12" customFormat="1" x14ac:dyDescent="0.3">
      <c r="B37" s="14" t="s">
        <v>2</v>
      </c>
      <c r="C37" s="14" t="s">
        <v>9</v>
      </c>
      <c r="D37" s="14" t="s">
        <v>10</v>
      </c>
      <c r="E37" s="14" t="s">
        <v>11</v>
      </c>
      <c r="F37" s="14" t="s">
        <v>12</v>
      </c>
      <c r="G37" s="14" t="s">
        <v>13</v>
      </c>
      <c r="H37" s="14" t="s">
        <v>14</v>
      </c>
      <c r="I37" s="14" t="s">
        <v>15</v>
      </c>
      <c r="J37" s="14" t="s">
        <v>16</v>
      </c>
      <c r="K37" s="14" t="s">
        <v>32</v>
      </c>
      <c r="L37" s="14"/>
      <c r="M37" s="14" t="s">
        <v>33</v>
      </c>
    </row>
    <row r="38" spans="2:13" x14ac:dyDescent="0.3">
      <c r="B38" s="15" t="s">
        <v>31</v>
      </c>
      <c r="C38" s="13">
        <v>1</v>
      </c>
      <c r="D38" s="13">
        <v>1</v>
      </c>
      <c r="E38" s="13">
        <v>1</v>
      </c>
      <c r="F38" s="13">
        <v>1</v>
      </c>
      <c r="G38" s="13">
        <v>1</v>
      </c>
      <c r="H38" s="13">
        <v>1</v>
      </c>
      <c r="I38" s="13">
        <v>1</v>
      </c>
      <c r="J38" s="13">
        <v>1</v>
      </c>
      <c r="K38" s="13">
        <f>SUM(C13:J13)</f>
        <v>2100</v>
      </c>
      <c r="L38" s="47" t="s">
        <v>23</v>
      </c>
      <c r="M38" s="13">
        <v>2100</v>
      </c>
    </row>
    <row r="40" spans="2:13" s="2" customFormat="1" x14ac:dyDescent="0.3">
      <c r="B40" s="73" t="s">
        <v>34</v>
      </c>
      <c r="C40" s="74"/>
      <c r="D40" s="74"/>
      <c r="E40" s="74"/>
      <c r="F40" s="74"/>
      <c r="G40" s="74"/>
      <c r="H40" s="74"/>
      <c r="I40" s="74"/>
      <c r="J40" s="74"/>
      <c r="K40" s="74"/>
      <c r="L40" s="74"/>
      <c r="M40" s="75"/>
    </row>
    <row r="41" spans="2:13" s="2" customFormat="1" x14ac:dyDescent="0.3">
      <c r="B41" s="76" t="s">
        <v>35</v>
      </c>
      <c r="C41" s="72"/>
      <c r="D41" s="72"/>
      <c r="E41" s="72"/>
      <c r="F41" s="72"/>
      <c r="G41" s="72"/>
      <c r="H41" s="72"/>
      <c r="I41" s="72"/>
      <c r="J41" s="72"/>
      <c r="K41" s="72"/>
      <c r="L41" s="72"/>
      <c r="M41" s="77"/>
    </row>
    <row r="42" spans="2:13" s="2" customFormat="1" x14ac:dyDescent="0.3">
      <c r="B42" s="76" t="s">
        <v>36</v>
      </c>
      <c r="C42" s="72"/>
      <c r="D42" s="72"/>
      <c r="E42" s="72"/>
      <c r="F42" s="72"/>
      <c r="G42" s="72"/>
      <c r="H42" s="72"/>
      <c r="I42" s="72"/>
      <c r="J42" s="72"/>
      <c r="K42" s="72"/>
      <c r="L42" s="72"/>
      <c r="M42" s="77"/>
    </row>
    <row r="43" spans="2:13" s="2" customFormat="1" x14ac:dyDescent="0.3">
      <c r="B43" s="70" t="s">
        <v>37</v>
      </c>
      <c r="C43" s="69"/>
      <c r="D43" s="69"/>
      <c r="E43" s="69"/>
      <c r="F43" s="69"/>
      <c r="G43" s="69"/>
      <c r="H43" s="69"/>
      <c r="I43" s="69"/>
      <c r="J43" s="69"/>
      <c r="K43" s="69"/>
      <c r="L43" s="69"/>
      <c r="M43" s="71"/>
    </row>
    <row r="44" spans="2:13" s="12" customFormat="1" x14ac:dyDescent="0.3">
      <c r="B44" s="67" t="s">
        <v>2</v>
      </c>
      <c r="C44" s="67" t="s">
        <v>9</v>
      </c>
      <c r="D44" s="67" t="s">
        <v>10</v>
      </c>
      <c r="E44" s="67" t="s">
        <v>11</v>
      </c>
      <c r="F44" s="67" t="s">
        <v>12</v>
      </c>
      <c r="G44" s="67" t="s">
        <v>13</v>
      </c>
      <c r="H44" s="67" t="s">
        <v>14</v>
      </c>
      <c r="I44" s="67" t="s">
        <v>15</v>
      </c>
      <c r="J44" s="67" t="s">
        <v>16</v>
      </c>
      <c r="K44" s="67" t="s">
        <v>32</v>
      </c>
      <c r="L44" s="67"/>
      <c r="M44" s="67" t="s">
        <v>33</v>
      </c>
    </row>
    <row r="45" spans="2:13" x14ac:dyDescent="0.3">
      <c r="B45" s="15" t="s">
        <v>38</v>
      </c>
      <c r="C45" s="13"/>
      <c r="D45" s="13"/>
      <c r="E45" s="13"/>
      <c r="F45" s="13"/>
      <c r="G45" s="13"/>
      <c r="H45" s="13"/>
      <c r="I45" s="13"/>
      <c r="J45" s="13"/>
      <c r="K45" s="23">
        <f>(D13+H13)/(M28+M32)</f>
        <v>0.73333333333333328</v>
      </c>
      <c r="L45" s="47" t="s">
        <v>39</v>
      </c>
      <c r="M45" s="23">
        <f>(E13+I13)/(M29+M33)</f>
        <v>0.73333333333333339</v>
      </c>
    </row>
    <row r="47" spans="2:13" x14ac:dyDescent="0.3">
      <c r="B47" s="72" t="s">
        <v>255</v>
      </c>
      <c r="C47" s="72"/>
      <c r="D47" s="72"/>
      <c r="E47" s="72"/>
      <c r="F47" s="72"/>
      <c r="G47" s="72"/>
      <c r="H47" s="72"/>
      <c r="I47" s="72"/>
      <c r="J47" s="72"/>
      <c r="K47" s="72"/>
      <c r="L47" s="72"/>
      <c r="M47" s="72"/>
    </row>
    <row r="48" spans="2:13" s="12" customFormat="1" x14ac:dyDescent="0.3">
      <c r="B48" s="14" t="s">
        <v>2</v>
      </c>
      <c r="C48" s="14" t="s">
        <v>9</v>
      </c>
      <c r="D48" s="14" t="s">
        <v>10</v>
      </c>
      <c r="E48" s="14" t="s">
        <v>11</v>
      </c>
      <c r="F48" s="14" t="s">
        <v>12</v>
      </c>
      <c r="G48" s="14" t="s">
        <v>13</v>
      </c>
      <c r="H48" s="14" t="s">
        <v>14</v>
      </c>
      <c r="I48" s="14" t="s">
        <v>15</v>
      </c>
      <c r="J48" s="14" t="s">
        <v>16</v>
      </c>
      <c r="K48" s="14" t="s">
        <v>40</v>
      </c>
      <c r="L48" s="14"/>
      <c r="M48" s="14" t="s">
        <v>41</v>
      </c>
    </row>
    <row r="49" spans="2:13" x14ac:dyDescent="0.3">
      <c r="B49" s="15" t="s">
        <v>3</v>
      </c>
      <c r="C49" s="13">
        <v>1</v>
      </c>
      <c r="D49" s="13"/>
      <c r="E49" s="13"/>
      <c r="F49" s="13"/>
      <c r="G49" s="13">
        <v>1</v>
      </c>
      <c r="H49" s="13"/>
      <c r="I49" s="13"/>
      <c r="J49" s="13"/>
      <c r="K49" s="13">
        <f>(C13+G13)</f>
        <v>546.66666666666652</v>
      </c>
      <c r="L49" s="47" t="s">
        <v>42</v>
      </c>
      <c r="M49" s="13">
        <v>450</v>
      </c>
    </row>
    <row r="50" spans="2:13" x14ac:dyDescent="0.3">
      <c r="B50" s="15" t="s">
        <v>4</v>
      </c>
      <c r="C50" s="13"/>
      <c r="D50" s="13">
        <v>1</v>
      </c>
      <c r="E50" s="13"/>
      <c r="F50" s="13"/>
      <c r="G50" s="13"/>
      <c r="H50" s="13">
        <v>1</v>
      </c>
      <c r="I50" s="13"/>
      <c r="J50" s="13"/>
      <c r="K50" s="13">
        <f>(D13+H13)</f>
        <v>550</v>
      </c>
      <c r="L50" s="47" t="s">
        <v>42</v>
      </c>
      <c r="M50" s="13">
        <v>550</v>
      </c>
    </row>
    <row r="51" spans="2:13" x14ac:dyDescent="0.3">
      <c r="B51" s="15" t="s">
        <v>5</v>
      </c>
      <c r="C51" s="13"/>
      <c r="D51" s="13"/>
      <c r="E51" s="13">
        <v>1</v>
      </c>
      <c r="F51" s="13"/>
      <c r="G51" s="13"/>
      <c r="H51" s="13"/>
      <c r="I51" s="13">
        <v>1</v>
      </c>
      <c r="J51" s="13"/>
      <c r="K51" s="13">
        <f>(E13+I13)</f>
        <v>403.33333333333337</v>
      </c>
      <c r="L51" s="47" t="s">
        <v>42</v>
      </c>
      <c r="M51" s="13">
        <v>400</v>
      </c>
    </row>
    <row r="52" spans="2:13" x14ac:dyDescent="0.3">
      <c r="B52" s="15" t="s">
        <v>6</v>
      </c>
      <c r="C52" s="13"/>
      <c r="D52" s="13"/>
      <c r="E52" s="13"/>
      <c r="F52" s="13">
        <v>1</v>
      </c>
      <c r="G52" s="13"/>
      <c r="H52" s="13"/>
      <c r="I52" s="13"/>
      <c r="J52" s="13">
        <v>1</v>
      </c>
      <c r="K52" s="13">
        <f>(F13+J13)</f>
        <v>600</v>
      </c>
      <c r="L52" s="47" t="s">
        <v>42</v>
      </c>
      <c r="M52" s="13">
        <v>600</v>
      </c>
    </row>
  </sheetData>
  <mergeCells count="8">
    <mergeCell ref="B18:M18"/>
    <mergeCell ref="B43:M43"/>
    <mergeCell ref="B47:M47"/>
    <mergeCell ref="B24:M24"/>
    <mergeCell ref="B36:M36"/>
    <mergeCell ref="B40:M40"/>
    <mergeCell ref="B41:M41"/>
    <mergeCell ref="B42:M42"/>
  </mergeCells>
  <pageMargins left="0.7" right="0.7" top="0.75" bottom="0.75" header="0.3" footer="0.3"/>
  <pageSetup orientation="portrait" r:id="rId1"/>
  <ignoredErrors>
    <ignoredError sqref="K21:K2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0D0A-A772-4B9C-AE79-4722F2DC13FB}">
  <dimension ref="A1:G56"/>
  <sheetViews>
    <sheetView showGridLines="0" workbookViewId="0">
      <selection activeCell="O15" sqref="O15"/>
    </sheetView>
  </sheetViews>
  <sheetFormatPr defaultRowHeight="14.4" x14ac:dyDescent="0.3"/>
  <cols>
    <col min="1" max="1" width="2.33203125" customWidth="1"/>
    <col min="2" max="2" width="6.21875" bestFit="1" customWidth="1"/>
    <col min="3" max="3" width="40" bestFit="1" customWidth="1"/>
    <col min="4" max="4" width="12.6640625" style="29" bestFit="1" customWidth="1"/>
    <col min="5" max="5" width="12.5546875" style="29" bestFit="1" customWidth="1"/>
    <col min="6" max="6" width="10.44140625" bestFit="1" customWidth="1"/>
    <col min="7" max="7" width="5.33203125" bestFit="1" customWidth="1"/>
  </cols>
  <sheetData>
    <row r="1" spans="1:5" x14ac:dyDescent="0.3">
      <c r="A1" s="4" t="s">
        <v>43</v>
      </c>
    </row>
    <row r="2" spans="1:5" x14ac:dyDescent="0.3">
      <c r="A2" s="4" t="s">
        <v>161</v>
      </c>
    </row>
    <row r="3" spans="1:5" x14ac:dyDescent="0.3">
      <c r="A3" s="4" t="s">
        <v>162</v>
      </c>
    </row>
    <row r="4" spans="1:5" x14ac:dyDescent="0.3">
      <c r="A4" s="4" t="s">
        <v>44</v>
      </c>
    </row>
    <row r="5" spans="1:5" x14ac:dyDescent="0.3">
      <c r="A5" s="4" t="s">
        <v>45</v>
      </c>
    </row>
    <row r="6" spans="1:5" x14ac:dyDescent="0.3">
      <c r="A6" s="4"/>
      <c r="B6" t="s">
        <v>46</v>
      </c>
    </row>
    <row r="7" spans="1:5" x14ac:dyDescent="0.3">
      <c r="A7" s="4"/>
      <c r="B7" t="s">
        <v>163</v>
      </c>
    </row>
    <row r="8" spans="1:5" x14ac:dyDescent="0.3">
      <c r="A8" s="4"/>
      <c r="B8" t="s">
        <v>138</v>
      </c>
    </row>
    <row r="9" spans="1:5" x14ac:dyDescent="0.3">
      <c r="A9" s="4" t="s">
        <v>47</v>
      </c>
    </row>
    <row r="10" spans="1:5" x14ac:dyDescent="0.3">
      <c r="B10" t="s">
        <v>48</v>
      </c>
    </row>
    <row r="11" spans="1:5" x14ac:dyDescent="0.3">
      <c r="B11" t="s">
        <v>49</v>
      </c>
    </row>
    <row r="14" spans="1:5" ht="15" thickBot="1" x14ac:dyDescent="0.35">
      <c r="A14" t="s">
        <v>50</v>
      </c>
    </row>
    <row r="15" spans="1:5" ht="15" thickBot="1" x14ac:dyDescent="0.35">
      <c r="B15" s="6" t="s">
        <v>51</v>
      </c>
      <c r="C15" s="6" t="s">
        <v>52</v>
      </c>
      <c r="D15" s="30" t="s">
        <v>53</v>
      </c>
      <c r="E15" s="30" t="s">
        <v>54</v>
      </c>
    </row>
    <row r="16" spans="1:5" ht="15" thickBot="1" x14ac:dyDescent="0.35">
      <c r="B16" s="5" t="s">
        <v>62</v>
      </c>
      <c r="C16" s="5" t="s">
        <v>160</v>
      </c>
      <c r="D16" s="31">
        <v>639833.33333333326</v>
      </c>
      <c r="E16" s="31">
        <v>639833.33333333302</v>
      </c>
    </row>
    <row r="19" spans="1:7" ht="15" thickBot="1" x14ac:dyDescent="0.35">
      <c r="A19" t="s">
        <v>55</v>
      </c>
    </row>
    <row r="20" spans="1:7" ht="15" thickBot="1" x14ac:dyDescent="0.35">
      <c r="B20" s="6" t="s">
        <v>51</v>
      </c>
      <c r="C20" s="6" t="s">
        <v>52</v>
      </c>
      <c r="D20" s="30" t="s">
        <v>53</v>
      </c>
      <c r="E20" s="30" t="s">
        <v>54</v>
      </c>
      <c r="F20" s="6" t="s">
        <v>56</v>
      </c>
    </row>
    <row r="21" spans="1:7" x14ac:dyDescent="0.3">
      <c r="B21" s="7" t="s">
        <v>63</v>
      </c>
      <c r="C21" s="7" t="s">
        <v>64</v>
      </c>
      <c r="D21" s="32">
        <v>546.6666666666664</v>
      </c>
      <c r="E21" s="32">
        <v>546.6666666666664</v>
      </c>
      <c r="F21" s="7" t="s">
        <v>65</v>
      </c>
    </row>
    <row r="22" spans="1:7" x14ac:dyDescent="0.3">
      <c r="B22" s="7" t="s">
        <v>66</v>
      </c>
      <c r="C22" s="7" t="s">
        <v>67</v>
      </c>
      <c r="D22" s="32">
        <v>250</v>
      </c>
      <c r="E22" s="32">
        <v>250</v>
      </c>
      <c r="F22" s="7" t="s">
        <v>65</v>
      </c>
    </row>
    <row r="23" spans="1:7" x14ac:dyDescent="0.3">
      <c r="B23" s="7" t="s">
        <v>68</v>
      </c>
      <c r="C23" s="7" t="s">
        <v>69</v>
      </c>
      <c r="D23" s="32">
        <v>203.3333333333334</v>
      </c>
      <c r="E23" s="32">
        <v>203.3333333333334</v>
      </c>
      <c r="F23" s="7" t="s">
        <v>65</v>
      </c>
    </row>
    <row r="24" spans="1:7" x14ac:dyDescent="0.3">
      <c r="B24" s="7" t="s">
        <v>70</v>
      </c>
      <c r="C24" s="7" t="s">
        <v>71</v>
      </c>
      <c r="D24" s="32">
        <v>250</v>
      </c>
      <c r="E24" s="32">
        <v>250</v>
      </c>
      <c r="F24" s="7" t="s">
        <v>65</v>
      </c>
    </row>
    <row r="25" spans="1:7" x14ac:dyDescent="0.3">
      <c r="B25" s="7" t="s">
        <v>72</v>
      </c>
      <c r="C25" s="7" t="s">
        <v>73</v>
      </c>
      <c r="D25" s="32">
        <v>1.1368683772161603E-13</v>
      </c>
      <c r="E25" s="32">
        <v>1.1368683772161603E-13</v>
      </c>
      <c r="F25" s="7" t="s">
        <v>65</v>
      </c>
    </row>
    <row r="26" spans="1:7" x14ac:dyDescent="0.3">
      <c r="B26" s="7" t="s">
        <v>74</v>
      </c>
      <c r="C26" s="7" t="s">
        <v>75</v>
      </c>
      <c r="D26" s="32">
        <v>300</v>
      </c>
      <c r="E26" s="32">
        <v>300</v>
      </c>
      <c r="F26" s="7" t="s">
        <v>65</v>
      </c>
    </row>
    <row r="27" spans="1:7" x14ac:dyDescent="0.3">
      <c r="B27" s="7" t="s">
        <v>76</v>
      </c>
      <c r="C27" s="7" t="s">
        <v>77</v>
      </c>
      <c r="D27" s="32">
        <v>200</v>
      </c>
      <c r="E27" s="32">
        <v>200</v>
      </c>
      <c r="F27" s="7" t="s">
        <v>65</v>
      </c>
    </row>
    <row r="28" spans="1:7" ht="15" thickBot="1" x14ac:dyDescent="0.35">
      <c r="B28" s="5" t="s">
        <v>78</v>
      </c>
      <c r="C28" s="5" t="s">
        <v>79</v>
      </c>
      <c r="D28" s="31">
        <v>350</v>
      </c>
      <c r="E28" s="31">
        <v>350</v>
      </c>
      <c r="F28" s="5" t="s">
        <v>65</v>
      </c>
    </row>
    <row r="31" spans="1:7" ht="15" thickBot="1" x14ac:dyDescent="0.35">
      <c r="A31" t="s">
        <v>57</v>
      </c>
    </row>
    <row r="32" spans="1:7" ht="15" thickBot="1" x14ac:dyDescent="0.35">
      <c r="B32" s="6" t="s">
        <v>51</v>
      </c>
      <c r="C32" s="6" t="s">
        <v>52</v>
      </c>
      <c r="D32" s="30" t="s">
        <v>58</v>
      </c>
      <c r="E32" s="30" t="s">
        <v>59</v>
      </c>
      <c r="F32" s="6" t="s">
        <v>60</v>
      </c>
      <c r="G32" s="6" t="s">
        <v>61</v>
      </c>
    </row>
    <row r="33" spans="2:7" x14ac:dyDescent="0.3">
      <c r="B33" s="7" t="s">
        <v>80</v>
      </c>
      <c r="C33" s="7" t="s">
        <v>81</v>
      </c>
      <c r="D33" s="9">
        <v>1249.9999999999998</v>
      </c>
      <c r="E33" s="32" t="s">
        <v>82</v>
      </c>
      <c r="F33" s="7" t="s">
        <v>83</v>
      </c>
      <c r="G33" s="65">
        <v>200.00000000000023</v>
      </c>
    </row>
    <row r="34" spans="2:7" x14ac:dyDescent="0.3">
      <c r="B34" s="7" t="s">
        <v>84</v>
      </c>
      <c r="C34" s="7" t="s">
        <v>85</v>
      </c>
      <c r="D34" s="9">
        <v>850.00000000000011</v>
      </c>
      <c r="E34" s="32" t="s">
        <v>86</v>
      </c>
      <c r="F34" s="7" t="s">
        <v>87</v>
      </c>
      <c r="G34" s="65">
        <v>0</v>
      </c>
    </row>
    <row r="35" spans="2:7" x14ac:dyDescent="0.3">
      <c r="B35" s="7" t="s">
        <v>88</v>
      </c>
      <c r="C35" s="7" t="s">
        <v>89</v>
      </c>
      <c r="D35" s="9">
        <v>546.6666666666664</v>
      </c>
      <c r="E35" s="32" t="s">
        <v>90</v>
      </c>
      <c r="F35" s="7" t="s">
        <v>83</v>
      </c>
      <c r="G35" s="65">
        <v>3.3333333333335986</v>
      </c>
    </row>
    <row r="36" spans="2:7" x14ac:dyDescent="0.3">
      <c r="B36" s="7" t="s">
        <v>91</v>
      </c>
      <c r="C36" s="7" t="s">
        <v>92</v>
      </c>
      <c r="D36" s="9">
        <v>250</v>
      </c>
      <c r="E36" s="32" t="s">
        <v>93</v>
      </c>
      <c r="F36" s="7" t="s">
        <v>83</v>
      </c>
      <c r="G36" s="65">
        <v>200</v>
      </c>
    </row>
    <row r="37" spans="2:7" x14ac:dyDescent="0.3">
      <c r="B37" s="7" t="s">
        <v>94</v>
      </c>
      <c r="C37" s="7" t="s">
        <v>95</v>
      </c>
      <c r="D37" s="9">
        <v>203.3333333333334</v>
      </c>
      <c r="E37" s="32" t="s">
        <v>96</v>
      </c>
      <c r="F37" s="7" t="s">
        <v>83</v>
      </c>
      <c r="G37" s="65">
        <v>146.6666666666666</v>
      </c>
    </row>
    <row r="38" spans="2:7" x14ac:dyDescent="0.3">
      <c r="B38" s="7" t="s">
        <v>97</v>
      </c>
      <c r="C38" s="7" t="s">
        <v>98</v>
      </c>
      <c r="D38" s="9">
        <v>250</v>
      </c>
      <c r="E38" s="32" t="s">
        <v>99</v>
      </c>
      <c r="F38" s="7" t="s">
        <v>83</v>
      </c>
      <c r="G38" s="65">
        <v>150</v>
      </c>
    </row>
    <row r="39" spans="2:7" x14ac:dyDescent="0.3">
      <c r="B39" s="7" t="s">
        <v>100</v>
      </c>
      <c r="C39" s="7" t="s">
        <v>101</v>
      </c>
      <c r="D39" s="9">
        <v>1.1368683772161603E-13</v>
      </c>
      <c r="E39" s="32" t="s">
        <v>102</v>
      </c>
      <c r="F39" s="7" t="s">
        <v>83</v>
      </c>
      <c r="G39" s="65">
        <v>249.99999999999989</v>
      </c>
    </row>
    <row r="40" spans="2:7" x14ac:dyDescent="0.3">
      <c r="B40" s="7" t="s">
        <v>103</v>
      </c>
      <c r="C40" s="7" t="s">
        <v>104</v>
      </c>
      <c r="D40" s="9">
        <v>300</v>
      </c>
      <c r="E40" s="32" t="s">
        <v>105</v>
      </c>
      <c r="F40" s="7" t="s">
        <v>87</v>
      </c>
      <c r="G40" s="65">
        <v>0</v>
      </c>
    </row>
    <row r="41" spans="2:7" x14ac:dyDescent="0.3">
      <c r="B41" s="7" t="s">
        <v>106</v>
      </c>
      <c r="C41" s="7" t="s">
        <v>107</v>
      </c>
      <c r="D41" s="9">
        <v>200</v>
      </c>
      <c r="E41" s="32" t="s">
        <v>108</v>
      </c>
      <c r="F41" s="7" t="s">
        <v>87</v>
      </c>
      <c r="G41" s="65">
        <v>0</v>
      </c>
    </row>
    <row r="42" spans="2:7" x14ac:dyDescent="0.3">
      <c r="B42" s="7" t="s">
        <v>109</v>
      </c>
      <c r="C42" s="7" t="s">
        <v>110</v>
      </c>
      <c r="D42" s="9">
        <v>350</v>
      </c>
      <c r="E42" s="32" t="s">
        <v>111</v>
      </c>
      <c r="F42" s="7" t="s">
        <v>87</v>
      </c>
      <c r="G42" s="65">
        <v>0</v>
      </c>
    </row>
    <row r="43" spans="2:7" x14ac:dyDescent="0.3">
      <c r="B43" s="7" t="s">
        <v>112</v>
      </c>
      <c r="C43" s="7" t="s">
        <v>113</v>
      </c>
      <c r="D43" s="9">
        <v>2100</v>
      </c>
      <c r="E43" s="32" t="s">
        <v>114</v>
      </c>
      <c r="F43" s="7" t="s">
        <v>87</v>
      </c>
      <c r="G43" s="65">
        <v>0</v>
      </c>
    </row>
    <row r="44" spans="2:7" x14ac:dyDescent="0.3">
      <c r="B44" s="7" t="s">
        <v>115</v>
      </c>
      <c r="C44" s="7" t="s">
        <v>116</v>
      </c>
      <c r="D44" s="9">
        <v>0.73333333333333328</v>
      </c>
      <c r="E44" s="32" t="s">
        <v>117</v>
      </c>
      <c r="F44" s="7" t="s">
        <v>87</v>
      </c>
      <c r="G44" s="65">
        <v>0</v>
      </c>
    </row>
    <row r="45" spans="2:7" x14ac:dyDescent="0.3">
      <c r="B45" s="7" t="s">
        <v>118</v>
      </c>
      <c r="C45" s="7" t="s">
        <v>119</v>
      </c>
      <c r="D45" s="9">
        <v>546.66666666666652</v>
      </c>
      <c r="E45" s="32" t="s">
        <v>120</v>
      </c>
      <c r="F45" s="7" t="s">
        <v>83</v>
      </c>
      <c r="G45" s="65">
        <v>96.666666666666515</v>
      </c>
    </row>
    <row r="46" spans="2:7" x14ac:dyDescent="0.3">
      <c r="B46" s="7" t="s">
        <v>121</v>
      </c>
      <c r="C46" s="7" t="s">
        <v>122</v>
      </c>
      <c r="D46" s="9">
        <v>550</v>
      </c>
      <c r="E46" s="32" t="s">
        <v>123</v>
      </c>
      <c r="F46" s="7" t="s">
        <v>87</v>
      </c>
      <c r="G46" s="65">
        <v>0</v>
      </c>
    </row>
    <row r="47" spans="2:7" x14ac:dyDescent="0.3">
      <c r="B47" s="7" t="s">
        <v>124</v>
      </c>
      <c r="C47" s="7" t="s">
        <v>125</v>
      </c>
      <c r="D47" s="9">
        <v>403.33333333333337</v>
      </c>
      <c r="E47" s="32" t="s">
        <v>126</v>
      </c>
      <c r="F47" s="7" t="s">
        <v>83</v>
      </c>
      <c r="G47" s="65">
        <v>3.3333333333333712</v>
      </c>
    </row>
    <row r="48" spans="2:7" x14ac:dyDescent="0.3">
      <c r="B48" s="7" t="s">
        <v>127</v>
      </c>
      <c r="C48" s="7" t="s">
        <v>128</v>
      </c>
      <c r="D48" s="9">
        <v>600</v>
      </c>
      <c r="E48" s="32" t="s">
        <v>129</v>
      </c>
      <c r="F48" s="7" t="s">
        <v>87</v>
      </c>
      <c r="G48" s="65">
        <v>0</v>
      </c>
    </row>
    <row r="49" spans="2:7" x14ac:dyDescent="0.3">
      <c r="B49" s="7" t="s">
        <v>63</v>
      </c>
      <c r="C49" s="7" t="s">
        <v>64</v>
      </c>
      <c r="D49" s="9">
        <v>546.6666666666664</v>
      </c>
      <c r="E49" s="32" t="s">
        <v>130</v>
      </c>
      <c r="F49" s="7" t="s">
        <v>83</v>
      </c>
      <c r="G49" s="65">
        <v>546.6666666666664</v>
      </c>
    </row>
    <row r="50" spans="2:7" x14ac:dyDescent="0.3">
      <c r="B50" s="7" t="s">
        <v>66</v>
      </c>
      <c r="C50" s="7" t="s">
        <v>67</v>
      </c>
      <c r="D50" s="9">
        <v>250</v>
      </c>
      <c r="E50" s="32" t="s">
        <v>131</v>
      </c>
      <c r="F50" s="7" t="s">
        <v>83</v>
      </c>
      <c r="G50" s="65">
        <v>250</v>
      </c>
    </row>
    <row r="51" spans="2:7" x14ac:dyDescent="0.3">
      <c r="B51" s="7" t="s">
        <v>68</v>
      </c>
      <c r="C51" s="7" t="s">
        <v>69</v>
      </c>
      <c r="D51" s="9">
        <v>203.3333333333334</v>
      </c>
      <c r="E51" s="32" t="s">
        <v>132</v>
      </c>
      <c r="F51" s="7" t="s">
        <v>83</v>
      </c>
      <c r="G51" s="65">
        <v>203.3333333333334</v>
      </c>
    </row>
    <row r="52" spans="2:7" x14ac:dyDescent="0.3">
      <c r="B52" s="7" t="s">
        <v>70</v>
      </c>
      <c r="C52" s="7" t="s">
        <v>71</v>
      </c>
      <c r="D52" s="9">
        <v>250</v>
      </c>
      <c r="E52" s="32" t="s">
        <v>133</v>
      </c>
      <c r="F52" s="7" t="s">
        <v>83</v>
      </c>
      <c r="G52" s="65">
        <v>250</v>
      </c>
    </row>
    <row r="53" spans="2:7" x14ac:dyDescent="0.3">
      <c r="B53" s="7" t="s">
        <v>72</v>
      </c>
      <c r="C53" s="7" t="s">
        <v>73</v>
      </c>
      <c r="D53" s="9">
        <v>1.1368683772161603E-13</v>
      </c>
      <c r="E53" s="32" t="s">
        <v>134</v>
      </c>
      <c r="F53" s="7" t="s">
        <v>87</v>
      </c>
      <c r="G53" s="65">
        <v>0</v>
      </c>
    </row>
    <row r="54" spans="2:7" x14ac:dyDescent="0.3">
      <c r="B54" s="7" t="s">
        <v>74</v>
      </c>
      <c r="C54" s="7" t="s">
        <v>75</v>
      </c>
      <c r="D54" s="9">
        <v>300</v>
      </c>
      <c r="E54" s="32" t="s">
        <v>135</v>
      </c>
      <c r="F54" s="7" t="s">
        <v>83</v>
      </c>
      <c r="G54" s="65">
        <v>300</v>
      </c>
    </row>
    <row r="55" spans="2:7" x14ac:dyDescent="0.3">
      <c r="B55" s="7" t="s">
        <v>76</v>
      </c>
      <c r="C55" s="7" t="s">
        <v>77</v>
      </c>
      <c r="D55" s="9">
        <v>200</v>
      </c>
      <c r="E55" s="32" t="s">
        <v>136</v>
      </c>
      <c r="F55" s="7" t="s">
        <v>83</v>
      </c>
      <c r="G55" s="65">
        <v>200</v>
      </c>
    </row>
    <row r="56" spans="2:7" ht="15" thickBot="1" x14ac:dyDescent="0.35">
      <c r="B56" s="5" t="s">
        <v>78</v>
      </c>
      <c r="C56" s="5" t="s">
        <v>79</v>
      </c>
      <c r="D56" s="8">
        <v>350</v>
      </c>
      <c r="E56" s="31" t="s">
        <v>137</v>
      </c>
      <c r="F56" s="5" t="s">
        <v>83</v>
      </c>
      <c r="G56" s="66">
        <v>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B1BE6-B4DC-4203-8A68-B65E95F593F4}">
  <dimension ref="A1:H36"/>
  <sheetViews>
    <sheetView showGridLines="0" topLeftCell="A7" workbookViewId="0">
      <selection activeCell="H21" sqref="H21"/>
    </sheetView>
  </sheetViews>
  <sheetFormatPr defaultRowHeight="14.4" x14ac:dyDescent="0.3"/>
  <cols>
    <col min="1" max="1" width="2.33203125" customWidth="1"/>
    <col min="2" max="2" width="6.21875" bestFit="1" customWidth="1"/>
    <col min="3" max="3" width="40" bestFit="1" customWidth="1"/>
    <col min="4" max="4" width="12" bestFit="1" customWidth="1"/>
    <col min="5" max="5" width="8.33203125" bestFit="1" customWidth="1"/>
    <col min="6" max="6" width="10.109375" bestFit="1" customWidth="1"/>
    <col min="7" max="8" width="12" bestFit="1" customWidth="1"/>
  </cols>
  <sheetData>
    <row r="1" spans="1:8" x14ac:dyDescent="0.3">
      <c r="A1" s="4" t="s">
        <v>140</v>
      </c>
    </row>
    <row r="2" spans="1:8" x14ac:dyDescent="0.3">
      <c r="A2" s="4" t="s">
        <v>161</v>
      </c>
    </row>
    <row r="3" spans="1:8" x14ac:dyDescent="0.3">
      <c r="A3" s="4" t="s">
        <v>162</v>
      </c>
    </row>
    <row r="6" spans="1:8" ht="15" thickBot="1" x14ac:dyDescent="0.35">
      <c r="A6" t="s">
        <v>55</v>
      </c>
    </row>
    <row r="7" spans="1:8" x14ac:dyDescent="0.3">
      <c r="B7" s="24"/>
      <c r="C7" s="24"/>
      <c r="D7" s="24" t="s">
        <v>141</v>
      </c>
      <c r="E7" s="24" t="s">
        <v>143</v>
      </c>
      <c r="F7" s="24" t="s">
        <v>145</v>
      </c>
      <c r="G7" s="24" t="s">
        <v>147</v>
      </c>
      <c r="H7" s="24" t="s">
        <v>147</v>
      </c>
    </row>
    <row r="8" spans="1:8" ht="15" thickBot="1" x14ac:dyDescent="0.35">
      <c r="B8" s="25" t="s">
        <v>51</v>
      </c>
      <c r="C8" s="25" t="s">
        <v>52</v>
      </c>
      <c r="D8" s="25" t="s">
        <v>142</v>
      </c>
      <c r="E8" s="25" t="s">
        <v>144</v>
      </c>
      <c r="F8" s="25" t="s">
        <v>146</v>
      </c>
      <c r="G8" s="25" t="s">
        <v>148</v>
      </c>
      <c r="H8" s="25" t="s">
        <v>149</v>
      </c>
    </row>
    <row r="9" spans="1:8" x14ac:dyDescent="0.3">
      <c r="B9" s="7" t="s">
        <v>63</v>
      </c>
      <c r="C9" s="7" t="s">
        <v>64</v>
      </c>
      <c r="D9" s="9">
        <v>546.6666666666664</v>
      </c>
      <c r="E9" s="9">
        <v>0</v>
      </c>
      <c r="F9" s="9">
        <v>400</v>
      </c>
      <c r="G9" s="9">
        <v>30</v>
      </c>
      <c r="H9" s="9">
        <v>0</v>
      </c>
    </row>
    <row r="10" spans="1:8" x14ac:dyDescent="0.3">
      <c r="B10" s="7" t="s">
        <v>66</v>
      </c>
      <c r="C10" s="7" t="s">
        <v>67</v>
      </c>
      <c r="D10" s="9">
        <v>250</v>
      </c>
      <c r="E10" s="9">
        <v>0</v>
      </c>
      <c r="F10" s="9">
        <v>300</v>
      </c>
      <c r="G10" s="9">
        <v>0</v>
      </c>
      <c r="H10" s="7">
        <v>1E+30</v>
      </c>
    </row>
    <row r="11" spans="1:8" x14ac:dyDescent="0.3">
      <c r="B11" s="7" t="s">
        <v>68</v>
      </c>
      <c r="C11" s="7" t="s">
        <v>69</v>
      </c>
      <c r="D11" s="9">
        <v>203.3333333333334</v>
      </c>
      <c r="E11" s="9">
        <v>0</v>
      </c>
      <c r="F11" s="9">
        <v>200</v>
      </c>
      <c r="G11" s="9">
        <v>0</v>
      </c>
      <c r="H11" s="7">
        <v>1E+30</v>
      </c>
    </row>
    <row r="12" spans="1:8" x14ac:dyDescent="0.3">
      <c r="B12" s="7" t="s">
        <v>70</v>
      </c>
      <c r="C12" s="7" t="s">
        <v>71</v>
      </c>
      <c r="D12" s="9">
        <v>250</v>
      </c>
      <c r="E12" s="9">
        <v>0</v>
      </c>
      <c r="F12" s="9">
        <v>250</v>
      </c>
      <c r="G12" s="9">
        <v>0</v>
      </c>
      <c r="H12" s="7">
        <v>1E+30</v>
      </c>
    </row>
    <row r="13" spans="1:8" x14ac:dyDescent="0.3">
      <c r="B13" s="7" t="s">
        <v>72</v>
      </c>
      <c r="C13" s="7" t="s">
        <v>73</v>
      </c>
      <c r="D13" s="7">
        <v>1.1368683772161603E-13</v>
      </c>
      <c r="E13" s="9">
        <v>0</v>
      </c>
      <c r="F13" s="9">
        <v>430</v>
      </c>
      <c r="G13" s="9">
        <v>0</v>
      </c>
      <c r="H13" s="9">
        <v>30</v>
      </c>
    </row>
    <row r="14" spans="1:8" x14ac:dyDescent="0.3">
      <c r="B14" s="7" t="s">
        <v>74</v>
      </c>
      <c r="C14" s="7" t="s">
        <v>75</v>
      </c>
      <c r="D14" s="9">
        <v>300</v>
      </c>
      <c r="E14" s="9">
        <v>0</v>
      </c>
      <c r="F14" s="9">
        <v>330</v>
      </c>
      <c r="G14" s="7">
        <v>1E+30</v>
      </c>
      <c r="H14" s="9">
        <v>0</v>
      </c>
    </row>
    <row r="15" spans="1:8" x14ac:dyDescent="0.3">
      <c r="B15" s="7" t="s">
        <v>76</v>
      </c>
      <c r="C15" s="7" t="s">
        <v>77</v>
      </c>
      <c r="D15" s="9">
        <v>200</v>
      </c>
      <c r="E15" s="9">
        <v>0</v>
      </c>
      <c r="F15" s="9">
        <v>230</v>
      </c>
      <c r="G15" s="7">
        <v>1E+30</v>
      </c>
      <c r="H15" s="9">
        <v>0</v>
      </c>
    </row>
    <row r="16" spans="1:8" ht="15" thickBot="1" x14ac:dyDescent="0.35">
      <c r="B16" s="5" t="s">
        <v>78</v>
      </c>
      <c r="C16" s="5" t="s">
        <v>79</v>
      </c>
      <c r="D16" s="8">
        <v>350</v>
      </c>
      <c r="E16" s="8">
        <v>0</v>
      </c>
      <c r="F16" s="8">
        <v>280</v>
      </c>
      <c r="G16" s="5">
        <v>1E+30</v>
      </c>
      <c r="H16" s="8">
        <v>0</v>
      </c>
    </row>
    <row r="18" spans="1:8" ht="15" thickBot="1" x14ac:dyDescent="0.35">
      <c r="A18" t="s">
        <v>57</v>
      </c>
    </row>
    <row r="19" spans="1:8" x14ac:dyDescent="0.3">
      <c r="B19" s="24"/>
      <c r="C19" s="24"/>
      <c r="D19" s="24" t="s">
        <v>141</v>
      </c>
      <c r="E19" s="24" t="s">
        <v>150</v>
      </c>
      <c r="F19" s="24" t="s">
        <v>152</v>
      </c>
      <c r="G19" s="24" t="s">
        <v>147</v>
      </c>
      <c r="H19" s="24" t="s">
        <v>147</v>
      </c>
    </row>
    <row r="20" spans="1:8" ht="15" thickBot="1" x14ac:dyDescent="0.35">
      <c r="B20" s="25" t="s">
        <v>51</v>
      </c>
      <c r="C20" s="25" t="s">
        <v>52</v>
      </c>
      <c r="D20" s="25" t="s">
        <v>142</v>
      </c>
      <c r="E20" s="25" t="s">
        <v>151</v>
      </c>
      <c r="F20" s="25" t="s">
        <v>153</v>
      </c>
      <c r="G20" s="25" t="s">
        <v>148</v>
      </c>
      <c r="H20" s="25" t="s">
        <v>149</v>
      </c>
    </row>
    <row r="21" spans="1:8" x14ac:dyDescent="0.3">
      <c r="B21" s="7" t="s">
        <v>80</v>
      </c>
      <c r="C21" s="7" t="s">
        <v>81</v>
      </c>
      <c r="D21" s="9">
        <v>1249.9999999999998</v>
      </c>
      <c r="E21" s="9">
        <v>0</v>
      </c>
      <c r="F21" s="9">
        <v>1450</v>
      </c>
      <c r="G21" s="7">
        <v>1E+30</v>
      </c>
      <c r="H21" s="9">
        <v>200.0000000000002</v>
      </c>
    </row>
    <row r="22" spans="1:8" x14ac:dyDescent="0.3">
      <c r="B22" s="7" t="s">
        <v>84</v>
      </c>
      <c r="C22" s="7" t="s">
        <v>85</v>
      </c>
      <c r="D22" s="9">
        <v>850.00000000000011</v>
      </c>
      <c r="E22" s="9">
        <v>30</v>
      </c>
      <c r="F22" s="9">
        <v>850</v>
      </c>
      <c r="G22" s="9">
        <v>249.99999999999989</v>
      </c>
      <c r="H22" s="7">
        <v>1.1368683772161603E-13</v>
      </c>
    </row>
    <row r="23" spans="1:8" x14ac:dyDescent="0.3">
      <c r="B23" s="7" t="s">
        <v>88</v>
      </c>
      <c r="C23" s="7" t="s">
        <v>89</v>
      </c>
      <c r="D23" s="9">
        <v>546.6666666666664</v>
      </c>
      <c r="E23" s="9">
        <v>0</v>
      </c>
      <c r="F23" s="9">
        <v>550</v>
      </c>
      <c r="G23" s="7">
        <v>1E+30</v>
      </c>
      <c r="H23" s="9">
        <v>3.3333333333335986</v>
      </c>
    </row>
    <row r="24" spans="1:8" x14ac:dyDescent="0.3">
      <c r="B24" s="7" t="s">
        <v>91</v>
      </c>
      <c r="C24" s="7" t="s">
        <v>92</v>
      </c>
      <c r="D24" s="9">
        <v>250</v>
      </c>
      <c r="E24" s="9">
        <v>0</v>
      </c>
      <c r="F24" s="9">
        <v>450</v>
      </c>
      <c r="G24" s="7">
        <v>1E+30</v>
      </c>
      <c r="H24" s="9">
        <v>199.99999999999994</v>
      </c>
    </row>
    <row r="25" spans="1:8" x14ac:dyDescent="0.3">
      <c r="B25" s="7" t="s">
        <v>94</v>
      </c>
      <c r="C25" s="7" t="s">
        <v>95</v>
      </c>
      <c r="D25" s="9">
        <v>203.3333333333334</v>
      </c>
      <c r="E25" s="9">
        <v>0</v>
      </c>
      <c r="F25" s="9">
        <v>350</v>
      </c>
      <c r="G25" s="7">
        <v>1E+30</v>
      </c>
      <c r="H25" s="9">
        <v>146.6666666666666</v>
      </c>
    </row>
    <row r="26" spans="1:8" x14ac:dyDescent="0.3">
      <c r="B26" s="7" t="s">
        <v>97</v>
      </c>
      <c r="C26" s="7" t="s">
        <v>98</v>
      </c>
      <c r="D26" s="9">
        <v>250</v>
      </c>
      <c r="E26" s="9">
        <v>0</v>
      </c>
      <c r="F26" s="9">
        <v>400</v>
      </c>
      <c r="G26" s="7">
        <v>1E+30</v>
      </c>
      <c r="H26" s="9">
        <v>150</v>
      </c>
    </row>
    <row r="27" spans="1:8" x14ac:dyDescent="0.3">
      <c r="B27" s="7" t="s">
        <v>100</v>
      </c>
      <c r="C27" s="7" t="s">
        <v>101</v>
      </c>
      <c r="D27" s="7">
        <v>1.1368683772161603E-13</v>
      </c>
      <c r="E27" s="9">
        <v>0</v>
      </c>
      <c r="F27" s="9">
        <v>250</v>
      </c>
      <c r="G27" s="7">
        <v>1E+30</v>
      </c>
      <c r="H27" s="9">
        <v>249.99999999999989</v>
      </c>
    </row>
    <row r="28" spans="1:8" x14ac:dyDescent="0.3">
      <c r="B28" s="7" t="s">
        <v>103</v>
      </c>
      <c r="C28" s="7" t="s">
        <v>104</v>
      </c>
      <c r="D28" s="9">
        <v>300</v>
      </c>
      <c r="E28" s="9">
        <v>0</v>
      </c>
      <c r="F28" s="9">
        <v>300</v>
      </c>
      <c r="G28" s="7">
        <v>1.1368683772161603E-13</v>
      </c>
      <c r="H28" s="9">
        <v>199.99999999999994</v>
      </c>
    </row>
    <row r="29" spans="1:8" x14ac:dyDescent="0.3">
      <c r="B29" s="7" t="s">
        <v>106</v>
      </c>
      <c r="C29" s="7" t="s">
        <v>107</v>
      </c>
      <c r="D29" s="9">
        <v>200</v>
      </c>
      <c r="E29" s="9">
        <v>0</v>
      </c>
      <c r="F29" s="9">
        <v>200</v>
      </c>
      <c r="G29" s="7">
        <v>1.1368683772161605E-13</v>
      </c>
      <c r="H29" s="9">
        <v>146.6666666666666</v>
      </c>
    </row>
    <row r="30" spans="1:8" x14ac:dyDescent="0.3">
      <c r="B30" s="7" t="s">
        <v>109</v>
      </c>
      <c r="C30" s="7" t="s">
        <v>110</v>
      </c>
      <c r="D30" s="9">
        <v>350</v>
      </c>
      <c r="E30" s="9">
        <v>0</v>
      </c>
      <c r="F30" s="9">
        <v>350</v>
      </c>
      <c r="G30" s="7">
        <v>1.1368683772161603E-13</v>
      </c>
      <c r="H30" s="9">
        <v>150</v>
      </c>
    </row>
    <row r="31" spans="1:8" x14ac:dyDescent="0.3">
      <c r="B31" s="7" t="s">
        <v>112</v>
      </c>
      <c r="C31" s="7" t="s">
        <v>113</v>
      </c>
      <c r="D31" s="9">
        <v>2100</v>
      </c>
      <c r="E31" s="9">
        <v>400</v>
      </c>
      <c r="F31" s="9">
        <v>2100</v>
      </c>
      <c r="G31" s="9">
        <v>3.3333333333335986</v>
      </c>
      <c r="H31" s="9">
        <v>96.666666666666515</v>
      </c>
    </row>
    <row r="32" spans="1:8" x14ac:dyDescent="0.3">
      <c r="B32" s="7" t="s">
        <v>115</v>
      </c>
      <c r="C32" s="7" t="s">
        <v>116</v>
      </c>
      <c r="D32" s="9">
        <v>0.73333333333333328</v>
      </c>
      <c r="E32" s="9">
        <v>110000.00000000003</v>
      </c>
      <c r="F32" s="9">
        <v>0</v>
      </c>
      <c r="G32" s="9">
        <v>6.0606060606061551E-3</v>
      </c>
      <c r="H32" s="9">
        <v>0.17575757575757556</v>
      </c>
    </row>
    <row r="33" spans="2:8" x14ac:dyDescent="0.3">
      <c r="B33" s="7" t="s">
        <v>118</v>
      </c>
      <c r="C33" s="7" t="s">
        <v>119</v>
      </c>
      <c r="D33" s="9">
        <v>546.66666666666652</v>
      </c>
      <c r="E33" s="9">
        <v>0</v>
      </c>
      <c r="F33" s="9">
        <v>450</v>
      </c>
      <c r="G33" s="9">
        <v>96.666666666666515</v>
      </c>
      <c r="H33" s="7">
        <v>1E+30</v>
      </c>
    </row>
    <row r="34" spans="2:8" x14ac:dyDescent="0.3">
      <c r="B34" s="7" t="s">
        <v>121</v>
      </c>
      <c r="C34" s="7" t="s">
        <v>122</v>
      </c>
      <c r="D34" s="9">
        <v>550</v>
      </c>
      <c r="E34" s="9">
        <v>-246.66666666666666</v>
      </c>
      <c r="F34" s="9">
        <v>550</v>
      </c>
      <c r="G34" s="9">
        <v>55.769230769230688</v>
      </c>
      <c r="H34" s="9">
        <v>1.9230769230770763</v>
      </c>
    </row>
    <row r="35" spans="2:8" x14ac:dyDescent="0.3">
      <c r="B35" s="7" t="s">
        <v>124</v>
      </c>
      <c r="C35" s="7" t="s">
        <v>125</v>
      </c>
      <c r="D35" s="9">
        <v>403.33333333333337</v>
      </c>
      <c r="E35" s="9">
        <v>0</v>
      </c>
      <c r="F35" s="9">
        <v>400</v>
      </c>
      <c r="G35" s="9">
        <v>3.3333333333333854</v>
      </c>
      <c r="H35" s="7">
        <v>1E+30</v>
      </c>
    </row>
    <row r="36" spans="2:8" ht="15" thickBot="1" x14ac:dyDescent="0.35">
      <c r="B36" s="5" t="s">
        <v>127</v>
      </c>
      <c r="C36" s="5" t="s">
        <v>128</v>
      </c>
      <c r="D36" s="8">
        <v>600</v>
      </c>
      <c r="E36" s="8">
        <v>-150</v>
      </c>
      <c r="F36" s="8">
        <v>600</v>
      </c>
      <c r="G36" s="8">
        <v>96.666666666666515</v>
      </c>
      <c r="H36" s="8">
        <v>3.3333333333335986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17C9-4FF8-4E4F-BFA3-0B7E766BDD29}">
  <dimension ref="A1:J20"/>
  <sheetViews>
    <sheetView showGridLines="0" workbookViewId="0"/>
  </sheetViews>
  <sheetFormatPr defaultRowHeight="14.4" x14ac:dyDescent="0.3"/>
  <cols>
    <col min="1" max="1" width="2.33203125" customWidth="1"/>
    <col min="2" max="2" width="6.21875" bestFit="1" customWidth="1"/>
    <col min="3" max="3" width="24.5546875" bestFit="1" customWidth="1"/>
    <col min="4" max="4" width="8.33203125" bestFit="1" customWidth="1"/>
    <col min="5" max="5" width="2.33203125" customWidth="1"/>
    <col min="6" max="6" width="6.109375" style="10" bestFit="1" customWidth="1"/>
    <col min="7" max="7" width="9" style="10" bestFit="1" customWidth="1"/>
    <col min="8" max="8" width="2.33203125" style="10" customWidth="1"/>
    <col min="9" max="9" width="6.21875" style="10" bestFit="1" customWidth="1"/>
    <col min="10" max="10" width="9" style="10" bestFit="1" customWidth="1"/>
  </cols>
  <sheetData>
    <row r="1" spans="1:10" x14ac:dyDescent="0.3">
      <c r="A1" s="4" t="s">
        <v>154</v>
      </c>
    </row>
    <row r="2" spans="1:10" x14ac:dyDescent="0.3">
      <c r="A2" s="4" t="s">
        <v>161</v>
      </c>
    </row>
    <row r="3" spans="1:10" x14ac:dyDescent="0.3">
      <c r="A3" s="4" t="s">
        <v>162</v>
      </c>
    </row>
    <row r="5" spans="1:10" ht="15" thickBot="1" x14ac:dyDescent="0.35"/>
    <row r="6" spans="1:10" x14ac:dyDescent="0.3">
      <c r="B6" s="24"/>
      <c r="C6" s="24" t="s">
        <v>145</v>
      </c>
      <c r="D6" s="24"/>
    </row>
    <row r="7" spans="1:10" ht="15" thickBot="1" x14ac:dyDescent="0.35">
      <c r="B7" s="25" t="s">
        <v>51</v>
      </c>
      <c r="C7" s="25" t="s">
        <v>52</v>
      </c>
      <c r="D7" s="25" t="s">
        <v>142</v>
      </c>
    </row>
    <row r="8" spans="1:10" ht="15" thickBot="1" x14ac:dyDescent="0.35">
      <c r="B8" s="5" t="s">
        <v>62</v>
      </c>
      <c r="C8" s="5" t="s">
        <v>160</v>
      </c>
      <c r="D8" s="8">
        <v>639833.33333333326</v>
      </c>
    </row>
    <row r="10" spans="1:10" ht="15" thickBot="1" x14ac:dyDescent="0.35"/>
    <row r="11" spans="1:10" x14ac:dyDescent="0.3">
      <c r="B11" s="24"/>
      <c r="C11" s="24" t="s">
        <v>155</v>
      </c>
      <c r="D11" s="24"/>
      <c r="F11" s="27" t="s">
        <v>156</v>
      </c>
      <c r="G11" s="27" t="s">
        <v>145</v>
      </c>
      <c r="I11" s="27" t="s">
        <v>159</v>
      </c>
      <c r="J11" s="27" t="s">
        <v>145</v>
      </c>
    </row>
    <row r="12" spans="1:10" ht="15" thickBot="1" x14ac:dyDescent="0.35">
      <c r="B12" s="25" t="s">
        <v>51</v>
      </c>
      <c r="C12" s="25" t="s">
        <v>52</v>
      </c>
      <c r="D12" s="25" t="s">
        <v>142</v>
      </c>
      <c r="F12" s="28" t="s">
        <v>157</v>
      </c>
      <c r="G12" s="28" t="s">
        <v>158</v>
      </c>
      <c r="I12" s="28" t="s">
        <v>157</v>
      </c>
      <c r="J12" s="28" t="s">
        <v>158</v>
      </c>
    </row>
    <row r="13" spans="1:10" x14ac:dyDescent="0.3">
      <c r="B13" s="7" t="s">
        <v>63</v>
      </c>
      <c r="C13" s="7" t="s">
        <v>64</v>
      </c>
      <c r="D13" s="9">
        <v>546.6666666666664</v>
      </c>
      <c r="F13" s="9">
        <v>449.99999999999989</v>
      </c>
      <c r="G13" s="9">
        <v>601166.66666666674</v>
      </c>
      <c r="I13" s="9">
        <v>546.66666666666652</v>
      </c>
      <c r="J13" s="9">
        <v>639833.33333333337</v>
      </c>
    </row>
    <row r="14" spans="1:10" x14ac:dyDescent="0.3">
      <c r="B14" s="7" t="s">
        <v>66</v>
      </c>
      <c r="C14" s="7" t="s">
        <v>67</v>
      </c>
      <c r="D14" s="9">
        <v>250</v>
      </c>
      <c r="F14" s="9">
        <v>250.00000000000674</v>
      </c>
      <c r="G14" s="9">
        <v>639833.33333333535</v>
      </c>
      <c r="I14" s="9">
        <v>250.00000000000674</v>
      </c>
      <c r="J14" s="9">
        <v>639833.33333333535</v>
      </c>
    </row>
    <row r="15" spans="1:10" x14ac:dyDescent="0.3">
      <c r="B15" s="7" t="s">
        <v>68</v>
      </c>
      <c r="C15" s="7" t="s">
        <v>69</v>
      </c>
      <c r="D15" s="9">
        <v>203.3333333333334</v>
      </c>
      <c r="F15" s="9">
        <v>203.33333333333198</v>
      </c>
      <c r="G15" s="9">
        <v>639833.33333333302</v>
      </c>
      <c r="I15" s="9">
        <v>203.33333333333198</v>
      </c>
      <c r="J15" s="9">
        <v>639833.33333333302</v>
      </c>
    </row>
    <row r="16" spans="1:10" x14ac:dyDescent="0.3">
      <c r="B16" s="7" t="s">
        <v>70</v>
      </c>
      <c r="C16" s="7" t="s">
        <v>71</v>
      </c>
      <c r="D16" s="9">
        <v>250</v>
      </c>
      <c r="F16" s="9">
        <v>250</v>
      </c>
      <c r="G16" s="9">
        <v>639833.33333333326</v>
      </c>
      <c r="I16" s="9">
        <v>250</v>
      </c>
      <c r="J16" s="9">
        <v>639833.33333333326</v>
      </c>
    </row>
    <row r="17" spans="2:10" x14ac:dyDescent="0.3">
      <c r="B17" s="7" t="s">
        <v>72</v>
      </c>
      <c r="C17" s="7" t="s">
        <v>73</v>
      </c>
      <c r="D17" s="9">
        <v>1.1368683772161603E-13</v>
      </c>
      <c r="F17" s="9">
        <v>0</v>
      </c>
      <c r="G17" s="9">
        <v>639833.33333333326</v>
      </c>
      <c r="I17" s="9">
        <v>0</v>
      </c>
      <c r="J17" s="9">
        <v>639833.33333333326</v>
      </c>
    </row>
    <row r="18" spans="2:10" x14ac:dyDescent="0.3">
      <c r="B18" s="7" t="s">
        <v>74</v>
      </c>
      <c r="C18" s="7" t="s">
        <v>75</v>
      </c>
      <c r="D18" s="9">
        <v>300</v>
      </c>
      <c r="F18" s="9">
        <v>299.99999999999562</v>
      </c>
      <c r="G18" s="9">
        <v>639833.33333333186</v>
      </c>
      <c r="I18" s="9">
        <v>299.99999999999562</v>
      </c>
      <c r="J18" s="9">
        <v>639833.33333333186</v>
      </c>
    </row>
    <row r="19" spans="2:10" x14ac:dyDescent="0.3">
      <c r="B19" s="7" t="s">
        <v>76</v>
      </c>
      <c r="C19" s="7" t="s">
        <v>77</v>
      </c>
      <c r="D19" s="9">
        <v>200</v>
      </c>
      <c r="F19" s="9">
        <v>199.99999999999861</v>
      </c>
      <c r="G19" s="9">
        <v>639833.33333333302</v>
      </c>
      <c r="I19" s="9">
        <v>199.99999999999861</v>
      </c>
      <c r="J19" s="9">
        <v>639833.33333333302</v>
      </c>
    </row>
    <row r="20" spans="2:10" ht="15" thickBot="1" x14ac:dyDescent="0.35">
      <c r="B20" s="5" t="s">
        <v>78</v>
      </c>
      <c r="C20" s="5" t="s">
        <v>79</v>
      </c>
      <c r="D20" s="8">
        <v>350</v>
      </c>
      <c r="F20" s="8">
        <v>350</v>
      </c>
      <c r="G20" s="8">
        <v>639833.33333333326</v>
      </c>
      <c r="I20" s="8">
        <v>349.99999999999989</v>
      </c>
      <c r="J20" s="8">
        <v>639833.33333333326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3C37-CE7E-49DA-8821-085C761FC314}">
  <dimension ref="A1:S79"/>
  <sheetViews>
    <sheetView topLeftCell="A16" zoomScale="92" zoomScaleNormal="92" workbookViewId="0">
      <selection activeCell="G27" sqref="G27"/>
    </sheetView>
  </sheetViews>
  <sheetFormatPr defaultColWidth="17.6640625" defaultRowHeight="13.8" x14ac:dyDescent="0.3"/>
  <cols>
    <col min="1" max="1" width="3.21875" style="37" customWidth="1"/>
    <col min="2" max="2" width="36.33203125" style="37" bestFit="1" customWidth="1"/>
    <col min="3" max="3" width="9.77734375" style="1" bestFit="1" customWidth="1"/>
    <col min="4" max="4" width="10.33203125" style="1" bestFit="1" customWidth="1"/>
    <col min="5" max="6" width="10" style="1" bestFit="1" customWidth="1"/>
    <col min="7" max="7" width="9.77734375" style="1" bestFit="1" customWidth="1"/>
    <col min="8" max="8" width="11.44140625" style="1" bestFit="1" customWidth="1"/>
    <col min="9" max="16" width="9.77734375" style="1" bestFit="1" customWidth="1"/>
    <col min="17" max="17" width="11.88671875" style="1" bestFit="1" customWidth="1"/>
    <col min="18" max="18" width="2.77734375" style="1" bestFit="1" customWidth="1"/>
    <col min="19" max="19" width="11.5546875" style="1" customWidth="1"/>
    <col min="20" max="16384" width="17.6640625" style="37"/>
  </cols>
  <sheetData>
    <row r="1" spans="2:19" s="1" customFormat="1" x14ac:dyDescent="0.3">
      <c r="L1" s="3"/>
    </row>
    <row r="2" spans="2:19" customFormat="1" ht="18" x14ac:dyDescent="0.35">
      <c r="B2" s="34" t="s">
        <v>164</v>
      </c>
      <c r="C2" s="10"/>
      <c r="D2" s="10"/>
      <c r="E2" s="10"/>
      <c r="F2" s="10"/>
      <c r="G2" s="10"/>
      <c r="H2" s="10"/>
      <c r="I2" s="10"/>
      <c r="J2" s="10"/>
      <c r="K2" s="10"/>
      <c r="L2" s="10"/>
      <c r="M2" s="10"/>
      <c r="N2" s="10"/>
      <c r="O2" s="10"/>
      <c r="P2" s="10"/>
      <c r="Q2" s="10"/>
      <c r="R2" s="10"/>
      <c r="S2" s="10"/>
    </row>
    <row r="3" spans="2:19" customFormat="1" ht="14.4" x14ac:dyDescent="0.3">
      <c r="C3" s="10"/>
      <c r="D3" s="10"/>
      <c r="E3" s="10"/>
      <c r="F3" s="10"/>
      <c r="G3" s="10"/>
      <c r="H3" s="10"/>
      <c r="I3" s="10"/>
      <c r="J3" s="10"/>
      <c r="K3" s="10"/>
      <c r="L3" s="10"/>
      <c r="M3" s="10"/>
      <c r="N3" s="10"/>
      <c r="O3" s="10"/>
      <c r="P3" s="10"/>
      <c r="Q3" s="10"/>
      <c r="R3" s="10"/>
      <c r="S3" s="10"/>
    </row>
    <row r="4" spans="2:19" s="48" customFormat="1" x14ac:dyDescent="0.3">
      <c r="B4" s="43" t="s">
        <v>183</v>
      </c>
      <c r="C4" s="14" t="s">
        <v>189</v>
      </c>
      <c r="D4" s="14" t="s">
        <v>190</v>
      </c>
      <c r="E4" s="14" t="s">
        <v>191</v>
      </c>
      <c r="F4" s="14" t="s">
        <v>192</v>
      </c>
      <c r="G4" s="12"/>
      <c r="H4" s="80" t="s">
        <v>212</v>
      </c>
      <c r="I4" s="80"/>
      <c r="K4" s="80" t="s">
        <v>217</v>
      </c>
      <c r="L4" s="80"/>
    </row>
    <row r="5" spans="2:19" ht="27.6" x14ac:dyDescent="0.3">
      <c r="B5" s="42" t="s">
        <v>193</v>
      </c>
      <c r="C5" s="13">
        <v>10</v>
      </c>
      <c r="D5" s="13">
        <v>12</v>
      </c>
      <c r="E5" s="13">
        <v>14</v>
      </c>
      <c r="F5" s="13">
        <v>8</v>
      </c>
      <c r="H5" s="22" t="s">
        <v>213</v>
      </c>
      <c r="I5" s="39">
        <v>100</v>
      </c>
      <c r="J5" s="37"/>
      <c r="K5" s="39" t="s">
        <v>218</v>
      </c>
      <c r="L5" s="39">
        <v>20</v>
      </c>
      <c r="M5" s="37"/>
      <c r="N5" s="37"/>
      <c r="O5" s="37"/>
      <c r="P5" s="37"/>
      <c r="Q5" s="37"/>
      <c r="R5" s="37"/>
      <c r="S5" s="37"/>
    </row>
    <row r="6" spans="2:19" x14ac:dyDescent="0.3">
      <c r="B6" s="42" t="s">
        <v>208</v>
      </c>
      <c r="C6" s="13">
        <v>1</v>
      </c>
      <c r="D6" s="13">
        <v>2</v>
      </c>
      <c r="E6" s="13">
        <v>3</v>
      </c>
      <c r="F6" s="13">
        <v>1</v>
      </c>
      <c r="H6" s="22" t="s">
        <v>215</v>
      </c>
      <c r="I6" s="39">
        <v>5</v>
      </c>
      <c r="J6" s="37"/>
      <c r="K6" s="39" t="s">
        <v>219</v>
      </c>
      <c r="L6" s="39">
        <v>8</v>
      </c>
      <c r="M6" s="37"/>
      <c r="N6" s="37"/>
      <c r="O6" s="37"/>
      <c r="P6" s="37"/>
      <c r="Q6" s="37"/>
      <c r="R6" s="37"/>
      <c r="S6" s="37"/>
    </row>
    <row r="7" spans="2:19" x14ac:dyDescent="0.3">
      <c r="B7" s="42" t="s">
        <v>209</v>
      </c>
      <c r="C7" s="13">
        <f>C5-C6</f>
        <v>9</v>
      </c>
      <c r="D7" s="13">
        <f t="shared" ref="D7:F7" si="0">D5-D6</f>
        <v>10</v>
      </c>
      <c r="E7" s="13">
        <f t="shared" si="0"/>
        <v>11</v>
      </c>
      <c r="F7" s="13">
        <f t="shared" si="0"/>
        <v>7</v>
      </c>
      <c r="H7" s="22" t="s">
        <v>216</v>
      </c>
      <c r="I7" s="39">
        <v>4</v>
      </c>
      <c r="J7" s="37"/>
      <c r="K7" s="22" t="s">
        <v>215</v>
      </c>
      <c r="L7" s="39">
        <v>5</v>
      </c>
      <c r="M7" s="37"/>
      <c r="N7" s="37"/>
      <c r="O7" s="37"/>
      <c r="P7" s="37"/>
      <c r="Q7" s="37"/>
      <c r="R7" s="37"/>
      <c r="S7" s="37"/>
    </row>
    <row r="8" spans="2:19" ht="41.4" x14ac:dyDescent="0.3">
      <c r="B8" s="49"/>
      <c r="H8" s="53" t="s">
        <v>289</v>
      </c>
      <c r="I8" s="42">
        <f>I5*I6*I7</f>
        <v>2000</v>
      </c>
      <c r="J8" s="37"/>
      <c r="K8" s="22" t="s">
        <v>216</v>
      </c>
      <c r="L8" s="39">
        <v>4</v>
      </c>
      <c r="M8" s="37"/>
      <c r="N8" s="37"/>
      <c r="O8" s="37"/>
      <c r="P8" s="37"/>
      <c r="Q8" s="37"/>
      <c r="R8" s="37"/>
      <c r="S8" s="37"/>
    </row>
    <row r="9" spans="2:19" ht="55.2" x14ac:dyDescent="0.3">
      <c r="B9" s="49"/>
      <c r="I9" s="37"/>
      <c r="J9" s="37"/>
      <c r="K9" s="53" t="s">
        <v>292</v>
      </c>
      <c r="L9" s="42">
        <f>L5*L6*L7*L8</f>
        <v>3200</v>
      </c>
      <c r="M9" s="37"/>
      <c r="N9" s="37"/>
      <c r="O9" s="37"/>
      <c r="P9" s="37"/>
      <c r="Q9" s="37"/>
      <c r="R9" s="37"/>
      <c r="S9" s="37"/>
    </row>
    <row r="10" spans="2:19" x14ac:dyDescent="0.3">
      <c r="B10" s="49"/>
      <c r="I10" s="37"/>
      <c r="J10" s="37"/>
      <c r="K10" s="37"/>
      <c r="L10" s="37"/>
      <c r="M10" s="37"/>
      <c r="N10" s="37"/>
      <c r="O10" s="37"/>
      <c r="P10" s="37"/>
      <c r="Q10" s="37"/>
      <c r="R10" s="37"/>
      <c r="S10" s="37"/>
    </row>
    <row r="11" spans="2:19" x14ac:dyDescent="0.3">
      <c r="B11" s="2" t="s">
        <v>1</v>
      </c>
    </row>
    <row r="12" spans="2:19" s="38" customFormat="1" x14ac:dyDescent="0.3">
      <c r="B12" s="41" t="s">
        <v>165</v>
      </c>
      <c r="C12" s="21" t="s">
        <v>182</v>
      </c>
      <c r="D12" s="21" t="s">
        <v>182</v>
      </c>
      <c r="E12" s="21" t="s">
        <v>182</v>
      </c>
      <c r="F12" s="21" t="s">
        <v>182</v>
      </c>
      <c r="G12" s="21" t="s">
        <v>171</v>
      </c>
      <c r="H12" s="21" t="s">
        <v>171</v>
      </c>
      <c r="I12" s="21" t="s">
        <v>171</v>
      </c>
      <c r="J12" s="21" t="s">
        <v>171</v>
      </c>
      <c r="K12" s="21" t="s">
        <v>171</v>
      </c>
      <c r="L12" s="21" t="s">
        <v>171</v>
      </c>
      <c r="M12" s="21" t="s">
        <v>171</v>
      </c>
      <c r="N12" s="21" t="s">
        <v>171</v>
      </c>
      <c r="O12" s="21" t="s">
        <v>171</v>
      </c>
      <c r="P12" s="21" t="s">
        <v>171</v>
      </c>
      <c r="Q12" s="19"/>
      <c r="R12" s="19"/>
      <c r="S12" s="19"/>
    </row>
    <row r="13" spans="2:19" x14ac:dyDescent="0.3">
      <c r="B13" s="42" t="s">
        <v>183</v>
      </c>
      <c r="C13" s="13" t="s">
        <v>167</v>
      </c>
      <c r="D13" s="13" t="s">
        <v>168</v>
      </c>
      <c r="E13" s="13" t="s">
        <v>169</v>
      </c>
      <c r="F13" s="13" t="s">
        <v>170</v>
      </c>
      <c r="G13" s="13" t="s">
        <v>167</v>
      </c>
      <c r="H13" s="13" t="s">
        <v>167</v>
      </c>
      <c r="I13" s="13" t="s">
        <v>167</v>
      </c>
      <c r="J13" s="13" t="s">
        <v>167</v>
      </c>
      <c r="K13" s="13" t="s">
        <v>168</v>
      </c>
      <c r="L13" s="13" t="s">
        <v>168</v>
      </c>
      <c r="M13" s="13" t="s">
        <v>168</v>
      </c>
      <c r="N13" s="13" t="s">
        <v>169</v>
      </c>
      <c r="O13" s="13" t="s">
        <v>169</v>
      </c>
      <c r="P13" s="13" t="s">
        <v>170</v>
      </c>
    </row>
    <row r="14" spans="2:19" x14ac:dyDescent="0.3">
      <c r="B14" s="42" t="s">
        <v>166</v>
      </c>
      <c r="C14" s="22" t="s">
        <v>207</v>
      </c>
      <c r="D14" s="22" t="s">
        <v>207</v>
      </c>
      <c r="E14" s="22" t="s">
        <v>207</v>
      </c>
      <c r="F14" s="22" t="s">
        <v>207</v>
      </c>
      <c r="G14" s="13">
        <v>1</v>
      </c>
      <c r="H14" s="13">
        <v>2</v>
      </c>
      <c r="I14" s="13">
        <v>3</v>
      </c>
      <c r="J14" s="13">
        <v>4</v>
      </c>
      <c r="K14" s="13">
        <v>1</v>
      </c>
      <c r="L14" s="13">
        <v>2</v>
      </c>
      <c r="M14" s="13">
        <v>3</v>
      </c>
      <c r="N14" s="13">
        <v>1</v>
      </c>
      <c r="O14" s="13">
        <v>2</v>
      </c>
      <c r="P14" s="13">
        <v>1</v>
      </c>
    </row>
    <row r="15" spans="2:19" s="40" customFormat="1" x14ac:dyDescent="0.3">
      <c r="B15" s="43"/>
      <c r="C15" s="47" t="s">
        <v>184</v>
      </c>
      <c r="D15" s="47" t="s">
        <v>185</v>
      </c>
      <c r="E15" s="47" t="s">
        <v>186</v>
      </c>
      <c r="F15" s="47" t="s">
        <v>187</v>
      </c>
      <c r="G15" s="47" t="s">
        <v>172</v>
      </c>
      <c r="H15" s="47" t="s">
        <v>173</v>
      </c>
      <c r="I15" s="47" t="s">
        <v>174</v>
      </c>
      <c r="J15" s="47" t="s">
        <v>175</v>
      </c>
      <c r="K15" s="47" t="s">
        <v>176</v>
      </c>
      <c r="L15" s="47" t="s">
        <v>177</v>
      </c>
      <c r="M15" s="47" t="s">
        <v>178</v>
      </c>
      <c r="N15" s="47" t="s">
        <v>179</v>
      </c>
      <c r="O15" s="47" t="s">
        <v>180</v>
      </c>
      <c r="P15" s="47" t="s">
        <v>181</v>
      </c>
      <c r="Q15" s="1"/>
      <c r="R15" s="1"/>
      <c r="S15" s="1"/>
    </row>
    <row r="16" spans="2:19" s="40" customFormat="1" x14ac:dyDescent="0.3">
      <c r="B16" s="48"/>
      <c r="C16" s="3"/>
      <c r="D16" s="3"/>
      <c r="E16" s="3"/>
      <c r="F16" s="3"/>
      <c r="G16" s="3"/>
      <c r="H16" s="3"/>
      <c r="I16" s="3"/>
      <c r="J16" s="3"/>
      <c r="K16" s="3"/>
      <c r="L16" s="3"/>
      <c r="M16" s="3"/>
      <c r="N16" s="3"/>
      <c r="O16" s="3"/>
      <c r="P16" s="3"/>
      <c r="Q16" s="1"/>
      <c r="R16" s="1"/>
      <c r="S16" s="1"/>
    </row>
    <row r="17" spans="2:19" s="40" customFormat="1" x14ac:dyDescent="0.3">
      <c r="B17" s="48"/>
      <c r="C17" s="3"/>
      <c r="D17" s="3"/>
      <c r="E17" s="3"/>
      <c r="F17" s="3"/>
      <c r="G17" s="3"/>
      <c r="H17" s="3"/>
      <c r="I17" s="3"/>
      <c r="J17" s="3"/>
      <c r="K17" s="3"/>
      <c r="L17" s="3"/>
      <c r="M17" s="3"/>
      <c r="N17" s="3"/>
      <c r="O17" s="3"/>
      <c r="P17" s="3"/>
      <c r="Q17" s="1"/>
      <c r="R17" s="1"/>
      <c r="S17" s="1"/>
    </row>
    <row r="19" spans="2:19" x14ac:dyDescent="0.3">
      <c r="B19" s="26" t="s">
        <v>214</v>
      </c>
      <c r="C19" s="16">
        <f>(SUM(C21:F21)*C27)+(G21*G27)+(H21*H27)+(I21*I27)+(J21*J27)+(K21*K27)+(L21*L27)+(M21*M27)+(N21*N27)+(O21*O27)+(P21*P27)</f>
        <v>233400</v>
      </c>
      <c r="D19" s="16"/>
      <c r="E19" s="16"/>
      <c r="F19" s="16"/>
      <c r="G19" s="16"/>
      <c r="H19" s="16"/>
      <c r="I19" s="16"/>
      <c r="J19" s="16"/>
      <c r="K19" s="16"/>
      <c r="L19" s="16"/>
      <c r="M19" s="16"/>
      <c r="N19" s="16"/>
      <c r="O19" s="16"/>
      <c r="P19" s="16"/>
    </row>
    <row r="20" spans="2:19" s="44" customFormat="1" x14ac:dyDescent="0.3">
      <c r="B20" s="41"/>
      <c r="C20" s="21" t="s">
        <v>184</v>
      </c>
      <c r="D20" s="21" t="s">
        <v>185</v>
      </c>
      <c r="E20" s="21" t="s">
        <v>186</v>
      </c>
      <c r="F20" s="21" t="s">
        <v>187</v>
      </c>
      <c r="G20" s="21" t="s">
        <v>172</v>
      </c>
      <c r="H20" s="21" t="s">
        <v>173</v>
      </c>
      <c r="I20" s="21" t="s">
        <v>174</v>
      </c>
      <c r="J20" s="21" t="s">
        <v>175</v>
      </c>
      <c r="K20" s="21" t="s">
        <v>176</v>
      </c>
      <c r="L20" s="21" t="s">
        <v>177</v>
      </c>
      <c r="M20" s="21" t="s">
        <v>178</v>
      </c>
      <c r="N20" s="21" t="s">
        <v>179</v>
      </c>
      <c r="O20" s="21" t="s">
        <v>180</v>
      </c>
      <c r="P20" s="21" t="s">
        <v>181</v>
      </c>
      <c r="Q20" s="1"/>
      <c r="R20" s="1"/>
      <c r="S20" s="1"/>
    </row>
    <row r="21" spans="2:19" x14ac:dyDescent="0.3">
      <c r="B21" s="51" t="s">
        <v>188</v>
      </c>
      <c r="C21" s="52">
        <v>1</v>
      </c>
      <c r="D21" s="52">
        <v>2</v>
      </c>
      <c r="E21" s="52">
        <v>3</v>
      </c>
      <c r="F21" s="52">
        <v>1</v>
      </c>
      <c r="G21" s="52">
        <v>0</v>
      </c>
      <c r="H21" s="52">
        <v>0</v>
      </c>
      <c r="I21" s="52">
        <v>2</v>
      </c>
      <c r="J21" s="52">
        <v>7</v>
      </c>
      <c r="K21" s="52">
        <v>0</v>
      </c>
      <c r="L21" s="52">
        <v>1</v>
      </c>
      <c r="M21" s="52">
        <v>0</v>
      </c>
      <c r="N21" s="52">
        <v>1</v>
      </c>
      <c r="O21" s="52">
        <v>0</v>
      </c>
      <c r="P21" s="52">
        <v>0</v>
      </c>
    </row>
    <row r="22" spans="2:19" x14ac:dyDescent="0.3">
      <c r="B22" s="42" t="s">
        <v>166</v>
      </c>
      <c r="C22" s="22" t="s">
        <v>207</v>
      </c>
      <c r="D22" s="22" t="s">
        <v>207</v>
      </c>
      <c r="E22" s="22" t="s">
        <v>207</v>
      </c>
      <c r="F22" s="22" t="s">
        <v>207</v>
      </c>
      <c r="G22" s="13">
        <v>1</v>
      </c>
      <c r="H22" s="13">
        <v>2</v>
      </c>
      <c r="I22" s="13">
        <v>3</v>
      </c>
      <c r="J22" s="13">
        <v>4</v>
      </c>
      <c r="K22" s="13">
        <v>1</v>
      </c>
      <c r="L22" s="13">
        <v>2</v>
      </c>
      <c r="M22" s="13">
        <v>3</v>
      </c>
      <c r="N22" s="13">
        <v>1</v>
      </c>
      <c r="O22" s="13">
        <v>2</v>
      </c>
      <c r="P22" s="13">
        <v>1</v>
      </c>
    </row>
    <row r="23" spans="2:19" x14ac:dyDescent="0.3">
      <c r="B23" s="42" t="s">
        <v>229</v>
      </c>
      <c r="C23" s="13"/>
      <c r="D23" s="13"/>
      <c r="E23" s="13"/>
      <c r="F23" s="13"/>
      <c r="G23" s="13">
        <v>4400</v>
      </c>
      <c r="H23" s="13">
        <v>4000</v>
      </c>
      <c r="I23" s="13">
        <v>3500</v>
      </c>
      <c r="J23" s="13">
        <v>3200</v>
      </c>
      <c r="K23" s="13">
        <v>4400</v>
      </c>
      <c r="L23" s="13">
        <v>4000</v>
      </c>
      <c r="M23" s="13">
        <v>3500</v>
      </c>
      <c r="N23" s="13">
        <v>4400</v>
      </c>
      <c r="O23" s="13">
        <v>4000</v>
      </c>
      <c r="P23" s="13">
        <v>4400</v>
      </c>
    </row>
    <row r="24" spans="2:19" x14ac:dyDescent="0.3">
      <c r="B24" s="42" t="s">
        <v>289</v>
      </c>
      <c r="C24" s="13">
        <f>$I$8</f>
        <v>2000</v>
      </c>
      <c r="D24" s="13">
        <v>2000</v>
      </c>
      <c r="E24" s="13">
        <v>2000</v>
      </c>
      <c r="F24" s="13">
        <v>2000</v>
      </c>
      <c r="G24" s="13">
        <v>2000</v>
      </c>
      <c r="H24" s="13">
        <v>2000</v>
      </c>
      <c r="I24" s="13">
        <v>2000</v>
      </c>
      <c r="J24" s="13">
        <v>2000</v>
      </c>
      <c r="K24" s="13">
        <v>2000</v>
      </c>
      <c r="L24" s="13">
        <v>2000</v>
      </c>
      <c r="M24" s="13">
        <v>2000</v>
      </c>
      <c r="N24" s="13">
        <v>2000</v>
      </c>
      <c r="O24" s="13">
        <v>2000</v>
      </c>
      <c r="P24" s="13">
        <v>2000</v>
      </c>
    </row>
    <row r="25" spans="2:19" x14ac:dyDescent="0.3">
      <c r="B25" s="42" t="s">
        <v>292</v>
      </c>
      <c r="C25" s="13">
        <f>$L$9</f>
        <v>3200</v>
      </c>
      <c r="D25" s="13">
        <f t="shared" ref="D25:P25" si="1">$L$9</f>
        <v>3200</v>
      </c>
      <c r="E25" s="13">
        <f t="shared" si="1"/>
        <v>3200</v>
      </c>
      <c r="F25" s="13">
        <f t="shared" si="1"/>
        <v>3200</v>
      </c>
      <c r="G25" s="13"/>
      <c r="H25" s="13"/>
      <c r="I25" s="13"/>
      <c r="J25" s="13"/>
      <c r="K25" s="13"/>
      <c r="L25" s="13"/>
      <c r="M25" s="13"/>
      <c r="N25" s="13"/>
      <c r="O25" s="13"/>
      <c r="P25" s="13"/>
    </row>
    <row r="26" spans="2:19" x14ac:dyDescent="0.3">
      <c r="B26" s="42" t="s">
        <v>290</v>
      </c>
      <c r="C26" s="13">
        <f>SUM(C23:C25)</f>
        <v>5200</v>
      </c>
      <c r="D26" s="13">
        <f t="shared" ref="D26:P26" si="2">SUM(D23:D25)</f>
        <v>5200</v>
      </c>
      <c r="E26" s="13">
        <f t="shared" si="2"/>
        <v>5200</v>
      </c>
      <c r="F26" s="13">
        <f t="shared" si="2"/>
        <v>5200</v>
      </c>
      <c r="G26" s="13">
        <f t="shared" si="2"/>
        <v>6400</v>
      </c>
      <c r="H26" s="13">
        <f t="shared" si="2"/>
        <v>6000</v>
      </c>
      <c r="I26" s="13">
        <f t="shared" si="2"/>
        <v>5500</v>
      </c>
      <c r="J26" s="13">
        <f t="shared" si="2"/>
        <v>5200</v>
      </c>
      <c r="K26" s="13">
        <f t="shared" si="2"/>
        <v>6400</v>
      </c>
      <c r="L26" s="13">
        <f t="shared" si="2"/>
        <v>6000</v>
      </c>
      <c r="M26" s="13">
        <f t="shared" si="2"/>
        <v>5500</v>
      </c>
      <c r="N26" s="13">
        <f t="shared" si="2"/>
        <v>6400</v>
      </c>
      <c r="O26" s="13">
        <f t="shared" si="2"/>
        <v>6000</v>
      </c>
      <c r="P26" s="13">
        <f t="shared" si="2"/>
        <v>6400</v>
      </c>
    </row>
    <row r="27" spans="2:19" ht="27.6" x14ac:dyDescent="0.3">
      <c r="B27" s="68" t="s">
        <v>291</v>
      </c>
      <c r="C27" s="13">
        <f>C26</f>
        <v>5200</v>
      </c>
      <c r="D27" s="13">
        <f t="shared" ref="D27:F27" si="3">D26</f>
        <v>5200</v>
      </c>
      <c r="E27" s="13">
        <f t="shared" si="3"/>
        <v>5200</v>
      </c>
      <c r="F27" s="13">
        <f t="shared" si="3"/>
        <v>5200</v>
      </c>
      <c r="G27" s="13">
        <f t="shared" ref="G27:P27" si="4">G26*G22</f>
        <v>6400</v>
      </c>
      <c r="H27" s="13">
        <f t="shared" si="4"/>
        <v>12000</v>
      </c>
      <c r="I27" s="13">
        <f t="shared" si="4"/>
        <v>16500</v>
      </c>
      <c r="J27" s="13">
        <f t="shared" si="4"/>
        <v>20800</v>
      </c>
      <c r="K27" s="13">
        <f t="shared" si="4"/>
        <v>6400</v>
      </c>
      <c r="L27" s="13">
        <f t="shared" si="4"/>
        <v>12000</v>
      </c>
      <c r="M27" s="13">
        <f t="shared" si="4"/>
        <v>16500</v>
      </c>
      <c r="N27" s="13">
        <f t="shared" si="4"/>
        <v>6400</v>
      </c>
      <c r="O27" s="13">
        <f t="shared" si="4"/>
        <v>12000</v>
      </c>
      <c r="P27" s="13">
        <f t="shared" si="4"/>
        <v>6400</v>
      </c>
    </row>
    <row r="29" spans="2:19" x14ac:dyDescent="0.3">
      <c r="B29" s="69" t="s">
        <v>210</v>
      </c>
      <c r="C29" s="69"/>
      <c r="D29" s="69"/>
      <c r="E29" s="69"/>
      <c r="F29" s="69"/>
      <c r="G29" s="69"/>
      <c r="H29" s="69"/>
      <c r="I29" s="69"/>
      <c r="J29" s="69"/>
      <c r="K29" s="69"/>
      <c r="L29" s="69"/>
      <c r="M29" s="69"/>
      <c r="N29" s="69"/>
      <c r="O29" s="69"/>
      <c r="P29" s="69"/>
      <c r="Q29" s="69"/>
      <c r="R29" s="69"/>
      <c r="S29" s="69"/>
    </row>
    <row r="30" spans="2:19" s="44" customFormat="1" ht="41.4" x14ac:dyDescent="0.3">
      <c r="B30" s="41"/>
      <c r="C30" s="21" t="s">
        <v>184</v>
      </c>
      <c r="D30" s="21" t="s">
        <v>185</v>
      </c>
      <c r="E30" s="21" t="s">
        <v>186</v>
      </c>
      <c r="F30" s="21" t="s">
        <v>187</v>
      </c>
      <c r="G30" s="21" t="s">
        <v>172</v>
      </c>
      <c r="H30" s="21" t="s">
        <v>173</v>
      </c>
      <c r="I30" s="21" t="s">
        <v>174</v>
      </c>
      <c r="J30" s="21" t="s">
        <v>175</v>
      </c>
      <c r="K30" s="21" t="s">
        <v>176</v>
      </c>
      <c r="L30" s="21" t="s">
        <v>177</v>
      </c>
      <c r="M30" s="21" t="s">
        <v>178</v>
      </c>
      <c r="N30" s="21" t="s">
        <v>179</v>
      </c>
      <c r="O30" s="21" t="s">
        <v>180</v>
      </c>
      <c r="P30" s="21" t="s">
        <v>181</v>
      </c>
      <c r="Q30" s="21" t="s">
        <v>256</v>
      </c>
      <c r="R30" s="21"/>
      <c r="S30" s="21" t="s">
        <v>257</v>
      </c>
    </row>
    <row r="31" spans="2:19" x14ac:dyDescent="0.3">
      <c r="B31" s="39" t="s">
        <v>189</v>
      </c>
      <c r="C31" s="13">
        <v>1</v>
      </c>
      <c r="D31" s="13"/>
      <c r="E31" s="13"/>
      <c r="F31" s="13"/>
      <c r="G31" s="13"/>
      <c r="H31" s="13"/>
      <c r="I31" s="13"/>
      <c r="J31" s="13"/>
      <c r="K31" s="13"/>
      <c r="L31" s="13"/>
      <c r="M31" s="13"/>
      <c r="N31" s="13"/>
      <c r="O31" s="13"/>
      <c r="P31" s="13"/>
      <c r="Q31" s="13">
        <f>C21</f>
        <v>1</v>
      </c>
      <c r="R31" s="47" t="s">
        <v>23</v>
      </c>
      <c r="S31" s="13">
        <v>1</v>
      </c>
    </row>
    <row r="32" spans="2:19" x14ac:dyDescent="0.3">
      <c r="B32" s="39" t="s">
        <v>190</v>
      </c>
      <c r="C32" s="13"/>
      <c r="D32" s="13">
        <v>1</v>
      </c>
      <c r="E32" s="13"/>
      <c r="F32" s="13"/>
      <c r="G32" s="13"/>
      <c r="H32" s="13"/>
      <c r="I32" s="13"/>
      <c r="J32" s="13"/>
      <c r="K32" s="13"/>
      <c r="L32" s="13"/>
      <c r="M32" s="13"/>
      <c r="N32" s="13"/>
      <c r="O32" s="13"/>
      <c r="P32" s="13"/>
      <c r="Q32" s="13">
        <f>D21</f>
        <v>2</v>
      </c>
      <c r="R32" s="47" t="s">
        <v>23</v>
      </c>
      <c r="S32" s="13">
        <v>2</v>
      </c>
    </row>
    <row r="33" spans="1:19" x14ac:dyDescent="0.3">
      <c r="B33" s="39" t="s">
        <v>191</v>
      </c>
      <c r="C33" s="13"/>
      <c r="D33" s="13"/>
      <c r="E33" s="13">
        <v>1</v>
      </c>
      <c r="F33" s="13"/>
      <c r="G33" s="13"/>
      <c r="H33" s="13"/>
      <c r="I33" s="13"/>
      <c r="J33" s="13"/>
      <c r="K33" s="13"/>
      <c r="L33" s="13"/>
      <c r="M33" s="13"/>
      <c r="N33" s="13"/>
      <c r="O33" s="13"/>
      <c r="P33" s="13"/>
      <c r="Q33" s="13">
        <f>E21</f>
        <v>3</v>
      </c>
      <c r="R33" s="47" t="s">
        <v>23</v>
      </c>
      <c r="S33" s="13">
        <v>3</v>
      </c>
    </row>
    <row r="34" spans="1:19" x14ac:dyDescent="0.3">
      <c r="B34" s="39" t="s">
        <v>192</v>
      </c>
      <c r="C34" s="13"/>
      <c r="D34" s="13"/>
      <c r="E34" s="13"/>
      <c r="F34" s="13">
        <v>1</v>
      </c>
      <c r="G34" s="13"/>
      <c r="H34" s="13"/>
      <c r="I34" s="13"/>
      <c r="J34" s="13"/>
      <c r="K34" s="13"/>
      <c r="L34" s="13"/>
      <c r="M34" s="13"/>
      <c r="N34" s="13"/>
      <c r="O34" s="13"/>
      <c r="P34" s="13"/>
      <c r="Q34" s="13">
        <f>F21</f>
        <v>1</v>
      </c>
      <c r="R34" s="47" t="s">
        <v>23</v>
      </c>
      <c r="S34" s="13">
        <v>1</v>
      </c>
    </row>
    <row r="35" spans="1:19" x14ac:dyDescent="0.3">
      <c r="R35" s="3"/>
    </row>
    <row r="36" spans="1:19" x14ac:dyDescent="0.3">
      <c r="B36" s="69" t="s">
        <v>211</v>
      </c>
      <c r="C36" s="69"/>
      <c r="D36" s="69"/>
      <c r="E36" s="69"/>
      <c r="F36" s="69"/>
      <c r="G36" s="69"/>
      <c r="H36" s="69"/>
      <c r="I36" s="69"/>
      <c r="J36" s="69"/>
      <c r="K36" s="69"/>
      <c r="L36" s="69"/>
      <c r="M36" s="69"/>
      <c r="N36" s="69"/>
      <c r="O36" s="69"/>
      <c r="P36" s="69"/>
      <c r="Q36" s="69"/>
      <c r="R36" s="69"/>
      <c r="S36" s="69"/>
    </row>
    <row r="37" spans="1:19" s="44" customFormat="1" ht="41.4" x14ac:dyDescent="0.3">
      <c r="B37" s="41"/>
      <c r="C37" s="21" t="s">
        <v>184</v>
      </c>
      <c r="D37" s="21" t="s">
        <v>185</v>
      </c>
      <c r="E37" s="21" t="s">
        <v>186</v>
      </c>
      <c r="F37" s="21" t="s">
        <v>187</v>
      </c>
      <c r="G37" s="21" t="s">
        <v>172</v>
      </c>
      <c r="H37" s="21" t="s">
        <v>173</v>
      </c>
      <c r="I37" s="21" t="s">
        <v>174</v>
      </c>
      <c r="J37" s="21" t="s">
        <v>175</v>
      </c>
      <c r="K37" s="21" t="s">
        <v>176</v>
      </c>
      <c r="L37" s="21" t="s">
        <v>177</v>
      </c>
      <c r="M37" s="21" t="s">
        <v>178</v>
      </c>
      <c r="N37" s="21" t="s">
        <v>179</v>
      </c>
      <c r="O37" s="21" t="s">
        <v>180</v>
      </c>
      <c r="P37" s="21" t="s">
        <v>181</v>
      </c>
      <c r="Q37" s="21" t="s">
        <v>256</v>
      </c>
      <c r="R37" s="21"/>
      <c r="S37" s="21" t="s">
        <v>257</v>
      </c>
    </row>
    <row r="38" spans="1:19" x14ac:dyDescent="0.3">
      <c r="B38" s="39" t="s">
        <v>189</v>
      </c>
      <c r="C38" s="13">
        <v>1</v>
      </c>
      <c r="D38" s="13"/>
      <c r="E38" s="13"/>
      <c r="F38" s="13"/>
      <c r="G38" s="13">
        <v>1</v>
      </c>
      <c r="H38" s="13">
        <v>1</v>
      </c>
      <c r="I38" s="13">
        <v>1</v>
      </c>
      <c r="J38" s="13">
        <v>1</v>
      </c>
      <c r="K38" s="13"/>
      <c r="L38" s="13"/>
      <c r="M38" s="13"/>
      <c r="N38" s="13"/>
      <c r="O38" s="13"/>
      <c r="P38" s="13"/>
      <c r="Q38" s="13">
        <f>C21+G21+H21+I21+J21</f>
        <v>10</v>
      </c>
      <c r="R38" s="47" t="s">
        <v>39</v>
      </c>
      <c r="S38" s="13">
        <v>10</v>
      </c>
    </row>
    <row r="39" spans="1:19" x14ac:dyDescent="0.3">
      <c r="B39" s="39" t="s">
        <v>190</v>
      </c>
      <c r="C39" s="13"/>
      <c r="D39" s="13">
        <v>1</v>
      </c>
      <c r="E39" s="13"/>
      <c r="F39" s="13"/>
      <c r="G39" s="13"/>
      <c r="H39" s="13">
        <v>1</v>
      </c>
      <c r="I39" s="13">
        <v>1</v>
      </c>
      <c r="J39" s="13">
        <v>1</v>
      </c>
      <c r="K39" s="13">
        <v>1</v>
      </c>
      <c r="L39" s="13">
        <v>1</v>
      </c>
      <c r="M39" s="13"/>
      <c r="N39" s="13"/>
      <c r="O39" s="13"/>
      <c r="P39" s="13"/>
      <c r="Q39" s="13">
        <f>D21+H21+I21+J21+K21+L21</f>
        <v>12</v>
      </c>
      <c r="R39" s="47" t="s">
        <v>39</v>
      </c>
      <c r="S39" s="13">
        <v>12</v>
      </c>
    </row>
    <row r="40" spans="1:19" x14ac:dyDescent="0.3">
      <c r="B40" s="39" t="s">
        <v>191</v>
      </c>
      <c r="C40" s="13"/>
      <c r="D40" s="13"/>
      <c r="E40" s="13">
        <v>1</v>
      </c>
      <c r="F40" s="13"/>
      <c r="G40" s="13"/>
      <c r="H40" s="13"/>
      <c r="I40" s="13">
        <v>1</v>
      </c>
      <c r="J40" s="13">
        <v>1</v>
      </c>
      <c r="K40" s="13"/>
      <c r="L40" s="13">
        <v>1</v>
      </c>
      <c r="M40" s="13">
        <v>1</v>
      </c>
      <c r="N40" s="13">
        <v>1</v>
      </c>
      <c r="O40" s="13">
        <v>1</v>
      </c>
      <c r="P40" s="13"/>
      <c r="Q40" s="13">
        <f>E21+I21+J21+L21+M21+N21+O21</f>
        <v>14</v>
      </c>
      <c r="R40" s="47" t="s">
        <v>39</v>
      </c>
      <c r="S40" s="13">
        <v>14</v>
      </c>
    </row>
    <row r="41" spans="1:19" x14ac:dyDescent="0.3">
      <c r="B41" s="39" t="s">
        <v>192</v>
      </c>
      <c r="C41" s="13"/>
      <c r="D41" s="13"/>
      <c r="E41" s="13"/>
      <c r="F41" s="13">
        <v>1</v>
      </c>
      <c r="G41" s="13"/>
      <c r="H41" s="13"/>
      <c r="I41" s="13"/>
      <c r="J41" s="13">
        <v>1</v>
      </c>
      <c r="K41" s="13"/>
      <c r="L41" s="13"/>
      <c r="M41" s="13">
        <v>1</v>
      </c>
      <c r="N41" s="13"/>
      <c r="O41" s="13">
        <v>1</v>
      </c>
      <c r="P41" s="13">
        <v>1</v>
      </c>
      <c r="Q41" s="13">
        <f>F21+J21+M21+O21+P21</f>
        <v>8</v>
      </c>
      <c r="R41" s="47" t="s">
        <v>39</v>
      </c>
      <c r="S41" s="13">
        <v>8</v>
      </c>
    </row>
    <row r="43" spans="1:19" x14ac:dyDescent="0.3">
      <c r="A43" s="49">
        <v>1</v>
      </c>
      <c r="B43" s="49" t="s">
        <v>231</v>
      </c>
    </row>
    <row r="44" spans="1:19" s="44" customFormat="1" ht="27.6" x14ac:dyDescent="0.3">
      <c r="B44" s="41" t="s">
        <v>188</v>
      </c>
      <c r="C44" s="41" t="s">
        <v>220</v>
      </c>
      <c r="D44" s="41" t="s">
        <v>166</v>
      </c>
      <c r="F44" s="20"/>
      <c r="G44" s="20"/>
      <c r="H44" s="20"/>
      <c r="I44" s="20"/>
      <c r="J44" s="20"/>
      <c r="K44" s="20"/>
      <c r="L44" s="20"/>
      <c r="M44" s="20"/>
      <c r="N44" s="20"/>
      <c r="O44" s="20"/>
      <c r="P44" s="20"/>
      <c r="Q44" s="20"/>
      <c r="R44" s="20"/>
      <c r="S44" s="20"/>
    </row>
    <row r="45" spans="1:19" x14ac:dyDescent="0.3">
      <c r="B45" s="57">
        <f>I21</f>
        <v>2</v>
      </c>
      <c r="C45" s="55" t="s">
        <v>167</v>
      </c>
      <c r="D45" s="55" t="s">
        <v>221</v>
      </c>
      <c r="E45" s="54"/>
    </row>
    <row r="46" spans="1:19" x14ac:dyDescent="0.3">
      <c r="B46" s="57">
        <f>J21</f>
        <v>7</v>
      </c>
      <c r="C46" s="55" t="s">
        <v>167</v>
      </c>
      <c r="D46" s="55" t="s">
        <v>222</v>
      </c>
      <c r="E46" s="54"/>
    </row>
    <row r="47" spans="1:19" x14ac:dyDescent="0.3">
      <c r="B47" s="57">
        <f>L21</f>
        <v>1</v>
      </c>
      <c r="C47" s="55" t="s">
        <v>168</v>
      </c>
      <c r="D47" s="55" t="s">
        <v>223</v>
      </c>
      <c r="E47" s="54"/>
    </row>
    <row r="48" spans="1:19" x14ac:dyDescent="0.3">
      <c r="B48" s="57">
        <f>N21</f>
        <v>1</v>
      </c>
      <c r="C48" s="55" t="s">
        <v>169</v>
      </c>
      <c r="D48" s="55" t="s">
        <v>224</v>
      </c>
      <c r="E48" s="54"/>
    </row>
    <row r="51" spans="1:19" x14ac:dyDescent="0.3">
      <c r="A51" s="49">
        <v>2</v>
      </c>
      <c r="B51" s="49" t="s">
        <v>225</v>
      </c>
    </row>
    <row r="52" spans="1:19" x14ac:dyDescent="0.3">
      <c r="A52" s="49" t="s">
        <v>227</v>
      </c>
      <c r="B52" s="78" t="s">
        <v>226</v>
      </c>
      <c r="C52" s="79" t="s">
        <v>188</v>
      </c>
      <c r="D52" s="79"/>
      <c r="E52" s="79"/>
      <c r="F52" s="79"/>
    </row>
    <row r="53" spans="1:19" x14ac:dyDescent="0.3">
      <c r="B53" s="78"/>
      <c r="C53" s="15">
        <f>C21</f>
        <v>1</v>
      </c>
      <c r="D53" s="15">
        <f>D21</f>
        <v>2</v>
      </c>
      <c r="E53" s="15">
        <f>E21</f>
        <v>3</v>
      </c>
      <c r="F53" s="15">
        <f>F21</f>
        <v>1</v>
      </c>
    </row>
    <row r="54" spans="1:19" x14ac:dyDescent="0.3">
      <c r="B54" s="39" t="s">
        <v>228</v>
      </c>
      <c r="C54" s="13">
        <v>600</v>
      </c>
      <c r="D54" s="13">
        <v>600</v>
      </c>
      <c r="E54" s="13">
        <v>600</v>
      </c>
      <c r="F54" s="13">
        <v>600</v>
      </c>
    </row>
    <row r="55" spans="1:19" x14ac:dyDescent="0.3">
      <c r="B55" s="39" t="s">
        <v>212</v>
      </c>
      <c r="C55" s="13">
        <f>$I$8</f>
        <v>2000</v>
      </c>
      <c r="D55" s="13">
        <f t="shared" ref="D55:F55" si="5">$I$8</f>
        <v>2000</v>
      </c>
      <c r="E55" s="13">
        <f t="shared" si="5"/>
        <v>2000</v>
      </c>
      <c r="F55" s="13">
        <f t="shared" si="5"/>
        <v>2000</v>
      </c>
    </row>
    <row r="56" spans="1:19" x14ac:dyDescent="0.3">
      <c r="B56" s="39" t="s">
        <v>217</v>
      </c>
      <c r="C56" s="13">
        <f>$L$9</f>
        <v>3200</v>
      </c>
      <c r="D56" s="13">
        <f t="shared" ref="D56:F56" si="6">$L$9</f>
        <v>3200</v>
      </c>
      <c r="E56" s="13">
        <f t="shared" si="6"/>
        <v>3200</v>
      </c>
      <c r="F56" s="13">
        <f t="shared" si="6"/>
        <v>3200</v>
      </c>
    </row>
    <row r="57" spans="1:19" s="49" customFormat="1" ht="27.6" x14ac:dyDescent="0.3">
      <c r="B57" s="68" t="s">
        <v>295</v>
      </c>
      <c r="C57" s="15">
        <f>C55+C56</f>
        <v>5200</v>
      </c>
      <c r="D57" s="15">
        <f t="shared" ref="D57:F57" si="7">D55+D56</f>
        <v>5200</v>
      </c>
      <c r="E57" s="15">
        <f t="shared" si="7"/>
        <v>5200</v>
      </c>
      <c r="F57" s="15">
        <f t="shared" si="7"/>
        <v>5200</v>
      </c>
      <c r="G57" s="2"/>
      <c r="H57" s="2"/>
      <c r="I57" s="2"/>
      <c r="J57" s="2"/>
      <c r="K57" s="2"/>
      <c r="L57" s="2"/>
      <c r="M57" s="2"/>
      <c r="N57" s="2"/>
      <c r="O57" s="2"/>
      <c r="P57" s="2"/>
      <c r="Q57" s="2"/>
      <c r="R57" s="2"/>
      <c r="S57" s="2"/>
    </row>
    <row r="58" spans="1:19" ht="27.6" x14ac:dyDescent="0.3">
      <c r="B58" s="68" t="s">
        <v>296</v>
      </c>
      <c r="C58" s="15">
        <f>SUM(C54:C56)</f>
        <v>5800</v>
      </c>
      <c r="D58" s="15">
        <f t="shared" ref="D58:F58" si="8">SUM(D54:D56)</f>
        <v>5800</v>
      </c>
      <c r="E58" s="15">
        <f t="shared" si="8"/>
        <v>5800</v>
      </c>
      <c r="F58" s="15">
        <f t="shared" si="8"/>
        <v>5800</v>
      </c>
    </row>
    <row r="60" spans="1:19" x14ac:dyDescent="0.3">
      <c r="A60" s="49" t="s">
        <v>232</v>
      </c>
      <c r="B60" s="78" t="s">
        <v>230</v>
      </c>
      <c r="C60" s="79" t="s">
        <v>188</v>
      </c>
      <c r="D60" s="79"/>
      <c r="E60" s="79"/>
      <c r="F60" s="79"/>
    </row>
    <row r="61" spans="1:19" x14ac:dyDescent="0.3">
      <c r="B61" s="78"/>
      <c r="C61" s="15">
        <f>I21</f>
        <v>2</v>
      </c>
      <c r="D61" s="15">
        <f>J21</f>
        <v>7</v>
      </c>
      <c r="E61" s="15">
        <f>L21</f>
        <v>1</v>
      </c>
      <c r="F61" s="15">
        <f>N21</f>
        <v>1</v>
      </c>
    </row>
    <row r="62" spans="1:19" x14ac:dyDescent="0.3">
      <c r="B62" s="39" t="s">
        <v>220</v>
      </c>
      <c r="C62" s="13" t="s">
        <v>167</v>
      </c>
      <c r="D62" s="13" t="s">
        <v>167</v>
      </c>
      <c r="E62" s="13" t="s">
        <v>168</v>
      </c>
      <c r="F62" s="13" t="s">
        <v>169</v>
      </c>
    </row>
    <row r="63" spans="1:19" x14ac:dyDescent="0.3">
      <c r="B63" s="39" t="s">
        <v>166</v>
      </c>
      <c r="C63" s="56" t="s">
        <v>221</v>
      </c>
      <c r="D63" s="56" t="s">
        <v>222</v>
      </c>
      <c r="E63" s="56" t="s">
        <v>223</v>
      </c>
      <c r="F63" s="56" t="s">
        <v>224</v>
      </c>
    </row>
    <row r="64" spans="1:19" x14ac:dyDescent="0.3">
      <c r="B64" s="45" t="s">
        <v>301</v>
      </c>
      <c r="C64" s="13">
        <f>I27</f>
        <v>16500</v>
      </c>
      <c r="D64" s="13">
        <f>J27</f>
        <v>20800</v>
      </c>
      <c r="E64" s="13">
        <f>L27</f>
        <v>12000</v>
      </c>
      <c r="F64" s="13">
        <f>N27</f>
        <v>6400</v>
      </c>
    </row>
    <row r="65" spans="1:6" ht="27.6" x14ac:dyDescent="0.3">
      <c r="B65" s="68" t="s">
        <v>300</v>
      </c>
      <c r="C65" s="15">
        <f>C61*C64</f>
        <v>33000</v>
      </c>
      <c r="D65" s="15">
        <f t="shared" ref="D65:F65" si="9">D61*D64</f>
        <v>145600</v>
      </c>
      <c r="E65" s="15">
        <f t="shared" si="9"/>
        <v>12000</v>
      </c>
      <c r="F65" s="15">
        <f t="shared" si="9"/>
        <v>6400</v>
      </c>
    </row>
    <row r="67" spans="1:6" x14ac:dyDescent="0.3">
      <c r="A67" s="49" t="s">
        <v>233</v>
      </c>
      <c r="B67" s="49" t="s">
        <v>234</v>
      </c>
    </row>
    <row r="68" spans="1:6" x14ac:dyDescent="0.3">
      <c r="B68" s="37" t="s">
        <v>235</v>
      </c>
    </row>
    <row r="69" spans="1:6" x14ac:dyDescent="0.3">
      <c r="B69" s="45" t="s">
        <v>237</v>
      </c>
      <c r="C69" s="13">
        <f>C53</f>
        <v>1</v>
      </c>
      <c r="D69" s="13">
        <f>D53</f>
        <v>2</v>
      </c>
      <c r="E69" s="13">
        <f>E53</f>
        <v>3</v>
      </c>
      <c r="F69" s="13">
        <f>F53</f>
        <v>1</v>
      </c>
    </row>
    <row r="70" spans="1:6" x14ac:dyDescent="0.3">
      <c r="B70" s="45" t="s">
        <v>212</v>
      </c>
      <c r="C70" s="13">
        <f>C57</f>
        <v>5200</v>
      </c>
      <c r="D70" s="13">
        <f t="shared" ref="D70:F70" si="10">D57</f>
        <v>5200</v>
      </c>
      <c r="E70" s="13">
        <f t="shared" si="10"/>
        <v>5200</v>
      </c>
      <c r="F70" s="13">
        <f t="shared" si="10"/>
        <v>5200</v>
      </c>
    </row>
    <row r="71" spans="1:6" x14ac:dyDescent="0.3">
      <c r="B71" s="45" t="s">
        <v>238</v>
      </c>
      <c r="C71" s="13">
        <f>C61</f>
        <v>2</v>
      </c>
      <c r="D71" s="13">
        <f>D61</f>
        <v>7</v>
      </c>
      <c r="E71" s="13">
        <f>E61</f>
        <v>1</v>
      </c>
      <c r="F71" s="13">
        <f>F61</f>
        <v>1</v>
      </c>
    </row>
    <row r="72" spans="1:6" ht="27.6" x14ac:dyDescent="0.3">
      <c r="B72" s="45" t="s">
        <v>236</v>
      </c>
      <c r="C72" s="59">
        <f>C64</f>
        <v>16500</v>
      </c>
      <c r="D72" s="59">
        <f t="shared" ref="D72:F72" si="11">D64</f>
        <v>20800</v>
      </c>
      <c r="E72" s="59">
        <f t="shared" si="11"/>
        <v>12000</v>
      </c>
      <c r="F72" s="59">
        <f t="shared" si="11"/>
        <v>6400</v>
      </c>
    </row>
    <row r="73" spans="1:6" ht="27.6" x14ac:dyDescent="0.3">
      <c r="B73" s="58" t="s">
        <v>234</v>
      </c>
      <c r="C73" s="60">
        <f>(C69*C70)+(C71*C72)+(D69*D70)+(D71*D72)+(E69*E70)+(E71*E72)+(F69*F70)+(F71*F72)</f>
        <v>233400</v>
      </c>
      <c r="D73" s="61"/>
      <c r="E73" s="61"/>
      <c r="F73" s="62"/>
    </row>
    <row r="75" spans="1:6" x14ac:dyDescent="0.3">
      <c r="B75" s="37" t="s">
        <v>239</v>
      </c>
    </row>
    <row r="76" spans="1:6" x14ac:dyDescent="0.3">
      <c r="B76" s="49" t="s">
        <v>240</v>
      </c>
      <c r="C76" s="2">
        <f>((5800)*(C53+D53+E53+F53))+((C61*C64)+(D61*D64)+(E61*E64)+(F61*F64))</f>
        <v>237600</v>
      </c>
    </row>
    <row r="79" spans="1:6" x14ac:dyDescent="0.3">
      <c r="A79" s="49"/>
    </row>
  </sheetData>
  <mergeCells count="8">
    <mergeCell ref="B60:B61"/>
    <mergeCell ref="C60:F60"/>
    <mergeCell ref="B29:S29"/>
    <mergeCell ref="B36:S36"/>
    <mergeCell ref="H4:I4"/>
    <mergeCell ref="K4:L4"/>
    <mergeCell ref="C52:F52"/>
    <mergeCell ref="B52: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967E-43D8-422A-BF56-92BEB04DE6B0}">
  <dimension ref="A1:H48"/>
  <sheetViews>
    <sheetView showGridLines="0" workbookViewId="0"/>
  </sheetViews>
  <sheetFormatPr defaultRowHeight="14.4" x14ac:dyDescent="0.3"/>
  <cols>
    <col min="1" max="1" width="2.33203125" customWidth="1"/>
    <col min="2" max="2" width="6.6640625" bestFit="1" customWidth="1"/>
    <col min="3" max="3" width="29.77734375" bestFit="1" customWidth="1"/>
    <col min="4" max="4" width="12.6640625" style="10" bestFit="1" customWidth="1"/>
    <col min="5" max="5" width="12.21875" style="10" bestFit="1" customWidth="1"/>
    <col min="6" max="6" width="10.44140625" style="10" bestFit="1" customWidth="1"/>
    <col min="7" max="7" width="5.33203125" style="10" bestFit="1" customWidth="1"/>
    <col min="8" max="8" width="8.88671875" style="10"/>
  </cols>
  <sheetData>
    <row r="1" spans="1:5" x14ac:dyDescent="0.3">
      <c r="A1" s="4" t="s">
        <v>43</v>
      </c>
    </row>
    <row r="2" spans="1:5" x14ac:dyDescent="0.3">
      <c r="A2" s="4" t="s">
        <v>194</v>
      </c>
    </row>
    <row r="3" spans="1:5" x14ac:dyDescent="0.3">
      <c r="A3" s="4" t="s">
        <v>297</v>
      </c>
    </row>
    <row r="4" spans="1:5" x14ac:dyDescent="0.3">
      <c r="A4" s="4" t="s">
        <v>44</v>
      </c>
    </row>
    <row r="5" spans="1:5" x14ac:dyDescent="0.3">
      <c r="A5" s="4" t="s">
        <v>45</v>
      </c>
    </row>
    <row r="6" spans="1:5" x14ac:dyDescent="0.3">
      <c r="A6" s="4"/>
      <c r="B6" t="s">
        <v>46</v>
      </c>
    </row>
    <row r="7" spans="1:5" x14ac:dyDescent="0.3">
      <c r="A7" s="4"/>
      <c r="B7" t="s">
        <v>298</v>
      </c>
    </row>
    <row r="8" spans="1:5" x14ac:dyDescent="0.3">
      <c r="A8" s="4"/>
      <c r="B8" t="s">
        <v>195</v>
      </c>
    </row>
    <row r="9" spans="1:5" x14ac:dyDescent="0.3">
      <c r="A9" s="4" t="s">
        <v>47</v>
      </c>
    </row>
    <row r="10" spans="1:5" x14ac:dyDescent="0.3">
      <c r="B10" t="s">
        <v>48</v>
      </c>
    </row>
    <row r="11" spans="1:5" x14ac:dyDescent="0.3">
      <c r="B11" t="s">
        <v>49</v>
      </c>
    </row>
    <row r="14" spans="1:5" ht="15" thickBot="1" x14ac:dyDescent="0.35">
      <c r="A14" t="s">
        <v>196</v>
      </c>
    </row>
    <row r="15" spans="1:5" ht="15" thickBot="1" x14ac:dyDescent="0.35">
      <c r="B15" s="82" t="s">
        <v>51</v>
      </c>
      <c r="C15" s="82" t="s">
        <v>52</v>
      </c>
      <c r="D15" s="90" t="s">
        <v>53</v>
      </c>
      <c r="E15" s="90" t="s">
        <v>54</v>
      </c>
    </row>
    <row r="16" spans="1:5" ht="15" thickBot="1" x14ac:dyDescent="0.35">
      <c r="B16" s="81" t="s">
        <v>258</v>
      </c>
      <c r="C16" s="81" t="s">
        <v>259</v>
      </c>
      <c r="D16" s="84">
        <v>36400</v>
      </c>
      <c r="E16" s="84">
        <v>233400</v>
      </c>
    </row>
    <row r="19" spans="1:6" ht="15" thickBot="1" x14ac:dyDescent="0.35">
      <c r="A19" t="s">
        <v>55</v>
      </c>
    </row>
    <row r="20" spans="1:6" ht="15" thickBot="1" x14ac:dyDescent="0.35">
      <c r="B20" s="82" t="s">
        <v>51</v>
      </c>
      <c r="C20" s="82" t="s">
        <v>52</v>
      </c>
      <c r="D20" s="90" t="s">
        <v>53</v>
      </c>
      <c r="E20" s="90" t="s">
        <v>54</v>
      </c>
      <c r="F20" s="90" t="s">
        <v>56</v>
      </c>
    </row>
    <row r="21" spans="1:6" x14ac:dyDescent="0.3">
      <c r="B21" s="83" t="s">
        <v>260</v>
      </c>
      <c r="C21" s="83" t="s">
        <v>197</v>
      </c>
      <c r="D21" s="85">
        <v>0</v>
      </c>
      <c r="E21" s="85">
        <v>0</v>
      </c>
      <c r="F21" s="85" t="s">
        <v>65</v>
      </c>
    </row>
    <row r="22" spans="1:6" x14ac:dyDescent="0.3">
      <c r="B22" s="83" t="s">
        <v>261</v>
      </c>
      <c r="C22" s="83" t="s">
        <v>198</v>
      </c>
      <c r="D22" s="85">
        <v>0</v>
      </c>
      <c r="E22" s="85">
        <v>0</v>
      </c>
      <c r="F22" s="85" t="s">
        <v>65</v>
      </c>
    </row>
    <row r="23" spans="1:6" x14ac:dyDescent="0.3">
      <c r="B23" s="83" t="s">
        <v>262</v>
      </c>
      <c r="C23" s="83" t="s">
        <v>199</v>
      </c>
      <c r="D23" s="85">
        <v>0</v>
      </c>
      <c r="E23" s="85">
        <v>2</v>
      </c>
      <c r="F23" s="85" t="s">
        <v>65</v>
      </c>
    </row>
    <row r="24" spans="1:6" x14ac:dyDescent="0.3">
      <c r="B24" s="83" t="s">
        <v>84</v>
      </c>
      <c r="C24" s="83" t="s">
        <v>200</v>
      </c>
      <c r="D24" s="85">
        <v>0</v>
      </c>
      <c r="E24" s="85">
        <v>7</v>
      </c>
      <c r="F24" s="85" t="s">
        <v>65</v>
      </c>
    </row>
    <row r="25" spans="1:6" x14ac:dyDescent="0.3">
      <c r="B25" s="83" t="s">
        <v>263</v>
      </c>
      <c r="C25" s="83" t="s">
        <v>201</v>
      </c>
      <c r="D25" s="85">
        <v>0</v>
      </c>
      <c r="E25" s="85">
        <v>0</v>
      </c>
      <c r="F25" s="85" t="s">
        <v>65</v>
      </c>
    </row>
    <row r="26" spans="1:6" x14ac:dyDescent="0.3">
      <c r="B26" s="83" t="s">
        <v>264</v>
      </c>
      <c r="C26" s="83" t="s">
        <v>202</v>
      </c>
      <c r="D26" s="85">
        <v>0</v>
      </c>
      <c r="E26" s="85">
        <v>1</v>
      </c>
      <c r="F26" s="85" t="s">
        <v>65</v>
      </c>
    </row>
    <row r="27" spans="1:6" x14ac:dyDescent="0.3">
      <c r="B27" s="83" t="s">
        <v>265</v>
      </c>
      <c r="C27" s="83" t="s">
        <v>203</v>
      </c>
      <c r="D27" s="85">
        <v>0</v>
      </c>
      <c r="E27" s="85">
        <v>0</v>
      </c>
      <c r="F27" s="85" t="s">
        <v>65</v>
      </c>
    </row>
    <row r="28" spans="1:6" x14ac:dyDescent="0.3">
      <c r="B28" s="83" t="s">
        <v>266</v>
      </c>
      <c r="C28" s="83" t="s">
        <v>204</v>
      </c>
      <c r="D28" s="85">
        <v>0</v>
      </c>
      <c r="E28" s="85">
        <v>1</v>
      </c>
      <c r="F28" s="85" t="s">
        <v>65</v>
      </c>
    </row>
    <row r="29" spans="1:6" x14ac:dyDescent="0.3">
      <c r="B29" s="83" t="s">
        <v>267</v>
      </c>
      <c r="C29" s="83" t="s">
        <v>205</v>
      </c>
      <c r="D29" s="85">
        <v>0</v>
      </c>
      <c r="E29" s="85">
        <v>0</v>
      </c>
      <c r="F29" s="85" t="s">
        <v>65</v>
      </c>
    </row>
    <row r="30" spans="1:6" ht="15" thickBot="1" x14ac:dyDescent="0.35">
      <c r="B30" s="81" t="s">
        <v>268</v>
      </c>
      <c r="C30" s="81" t="s">
        <v>206</v>
      </c>
      <c r="D30" s="84">
        <v>0</v>
      </c>
      <c r="E30" s="84">
        <v>0</v>
      </c>
      <c r="F30" s="84" t="s">
        <v>65</v>
      </c>
    </row>
    <row r="33" spans="1:7" ht="15" thickBot="1" x14ac:dyDescent="0.35">
      <c r="A33" t="s">
        <v>57</v>
      </c>
    </row>
    <row r="34" spans="1:7" ht="15" thickBot="1" x14ac:dyDescent="0.35">
      <c r="B34" s="82" t="s">
        <v>51</v>
      </c>
      <c r="C34" s="82" t="s">
        <v>52</v>
      </c>
      <c r="D34" s="90" t="s">
        <v>58</v>
      </c>
      <c r="E34" s="90" t="s">
        <v>59</v>
      </c>
      <c r="F34" s="90" t="s">
        <v>60</v>
      </c>
      <c r="G34" s="90" t="s">
        <v>61</v>
      </c>
    </row>
    <row r="35" spans="1:7" x14ac:dyDescent="0.3">
      <c r="B35" s="83" t="s">
        <v>270</v>
      </c>
      <c r="C35" s="83" t="s">
        <v>269</v>
      </c>
      <c r="D35" s="85">
        <v>10</v>
      </c>
      <c r="E35" s="85" t="s">
        <v>272</v>
      </c>
      <c r="F35" s="85" t="s">
        <v>87</v>
      </c>
      <c r="G35" s="85">
        <v>0</v>
      </c>
    </row>
    <row r="36" spans="1:7" x14ac:dyDescent="0.3">
      <c r="B36" s="83" t="s">
        <v>273</v>
      </c>
      <c r="C36" s="83" t="s">
        <v>271</v>
      </c>
      <c r="D36" s="85">
        <v>12</v>
      </c>
      <c r="E36" s="85" t="s">
        <v>275</v>
      </c>
      <c r="F36" s="85" t="s">
        <v>87</v>
      </c>
      <c r="G36" s="85">
        <v>0</v>
      </c>
    </row>
    <row r="37" spans="1:7" x14ac:dyDescent="0.3">
      <c r="B37" s="83" t="s">
        <v>276</v>
      </c>
      <c r="C37" s="83" t="s">
        <v>274</v>
      </c>
      <c r="D37" s="85">
        <v>14</v>
      </c>
      <c r="E37" s="85" t="s">
        <v>278</v>
      </c>
      <c r="F37" s="85" t="s">
        <v>87</v>
      </c>
      <c r="G37" s="85">
        <v>0</v>
      </c>
    </row>
    <row r="38" spans="1:7" x14ac:dyDescent="0.3">
      <c r="B38" s="83" t="s">
        <v>293</v>
      </c>
      <c r="C38" s="83" t="s">
        <v>277</v>
      </c>
      <c r="D38" s="85">
        <v>8</v>
      </c>
      <c r="E38" s="85" t="s">
        <v>294</v>
      </c>
      <c r="F38" s="85" t="s">
        <v>87</v>
      </c>
      <c r="G38" s="85">
        <v>0</v>
      </c>
    </row>
    <row r="39" spans="1:7" x14ac:dyDescent="0.3">
      <c r="B39" s="83" t="s">
        <v>260</v>
      </c>
      <c r="C39" s="83" t="s">
        <v>197</v>
      </c>
      <c r="D39" s="85">
        <v>0</v>
      </c>
      <c r="E39" s="85" t="s">
        <v>279</v>
      </c>
      <c r="F39" s="85" t="s">
        <v>87</v>
      </c>
      <c r="G39" s="85">
        <v>0</v>
      </c>
    </row>
    <row r="40" spans="1:7" x14ac:dyDescent="0.3">
      <c r="B40" s="83" t="s">
        <v>261</v>
      </c>
      <c r="C40" s="83" t="s">
        <v>198</v>
      </c>
      <c r="D40" s="85">
        <v>0</v>
      </c>
      <c r="E40" s="85" t="s">
        <v>280</v>
      </c>
      <c r="F40" s="85" t="s">
        <v>87</v>
      </c>
      <c r="G40" s="85">
        <v>0</v>
      </c>
    </row>
    <row r="41" spans="1:7" x14ac:dyDescent="0.3">
      <c r="B41" s="83" t="s">
        <v>262</v>
      </c>
      <c r="C41" s="83" t="s">
        <v>199</v>
      </c>
      <c r="D41" s="85">
        <v>2</v>
      </c>
      <c r="E41" s="85" t="s">
        <v>281</v>
      </c>
      <c r="F41" s="85" t="s">
        <v>83</v>
      </c>
      <c r="G41" s="85">
        <v>2</v>
      </c>
    </row>
    <row r="42" spans="1:7" x14ac:dyDescent="0.3">
      <c r="B42" s="83" t="s">
        <v>84</v>
      </c>
      <c r="C42" s="83" t="s">
        <v>200</v>
      </c>
      <c r="D42" s="85">
        <v>7</v>
      </c>
      <c r="E42" s="85" t="s">
        <v>282</v>
      </c>
      <c r="F42" s="85" t="s">
        <v>83</v>
      </c>
      <c r="G42" s="85">
        <v>7</v>
      </c>
    </row>
    <row r="43" spans="1:7" x14ac:dyDescent="0.3">
      <c r="B43" s="83" t="s">
        <v>263</v>
      </c>
      <c r="C43" s="83" t="s">
        <v>201</v>
      </c>
      <c r="D43" s="85">
        <v>0</v>
      </c>
      <c r="E43" s="85" t="s">
        <v>283</v>
      </c>
      <c r="F43" s="85" t="s">
        <v>87</v>
      </c>
      <c r="G43" s="85">
        <v>0</v>
      </c>
    </row>
    <row r="44" spans="1:7" x14ac:dyDescent="0.3">
      <c r="B44" s="83" t="s">
        <v>264</v>
      </c>
      <c r="C44" s="83" t="s">
        <v>202</v>
      </c>
      <c r="D44" s="85">
        <v>1</v>
      </c>
      <c r="E44" s="85" t="s">
        <v>284</v>
      </c>
      <c r="F44" s="85" t="s">
        <v>83</v>
      </c>
      <c r="G44" s="85">
        <v>1</v>
      </c>
    </row>
    <row r="45" spans="1:7" x14ac:dyDescent="0.3">
      <c r="B45" s="83" t="s">
        <v>265</v>
      </c>
      <c r="C45" s="83" t="s">
        <v>203</v>
      </c>
      <c r="D45" s="85">
        <v>0</v>
      </c>
      <c r="E45" s="85" t="s">
        <v>285</v>
      </c>
      <c r="F45" s="85" t="s">
        <v>87</v>
      </c>
      <c r="G45" s="85">
        <v>0</v>
      </c>
    </row>
    <row r="46" spans="1:7" x14ac:dyDescent="0.3">
      <c r="B46" s="83" t="s">
        <v>266</v>
      </c>
      <c r="C46" s="83" t="s">
        <v>204</v>
      </c>
      <c r="D46" s="85">
        <v>1</v>
      </c>
      <c r="E46" s="85" t="s">
        <v>286</v>
      </c>
      <c r="F46" s="85" t="s">
        <v>83</v>
      </c>
      <c r="G46" s="85">
        <v>1</v>
      </c>
    </row>
    <row r="47" spans="1:7" x14ac:dyDescent="0.3">
      <c r="B47" s="83" t="s">
        <v>267</v>
      </c>
      <c r="C47" s="83" t="s">
        <v>205</v>
      </c>
      <c r="D47" s="85">
        <v>0</v>
      </c>
      <c r="E47" s="85" t="s">
        <v>287</v>
      </c>
      <c r="F47" s="85" t="s">
        <v>87</v>
      </c>
      <c r="G47" s="85">
        <v>0</v>
      </c>
    </row>
    <row r="48" spans="1:7" ht="15" thickBot="1" x14ac:dyDescent="0.35">
      <c r="B48" s="81" t="s">
        <v>268</v>
      </c>
      <c r="C48" s="81" t="s">
        <v>206</v>
      </c>
      <c r="D48" s="84">
        <v>0</v>
      </c>
      <c r="E48" s="84" t="s">
        <v>288</v>
      </c>
      <c r="F48" s="84" t="s">
        <v>87</v>
      </c>
      <c r="G48" s="8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B38C-CBF1-41E1-83A1-58AECEA58299}">
  <dimension ref="A1:H26"/>
  <sheetViews>
    <sheetView showGridLines="0" workbookViewId="0"/>
  </sheetViews>
  <sheetFormatPr defaultRowHeight="14.4" x14ac:dyDescent="0.3"/>
  <cols>
    <col min="1" max="1" width="2.33203125" customWidth="1"/>
    <col min="2" max="2" width="6.6640625" bestFit="1" customWidth="1"/>
    <col min="3" max="3" width="27.21875" bestFit="1" customWidth="1"/>
    <col min="4" max="4" width="5.77734375" bestFit="1" customWidth="1"/>
    <col min="5" max="5" width="8.33203125" bestFit="1" customWidth="1"/>
    <col min="6" max="6" width="10.109375" bestFit="1" customWidth="1"/>
    <col min="7" max="8" width="9.21875" bestFit="1" customWidth="1"/>
  </cols>
  <sheetData>
    <row r="1" spans="1:8" x14ac:dyDescent="0.3">
      <c r="A1" s="4" t="s">
        <v>140</v>
      </c>
    </row>
    <row r="2" spans="1:8" x14ac:dyDescent="0.3">
      <c r="A2" s="4" t="s">
        <v>194</v>
      </c>
    </row>
    <row r="3" spans="1:8" x14ac:dyDescent="0.3">
      <c r="A3" s="4" t="s">
        <v>299</v>
      </c>
    </row>
    <row r="6" spans="1:8" ht="15" thickBot="1" x14ac:dyDescent="0.35">
      <c r="A6" t="s">
        <v>55</v>
      </c>
    </row>
    <row r="7" spans="1:8" x14ac:dyDescent="0.3">
      <c r="B7" s="86"/>
      <c r="C7" s="86"/>
      <c r="D7" s="86" t="s">
        <v>141</v>
      </c>
      <c r="E7" s="86" t="s">
        <v>143</v>
      </c>
      <c r="F7" s="86" t="s">
        <v>145</v>
      </c>
      <c r="G7" s="86" t="s">
        <v>147</v>
      </c>
      <c r="H7" s="86" t="s">
        <v>147</v>
      </c>
    </row>
    <row r="8" spans="1:8" ht="15" thickBot="1" x14ac:dyDescent="0.35">
      <c r="B8" s="87" t="s">
        <v>51</v>
      </c>
      <c r="C8" s="87" t="s">
        <v>52</v>
      </c>
      <c r="D8" s="87" t="s">
        <v>142</v>
      </c>
      <c r="E8" s="87" t="s">
        <v>144</v>
      </c>
      <c r="F8" s="87" t="s">
        <v>146</v>
      </c>
      <c r="G8" s="87" t="s">
        <v>148</v>
      </c>
      <c r="H8" s="87" t="s">
        <v>149</v>
      </c>
    </row>
    <row r="9" spans="1:8" x14ac:dyDescent="0.3">
      <c r="B9" s="83" t="s">
        <v>260</v>
      </c>
      <c r="C9" s="83" t="s">
        <v>197</v>
      </c>
      <c r="D9" s="85">
        <v>0</v>
      </c>
      <c r="E9" s="85">
        <v>1900</v>
      </c>
      <c r="F9" s="85">
        <v>6400</v>
      </c>
      <c r="G9" s="83">
        <v>1E+30</v>
      </c>
      <c r="H9" s="85">
        <v>1900</v>
      </c>
    </row>
    <row r="10" spans="1:8" x14ac:dyDescent="0.3">
      <c r="B10" s="83" t="s">
        <v>261</v>
      </c>
      <c r="C10" s="83" t="s">
        <v>198</v>
      </c>
      <c r="D10" s="85">
        <v>0</v>
      </c>
      <c r="E10" s="85">
        <v>1900</v>
      </c>
      <c r="F10" s="85">
        <v>12000</v>
      </c>
      <c r="G10" s="83">
        <v>1E+30</v>
      </c>
      <c r="H10" s="85">
        <v>1900</v>
      </c>
    </row>
    <row r="11" spans="1:8" x14ac:dyDescent="0.3">
      <c r="B11" s="83" t="s">
        <v>262</v>
      </c>
      <c r="C11" s="83" t="s">
        <v>199</v>
      </c>
      <c r="D11" s="85">
        <v>2</v>
      </c>
      <c r="E11" s="85">
        <v>0</v>
      </c>
      <c r="F11" s="85">
        <v>16500</v>
      </c>
      <c r="G11" s="85">
        <v>1900</v>
      </c>
      <c r="H11" s="85">
        <v>1300</v>
      </c>
    </row>
    <row r="12" spans="1:8" x14ac:dyDescent="0.3">
      <c r="B12" s="83" t="s">
        <v>84</v>
      </c>
      <c r="C12" s="83" t="s">
        <v>200</v>
      </c>
      <c r="D12" s="85">
        <v>7</v>
      </c>
      <c r="E12" s="85">
        <v>0</v>
      </c>
      <c r="F12" s="85">
        <v>20800</v>
      </c>
      <c r="G12" s="85">
        <v>1300</v>
      </c>
      <c r="H12" s="83">
        <v>1E+30</v>
      </c>
    </row>
    <row r="13" spans="1:8" x14ac:dyDescent="0.3">
      <c r="B13" s="83" t="s">
        <v>263</v>
      </c>
      <c r="C13" s="83" t="s">
        <v>201</v>
      </c>
      <c r="D13" s="85">
        <v>0</v>
      </c>
      <c r="E13" s="85">
        <v>800</v>
      </c>
      <c r="F13" s="85">
        <v>6400</v>
      </c>
      <c r="G13" s="83">
        <v>1E+30</v>
      </c>
      <c r="H13" s="85">
        <v>800</v>
      </c>
    </row>
    <row r="14" spans="1:8" x14ac:dyDescent="0.3">
      <c r="B14" s="83" t="s">
        <v>264</v>
      </c>
      <c r="C14" s="83" t="s">
        <v>202</v>
      </c>
      <c r="D14" s="85">
        <v>1</v>
      </c>
      <c r="E14" s="85">
        <v>0</v>
      </c>
      <c r="F14" s="85">
        <v>12000</v>
      </c>
      <c r="G14" s="85">
        <v>800</v>
      </c>
      <c r="H14" s="85">
        <v>1900</v>
      </c>
    </row>
    <row r="15" spans="1:8" x14ac:dyDescent="0.3">
      <c r="B15" s="83" t="s">
        <v>265</v>
      </c>
      <c r="C15" s="83" t="s">
        <v>203</v>
      </c>
      <c r="D15" s="85">
        <v>0</v>
      </c>
      <c r="E15" s="85">
        <v>5800</v>
      </c>
      <c r="F15" s="85">
        <v>16500</v>
      </c>
      <c r="G15" s="83">
        <v>1E+30</v>
      </c>
      <c r="H15" s="85">
        <v>5800</v>
      </c>
    </row>
    <row r="16" spans="1:8" x14ac:dyDescent="0.3">
      <c r="B16" s="83" t="s">
        <v>266</v>
      </c>
      <c r="C16" s="83" t="s">
        <v>204</v>
      </c>
      <c r="D16" s="85">
        <v>1</v>
      </c>
      <c r="E16" s="85">
        <v>0</v>
      </c>
      <c r="F16" s="85">
        <v>6400</v>
      </c>
      <c r="G16" s="85">
        <v>1300</v>
      </c>
      <c r="H16" s="85">
        <v>800</v>
      </c>
    </row>
    <row r="17" spans="1:8" x14ac:dyDescent="0.3">
      <c r="B17" s="83" t="s">
        <v>267</v>
      </c>
      <c r="C17" s="83" t="s">
        <v>205</v>
      </c>
      <c r="D17" s="85">
        <v>0</v>
      </c>
      <c r="E17" s="85">
        <v>1300</v>
      </c>
      <c r="F17" s="85">
        <v>12000</v>
      </c>
      <c r="G17" s="83">
        <v>1E+30</v>
      </c>
      <c r="H17" s="85">
        <v>1300</v>
      </c>
    </row>
    <row r="18" spans="1:8" ht="15" thickBot="1" x14ac:dyDescent="0.35">
      <c r="B18" s="81" t="s">
        <v>268</v>
      </c>
      <c r="C18" s="81" t="s">
        <v>206</v>
      </c>
      <c r="D18" s="84">
        <v>0</v>
      </c>
      <c r="E18" s="84">
        <v>2100</v>
      </c>
      <c r="F18" s="84">
        <v>6400</v>
      </c>
      <c r="G18" s="81">
        <v>1E+30</v>
      </c>
      <c r="H18" s="84">
        <v>2100</v>
      </c>
    </row>
    <row r="20" spans="1:8" ht="15" thickBot="1" x14ac:dyDescent="0.35">
      <c r="A20" t="s">
        <v>57</v>
      </c>
    </row>
    <row r="21" spans="1:8" x14ac:dyDescent="0.3">
      <c r="B21" s="86"/>
      <c r="C21" s="86"/>
      <c r="D21" s="86" t="s">
        <v>141</v>
      </c>
      <c r="E21" s="86" t="s">
        <v>150</v>
      </c>
      <c r="F21" s="86" t="s">
        <v>152</v>
      </c>
      <c r="G21" s="86" t="s">
        <v>147</v>
      </c>
      <c r="H21" s="86" t="s">
        <v>147</v>
      </c>
    </row>
    <row r="22" spans="1:8" ht="15" thickBot="1" x14ac:dyDescent="0.35">
      <c r="B22" s="87" t="s">
        <v>51</v>
      </c>
      <c r="C22" s="87" t="s">
        <v>52</v>
      </c>
      <c r="D22" s="87" t="s">
        <v>142</v>
      </c>
      <c r="E22" s="87" t="s">
        <v>151</v>
      </c>
      <c r="F22" s="87" t="s">
        <v>153</v>
      </c>
      <c r="G22" s="87" t="s">
        <v>148</v>
      </c>
      <c r="H22" s="87" t="s">
        <v>149</v>
      </c>
    </row>
    <row r="23" spans="1:8" x14ac:dyDescent="0.3">
      <c r="B23" s="83" t="s">
        <v>270</v>
      </c>
      <c r="C23" s="83" t="s">
        <v>269</v>
      </c>
      <c r="D23" s="85">
        <v>10</v>
      </c>
      <c r="E23" s="85">
        <v>4500</v>
      </c>
      <c r="F23" s="85">
        <v>10</v>
      </c>
      <c r="G23" s="85">
        <v>1</v>
      </c>
      <c r="H23" s="85">
        <v>2</v>
      </c>
    </row>
    <row r="24" spans="1:8" x14ac:dyDescent="0.3">
      <c r="B24" s="83" t="s">
        <v>273</v>
      </c>
      <c r="C24" s="83" t="s">
        <v>271</v>
      </c>
      <c r="D24" s="85">
        <v>12</v>
      </c>
      <c r="E24" s="85">
        <v>5600</v>
      </c>
      <c r="F24" s="85">
        <v>12</v>
      </c>
      <c r="G24" s="85">
        <v>1</v>
      </c>
      <c r="H24" s="85">
        <v>1</v>
      </c>
    </row>
    <row r="25" spans="1:8" x14ac:dyDescent="0.3">
      <c r="B25" s="83" t="s">
        <v>276</v>
      </c>
      <c r="C25" s="83" t="s">
        <v>274</v>
      </c>
      <c r="D25" s="85">
        <v>14</v>
      </c>
      <c r="E25" s="85">
        <v>6400</v>
      </c>
      <c r="F25" s="85">
        <v>14</v>
      </c>
      <c r="G25" s="83">
        <v>1E+30</v>
      </c>
      <c r="H25" s="85">
        <v>1</v>
      </c>
    </row>
    <row r="26" spans="1:8" ht="15" thickBot="1" x14ac:dyDescent="0.35">
      <c r="B26" s="81" t="s">
        <v>293</v>
      </c>
      <c r="C26" s="81" t="s">
        <v>277</v>
      </c>
      <c r="D26" s="84">
        <v>8</v>
      </c>
      <c r="E26" s="84">
        <v>4300</v>
      </c>
      <c r="F26" s="84">
        <v>8</v>
      </c>
      <c r="G26" s="84">
        <v>2</v>
      </c>
      <c r="H26" s="84">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6964-8F71-42F4-A80D-8B3AED25F061}">
  <dimension ref="A1:J22"/>
  <sheetViews>
    <sheetView showGridLines="0" workbookViewId="0"/>
  </sheetViews>
  <sheetFormatPr defaultRowHeight="14.4" x14ac:dyDescent="0.3"/>
  <cols>
    <col min="1" max="1" width="2.33203125" customWidth="1"/>
    <col min="2" max="2" width="6.6640625" bestFit="1" customWidth="1"/>
    <col min="3" max="3" width="29.77734375" bestFit="1" customWidth="1"/>
    <col min="4" max="4" width="8.33203125" style="10" bestFit="1" customWidth="1"/>
    <col min="5" max="5" width="2.33203125" style="10" customWidth="1"/>
    <col min="6" max="6" width="6.109375" style="10" bestFit="1" customWidth="1"/>
    <col min="7" max="7" width="9" style="10" bestFit="1" customWidth="1"/>
    <col min="8" max="8" width="2.33203125" style="10" customWidth="1"/>
    <col min="9" max="9" width="6.21875" style="10" bestFit="1" customWidth="1"/>
    <col min="10" max="10" width="9" style="10" bestFit="1" customWidth="1"/>
  </cols>
  <sheetData>
    <row r="1" spans="1:10" x14ac:dyDescent="0.3">
      <c r="A1" s="4" t="s">
        <v>154</v>
      </c>
    </row>
    <row r="2" spans="1:10" x14ac:dyDescent="0.3">
      <c r="A2" s="4" t="s">
        <v>194</v>
      </c>
    </row>
    <row r="3" spans="1:10" x14ac:dyDescent="0.3">
      <c r="A3" s="4" t="s">
        <v>299</v>
      </c>
    </row>
    <row r="5" spans="1:10" ht="15" thickBot="1" x14ac:dyDescent="0.35"/>
    <row r="6" spans="1:10" x14ac:dyDescent="0.3">
      <c r="B6" s="86"/>
      <c r="C6" s="86" t="s">
        <v>145</v>
      </c>
      <c r="D6" s="88"/>
    </row>
    <row r="7" spans="1:10" ht="15" thickBot="1" x14ac:dyDescent="0.35">
      <c r="B7" s="87" t="s">
        <v>51</v>
      </c>
      <c r="C7" s="87" t="s">
        <v>52</v>
      </c>
      <c r="D7" s="89" t="s">
        <v>142</v>
      </c>
    </row>
    <row r="8" spans="1:10" ht="15" thickBot="1" x14ac:dyDescent="0.35">
      <c r="B8" s="81" t="s">
        <v>258</v>
      </c>
      <c r="C8" s="81" t="s">
        <v>259</v>
      </c>
      <c r="D8" s="84">
        <v>233400</v>
      </c>
    </row>
    <row r="10" spans="1:10" ht="15" thickBot="1" x14ac:dyDescent="0.35"/>
    <row r="11" spans="1:10" x14ac:dyDescent="0.3">
      <c r="B11" s="86"/>
      <c r="C11" s="86" t="s">
        <v>155</v>
      </c>
      <c r="D11" s="88"/>
      <c r="F11" s="88" t="s">
        <v>156</v>
      </c>
      <c r="G11" s="88" t="s">
        <v>145</v>
      </c>
      <c r="I11" s="88" t="s">
        <v>159</v>
      </c>
      <c r="J11" s="88" t="s">
        <v>145</v>
      </c>
    </row>
    <row r="12" spans="1:10" ht="15" thickBot="1" x14ac:dyDescent="0.35">
      <c r="B12" s="87" t="s">
        <v>51</v>
      </c>
      <c r="C12" s="87" t="s">
        <v>52</v>
      </c>
      <c r="D12" s="89" t="s">
        <v>142</v>
      </c>
      <c r="F12" s="89" t="s">
        <v>157</v>
      </c>
      <c r="G12" s="89" t="s">
        <v>158</v>
      </c>
      <c r="I12" s="89" t="s">
        <v>157</v>
      </c>
      <c r="J12" s="89" t="s">
        <v>158</v>
      </c>
    </row>
    <row r="13" spans="1:10" x14ac:dyDescent="0.3">
      <c r="B13" s="83" t="s">
        <v>260</v>
      </c>
      <c r="C13" s="83" t="s">
        <v>197</v>
      </c>
      <c r="D13" s="85">
        <v>0</v>
      </c>
      <c r="F13" s="85">
        <v>0</v>
      </c>
      <c r="G13" s="85">
        <v>233400</v>
      </c>
      <c r="I13" s="85">
        <v>0</v>
      </c>
      <c r="J13" s="85">
        <v>233400</v>
      </c>
    </row>
    <row r="14" spans="1:10" x14ac:dyDescent="0.3">
      <c r="B14" s="83" t="s">
        <v>261</v>
      </c>
      <c r="C14" s="83" t="s">
        <v>198</v>
      </c>
      <c r="D14" s="85">
        <v>0</v>
      </c>
      <c r="F14" s="85">
        <v>0</v>
      </c>
      <c r="G14" s="85">
        <v>233400</v>
      </c>
      <c r="I14" s="85">
        <v>0</v>
      </c>
      <c r="J14" s="85">
        <v>233400</v>
      </c>
    </row>
    <row r="15" spans="1:10" x14ac:dyDescent="0.3">
      <c r="B15" s="83" t="s">
        <v>262</v>
      </c>
      <c r="C15" s="83" t="s">
        <v>199</v>
      </c>
      <c r="D15" s="85">
        <v>2</v>
      </c>
      <c r="F15" s="85">
        <v>2</v>
      </c>
      <c r="G15" s="85">
        <v>233400</v>
      </c>
      <c r="I15" s="85">
        <v>2</v>
      </c>
      <c r="J15" s="85">
        <v>233400</v>
      </c>
    </row>
    <row r="16" spans="1:10" x14ac:dyDescent="0.3">
      <c r="B16" s="83" t="s">
        <v>84</v>
      </c>
      <c r="C16" s="83" t="s">
        <v>200</v>
      </c>
      <c r="D16" s="85">
        <v>7</v>
      </c>
      <c r="F16" s="85">
        <v>7</v>
      </c>
      <c r="G16" s="85">
        <v>233400</v>
      </c>
      <c r="I16" s="85">
        <v>7</v>
      </c>
      <c r="J16" s="85">
        <v>233400</v>
      </c>
    </row>
    <row r="17" spans="2:10" x14ac:dyDescent="0.3">
      <c r="B17" s="83" t="s">
        <v>263</v>
      </c>
      <c r="C17" s="83" t="s">
        <v>201</v>
      </c>
      <c r="D17" s="85">
        <v>0</v>
      </c>
      <c r="F17" s="85">
        <v>0</v>
      </c>
      <c r="G17" s="85">
        <v>233400</v>
      </c>
      <c r="I17" s="85">
        <v>0</v>
      </c>
      <c r="J17" s="85">
        <v>233400</v>
      </c>
    </row>
    <row r="18" spans="2:10" x14ac:dyDescent="0.3">
      <c r="B18" s="83" t="s">
        <v>264</v>
      </c>
      <c r="C18" s="83" t="s">
        <v>202</v>
      </c>
      <c r="D18" s="85">
        <v>1</v>
      </c>
      <c r="F18" s="85">
        <v>1</v>
      </c>
      <c r="G18" s="85">
        <v>233400</v>
      </c>
      <c r="I18" s="85">
        <v>1</v>
      </c>
      <c r="J18" s="85">
        <v>233400</v>
      </c>
    </row>
    <row r="19" spans="2:10" x14ac:dyDescent="0.3">
      <c r="B19" s="83" t="s">
        <v>265</v>
      </c>
      <c r="C19" s="83" t="s">
        <v>203</v>
      </c>
      <c r="D19" s="85">
        <v>0</v>
      </c>
      <c r="F19" s="85">
        <v>0</v>
      </c>
      <c r="G19" s="85">
        <v>233400</v>
      </c>
      <c r="I19" s="85">
        <v>0</v>
      </c>
      <c r="J19" s="85">
        <v>233400</v>
      </c>
    </row>
    <row r="20" spans="2:10" x14ac:dyDescent="0.3">
      <c r="B20" s="83" t="s">
        <v>266</v>
      </c>
      <c r="C20" s="83" t="s">
        <v>204</v>
      </c>
      <c r="D20" s="85">
        <v>1</v>
      </c>
      <c r="F20" s="85">
        <v>1</v>
      </c>
      <c r="G20" s="85">
        <v>233400</v>
      </c>
      <c r="I20" s="85">
        <v>1</v>
      </c>
      <c r="J20" s="85">
        <v>233400</v>
      </c>
    </row>
    <row r="21" spans="2:10" x14ac:dyDescent="0.3">
      <c r="B21" s="83" t="s">
        <v>267</v>
      </c>
      <c r="C21" s="83" t="s">
        <v>205</v>
      </c>
      <c r="D21" s="85">
        <v>0</v>
      </c>
      <c r="F21" s="85">
        <v>0</v>
      </c>
      <c r="G21" s="85">
        <v>233400</v>
      </c>
      <c r="I21" s="85">
        <v>0</v>
      </c>
      <c r="J21" s="85">
        <v>233400</v>
      </c>
    </row>
    <row r="22" spans="2:10" ht="15" thickBot="1" x14ac:dyDescent="0.35">
      <c r="B22" s="81" t="s">
        <v>268</v>
      </c>
      <c r="C22" s="81" t="s">
        <v>206</v>
      </c>
      <c r="D22" s="84">
        <v>0</v>
      </c>
      <c r="F22" s="84">
        <v>0</v>
      </c>
      <c r="G22" s="84">
        <v>233400</v>
      </c>
      <c r="I22" s="84">
        <v>0</v>
      </c>
      <c r="J22" s="84">
        <v>233400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Details</vt:lpstr>
      <vt:lpstr>Q1</vt:lpstr>
      <vt:lpstr>Answer Report Q1</vt:lpstr>
      <vt:lpstr>Sensitivity Report Q1</vt:lpstr>
      <vt:lpstr>Limits Report Q1</vt:lpstr>
      <vt:lpstr>Q2</vt:lpstr>
      <vt:lpstr>Answer Report Q2</vt:lpstr>
      <vt:lpstr>Sensitivity Report Q2</vt:lpstr>
      <vt:lpstr>Limits Report Q2</vt:lpstr>
      <vt:lpstr>Q2-Without No LayOff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 Lantern</dc:creator>
  <cp:lastModifiedBy>Green Lantern</cp:lastModifiedBy>
  <dcterms:created xsi:type="dcterms:W3CDTF">2023-05-13T10:36:55Z</dcterms:created>
  <dcterms:modified xsi:type="dcterms:W3CDTF">2023-05-14T13:02:20Z</dcterms:modified>
</cp:coreProperties>
</file>