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D_Bomon\Year2024-2025\KLTN_T12_2024\KhoaLuanTotNghiep_Nhom3\"/>
    </mc:Choice>
  </mc:AlternateContent>
  <bookViews>
    <workbookView xWindow="-108" yWindow="-108" windowWidth="23256" windowHeight="12456"/>
  </bookViews>
  <sheets>
    <sheet name="Sprint 1" sheetId="1" r:id="rId1"/>
    <sheet name="Sprint 2" sheetId="2" r:id="rId2"/>
    <sheet name="Sprint 3" sheetId="3" r:id="rId3"/>
    <sheet name="Tot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3" l="1"/>
  <c r="M109" i="3"/>
  <c r="E12" i="1" l="1"/>
  <c r="E11" i="1"/>
  <c r="E10" i="1"/>
  <c r="E9" i="1"/>
  <c r="D12" i="1"/>
  <c r="D11" i="1"/>
  <c r="D10" i="1"/>
  <c r="D9" i="1"/>
  <c r="E12" i="3"/>
  <c r="E11" i="3"/>
  <c r="E10" i="3"/>
  <c r="E9" i="3"/>
  <c r="D9" i="3"/>
  <c r="E12" i="2"/>
  <c r="E11" i="2"/>
  <c r="E10" i="2"/>
  <c r="E9" i="2"/>
  <c r="D12" i="2"/>
  <c r="D11" i="2"/>
  <c r="D10" i="2"/>
  <c r="D9" i="2"/>
  <c r="D10" i="3"/>
  <c r="D12" i="3"/>
  <c r="D11" i="3"/>
  <c r="L90" i="1"/>
  <c r="T89" i="1"/>
  <c r="S90" i="1"/>
  <c r="Q89" i="1"/>
  <c r="J90" i="1"/>
  <c r="I90" i="1"/>
  <c r="V109" i="3"/>
  <c r="E8" i="3"/>
  <c r="D8" i="3"/>
  <c r="AC109" i="3"/>
  <c r="AC108" i="3"/>
  <c r="E8" i="1"/>
  <c r="E8" i="2"/>
  <c r="D8" i="2"/>
  <c r="L99" i="2"/>
  <c r="AD99" i="2"/>
  <c r="AD98" i="2"/>
  <c r="AF90" i="1" l="1"/>
  <c r="AF89" i="1"/>
  <c r="AD90" i="1"/>
  <c r="AB90" i="1" l="1"/>
  <c r="G108" i="3" l="1"/>
  <c r="I108" i="3"/>
  <c r="J108" i="3"/>
  <c r="K108" i="3"/>
  <c r="L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G109" i="3"/>
  <c r="I109" i="3"/>
  <c r="J109" i="3"/>
  <c r="K109" i="3"/>
  <c r="L109" i="3"/>
  <c r="N109" i="3"/>
  <c r="O109" i="3"/>
  <c r="P109" i="3"/>
  <c r="Q109" i="3"/>
  <c r="R109" i="3"/>
  <c r="S109" i="3"/>
  <c r="T109" i="3"/>
  <c r="U109" i="3"/>
  <c r="W109" i="3"/>
  <c r="X109" i="3"/>
  <c r="Y109" i="3"/>
  <c r="Z109" i="3"/>
  <c r="AA109" i="3"/>
  <c r="AB109" i="3"/>
  <c r="G90" i="1"/>
  <c r="R90" i="1" l="1"/>
  <c r="R89" i="1"/>
  <c r="Q90" i="1"/>
  <c r="P90" i="1"/>
  <c r="P89" i="1"/>
  <c r="O89" i="1"/>
  <c r="N89" i="1"/>
  <c r="M89" i="1"/>
  <c r="M90" i="1" s="1"/>
  <c r="L89" i="1"/>
  <c r="K90" i="1"/>
  <c r="K89" i="1"/>
  <c r="J89" i="1"/>
  <c r="I89" i="1"/>
  <c r="G28" i="1"/>
  <c r="D8" i="1" s="1"/>
  <c r="G16" i="1"/>
  <c r="G18" i="1" l="1"/>
  <c r="G89" i="1" l="1"/>
  <c r="C4" i="4"/>
  <c r="K98" i="2" l="1"/>
  <c r="K99" i="2"/>
  <c r="J99" i="2"/>
  <c r="N90" i="1"/>
  <c r="T90" i="1"/>
  <c r="Z90" i="1"/>
  <c r="Z89" i="1"/>
  <c r="Y90" i="1"/>
  <c r="O90" i="1"/>
  <c r="U90" i="1"/>
  <c r="V90" i="1"/>
  <c r="W90" i="1"/>
  <c r="X90" i="1"/>
  <c r="AA90" i="1"/>
  <c r="AC90" i="1"/>
  <c r="AE90" i="1"/>
  <c r="S89" i="1"/>
  <c r="U89" i="1"/>
  <c r="V89" i="1"/>
  <c r="W89" i="1"/>
  <c r="X89" i="1"/>
  <c r="Y89" i="1"/>
  <c r="AA89" i="1"/>
  <c r="AB89" i="1"/>
  <c r="AC89" i="1"/>
  <c r="AD89" i="1"/>
  <c r="AE89" i="1"/>
  <c r="AC99" i="2"/>
  <c r="AA99" i="2"/>
  <c r="Z99" i="2"/>
  <c r="V99" i="2"/>
  <c r="T99" i="2"/>
  <c r="P99" i="2"/>
  <c r="N99" i="2"/>
  <c r="O99" i="2"/>
  <c r="O98" i="2"/>
  <c r="Q99" i="2"/>
  <c r="R99" i="2"/>
  <c r="AB99" i="2"/>
  <c r="R98" i="2"/>
  <c r="S99" i="2"/>
  <c r="S98" i="2"/>
  <c r="AB98" i="2"/>
  <c r="AC98" i="2"/>
  <c r="AA98" i="2"/>
  <c r="Z98" i="2"/>
  <c r="Y99" i="2"/>
  <c r="Y98" i="2"/>
  <c r="U99" i="2"/>
  <c r="U98" i="2"/>
  <c r="Q98" i="2"/>
  <c r="N98" i="2"/>
  <c r="M99" i="2"/>
  <c r="W99" i="2"/>
  <c r="X99" i="2"/>
  <c r="J98" i="2"/>
  <c r="L98" i="2"/>
  <c r="M98" i="2"/>
  <c r="P98" i="2"/>
  <c r="T98" i="2"/>
  <c r="V98" i="2"/>
  <c r="W98" i="2"/>
  <c r="X98" i="2"/>
  <c r="I99" i="2"/>
  <c r="I98" i="2"/>
  <c r="G99" i="2"/>
  <c r="G98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2"/>
  <c r="D13" i="2"/>
  <c r="E13" i="1"/>
  <c r="D13" i="1"/>
  <c r="F11" i="4" l="1"/>
  <c r="F12" i="4"/>
</calcChain>
</file>

<file path=xl/sharedStrings.xml><?xml version="1.0" encoding="utf-8"?>
<sst xmlns="http://schemas.openxmlformats.org/spreadsheetml/2006/main" count="565" uniqueCount="262">
  <si>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</si>
  <si>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</si>
  <si>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</si>
  <si>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</si>
  <si>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</si>
  <si>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</si>
  <si>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</si>
  <si>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</si>
  <si>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</si>
  <si>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</si>
  <si>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</si>
  <si>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</si>
  <si>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</si>
  <si>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</si>
  <si>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</si>
  <si>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</si>
  <si>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</si>
  <si>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</si>
  <si>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</si>
  <si>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</si>
  <si>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</si>
  <si>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</si>
  <si>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</si>
  <si>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</si>
  <si>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</si>
  <si>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</si>
  <si>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</si>
  <si>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>Thiết kê front-end cho đổi mật khẩu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</si>
  <si>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</si>
  <si>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</si>
  <si>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</si>
  <si>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</si>
  <si>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</si>
  <si>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</si>
  <si>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</si>
  <si>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</si>
  <si>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</si>
  <si>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Kiểm tra lại quên mật khẩu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</si>
  <si>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</si>
  <si>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</si>
  <si>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</si>
  <si>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</si>
  <si>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</si>
  <si>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</si>
  <si>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</si>
  <si>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</si>
  <si>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</si>
  <si>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</si>
  <si>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</si>
  <si>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</si>
  <si>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</si>
  <si>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</si>
  <si>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</si>
  <si>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</si>
  <si>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</si>
  <si>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</si>
  <si>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</si>
  <si>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</si>
  <si>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</si>
  <si>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</si>
  <si>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</si>
  <si>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</si>
  <si>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</si>
  <si>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</si>
  <si>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</si>
  <si>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</si>
  <si>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</si>
  <si>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</si>
  <si>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Xây dựng hệ thống quản lý và kiểm duyệt văn bản
 tích hợp chữ ký số RSA</t>
  </si>
  <si>
    <t>Trần Như Thành</t>
  </si>
  <si>
    <t>Nguyễn Tiến Mạnh</t>
  </si>
  <si>
    <t>Lê Đình Phương</t>
  </si>
  <si>
    <t>Lê Phước Lộc</t>
  </si>
  <si>
    <t>Huỳnh Đặng Ngọc Hoàng</t>
  </si>
  <si>
    <t>S</t>
  </si>
  <si>
    <t>Mạnh,Phương</t>
  </si>
  <si>
    <t>Giao diện đăng xuất</t>
  </si>
  <si>
    <t>Giao diện quản lý loại văn bản</t>
  </si>
  <si>
    <t>Giao diện quản lý đơn vị</t>
  </si>
  <si>
    <t>Giao diện quản lý ngành</t>
  </si>
  <si>
    <t xml:space="preserve">Giao diện người dùng </t>
  </si>
  <si>
    <t>Giao diện phân quyền</t>
  </si>
  <si>
    <t>Thiết kế trường kiểm thử cho đăng xuất</t>
  </si>
  <si>
    <t>Mạnh</t>
  </si>
  <si>
    <t>Lộc</t>
  </si>
  <si>
    <t>Phương</t>
  </si>
  <si>
    <t>Hoàng</t>
  </si>
  <si>
    <t>Thiết kế trường kiểm thử cho quản lý người dùng</t>
  </si>
  <si>
    <t>Thiết kế trường kiểm thử cho quản lý đơn vị</t>
  </si>
  <si>
    <t>Thiết kế trường kiểm thử cho quản lý ngành</t>
  </si>
  <si>
    <t>Thiết kế trường kiểm thử cho quản lý phân quyền</t>
  </si>
  <si>
    <t>Thiết kế trường kiểm thử cho quản lý loại văn bản</t>
  </si>
  <si>
    <t>Thiết kê front-end cho quản lý người dùng</t>
  </si>
  <si>
    <t>Code back-end cho quản lý người dùng</t>
  </si>
  <si>
    <t>Thiết kê front-end cho quản lý phân quyền</t>
  </si>
  <si>
    <t>Code back-end cho quản lý phân quyền</t>
  </si>
  <si>
    <t>Thiết kê front-end cho quản lý loại văn bản</t>
  </si>
  <si>
    <t>Code back-end cho quản lý loại văn bản</t>
  </si>
  <si>
    <t>Thiết kê front-end cho quản lý đơn vị</t>
  </si>
  <si>
    <t>Code back-end cho quản lý đơn vị</t>
  </si>
  <si>
    <t>Thiết kê front-end cho quản lý ngành</t>
  </si>
  <si>
    <t>Code back-end cho quản lý ngành</t>
  </si>
  <si>
    <t>Thiết kê front-end cho đăng xuất</t>
  </si>
  <si>
    <t>Code back-end cho đăng xuất</t>
  </si>
  <si>
    <t>Thành</t>
  </si>
  <si>
    <t>Kiểm tra đăng xuất</t>
  </si>
  <si>
    <t>Kiểm tra quản lý người dùng</t>
  </si>
  <si>
    <t>Kiểm tra quản lý phân quyền</t>
  </si>
  <si>
    <t>Kiểm tra quản lý ngành</t>
  </si>
  <si>
    <t>Kiểm tra quản lý đơn vị</t>
  </si>
  <si>
    <t>Kiểm tra quản lý loại văn bản</t>
  </si>
  <si>
    <t>Sửa lỗi đăng xuất</t>
  </si>
  <si>
    <t>Thành,Mạnh</t>
  </si>
  <si>
    <t>Sửa lỗi quản lý ngành</t>
  </si>
  <si>
    <t>Sửa lỗi quản lý phân quyền</t>
  </si>
  <si>
    <t>Sửa lỗi quản lý đơn vị</t>
  </si>
  <si>
    <t>Sửa lỗi quản lý người dùng</t>
  </si>
  <si>
    <t>Sửa lỗi quản lý loại văn bản</t>
  </si>
  <si>
    <t>Kiểm tra lại đăng xuất</t>
  </si>
  <si>
    <t>Kiểm tra lại quản lý người dùng</t>
  </si>
  <si>
    <t>Kiểm tra lại quản lý phân quyền</t>
  </si>
  <si>
    <t>Kiểm tra lại quản lý loại văn bản</t>
  </si>
  <si>
    <t>Kiểm tra lại quản lý đơn vị</t>
  </si>
  <si>
    <t>Kiểm tra lại quản lý ngành</t>
  </si>
  <si>
    <t>Mạnh,Hoàng</t>
  </si>
  <si>
    <t>Giao diện quản lý phòng ban</t>
  </si>
  <si>
    <t>Giao diện quản lý chuyên ngành</t>
  </si>
  <si>
    <t>Giao diện quản lý group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</si>
  <si>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</si>
  <si>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</si>
  <si>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</si>
  <si>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</si>
  <si>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 xml:space="preserve">Giao diện quản lý khối </t>
  </si>
  <si>
    <t>Giao diện quản lý phòng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</si>
  <si>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</si>
  <si>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</si>
  <si>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</si>
  <si>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</si>
  <si>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</si>
  <si>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</si>
  <si>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danh sách văn bản đi</t>
  </si>
  <si>
    <t>Thiết kế trường kiểm thử cho xem chi tiết văn bản đến</t>
  </si>
  <si>
    <t>Thiết kế trường kiểm thử cho xem chi tiết văn bản đi</t>
  </si>
  <si>
    <t>Thiết kê front-end cho quản lý khối</t>
  </si>
  <si>
    <t>Thiết kê front-end cho quản lý phòng ban</t>
  </si>
  <si>
    <t>Code back-end cho quản lý phòng ban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</si>
  <si>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</si>
  <si>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</si>
  <si>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</si>
  <si>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</si>
  <si>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</si>
  <si>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</si>
  <si>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</si>
  <si>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</si>
  <si>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</si>
  <si>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</si>
  <si>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</si>
  <si>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</si>
  <si>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</si>
  <si>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</si>
  <si>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</si>
  <si>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</si>
  <si>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</si>
  <si>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</si>
  <si>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</si>
  <si>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</si>
  <si>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</si>
  <si>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</si>
  <si>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</si>
  <si>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</si>
  <si>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</si>
  <si>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</si>
  <si>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</si>
  <si>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</si>
  <si>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</si>
  <si>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</si>
  <si>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</si>
  <si>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chi tiết văn bản đi</t>
  </si>
  <si>
    <t>Sửa lỗi xem danh sách văn bản đi</t>
  </si>
  <si>
    <t>Thành,Phương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</si>
  <si>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</si>
  <si>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</si>
  <si>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</si>
  <si>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</si>
  <si>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</si>
  <si>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</si>
  <si>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</si>
  <si>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</si>
  <si>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</si>
  <si>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Mạnh,Lộc</t>
  </si>
  <si>
    <t>Giao diện quản lý chức vụ</t>
  </si>
  <si>
    <t>Giao diện quản lý văn bản mẫu</t>
  </si>
  <si>
    <t>Giao diện quản lý chữ ký số</t>
  </si>
  <si>
    <t>Giao diện xóa văn bản</t>
  </si>
  <si>
    <t>Giao diện chỉnh sửa văn bản</t>
  </si>
  <si>
    <t>Giao diện tải tài liệu, văn bản mẫu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</si>
  <si>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</si>
  <si>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</si>
  <si>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</si>
  <si>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</si>
  <si>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</si>
  <si>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</si>
  <si>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kê front-end cho quản lý chức vụ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</si>
  <si>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</si>
  <si>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</si>
  <si>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</si>
  <si>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</si>
  <si>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</si>
  <si>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</si>
  <si>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</si>
  <si>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</si>
  <si>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</si>
  <si>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</si>
  <si>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</si>
  <si>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Kiểm tra quản lý chức vụ</t>
  </si>
  <si>
    <t>Kiểm tra quản lý văn bản mẫu</t>
  </si>
  <si>
    <t>Kiểm tra quản lý chữ ký số</t>
  </si>
  <si>
    <t>Kiểm tra xóa văn bản</t>
  </si>
  <si>
    <t>Kiểm tra chỉnh sửa văn bản</t>
  </si>
  <si>
    <t>Kiểm tra tải tài liệu, văn bản mẫu</t>
  </si>
  <si>
    <t>Sửa lỗi quản lý chức vụ</t>
  </si>
  <si>
    <t>Sửa lỗi quản lý văn bản mẫu</t>
  </si>
  <si>
    <t>Sửa lỗi quản lý chữ ký số</t>
  </si>
  <si>
    <t>Sữa lỗi xóa văn bản</t>
  </si>
  <si>
    <t>Sữa lỗi chỉnh sửa văn bản</t>
  </si>
  <si>
    <t>Sữa lỗi tải tài liêu, văn bản mẫu</t>
  </si>
  <si>
    <t>Thành,Hoàng</t>
  </si>
  <si>
    <t>Kiểm tra lại quản lý chức vụ</t>
  </si>
  <si>
    <t>Kiểm tra lại quản lý văn bản mẫu</t>
  </si>
  <si>
    <t>Kiểm tra lại quản lý chữ ký số</t>
  </si>
  <si>
    <t>Kiểm tra lại xóa văn bản</t>
  </si>
  <si>
    <t xml:space="preserve">Kiểm tra lại chỉnh sửa văn bản </t>
  </si>
  <si>
    <t>Kiểm tra lại tải tài liệu, văn bản mẫu</t>
  </si>
  <si>
    <t>Mạnh,Lộc,Phương,Hoàng</t>
  </si>
  <si>
    <t>Giao diện chỉnh tìm kiếm văn bản đi</t>
  </si>
  <si>
    <t>Giao diện chỉnh tìm kiếm văn bản đến</t>
  </si>
  <si>
    <t>Thiết kế trường kiểm thử cho tìm kiếm văn bản đi</t>
  </si>
  <si>
    <t>Thiết kế trường kiểm thử cho tìm kiếm văn bản đến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</si>
  <si>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</si>
  <si>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</si>
  <si>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</si>
  <si>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</si>
  <si>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Kiểm tra tìm kiếm văn bản đi</t>
  </si>
  <si>
    <t>Kiểm tra tìm kiếm văn bản đến</t>
  </si>
  <si>
    <t>Sữa lỗi tìm kiếm văn bản đi</t>
  </si>
  <si>
    <t>Sữa lỗi tìm kiếm văn bản đến</t>
  </si>
  <si>
    <t>Kiểm tra lại tìm kiếm văn bản đi</t>
  </si>
  <si>
    <t>Kiểm tra lại tìm kiếm văn bản đến</t>
  </si>
  <si>
    <t>Kiểm tra tạo văn bản đi</t>
  </si>
  <si>
    <t>Kiểm tra lại thống kê</t>
  </si>
  <si>
    <t>Sửa lỗi thống kê</t>
  </si>
  <si>
    <t>Kiểm tra thống kê</t>
  </si>
  <si>
    <t>Code back-end cho quản lý thống kê</t>
  </si>
  <si>
    <t>Thiết kê front-end cho thống kê</t>
  </si>
  <si>
    <t>Thiết kê front-end cho tạo văn bản đi</t>
  </si>
  <si>
    <t>Code back-end cho tạo văn bản đi</t>
  </si>
  <si>
    <t>Sửa lỗi tạo văn bản đi</t>
  </si>
  <si>
    <t>Kiểm tra lại tạo văn bản đi</t>
  </si>
  <si>
    <t>Thiết kế trường kiểm thử cho tạo văn bản đi</t>
  </si>
  <si>
    <t>Thiết kế trường kiểm thử cho thống kê</t>
  </si>
  <si>
    <t>Giao diện tạo văn bản đi</t>
  </si>
  <si>
    <t>Giao diện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</si>
</sst>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3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45571</c:v>
                </c:pt>
                <c:pt idx="1">
                  <c:v>45572</c:v>
                </c:pt>
                <c:pt idx="2">
                  <c:v>45573</c:v>
                </c:pt>
                <c:pt idx="3">
                  <c:v>45574</c:v>
                </c:pt>
                <c:pt idx="4">
                  <c:v>45575</c:v>
                </c:pt>
                <c:pt idx="5">
                  <c:v>45576</c:v>
                </c:pt>
                <c:pt idx="6">
                  <c:v>45577</c:v>
                </c:pt>
                <c:pt idx="7">
                  <c:v>45578</c:v>
                </c:pt>
                <c:pt idx="8">
                  <c:v>45579</c:v>
                </c:pt>
                <c:pt idx="9">
                  <c:v>45580</c:v>
                </c:pt>
                <c:pt idx="10">
                  <c:v>45581</c:v>
                </c:pt>
                <c:pt idx="11">
                  <c:v>45582</c:v>
                </c:pt>
                <c:pt idx="12">
                  <c:v>45583</c:v>
                </c:pt>
                <c:pt idx="13">
                  <c:v>45584</c:v>
                </c:pt>
                <c:pt idx="14">
                  <c:v>45585</c:v>
                </c:pt>
                <c:pt idx="15">
                  <c:v>45586</c:v>
                </c:pt>
                <c:pt idx="16">
                  <c:v>45587</c:v>
                </c:pt>
                <c:pt idx="17">
                  <c:v>45588</c:v>
                </c:pt>
                <c:pt idx="18">
                  <c:v>45589</c:v>
                </c:pt>
                <c:pt idx="19">
                  <c:v>45590</c:v>
                </c:pt>
                <c:pt idx="20">
                  <c:v>45591</c:v>
                </c:pt>
                <c:pt idx="21">
                  <c:v>45592</c:v>
                </c:pt>
                <c:pt idx="22">
                  <c:v>45593</c:v>
                </c:pt>
              </c:numCache>
            </c:numRef>
          </c:cat>
          <c:val>
            <c:numRef>
              <c:f>'Sprint 1'!$I$89:$AE$89</c:f>
              <c:numCache>
                <c:formatCode>General</c:formatCode>
                <c:ptCount val="23"/>
                <c:pt idx="0">
                  <c:v>142</c:v>
                </c:pt>
                <c:pt idx="1">
                  <c:v>138</c:v>
                </c:pt>
                <c:pt idx="2">
                  <c:v>134</c:v>
                </c:pt>
                <c:pt idx="3">
                  <c:v>131</c:v>
                </c:pt>
                <c:pt idx="4">
                  <c:v>128</c:v>
                </c:pt>
                <c:pt idx="5">
                  <c:v>126</c:v>
                </c:pt>
                <c:pt idx="6">
                  <c:v>122</c:v>
                </c:pt>
                <c:pt idx="7">
                  <c:v>110</c:v>
                </c:pt>
                <c:pt idx="8">
                  <c:v>105</c:v>
                </c:pt>
                <c:pt idx="9">
                  <c:v>90</c:v>
                </c:pt>
                <c:pt idx="10">
                  <c:v>89</c:v>
                </c:pt>
                <c:pt idx="11">
                  <c:v>85</c:v>
                </c:pt>
                <c:pt idx="12">
                  <c:v>76</c:v>
                </c:pt>
                <c:pt idx="13">
                  <c:v>68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34</c:v>
                </c:pt>
                <c:pt idx="18">
                  <c:v>31</c:v>
                </c:pt>
                <c:pt idx="19">
                  <c:v>28</c:v>
                </c:pt>
                <c:pt idx="20">
                  <c:v>22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45571</c:v>
                </c:pt>
                <c:pt idx="1">
                  <c:v>45572</c:v>
                </c:pt>
                <c:pt idx="2">
                  <c:v>45573</c:v>
                </c:pt>
                <c:pt idx="3">
                  <c:v>45574</c:v>
                </c:pt>
                <c:pt idx="4">
                  <c:v>45575</c:v>
                </c:pt>
                <c:pt idx="5">
                  <c:v>45576</c:v>
                </c:pt>
                <c:pt idx="6">
                  <c:v>45577</c:v>
                </c:pt>
                <c:pt idx="7">
                  <c:v>45578</c:v>
                </c:pt>
                <c:pt idx="8">
                  <c:v>45579</c:v>
                </c:pt>
                <c:pt idx="9">
                  <c:v>45580</c:v>
                </c:pt>
                <c:pt idx="10">
                  <c:v>45581</c:v>
                </c:pt>
                <c:pt idx="11">
                  <c:v>45582</c:v>
                </c:pt>
                <c:pt idx="12">
                  <c:v>45583</c:v>
                </c:pt>
                <c:pt idx="13">
                  <c:v>45584</c:v>
                </c:pt>
                <c:pt idx="14">
                  <c:v>45585</c:v>
                </c:pt>
                <c:pt idx="15">
                  <c:v>45586</c:v>
                </c:pt>
                <c:pt idx="16">
                  <c:v>45587</c:v>
                </c:pt>
                <c:pt idx="17">
                  <c:v>45588</c:v>
                </c:pt>
                <c:pt idx="18">
                  <c:v>45589</c:v>
                </c:pt>
                <c:pt idx="19">
                  <c:v>45590</c:v>
                </c:pt>
                <c:pt idx="20">
                  <c:v>45591</c:v>
                </c:pt>
                <c:pt idx="21">
                  <c:v>45592</c:v>
                </c:pt>
                <c:pt idx="22">
                  <c:v>45593</c:v>
                </c:pt>
              </c:numCache>
            </c:numRef>
          </c:cat>
          <c:val>
            <c:numRef>
              <c:f>'Sprint 1'!$I$90:$AE$90</c:f>
              <c:numCache>
                <c:formatCode>General</c:formatCode>
                <c:ptCount val="23"/>
                <c:pt idx="0">
                  <c:v>142</c:v>
                </c:pt>
                <c:pt idx="1">
                  <c:v>138</c:v>
                </c:pt>
                <c:pt idx="2">
                  <c:v>134</c:v>
                </c:pt>
                <c:pt idx="3">
                  <c:v>130</c:v>
                </c:pt>
                <c:pt idx="4">
                  <c:v>128</c:v>
                </c:pt>
                <c:pt idx="5">
                  <c:v>126</c:v>
                </c:pt>
                <c:pt idx="6">
                  <c:v>122</c:v>
                </c:pt>
                <c:pt idx="7">
                  <c:v>110</c:v>
                </c:pt>
                <c:pt idx="8">
                  <c:v>105</c:v>
                </c:pt>
                <c:pt idx="9">
                  <c:v>90</c:v>
                </c:pt>
                <c:pt idx="10">
                  <c:v>88</c:v>
                </c:pt>
                <c:pt idx="11">
                  <c:v>84</c:v>
                </c:pt>
                <c:pt idx="12">
                  <c:v>76</c:v>
                </c:pt>
                <c:pt idx="13">
                  <c:v>68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34</c:v>
                </c:pt>
                <c:pt idx="18">
                  <c:v>31</c:v>
                </c:pt>
                <c:pt idx="19">
                  <c:v>28</c:v>
                </c:pt>
                <c:pt idx="20">
                  <c:v>22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1'!$G$89:$AE$89</c:f>
              <c:numCache>
                <c:formatCode>General</c:formatCode>
                <c:ptCount val="25"/>
                <c:pt idx="0">
                  <c:v>152</c:v>
                </c:pt>
                <c:pt idx="2">
                  <c:v>142</c:v>
                </c:pt>
                <c:pt idx="3">
                  <c:v>138</c:v>
                </c:pt>
                <c:pt idx="4">
                  <c:v>134</c:v>
                </c:pt>
                <c:pt idx="5">
                  <c:v>131</c:v>
                </c:pt>
                <c:pt idx="6">
                  <c:v>128</c:v>
                </c:pt>
                <c:pt idx="7">
                  <c:v>126</c:v>
                </c:pt>
                <c:pt idx="8">
                  <c:v>122</c:v>
                </c:pt>
                <c:pt idx="9">
                  <c:v>110</c:v>
                </c:pt>
                <c:pt idx="10">
                  <c:v>105</c:v>
                </c:pt>
                <c:pt idx="11">
                  <c:v>90</c:v>
                </c:pt>
                <c:pt idx="12">
                  <c:v>89</c:v>
                </c:pt>
                <c:pt idx="13">
                  <c:v>85</c:v>
                </c:pt>
                <c:pt idx="14">
                  <c:v>76</c:v>
                </c:pt>
                <c:pt idx="15">
                  <c:v>68</c:v>
                </c:pt>
                <c:pt idx="16">
                  <c:v>60</c:v>
                </c:pt>
                <c:pt idx="17">
                  <c:v>50</c:v>
                </c:pt>
                <c:pt idx="18">
                  <c:v>44</c:v>
                </c:pt>
                <c:pt idx="19">
                  <c:v>34</c:v>
                </c:pt>
                <c:pt idx="20">
                  <c:v>31</c:v>
                </c:pt>
                <c:pt idx="21">
                  <c:v>28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D92-9D05-5EFB832E5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1'!$G$90:$AE$90</c:f>
              <c:numCache>
                <c:formatCode>General</c:formatCode>
                <c:ptCount val="25"/>
                <c:pt idx="0">
                  <c:v>152</c:v>
                </c:pt>
                <c:pt idx="2">
                  <c:v>142</c:v>
                </c:pt>
                <c:pt idx="3">
                  <c:v>138</c:v>
                </c:pt>
                <c:pt idx="4">
                  <c:v>134</c:v>
                </c:pt>
                <c:pt idx="5">
                  <c:v>130</c:v>
                </c:pt>
                <c:pt idx="6">
                  <c:v>128</c:v>
                </c:pt>
                <c:pt idx="7">
                  <c:v>126</c:v>
                </c:pt>
                <c:pt idx="8">
                  <c:v>122</c:v>
                </c:pt>
                <c:pt idx="9">
                  <c:v>110</c:v>
                </c:pt>
                <c:pt idx="10">
                  <c:v>105</c:v>
                </c:pt>
                <c:pt idx="11">
                  <c:v>90</c:v>
                </c:pt>
                <c:pt idx="12">
                  <c:v>88</c:v>
                </c:pt>
                <c:pt idx="13">
                  <c:v>84</c:v>
                </c:pt>
                <c:pt idx="14">
                  <c:v>76</c:v>
                </c:pt>
                <c:pt idx="15">
                  <c:v>68</c:v>
                </c:pt>
                <c:pt idx="16">
                  <c:v>60</c:v>
                </c:pt>
                <c:pt idx="17">
                  <c:v>50</c:v>
                </c:pt>
                <c:pt idx="18">
                  <c:v>44</c:v>
                </c:pt>
                <c:pt idx="19">
                  <c:v>34</c:v>
                </c:pt>
                <c:pt idx="20">
                  <c:v>31</c:v>
                </c:pt>
                <c:pt idx="21">
                  <c:v>28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D92-9D05-5EFB832E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2'!$I$98:$AC$98</c:f>
              <c:numCache>
                <c:formatCode>General</c:formatCode>
                <c:ptCount val="21"/>
                <c:pt idx="0">
                  <c:v>156</c:v>
                </c:pt>
                <c:pt idx="1">
                  <c:v>144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121</c:v>
                </c:pt>
                <c:pt idx="6">
                  <c:v>116</c:v>
                </c:pt>
                <c:pt idx="7">
                  <c:v>114</c:v>
                </c:pt>
                <c:pt idx="8">
                  <c:v>104</c:v>
                </c:pt>
                <c:pt idx="9">
                  <c:v>96</c:v>
                </c:pt>
                <c:pt idx="10">
                  <c:v>89</c:v>
                </c:pt>
                <c:pt idx="11">
                  <c:v>85</c:v>
                </c:pt>
                <c:pt idx="12">
                  <c:v>79</c:v>
                </c:pt>
                <c:pt idx="13">
                  <c:v>76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2'!$I$99:$AC$99</c:f>
              <c:numCache>
                <c:formatCode>General</c:formatCode>
                <c:ptCount val="21"/>
                <c:pt idx="0">
                  <c:v>156</c:v>
                </c:pt>
                <c:pt idx="1">
                  <c:v>146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126</c:v>
                </c:pt>
                <c:pt idx="6">
                  <c:v>116</c:v>
                </c:pt>
                <c:pt idx="7">
                  <c:v>112</c:v>
                </c:pt>
                <c:pt idx="8">
                  <c:v>107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79</c:v>
                </c:pt>
                <c:pt idx="13">
                  <c:v>75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25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65B-8891-95096C5F9221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65B-8891-95096C5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91</xdr:row>
      <xdr:rowOff>57149</xdr:rowOff>
    </xdr:from>
    <xdr:to>
      <xdr:col>18</xdr:col>
      <xdr:colOff>285750</xdr:colOff>
      <xdr:row>123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93</xdr:row>
      <xdr:rowOff>29936</xdr:rowOff>
    </xdr:from>
    <xdr:to>
      <xdr:col>16</xdr:col>
      <xdr:colOff>326571</xdr:colOff>
      <xdr:row>106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368832</xdr:colOff>
      <xdr:row>102</xdr:row>
      <xdr:rowOff>9602</xdr:rowOff>
    </xdr:from>
    <xdr:to>
      <xdr:col>12</xdr:col>
      <xdr:colOff>245568</xdr:colOff>
      <xdr:row>123</xdr:row>
      <xdr:rowOff>109496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1266264</xdr:colOff>
      <xdr:row>109</xdr:row>
      <xdr:rowOff>168088</xdr:rowOff>
    </xdr:from>
    <xdr:to>
      <xdr:col>13</xdr:col>
      <xdr:colOff>123263</xdr:colOff>
      <xdr:row>130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topLeftCell="A87" zoomScale="58" zoomScaleNormal="75" workbookViewId="0">
      <selection activeCell="M89" sqref="M89"/>
    </sheetView>
  </sheetViews>
  <sheetFormatPr defaultColWidth="9.109375" defaultRowHeight="16.8" x14ac:dyDescent="0.3"/>
  <cols>
    <col min="1" max="1" width="16" style="1" customWidth="1"/>
    <col min="2" max="2" width="20.33203125" style="1" customWidth="1"/>
    <col min="3" max="3" width="55.44140625" style="1" customWidth="1"/>
    <col min="4" max="5" width="11" style="1" customWidth="1"/>
    <col min="6" max="6" width="20.5546875" style="1" customWidth="1"/>
    <col min="7" max="8" width="6.109375" style="1" customWidth="1"/>
    <col min="9" max="9" width="6" style="1" customWidth="1"/>
    <col min="10" max="13" width="6.109375" style="1" customWidth="1"/>
    <col min="14" max="14" width="6" style="1" customWidth="1"/>
    <col min="15" max="15" width="6.109375" style="1" customWidth="1"/>
    <col min="16" max="20" width="6" style="1" customWidth="1"/>
    <col min="21" max="23" width="6.109375" style="1" customWidth="1"/>
    <col min="24" max="24" width="6" style="1" customWidth="1"/>
    <col min="25" max="25" width="6.109375" style="1" customWidth="1"/>
    <col min="26" max="26" width="6" style="1" customWidth="1"/>
    <col min="27" max="27" width="5.88671875" style="1" customWidth="1"/>
    <col min="28" max="28" width="6.109375" style="1" customWidth="1"/>
    <col min="29" max="31" width="6" style="1" customWidth="1"/>
    <col min="32" max="16384" width="9.109375" style="1"/>
  </cols>
  <sheetData>
    <row r="1" spans="1:32" ht="34.200000000000003" thickBot="1" x14ac:dyDescent="0.35">
      <c r="A1" s="52" t="s">
        <v>3</v>
      </c>
      <c r="B1" s="52"/>
      <c r="C1" s="37" t="s">
        <v>68</v>
      </c>
      <c r="E1" s="11"/>
      <c r="F1" s="12" t="s">
        <v>67</v>
      </c>
    </row>
    <row r="2" spans="1:32" ht="17.399999999999999" thickBot="1" x14ac:dyDescent="0.35">
      <c r="A2" s="52" t="s">
        <v>2</v>
      </c>
      <c r="B2" s="52"/>
      <c r="C2" s="3" t="s">
        <v>5</v>
      </c>
      <c r="E2" s="15"/>
      <c r="F2" s="14" t="s">
        <v>64</v>
      </c>
    </row>
    <row r="3" spans="1:32" ht="17.399999999999999" thickBot="1" x14ac:dyDescent="0.35">
      <c r="A3" s="52" t="s">
        <v>1</v>
      </c>
      <c r="B3" s="52"/>
      <c r="C3" s="38">
        <v>45571</v>
      </c>
      <c r="E3" s="17"/>
      <c r="F3" s="18" t="s">
        <v>62</v>
      </c>
    </row>
    <row r="4" spans="1:32" ht="17.25" customHeight="1" thickBot="1" x14ac:dyDescent="0.35">
      <c r="A4" s="52" t="s">
        <v>0</v>
      </c>
      <c r="B4" s="52"/>
      <c r="C4" s="38">
        <v>45593</v>
      </c>
    </row>
    <row r="5" spans="1:32" ht="16.5" customHeight="1" thickBot="1" x14ac:dyDescent="0.35"/>
    <row r="6" spans="1:32" ht="17.399999999999999" thickBot="1" x14ac:dyDescent="0.35">
      <c r="B6" s="53" t="s">
        <v>6</v>
      </c>
      <c r="C6" s="53"/>
      <c r="D6" s="53"/>
      <c r="E6" s="53"/>
    </row>
    <row r="7" spans="1:32" ht="17.399999999999999" thickBot="1" x14ac:dyDescent="0.35">
      <c r="B7" s="7" t="s">
        <v>7</v>
      </c>
      <c r="C7" s="7" t="s">
        <v>59</v>
      </c>
      <c r="D7" s="7" t="s">
        <v>12</v>
      </c>
      <c r="E7" s="7" t="s">
        <v>58</v>
      </c>
    </row>
    <row r="8" spans="1:32" ht="17.399999999999999" thickBot="1" x14ac:dyDescent="0.35">
      <c r="B8" s="9">
        <v>1</v>
      </c>
      <c r="C8" s="3" t="s">
        <v>69</v>
      </c>
      <c r="D8" s="3">
        <f ca="1">SUMIF($E$16:$F$88,"Thành",$G$16:$G$88)+SUMIF($E$16:$F$88,"All team",$G$16:$G$88)/5+SUMIF($E$16:$F$88,"Thành,Mạnh",$G$16:$G$88)/2</f>
        <v>58.6</v>
      </c>
      <c r="E8" s="3">
        <f ca="1">SUMIF($E$16:$F$88,"Thành",$H$16:$H$88)+SUMIF($E$16:$F$88,"All team",$H$16:$H$88)/5+SUMIF($E$16:$F$88,"Thành,Mạnh",$H$16:$H$88)/2</f>
        <v>57</v>
      </c>
    </row>
    <row r="9" spans="1:32" ht="17.399999999999999" thickBot="1" x14ac:dyDescent="0.35">
      <c r="B9" s="9">
        <v>2</v>
      </c>
      <c r="C9" s="3" t="s">
        <v>70</v>
      </c>
      <c r="D9" s="3">
        <f ca="1">SUMIF($E$16:$F$88,"Mạnh",$G$16:$G$88)+SUMIF($E$16:$F$88,"All team",$G$16:$G$88)/5+SUMIF($E$16:$F$88,"Thành,Mạnh",$G$16:$G$88)/2+SUMIF($E$16:$F$88,"Mạnh,Phương",$G$16:$G$88)/2+SUMIF($E$16:$F$88,"Mạnh,Lộc,Phương,Hoàng",$G$16:$G$88)/4</f>
        <v>30.6</v>
      </c>
      <c r="E9" s="3">
        <f ca="1">SUMIF($E$16:$F$88,"Mạnh",$H$16:$H$88)+SUMIF($E$16:$F$88,"All team",$H$16:$H$88)/5+SUMIF($E$16:$F$88,"Thành,Mạnh",$H$16:$H$88)/2+SUMIF($E$16:$F$88,"Mạnh,Phương",$H$16:$H$88)/2+SUMIF($E$16:$F$88,"Mạnh,Lộc,Phương,Hoàng",$H$16:$H$88)/4</f>
        <v>31.5</v>
      </c>
    </row>
    <row r="10" spans="1:32" ht="17.399999999999999" thickBot="1" x14ac:dyDescent="0.35">
      <c r="B10" s="9">
        <v>3</v>
      </c>
      <c r="C10" s="3" t="s">
        <v>71</v>
      </c>
      <c r="D10" s="3">
        <f ca="1">SUMIF($E$16:$F$88,"Phương",$G$16:$G$88)+SUMIF($E$16:$F$88,"All team",$G$16:$G$88)/5+SUMIF($E$16:$F$88,"Mạnh,Phương",$G$16:$G$88)/2+SUMIF($E$16:$F$88,"Mạnh,Lộc,Phương,Hoàng",$G$16:$G$88)/4</f>
        <v>23.6</v>
      </c>
      <c r="E10" s="3">
        <f ca="1">SUMIF($E$16:$F$88,"Phương",$H$16:$H$88)+SUMIF($E$16:$F$88,"All team",$H$16:$H$88)/5+SUMIF($E$16:$F$88,"Mạnh,Phương",$H$16:$H$88)/2+SUMIF($E$16:$F$88,"Mạnh,Lộc,Phương,Hoàng",$H$16:$H$88)/4</f>
        <v>22.5</v>
      </c>
    </row>
    <row r="11" spans="1:32" ht="17.399999999999999" thickBot="1" x14ac:dyDescent="0.35">
      <c r="B11" s="9">
        <v>4</v>
      </c>
      <c r="C11" s="3" t="s">
        <v>72</v>
      </c>
      <c r="D11" s="3">
        <f ca="1">SUMIF($E$16:$F$88,"Lộc",$G$16:$G$88)+SUMIF($E$16:$F$88,"All team",$G$16:$G$88)/5+SUMIF($E$16:$F$88,"Mạnh,Lộc,Phương,Hoàng",$G$16:$G$88)/4</f>
        <v>20.6</v>
      </c>
      <c r="E11" s="3">
        <f ca="1">SUMIF($E$16:$F$88,"Lộc",$H$16:$H$88)+SUMIF($E$16:$F$88,"All team",$H$16:$H$88)/5+SUMIF($E$16:$F$88,"Mạnh,Lộc,Phương,Hoàng",$H$16:$H$88)/4</f>
        <v>21.5</v>
      </c>
    </row>
    <row r="12" spans="1:32" ht="17.399999999999999" thickBot="1" x14ac:dyDescent="0.35">
      <c r="B12" s="9">
        <v>5</v>
      </c>
      <c r="C12" s="3" t="s">
        <v>73</v>
      </c>
      <c r="D12" s="3">
        <f ca="1">SUMIF($E$16:$F$88,"Hoàng",$G$16:$G$88)+SUMIF($E$16:$F$88,"All team",$G$16:$G$88)/5+SUMIF($E$16:$F$88,"Mạnh,Lộc,Phương,Hoàng",$G$16:$G$88)/4</f>
        <v>18.600000000000001</v>
      </c>
      <c r="E12" s="3">
        <f ca="1">SUMIF($E$16:$F$88,"Hoàng",$H$16:$H$88)+SUMIF($E$16:$F$88,"All team",$H$16:$H$88)/5+SUMIF($E$16:$F$88,"Mạnh,Lộc,Phương,Hoàng",$H$16:$H$88)/4</f>
        <v>19.5</v>
      </c>
    </row>
    <row r="13" spans="1:32" ht="17.399999999999999" thickBot="1" x14ac:dyDescent="0.35">
      <c r="B13" s="53" t="s">
        <v>13</v>
      </c>
      <c r="C13" s="53"/>
      <c r="D13" s="6">
        <f ca="1">SUM(D8:D12)</f>
        <v>152</v>
      </c>
      <c r="E13" s="6">
        <f ca="1">SUM(E8:E12)</f>
        <v>152</v>
      </c>
    </row>
    <row r="15" spans="1:32" ht="62.25" customHeight="1" x14ac:dyDescent="0.3">
      <c r="A15" s="19" t="s">
        <v>8</v>
      </c>
      <c r="B15" s="19" t="s">
        <v>9</v>
      </c>
      <c r="C15" s="54" t="s">
        <v>10</v>
      </c>
      <c r="D15" s="54"/>
      <c r="E15" s="54" t="s">
        <v>11</v>
      </c>
      <c r="F15" s="54"/>
      <c r="G15" s="20" t="s">
        <v>12</v>
      </c>
      <c r="H15" s="20" t="s">
        <v>58</v>
      </c>
      <c r="I15" s="21">
        <v>45571</v>
      </c>
      <c r="J15" s="21">
        <v>45572</v>
      </c>
      <c r="K15" s="21">
        <v>45573</v>
      </c>
      <c r="L15" s="21">
        <v>45574</v>
      </c>
      <c r="M15" s="21">
        <v>45575</v>
      </c>
      <c r="N15" s="21">
        <v>45576</v>
      </c>
      <c r="O15" s="21">
        <v>45577</v>
      </c>
      <c r="P15" s="21">
        <v>45578</v>
      </c>
      <c r="Q15" s="21">
        <v>45579</v>
      </c>
      <c r="R15" s="21">
        <v>45580</v>
      </c>
      <c r="S15" s="21">
        <v>45581</v>
      </c>
      <c r="T15" s="21">
        <v>45582</v>
      </c>
      <c r="U15" s="21">
        <v>45583</v>
      </c>
      <c r="V15" s="21">
        <v>45584</v>
      </c>
      <c r="W15" s="21">
        <v>45585</v>
      </c>
      <c r="X15" s="21">
        <v>45586</v>
      </c>
      <c r="Y15" s="21">
        <v>45587</v>
      </c>
      <c r="Z15" s="21">
        <v>45588</v>
      </c>
      <c r="AA15" s="21">
        <v>45589</v>
      </c>
      <c r="AB15" s="21">
        <v>45590</v>
      </c>
      <c r="AC15" s="21">
        <v>45591</v>
      </c>
      <c r="AD15" s="21">
        <v>45592</v>
      </c>
      <c r="AE15" s="21">
        <v>45593</v>
      </c>
      <c r="AF15" s="21">
        <v>45594</v>
      </c>
    </row>
    <row r="16" spans="1:32" x14ac:dyDescent="0.3">
      <c r="A16" s="51" t="s">
        <v>5</v>
      </c>
      <c r="B16" s="41" t="s">
        <v>14</v>
      </c>
      <c r="C16" s="41"/>
      <c r="D16" s="41"/>
      <c r="E16" s="45" t="s">
        <v>57</v>
      </c>
      <c r="F16" s="45"/>
      <c r="G16" s="22">
        <f>H16-I16</f>
        <v>10</v>
      </c>
      <c r="H16" s="22">
        <v>10</v>
      </c>
      <c r="I16" s="23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</row>
    <row r="17" spans="1:32" x14ac:dyDescent="0.3">
      <c r="A17" s="51"/>
      <c r="B17" s="41" t="s">
        <v>15</v>
      </c>
      <c r="C17" s="41"/>
      <c r="D17" s="41"/>
      <c r="E17" s="45" t="s">
        <v>83</v>
      </c>
      <c r="F17" s="45"/>
      <c r="G17" s="22">
        <v>4</v>
      </c>
      <c r="H17" s="22">
        <v>4</v>
      </c>
      <c r="I17" s="22">
        <v>4</v>
      </c>
      <c r="J17" s="23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</row>
    <row r="18" spans="1:32" x14ac:dyDescent="0.3">
      <c r="A18" s="51"/>
      <c r="B18" s="41" t="s">
        <v>16</v>
      </c>
      <c r="C18" s="41"/>
      <c r="D18" s="41"/>
      <c r="E18" s="45" t="s">
        <v>75</v>
      </c>
      <c r="F18" s="45"/>
      <c r="G18" s="22">
        <f>H18-K18</f>
        <v>4</v>
      </c>
      <c r="H18" s="22">
        <v>4</v>
      </c>
      <c r="I18" s="22">
        <v>4</v>
      </c>
      <c r="J18" s="22">
        <v>4</v>
      </c>
      <c r="K18" s="23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</row>
    <row r="19" spans="1:32" x14ac:dyDescent="0.3">
      <c r="A19" s="51"/>
      <c r="B19" s="51" t="s">
        <v>19</v>
      </c>
      <c r="C19" s="41" t="s">
        <v>17</v>
      </c>
      <c r="D19" s="41"/>
      <c r="E19" s="45" t="s">
        <v>83</v>
      </c>
      <c r="F19" s="45"/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</row>
    <row r="20" spans="1:32" x14ac:dyDescent="0.3">
      <c r="A20" s="51"/>
      <c r="B20" s="51"/>
      <c r="C20" s="41" t="s">
        <v>76</v>
      </c>
      <c r="D20" s="41"/>
      <c r="E20" s="45" t="s">
        <v>84</v>
      </c>
      <c r="F20" s="45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3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</row>
    <row r="21" spans="1:32" x14ac:dyDescent="0.3">
      <c r="A21" s="51"/>
      <c r="B21" s="51"/>
      <c r="C21" s="41" t="s">
        <v>18</v>
      </c>
      <c r="D21" s="41"/>
      <c r="E21" s="45" t="s">
        <v>85</v>
      </c>
      <c r="F21" s="45"/>
      <c r="G21" s="22">
        <v>2</v>
      </c>
      <c r="H21" s="22">
        <v>1</v>
      </c>
      <c r="I21" s="22">
        <v>1</v>
      </c>
      <c r="J21" s="22">
        <v>1</v>
      </c>
      <c r="K21" s="22">
        <v>1</v>
      </c>
      <c r="L21" s="23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</row>
    <row r="22" spans="1:32" x14ac:dyDescent="0.3">
      <c r="A22" s="51"/>
      <c r="B22" s="51"/>
      <c r="C22" s="42"/>
      <c r="D22" s="43"/>
      <c r="E22" s="42"/>
      <c r="F22" s="43"/>
      <c r="G22" s="22"/>
      <c r="H22" s="22"/>
      <c r="I22" s="22"/>
      <c r="J22" s="22"/>
      <c r="K22" s="22"/>
      <c r="L22" s="40">
        <v>1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3">
      <c r="A23" s="51"/>
      <c r="B23" s="51"/>
      <c r="C23" s="41" t="s">
        <v>77</v>
      </c>
      <c r="D23" s="41"/>
      <c r="E23" s="45" t="s">
        <v>85</v>
      </c>
      <c r="F23" s="45"/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3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</row>
    <row r="24" spans="1:32" x14ac:dyDescent="0.3">
      <c r="A24" s="51"/>
      <c r="B24" s="51"/>
      <c r="C24" s="41" t="s">
        <v>78</v>
      </c>
      <c r="D24" s="41"/>
      <c r="E24" s="45" t="s">
        <v>86</v>
      </c>
      <c r="F24" s="45"/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</row>
    <row r="25" spans="1:32" x14ac:dyDescent="0.3">
      <c r="A25" s="51"/>
      <c r="B25" s="51"/>
      <c r="C25" s="41" t="s">
        <v>79</v>
      </c>
      <c r="D25" s="41"/>
      <c r="E25" s="45" t="s">
        <v>86</v>
      </c>
      <c r="F25" s="45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</row>
    <row r="26" spans="1:32" x14ac:dyDescent="0.3">
      <c r="A26" s="51"/>
      <c r="B26" s="51"/>
      <c r="C26" s="46" t="s">
        <v>80</v>
      </c>
      <c r="D26" s="47"/>
      <c r="E26" s="42" t="s">
        <v>84</v>
      </c>
      <c r="F26" s="4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9">
        <v>1</v>
      </c>
      <c r="N26" s="23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</row>
    <row r="27" spans="1:32" x14ac:dyDescent="0.3">
      <c r="A27" s="51"/>
      <c r="B27" s="51"/>
      <c r="C27" s="46" t="s">
        <v>81</v>
      </c>
      <c r="D27" s="47"/>
      <c r="E27" s="42" t="s">
        <v>83</v>
      </c>
      <c r="F27" s="43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9">
        <v>1</v>
      </c>
      <c r="N27" s="23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</row>
    <row r="28" spans="1:32" x14ac:dyDescent="0.3">
      <c r="A28" s="51"/>
      <c r="B28" s="51"/>
      <c r="C28" s="41" t="s">
        <v>23</v>
      </c>
      <c r="D28" s="41"/>
      <c r="E28" s="45" t="s">
        <v>57</v>
      </c>
      <c r="F28" s="45"/>
      <c r="G28" s="22">
        <f>H28+N29</f>
        <v>10</v>
      </c>
      <c r="H28" s="22">
        <v>10</v>
      </c>
      <c r="I28" s="22">
        <v>10</v>
      </c>
      <c r="J28" s="22">
        <v>10</v>
      </c>
      <c r="K28" s="22">
        <v>10</v>
      </c>
      <c r="L28" s="22">
        <v>10</v>
      </c>
      <c r="M28" s="22">
        <v>10</v>
      </c>
      <c r="N28" s="22">
        <v>10</v>
      </c>
      <c r="O28" s="22">
        <v>10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</row>
    <row r="29" spans="1:32" x14ac:dyDescent="0.3">
      <c r="A29" s="51"/>
      <c r="B29" s="51"/>
      <c r="C29" s="41"/>
      <c r="D29" s="41"/>
      <c r="E29" s="45"/>
      <c r="F29" s="45"/>
      <c r="G29" s="22"/>
      <c r="H29" s="22"/>
      <c r="I29" s="22"/>
      <c r="J29" s="22"/>
      <c r="K29" s="22"/>
      <c r="L29" s="22"/>
      <c r="M29" s="22"/>
      <c r="N29" s="22"/>
      <c r="O29" s="24">
        <v>-4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3">
      <c r="A30" s="51"/>
      <c r="B30" s="51" t="s">
        <v>24</v>
      </c>
      <c r="C30" s="41" t="s">
        <v>20</v>
      </c>
      <c r="D30" s="41"/>
      <c r="E30" s="45" t="s">
        <v>84</v>
      </c>
      <c r="F30" s="45"/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</row>
    <row r="31" spans="1:32" x14ac:dyDescent="0.3">
      <c r="A31" s="51"/>
      <c r="B31" s="51"/>
      <c r="C31" s="41" t="s">
        <v>82</v>
      </c>
      <c r="D31" s="41"/>
      <c r="E31" s="45" t="s">
        <v>83</v>
      </c>
      <c r="F31" s="45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</row>
    <row r="32" spans="1:32" x14ac:dyDescent="0.3">
      <c r="A32" s="51"/>
      <c r="B32" s="51"/>
      <c r="C32" s="41" t="s">
        <v>21</v>
      </c>
      <c r="D32" s="41"/>
      <c r="E32" s="45" t="s">
        <v>84</v>
      </c>
      <c r="F32" s="45"/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</row>
    <row r="33" spans="1:32" x14ac:dyDescent="0.3">
      <c r="A33" s="51"/>
      <c r="B33" s="51"/>
      <c r="C33" s="41" t="s">
        <v>91</v>
      </c>
      <c r="D33" s="41"/>
      <c r="E33" s="45" t="s">
        <v>86</v>
      </c>
      <c r="F33" s="45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</row>
    <row r="34" spans="1:32" x14ac:dyDescent="0.3">
      <c r="A34" s="51"/>
      <c r="B34" s="51"/>
      <c r="C34" s="41" t="s">
        <v>88</v>
      </c>
      <c r="D34" s="41"/>
      <c r="E34" s="45" t="s">
        <v>84</v>
      </c>
      <c r="F34" s="45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3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</row>
    <row r="35" spans="1:32" x14ac:dyDescent="0.3">
      <c r="A35" s="51"/>
      <c r="B35" s="51"/>
      <c r="C35" s="41" t="s">
        <v>89</v>
      </c>
      <c r="D35" s="41"/>
      <c r="E35" s="45" t="s">
        <v>83</v>
      </c>
      <c r="F35" s="4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3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</row>
    <row r="36" spans="1:32" x14ac:dyDescent="0.3">
      <c r="A36" s="51"/>
      <c r="B36" s="51"/>
      <c r="C36" s="41" t="s">
        <v>87</v>
      </c>
      <c r="D36" s="41"/>
      <c r="E36" s="42" t="s">
        <v>84</v>
      </c>
      <c r="F36" s="43"/>
      <c r="G36" s="22">
        <v>2</v>
      </c>
      <c r="H36" s="22">
        <v>2</v>
      </c>
      <c r="I36" s="22">
        <v>2</v>
      </c>
      <c r="J36" s="22">
        <v>2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39">
        <v>2</v>
      </c>
      <c r="Q36" s="23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</row>
    <row r="37" spans="1:32" x14ac:dyDescent="0.3">
      <c r="A37" s="51"/>
      <c r="B37" s="51"/>
      <c r="C37" s="41" t="s">
        <v>90</v>
      </c>
      <c r="D37" s="41"/>
      <c r="E37" s="42" t="s">
        <v>85</v>
      </c>
      <c r="F37" s="43"/>
      <c r="G37" s="22">
        <v>3</v>
      </c>
      <c r="H37" s="22">
        <v>2</v>
      </c>
      <c r="I37" s="22">
        <v>2</v>
      </c>
      <c r="J37" s="22">
        <v>2</v>
      </c>
      <c r="K37" s="22">
        <v>2</v>
      </c>
      <c r="L37" s="22">
        <v>2</v>
      </c>
      <c r="M37" s="22">
        <v>2</v>
      </c>
      <c r="N37" s="22">
        <v>2</v>
      </c>
      <c r="O37" s="22">
        <v>2</v>
      </c>
      <c r="P37" s="39">
        <v>2</v>
      </c>
      <c r="Q37" s="23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</row>
    <row r="38" spans="1:32" x14ac:dyDescent="0.3">
      <c r="A38" s="51"/>
      <c r="B38" s="51"/>
      <c r="C38" s="41"/>
      <c r="D38" s="41"/>
      <c r="E38" s="45"/>
      <c r="F38" s="45"/>
      <c r="G38" s="22"/>
      <c r="H38" s="22"/>
      <c r="I38" s="22"/>
      <c r="J38" s="22"/>
      <c r="K38" s="22"/>
      <c r="L38" s="22"/>
      <c r="M38" s="22"/>
      <c r="N38" s="22"/>
      <c r="O38" s="22"/>
      <c r="P38" s="39"/>
      <c r="Q38" s="40">
        <v>1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x14ac:dyDescent="0.3">
      <c r="A39" s="51"/>
      <c r="B39" s="51"/>
      <c r="C39" s="41" t="s">
        <v>22</v>
      </c>
      <c r="D39" s="41"/>
      <c r="E39" s="45" t="s">
        <v>57</v>
      </c>
      <c r="F39" s="45"/>
      <c r="G39" s="22">
        <v>8</v>
      </c>
      <c r="H39" s="22">
        <v>10</v>
      </c>
      <c r="I39" s="22">
        <v>10</v>
      </c>
      <c r="J39" s="22">
        <v>10</v>
      </c>
      <c r="K39" s="22">
        <v>10</v>
      </c>
      <c r="L39" s="22">
        <v>10</v>
      </c>
      <c r="M39" s="22">
        <v>10</v>
      </c>
      <c r="N39" s="22">
        <v>10</v>
      </c>
      <c r="O39" s="22">
        <v>10</v>
      </c>
      <c r="P39" s="22">
        <v>10</v>
      </c>
      <c r="Q39" s="39">
        <v>8</v>
      </c>
      <c r="R39" s="23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</row>
    <row r="40" spans="1:32" x14ac:dyDescent="0.3">
      <c r="A40" s="51"/>
      <c r="B40" s="51"/>
      <c r="C40" s="41"/>
      <c r="D40" s="41"/>
      <c r="E40" s="45"/>
      <c r="F40" s="45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4">
        <v>-2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x14ac:dyDescent="0.3">
      <c r="A41" s="51"/>
      <c r="B41" s="51" t="s">
        <v>30</v>
      </c>
      <c r="C41" s="41" t="s">
        <v>92</v>
      </c>
      <c r="D41" s="41"/>
      <c r="E41" s="45" t="s">
        <v>104</v>
      </c>
      <c r="F41" s="45"/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3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</row>
    <row r="42" spans="1:32" x14ac:dyDescent="0.3">
      <c r="A42" s="51"/>
      <c r="B42" s="51"/>
      <c r="C42" s="41" t="s">
        <v>93</v>
      </c>
      <c r="D42" s="41"/>
      <c r="E42" s="45" t="s">
        <v>104</v>
      </c>
      <c r="F42" s="45"/>
      <c r="G42" s="22"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2">
        <v>2</v>
      </c>
      <c r="R42" s="23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</row>
    <row r="43" spans="1:32" x14ac:dyDescent="0.3">
      <c r="A43" s="51"/>
      <c r="B43" s="51"/>
      <c r="C43" s="41" t="s">
        <v>94</v>
      </c>
      <c r="D43" s="41"/>
      <c r="E43" s="45" t="s">
        <v>104</v>
      </c>
      <c r="F43" s="45"/>
      <c r="G43" s="22">
        <v>3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2">
        <v>2</v>
      </c>
      <c r="S43" s="23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</row>
    <row r="44" spans="1:32" x14ac:dyDescent="0.3">
      <c r="A44" s="51"/>
      <c r="B44" s="51"/>
      <c r="C44" s="41"/>
      <c r="D44" s="41"/>
      <c r="E44" s="45"/>
      <c r="F44" s="4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5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3">
      <c r="A45" s="51"/>
      <c r="B45" s="51"/>
      <c r="C45" s="41" t="s">
        <v>95</v>
      </c>
      <c r="D45" s="41"/>
      <c r="E45" s="45" t="s">
        <v>104</v>
      </c>
      <c r="F45" s="45"/>
      <c r="G45" s="22">
        <v>3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3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</row>
    <row r="46" spans="1:32" x14ac:dyDescent="0.3">
      <c r="A46" s="51"/>
      <c r="B46" s="51"/>
      <c r="C46" s="41"/>
      <c r="D46" s="41"/>
      <c r="E46" s="45"/>
      <c r="F46" s="45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5">
        <v>1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x14ac:dyDescent="0.3">
      <c r="A47" s="51"/>
      <c r="B47" s="51"/>
      <c r="C47" s="41" t="s">
        <v>25</v>
      </c>
      <c r="D47" s="41"/>
      <c r="E47" s="45" t="s">
        <v>104</v>
      </c>
      <c r="F47" s="45"/>
      <c r="G47" s="22">
        <v>1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1</v>
      </c>
      <c r="T47" s="23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</row>
    <row r="48" spans="1:32" x14ac:dyDescent="0.3">
      <c r="A48" s="51"/>
      <c r="B48" s="51"/>
      <c r="C48" s="41"/>
      <c r="D48" s="41"/>
      <c r="E48" s="45"/>
      <c r="F48" s="45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4">
        <v>1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x14ac:dyDescent="0.3">
      <c r="A49" s="51"/>
      <c r="B49" s="51"/>
      <c r="C49" s="41" t="s">
        <v>26</v>
      </c>
      <c r="D49" s="41"/>
      <c r="E49" s="45" t="s">
        <v>104</v>
      </c>
      <c r="F49" s="45"/>
      <c r="G49" s="22">
        <v>3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2">
        <v>2</v>
      </c>
      <c r="T49" s="23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</row>
    <row r="50" spans="1:32" x14ac:dyDescent="0.3">
      <c r="A50" s="51"/>
      <c r="B50" s="51"/>
      <c r="C50" s="41"/>
      <c r="D50" s="41"/>
      <c r="E50" s="45"/>
      <c r="F50" s="45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5">
        <v>1</v>
      </c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x14ac:dyDescent="0.3">
      <c r="A51" s="51"/>
      <c r="B51" s="51"/>
      <c r="C51" s="41" t="s">
        <v>27</v>
      </c>
      <c r="D51" s="41"/>
      <c r="E51" s="45" t="s">
        <v>104</v>
      </c>
      <c r="F51" s="45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</row>
    <row r="52" spans="1:32" x14ac:dyDescent="0.3">
      <c r="A52" s="51"/>
      <c r="B52" s="51"/>
      <c r="C52" s="41" t="s">
        <v>28</v>
      </c>
      <c r="D52" s="41"/>
      <c r="E52" s="45" t="s">
        <v>104</v>
      </c>
      <c r="F52" s="45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</row>
    <row r="53" spans="1:32" x14ac:dyDescent="0.3">
      <c r="A53" s="51"/>
      <c r="B53" s="51"/>
      <c r="C53" s="41" t="s">
        <v>96</v>
      </c>
      <c r="D53" s="41"/>
      <c r="E53" s="42" t="s">
        <v>104</v>
      </c>
      <c r="F53" s="43"/>
      <c r="G53" s="22"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2">
        <v>4</v>
      </c>
      <c r="U53" s="22">
        <v>2</v>
      </c>
      <c r="V53" s="23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</row>
    <row r="54" spans="1:32" x14ac:dyDescent="0.3">
      <c r="A54" s="51"/>
      <c r="B54" s="51"/>
      <c r="C54" s="41" t="s">
        <v>97</v>
      </c>
      <c r="D54" s="41"/>
      <c r="E54" s="42" t="s">
        <v>104</v>
      </c>
      <c r="F54" s="43"/>
      <c r="G54" s="22">
        <v>4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22">
        <v>4</v>
      </c>
      <c r="U54" s="22">
        <v>2</v>
      </c>
      <c r="V54" s="23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</row>
    <row r="55" spans="1:32" x14ac:dyDescent="0.3">
      <c r="A55" s="51"/>
      <c r="B55" s="51"/>
      <c r="C55" s="41" t="s">
        <v>98</v>
      </c>
      <c r="D55" s="41"/>
      <c r="E55" s="45" t="s">
        <v>104</v>
      </c>
      <c r="F55" s="45"/>
      <c r="G55" s="22"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22">
        <v>4</v>
      </c>
      <c r="V55" s="22">
        <v>2</v>
      </c>
      <c r="W55" s="23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</row>
    <row r="56" spans="1:32" x14ac:dyDescent="0.3">
      <c r="A56" s="51"/>
      <c r="B56" s="51"/>
      <c r="C56" s="41" t="s">
        <v>99</v>
      </c>
      <c r="D56" s="41"/>
      <c r="E56" s="45" t="s">
        <v>104</v>
      </c>
      <c r="F56" s="45"/>
      <c r="G56" s="22">
        <v>4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22">
        <v>4</v>
      </c>
      <c r="V56" s="22">
        <v>2</v>
      </c>
      <c r="W56" s="23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</row>
    <row r="57" spans="1:32" x14ac:dyDescent="0.3">
      <c r="A57" s="51"/>
      <c r="B57" s="51"/>
      <c r="C57" s="41" t="s">
        <v>100</v>
      </c>
      <c r="D57" s="41"/>
      <c r="E57" s="45" t="s">
        <v>104</v>
      </c>
      <c r="F57" s="45"/>
      <c r="G57" s="22">
        <v>4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22">
        <v>4</v>
      </c>
      <c r="V57" s="22">
        <v>4</v>
      </c>
      <c r="W57" s="22">
        <v>2</v>
      </c>
      <c r="X57" s="23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</row>
    <row r="58" spans="1:32" x14ac:dyDescent="0.3">
      <c r="A58" s="51"/>
      <c r="B58" s="51"/>
      <c r="C58" s="41" t="s">
        <v>101</v>
      </c>
      <c r="D58" s="41"/>
      <c r="E58" s="45" t="s">
        <v>104</v>
      </c>
      <c r="F58" s="45"/>
      <c r="G58" s="22"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2">
        <v>4</v>
      </c>
      <c r="V58" s="22">
        <v>4</v>
      </c>
      <c r="W58" s="22">
        <v>2</v>
      </c>
      <c r="X58" s="23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</row>
    <row r="59" spans="1:32" x14ac:dyDescent="0.3">
      <c r="A59" s="51"/>
      <c r="B59" s="51"/>
      <c r="C59" s="41" t="s">
        <v>102</v>
      </c>
      <c r="D59" s="41"/>
      <c r="E59" s="42" t="s">
        <v>104</v>
      </c>
      <c r="F59" s="43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3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</row>
    <row r="60" spans="1:32" x14ac:dyDescent="0.3">
      <c r="A60" s="51"/>
      <c r="B60" s="51"/>
      <c r="C60" s="41" t="s">
        <v>103</v>
      </c>
      <c r="D60" s="41"/>
      <c r="E60" s="42" t="s">
        <v>104</v>
      </c>
      <c r="F60" s="43"/>
      <c r="G60" s="22">
        <v>2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2">
        <v>2</v>
      </c>
      <c r="V60" s="22">
        <v>2</v>
      </c>
      <c r="W60" s="22">
        <v>2</v>
      </c>
      <c r="X60" s="23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</row>
    <row r="61" spans="1:32" x14ac:dyDescent="0.3">
      <c r="A61" s="51"/>
      <c r="B61" s="51"/>
      <c r="C61" s="41" t="s">
        <v>29</v>
      </c>
      <c r="D61" s="41"/>
      <c r="E61" s="44" t="s">
        <v>233</v>
      </c>
      <c r="F61" s="44"/>
      <c r="G61" s="22">
        <v>8</v>
      </c>
      <c r="H61" s="22">
        <v>10</v>
      </c>
      <c r="I61" s="22">
        <v>10</v>
      </c>
      <c r="J61" s="22">
        <v>10</v>
      </c>
      <c r="K61" s="22">
        <v>10</v>
      </c>
      <c r="L61" s="22">
        <v>10</v>
      </c>
      <c r="M61" s="22">
        <v>10</v>
      </c>
      <c r="N61" s="22">
        <v>10</v>
      </c>
      <c r="O61" s="22">
        <v>10</v>
      </c>
      <c r="P61" s="22">
        <v>10</v>
      </c>
      <c r="Q61" s="22">
        <v>10</v>
      </c>
      <c r="R61" s="22">
        <v>10</v>
      </c>
      <c r="S61" s="22">
        <v>10</v>
      </c>
      <c r="T61" s="22">
        <v>10</v>
      </c>
      <c r="U61" s="22">
        <v>10</v>
      </c>
      <c r="V61" s="22">
        <v>10</v>
      </c>
      <c r="W61" s="22">
        <v>10</v>
      </c>
      <c r="X61" s="22">
        <v>8</v>
      </c>
      <c r="Y61" s="23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</row>
    <row r="62" spans="1:32" x14ac:dyDescent="0.3">
      <c r="A62" s="51"/>
      <c r="B62" s="51"/>
      <c r="C62" s="45"/>
      <c r="D62" s="45"/>
      <c r="E62" s="45"/>
      <c r="F62" s="45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4">
        <v>2</v>
      </c>
      <c r="Z62" s="22"/>
      <c r="AA62" s="22"/>
      <c r="AB62" s="22"/>
      <c r="AC62" s="22"/>
      <c r="AD62" s="22"/>
      <c r="AE62" s="22"/>
      <c r="AF62" s="22"/>
    </row>
    <row r="63" spans="1:32" x14ac:dyDescent="0.3">
      <c r="A63" s="51"/>
      <c r="B63" s="51" t="s">
        <v>33</v>
      </c>
      <c r="C63" s="41" t="s">
        <v>31</v>
      </c>
      <c r="D63" s="41"/>
      <c r="E63" s="45" t="s">
        <v>84</v>
      </c>
      <c r="F63" s="45"/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2">
        <v>1</v>
      </c>
      <c r="Z63" s="23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</row>
    <row r="64" spans="1:32" x14ac:dyDescent="0.3">
      <c r="A64" s="51"/>
      <c r="B64" s="51"/>
      <c r="C64" s="41" t="s">
        <v>105</v>
      </c>
      <c r="D64" s="41"/>
      <c r="E64" s="45" t="s">
        <v>83</v>
      </c>
      <c r="F64" s="45"/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3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</row>
    <row r="65" spans="1:32" x14ac:dyDescent="0.3">
      <c r="A65" s="51"/>
      <c r="B65" s="51"/>
      <c r="C65" s="41" t="s">
        <v>106</v>
      </c>
      <c r="D65" s="41"/>
      <c r="E65" s="45" t="s">
        <v>86</v>
      </c>
      <c r="F65" s="45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3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</row>
    <row r="66" spans="1:32" x14ac:dyDescent="0.3">
      <c r="A66" s="51"/>
      <c r="B66" s="51"/>
      <c r="C66" s="41" t="s">
        <v>32</v>
      </c>
      <c r="D66" s="41"/>
      <c r="E66" s="45" t="s">
        <v>84</v>
      </c>
      <c r="F66" s="45"/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2">
        <v>1</v>
      </c>
      <c r="Y66" s="22">
        <v>1</v>
      </c>
      <c r="Z66" s="23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</row>
    <row r="67" spans="1:32" x14ac:dyDescent="0.3">
      <c r="A67" s="51"/>
      <c r="B67" s="51"/>
      <c r="C67" s="41" t="s">
        <v>107</v>
      </c>
      <c r="D67" s="41"/>
      <c r="E67" s="45" t="s">
        <v>85</v>
      </c>
      <c r="F67" s="45"/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2">
        <v>1</v>
      </c>
      <c r="Y67" s="22">
        <v>1</v>
      </c>
      <c r="Z67" s="23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</row>
    <row r="68" spans="1:32" x14ac:dyDescent="0.3">
      <c r="A68" s="51"/>
      <c r="B68" s="51"/>
      <c r="C68" s="46" t="s">
        <v>108</v>
      </c>
      <c r="D68" s="47"/>
      <c r="E68" s="42" t="s">
        <v>83</v>
      </c>
      <c r="F68" s="43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3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</row>
    <row r="69" spans="1:32" x14ac:dyDescent="0.3">
      <c r="A69" s="51"/>
      <c r="B69" s="51"/>
      <c r="C69" s="46" t="s">
        <v>109</v>
      </c>
      <c r="D69" s="47"/>
      <c r="E69" s="42" t="s">
        <v>85</v>
      </c>
      <c r="F69" s="43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3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</row>
    <row r="70" spans="1:32" x14ac:dyDescent="0.3">
      <c r="A70" s="51"/>
      <c r="B70" s="51"/>
      <c r="C70" s="41" t="s">
        <v>110</v>
      </c>
      <c r="D70" s="41"/>
      <c r="E70" s="45" t="s">
        <v>86</v>
      </c>
      <c r="F70" s="45"/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22">
        <v>1</v>
      </c>
      <c r="Z70" s="23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</row>
    <row r="71" spans="1:32" x14ac:dyDescent="0.3">
      <c r="A71" s="51"/>
      <c r="B71" s="51" t="s">
        <v>36</v>
      </c>
      <c r="C71" s="41" t="s">
        <v>34</v>
      </c>
      <c r="D71" s="41"/>
      <c r="E71" s="45" t="s">
        <v>112</v>
      </c>
      <c r="F71" s="45"/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2">
        <v>1</v>
      </c>
      <c r="AA71" s="23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</row>
    <row r="72" spans="1:32" x14ac:dyDescent="0.3">
      <c r="A72" s="51"/>
      <c r="B72" s="51"/>
      <c r="C72" s="41" t="s">
        <v>111</v>
      </c>
      <c r="D72" s="41"/>
      <c r="E72" s="45" t="s">
        <v>112</v>
      </c>
      <c r="F72" s="45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2">
        <v>1</v>
      </c>
      <c r="Z72" s="22">
        <v>1</v>
      </c>
      <c r="AA72" s="23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</row>
    <row r="73" spans="1:32" x14ac:dyDescent="0.3">
      <c r="A73" s="51"/>
      <c r="B73" s="51"/>
      <c r="C73" s="41" t="s">
        <v>35</v>
      </c>
      <c r="D73" s="41"/>
      <c r="E73" s="45" t="s">
        <v>112</v>
      </c>
      <c r="F73" s="45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2">
        <v>1</v>
      </c>
      <c r="Z73" s="22">
        <v>1</v>
      </c>
      <c r="AA73" s="23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</row>
    <row r="74" spans="1:32" x14ac:dyDescent="0.3">
      <c r="A74" s="51"/>
      <c r="B74" s="51"/>
      <c r="C74" s="41" t="s">
        <v>113</v>
      </c>
      <c r="D74" s="41"/>
      <c r="E74" s="45" t="s">
        <v>112</v>
      </c>
      <c r="F74" s="45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2">
        <v>1</v>
      </c>
      <c r="Z74" s="22">
        <v>1</v>
      </c>
      <c r="AA74" s="22">
        <v>1</v>
      </c>
      <c r="AB74" s="23">
        <v>0</v>
      </c>
      <c r="AC74" s="22">
        <v>0</v>
      </c>
      <c r="AD74" s="22">
        <v>0</v>
      </c>
      <c r="AE74" s="22">
        <v>0</v>
      </c>
      <c r="AF74" s="22">
        <v>0</v>
      </c>
    </row>
    <row r="75" spans="1:32" x14ac:dyDescent="0.3">
      <c r="A75" s="51"/>
      <c r="B75" s="51"/>
      <c r="C75" s="48" t="s">
        <v>115</v>
      </c>
      <c r="D75" s="49"/>
      <c r="E75" s="45" t="s">
        <v>112</v>
      </c>
      <c r="F75" s="45"/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2">
        <v>1</v>
      </c>
      <c r="Z75" s="22">
        <v>1</v>
      </c>
      <c r="AA75" s="22">
        <v>1</v>
      </c>
      <c r="AB75" s="23">
        <v>0</v>
      </c>
      <c r="AC75" s="22">
        <v>0</v>
      </c>
      <c r="AD75" s="22">
        <v>0</v>
      </c>
      <c r="AE75" s="22">
        <v>0</v>
      </c>
      <c r="AF75" s="22">
        <v>0</v>
      </c>
    </row>
    <row r="76" spans="1:32" x14ac:dyDescent="0.3">
      <c r="A76" s="51"/>
      <c r="B76" s="51"/>
      <c r="C76" s="48" t="s">
        <v>114</v>
      </c>
      <c r="D76" s="49"/>
      <c r="E76" s="45" t="s">
        <v>112</v>
      </c>
      <c r="F76" s="45"/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2">
        <v>1</v>
      </c>
      <c r="Z76" s="22">
        <v>1</v>
      </c>
      <c r="AA76" s="22">
        <v>1</v>
      </c>
      <c r="AB76" s="23">
        <v>0</v>
      </c>
      <c r="AC76" s="22">
        <v>0</v>
      </c>
      <c r="AD76" s="22">
        <v>0</v>
      </c>
      <c r="AE76" s="22">
        <v>0</v>
      </c>
      <c r="AF76" s="22">
        <v>0</v>
      </c>
    </row>
    <row r="77" spans="1:32" x14ac:dyDescent="0.3">
      <c r="A77" s="51"/>
      <c r="B77" s="51"/>
      <c r="C77" s="41" t="s">
        <v>116</v>
      </c>
      <c r="D77" s="41"/>
      <c r="E77" s="45" t="s">
        <v>112</v>
      </c>
      <c r="F77" s="45"/>
      <c r="G77" s="22">
        <v>2</v>
      </c>
      <c r="H77" s="22">
        <v>2</v>
      </c>
      <c r="I77" s="22">
        <v>2</v>
      </c>
      <c r="J77" s="22">
        <v>2</v>
      </c>
      <c r="K77" s="22">
        <v>2</v>
      </c>
      <c r="L77" s="22">
        <v>2</v>
      </c>
      <c r="M77" s="22">
        <v>2</v>
      </c>
      <c r="N77" s="22">
        <v>2</v>
      </c>
      <c r="O77" s="22">
        <v>2</v>
      </c>
      <c r="P77" s="22">
        <v>2</v>
      </c>
      <c r="Q77" s="22">
        <v>2</v>
      </c>
      <c r="R77" s="22">
        <v>2</v>
      </c>
      <c r="S77" s="22">
        <v>2</v>
      </c>
      <c r="T77" s="22">
        <v>2</v>
      </c>
      <c r="U77" s="22">
        <v>2</v>
      </c>
      <c r="V77" s="22">
        <v>2</v>
      </c>
      <c r="W77" s="22">
        <v>2</v>
      </c>
      <c r="X77" s="22">
        <v>2</v>
      </c>
      <c r="Y77" s="22">
        <v>2</v>
      </c>
      <c r="Z77" s="22">
        <v>2</v>
      </c>
      <c r="AA77" s="22">
        <v>2</v>
      </c>
      <c r="AB77" s="22">
        <v>2</v>
      </c>
      <c r="AC77" s="23">
        <v>0</v>
      </c>
      <c r="AD77" s="22">
        <v>0</v>
      </c>
      <c r="AE77" s="22">
        <v>0</v>
      </c>
      <c r="AF77" s="22">
        <v>0</v>
      </c>
    </row>
    <row r="78" spans="1:32" x14ac:dyDescent="0.3">
      <c r="A78" s="51"/>
      <c r="B78" s="51"/>
      <c r="C78" s="41" t="s">
        <v>117</v>
      </c>
      <c r="D78" s="41"/>
      <c r="E78" s="44" t="s">
        <v>112</v>
      </c>
      <c r="F78" s="44"/>
      <c r="G78" s="22">
        <v>2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22">
        <v>2</v>
      </c>
      <c r="AA78" s="22">
        <v>2</v>
      </c>
      <c r="AB78" s="22">
        <v>2</v>
      </c>
      <c r="AC78" s="23">
        <v>0</v>
      </c>
      <c r="AD78" s="22">
        <v>0</v>
      </c>
      <c r="AE78" s="22">
        <v>0</v>
      </c>
      <c r="AF78" s="22">
        <v>0</v>
      </c>
    </row>
    <row r="79" spans="1:32" x14ac:dyDescent="0.3">
      <c r="A79" s="51"/>
      <c r="B79" s="51" t="s">
        <v>46</v>
      </c>
      <c r="C79" s="41" t="s">
        <v>47</v>
      </c>
      <c r="D79" s="41"/>
      <c r="E79" s="44" t="s">
        <v>84</v>
      </c>
      <c r="F79" s="44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2">
        <v>1</v>
      </c>
      <c r="AB79" s="22">
        <v>1</v>
      </c>
      <c r="AC79" s="23">
        <v>0</v>
      </c>
      <c r="AD79" s="22">
        <v>0</v>
      </c>
      <c r="AE79" s="22">
        <v>0</v>
      </c>
      <c r="AF79" s="22">
        <v>0</v>
      </c>
    </row>
    <row r="80" spans="1:32" x14ac:dyDescent="0.3">
      <c r="A80" s="51"/>
      <c r="B80" s="51"/>
      <c r="C80" s="41" t="s">
        <v>118</v>
      </c>
      <c r="D80" s="41"/>
      <c r="E80" s="44" t="s">
        <v>84</v>
      </c>
      <c r="F80" s="44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2">
        <v>1</v>
      </c>
      <c r="AC80" s="23">
        <v>0</v>
      </c>
      <c r="AD80" s="22">
        <v>0</v>
      </c>
      <c r="AE80" s="22">
        <v>0</v>
      </c>
      <c r="AF80" s="22">
        <v>0</v>
      </c>
    </row>
    <row r="81" spans="1:32" x14ac:dyDescent="0.3">
      <c r="A81" s="51"/>
      <c r="B81" s="51"/>
      <c r="C81" s="41" t="s">
        <v>37</v>
      </c>
      <c r="D81" s="41"/>
      <c r="E81" s="44" t="s">
        <v>85</v>
      </c>
      <c r="F81" s="44"/>
      <c r="G81" s="22"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2">
        <v>2</v>
      </c>
      <c r="AA81" s="22">
        <v>2</v>
      </c>
      <c r="AB81" s="22">
        <v>2</v>
      </c>
      <c r="AC81" s="22">
        <v>2</v>
      </c>
      <c r="AD81" s="23">
        <v>0</v>
      </c>
      <c r="AE81" s="22">
        <v>0</v>
      </c>
      <c r="AF81" s="22">
        <v>0</v>
      </c>
    </row>
    <row r="82" spans="1:32" x14ac:dyDescent="0.3">
      <c r="A82" s="51"/>
      <c r="B82" s="51"/>
      <c r="C82" s="41" t="s">
        <v>119</v>
      </c>
      <c r="D82" s="41"/>
      <c r="E82" s="44" t="s">
        <v>83</v>
      </c>
      <c r="F82" s="44"/>
      <c r="G82" s="22">
        <v>2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2</v>
      </c>
      <c r="Z82" s="22">
        <v>2</v>
      </c>
      <c r="AA82" s="22">
        <v>2</v>
      </c>
      <c r="AB82" s="22">
        <v>2</v>
      </c>
      <c r="AC82" s="22">
        <v>2</v>
      </c>
      <c r="AD82" s="23">
        <v>0</v>
      </c>
      <c r="AE82" s="22">
        <v>0</v>
      </c>
      <c r="AF82" s="22">
        <v>0</v>
      </c>
    </row>
    <row r="83" spans="1:32" x14ac:dyDescent="0.3">
      <c r="A83" s="51"/>
      <c r="B83" s="51"/>
      <c r="C83" s="41" t="s">
        <v>120</v>
      </c>
      <c r="D83" s="41"/>
      <c r="E83" s="44" t="s">
        <v>85</v>
      </c>
      <c r="F83" s="44"/>
      <c r="G83" s="22">
        <v>2</v>
      </c>
      <c r="H83" s="22">
        <v>2</v>
      </c>
      <c r="I83" s="22">
        <v>2</v>
      </c>
      <c r="J83" s="22">
        <v>2</v>
      </c>
      <c r="K83" s="22">
        <v>2</v>
      </c>
      <c r="L83" s="22">
        <v>2</v>
      </c>
      <c r="M83" s="22">
        <v>2</v>
      </c>
      <c r="N83" s="22">
        <v>2</v>
      </c>
      <c r="O83" s="22">
        <v>2</v>
      </c>
      <c r="P83" s="22">
        <v>2</v>
      </c>
      <c r="Q83" s="22">
        <v>2</v>
      </c>
      <c r="R83" s="22">
        <v>2</v>
      </c>
      <c r="S83" s="22">
        <v>2</v>
      </c>
      <c r="T83" s="22">
        <v>2</v>
      </c>
      <c r="U83" s="22">
        <v>2</v>
      </c>
      <c r="V83" s="22">
        <v>2</v>
      </c>
      <c r="W83" s="22">
        <v>2</v>
      </c>
      <c r="X83" s="22">
        <v>2</v>
      </c>
      <c r="Y83" s="22">
        <v>2</v>
      </c>
      <c r="Z83" s="22">
        <v>2</v>
      </c>
      <c r="AA83" s="22">
        <v>2</v>
      </c>
      <c r="AB83" s="22">
        <v>2</v>
      </c>
      <c r="AC83" s="22">
        <v>2</v>
      </c>
      <c r="AD83" s="23">
        <v>0</v>
      </c>
      <c r="AE83" s="22">
        <v>0</v>
      </c>
      <c r="AF83" s="22">
        <v>0</v>
      </c>
    </row>
    <row r="84" spans="1:32" x14ac:dyDescent="0.3">
      <c r="A84" s="51"/>
      <c r="B84" s="51"/>
      <c r="C84" s="48" t="s">
        <v>121</v>
      </c>
      <c r="D84" s="49"/>
      <c r="E84" s="44" t="s">
        <v>86</v>
      </c>
      <c r="F84" s="44"/>
      <c r="G84" s="22">
        <v>2</v>
      </c>
      <c r="H84" s="22">
        <v>2</v>
      </c>
      <c r="I84" s="22">
        <v>2</v>
      </c>
      <c r="J84" s="22">
        <v>2</v>
      </c>
      <c r="K84" s="22">
        <v>2</v>
      </c>
      <c r="L84" s="22">
        <v>2</v>
      </c>
      <c r="M84" s="22">
        <v>2</v>
      </c>
      <c r="N84" s="22">
        <v>2</v>
      </c>
      <c r="O84" s="22">
        <v>2</v>
      </c>
      <c r="P84" s="22">
        <v>2</v>
      </c>
      <c r="Q84" s="22">
        <v>2</v>
      </c>
      <c r="R84" s="22">
        <v>2</v>
      </c>
      <c r="S84" s="22">
        <v>2</v>
      </c>
      <c r="T84" s="22">
        <v>2</v>
      </c>
      <c r="U84" s="22">
        <v>2</v>
      </c>
      <c r="V84" s="22">
        <v>2</v>
      </c>
      <c r="W84" s="22">
        <v>2</v>
      </c>
      <c r="X84" s="22">
        <v>2</v>
      </c>
      <c r="Y84" s="22">
        <v>2</v>
      </c>
      <c r="Z84" s="22">
        <v>2</v>
      </c>
      <c r="AA84" s="22">
        <v>2</v>
      </c>
      <c r="AB84" s="22">
        <v>2</v>
      </c>
      <c r="AC84" s="22">
        <v>2</v>
      </c>
      <c r="AD84" s="23">
        <v>0</v>
      </c>
      <c r="AE84" s="22">
        <v>0</v>
      </c>
      <c r="AF84" s="22">
        <v>0</v>
      </c>
    </row>
    <row r="85" spans="1:32" x14ac:dyDescent="0.3">
      <c r="A85" s="51"/>
      <c r="B85" s="51"/>
      <c r="C85" s="48" t="s">
        <v>122</v>
      </c>
      <c r="D85" s="49"/>
      <c r="E85" s="44" t="s">
        <v>83</v>
      </c>
      <c r="F85" s="44"/>
      <c r="G85" s="22">
        <v>2</v>
      </c>
      <c r="H85" s="22">
        <v>2</v>
      </c>
      <c r="I85" s="22">
        <v>2</v>
      </c>
      <c r="J85" s="22">
        <v>2</v>
      </c>
      <c r="K85" s="22">
        <v>2</v>
      </c>
      <c r="L85" s="22">
        <v>2</v>
      </c>
      <c r="M85" s="22">
        <v>2</v>
      </c>
      <c r="N85" s="22">
        <v>2</v>
      </c>
      <c r="O85" s="22">
        <v>2</v>
      </c>
      <c r="P85" s="22">
        <v>2</v>
      </c>
      <c r="Q85" s="22">
        <v>2</v>
      </c>
      <c r="R85" s="22">
        <v>2</v>
      </c>
      <c r="S85" s="22">
        <v>2</v>
      </c>
      <c r="T85" s="22">
        <v>2</v>
      </c>
      <c r="U85" s="22">
        <v>2</v>
      </c>
      <c r="V85" s="22">
        <v>2</v>
      </c>
      <c r="W85" s="22">
        <v>2</v>
      </c>
      <c r="X85" s="22">
        <v>2</v>
      </c>
      <c r="Y85" s="22">
        <v>2</v>
      </c>
      <c r="Z85" s="22">
        <v>2</v>
      </c>
      <c r="AA85" s="22">
        <v>2</v>
      </c>
      <c r="AB85" s="22">
        <v>2</v>
      </c>
      <c r="AC85" s="22">
        <v>2</v>
      </c>
      <c r="AD85" s="22">
        <v>2</v>
      </c>
      <c r="AE85" s="23">
        <v>0</v>
      </c>
      <c r="AF85" s="22">
        <v>0</v>
      </c>
    </row>
    <row r="86" spans="1:32" x14ac:dyDescent="0.3">
      <c r="A86" s="51"/>
      <c r="B86" s="51"/>
      <c r="C86" s="41" t="s">
        <v>123</v>
      </c>
      <c r="D86" s="41"/>
      <c r="E86" s="44" t="s">
        <v>86</v>
      </c>
      <c r="F86" s="44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2">
        <v>2</v>
      </c>
      <c r="AB86" s="22">
        <v>2</v>
      </c>
      <c r="AC86" s="22">
        <v>2</v>
      </c>
      <c r="AD86" s="22">
        <v>2</v>
      </c>
      <c r="AE86" s="23">
        <v>0</v>
      </c>
      <c r="AF86" s="22">
        <v>0</v>
      </c>
    </row>
    <row r="87" spans="1:32" x14ac:dyDescent="0.3">
      <c r="A87" s="51"/>
      <c r="B87" s="51" t="s">
        <v>40</v>
      </c>
      <c r="C87" s="41" t="s">
        <v>38</v>
      </c>
      <c r="D87" s="41"/>
      <c r="E87" s="44" t="s">
        <v>57</v>
      </c>
      <c r="F87" s="44"/>
      <c r="G87" s="22"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22">
        <v>5</v>
      </c>
      <c r="AB87" s="22">
        <v>5</v>
      </c>
      <c r="AC87" s="22">
        <v>5</v>
      </c>
      <c r="AD87" s="22">
        <v>5</v>
      </c>
      <c r="AE87" s="22">
        <v>5</v>
      </c>
      <c r="AF87" s="23">
        <v>0</v>
      </c>
    </row>
    <row r="88" spans="1:32" x14ac:dyDescent="0.3">
      <c r="A88" s="51"/>
      <c r="B88" s="51"/>
      <c r="C88" s="41" t="s">
        <v>39</v>
      </c>
      <c r="D88" s="41"/>
      <c r="E88" s="44" t="s">
        <v>57</v>
      </c>
      <c r="F88" s="44"/>
      <c r="G88" s="22">
        <v>5</v>
      </c>
      <c r="H88" s="22">
        <v>5</v>
      </c>
      <c r="I88" s="22">
        <v>5</v>
      </c>
      <c r="J88" s="22">
        <v>5</v>
      </c>
      <c r="K88" s="22">
        <v>5</v>
      </c>
      <c r="L88" s="22">
        <v>5</v>
      </c>
      <c r="M88" s="22">
        <v>5</v>
      </c>
      <c r="N88" s="22">
        <v>5</v>
      </c>
      <c r="O88" s="22">
        <v>5</v>
      </c>
      <c r="P88" s="22">
        <v>5</v>
      </c>
      <c r="Q88" s="22">
        <v>5</v>
      </c>
      <c r="R88" s="22">
        <v>5</v>
      </c>
      <c r="S88" s="22">
        <v>5</v>
      </c>
      <c r="T88" s="22">
        <v>5</v>
      </c>
      <c r="U88" s="22">
        <v>5</v>
      </c>
      <c r="V88" s="22">
        <v>5</v>
      </c>
      <c r="W88" s="22">
        <v>5</v>
      </c>
      <c r="X88" s="22">
        <v>5</v>
      </c>
      <c r="Y88" s="22">
        <v>5</v>
      </c>
      <c r="Z88" s="22">
        <v>5</v>
      </c>
      <c r="AA88" s="22">
        <v>5</v>
      </c>
      <c r="AB88" s="22">
        <v>5</v>
      </c>
      <c r="AC88" s="22">
        <v>5</v>
      </c>
      <c r="AD88" s="22">
        <v>5</v>
      </c>
      <c r="AE88" s="22">
        <v>5</v>
      </c>
      <c r="AF88" s="23">
        <v>0</v>
      </c>
    </row>
    <row r="89" spans="1:32" x14ac:dyDescent="0.3">
      <c r="A89" s="51"/>
      <c r="B89" s="55" t="s">
        <v>13</v>
      </c>
      <c r="C89" s="55"/>
      <c r="D89" s="55"/>
      <c r="E89" s="50" t="s">
        <v>12</v>
      </c>
      <c r="F89" s="50"/>
      <c r="G89" s="50">
        <f>SUM(G16:G88)</f>
        <v>152</v>
      </c>
      <c r="H89" s="50"/>
      <c r="I89" s="22">
        <f t="shared" ref="I89:P89" si="0">SUM(I16:I88)</f>
        <v>142</v>
      </c>
      <c r="J89" s="22">
        <f t="shared" si="0"/>
        <v>138</v>
      </c>
      <c r="K89" s="22">
        <f t="shared" si="0"/>
        <v>134</v>
      </c>
      <c r="L89" s="22">
        <f t="shared" si="0"/>
        <v>131</v>
      </c>
      <c r="M89" s="22">
        <f t="shared" si="0"/>
        <v>128</v>
      </c>
      <c r="N89" s="22">
        <f t="shared" si="0"/>
        <v>126</v>
      </c>
      <c r="O89" s="22">
        <f t="shared" si="0"/>
        <v>122</v>
      </c>
      <c r="P89" s="22">
        <f t="shared" si="0"/>
        <v>110</v>
      </c>
      <c r="Q89" s="22">
        <f>SUM(Q16:Q88)+Q40</f>
        <v>105</v>
      </c>
      <c r="R89" s="22">
        <f>SUM(R16:R88)</f>
        <v>90</v>
      </c>
      <c r="S89" s="22">
        <f>SUM(S16:S88)</f>
        <v>89</v>
      </c>
      <c r="T89" s="22">
        <f>SUM(T16:T88)-T48</f>
        <v>85</v>
      </c>
      <c r="U89" s="22">
        <f>SUM(U16:U88)</f>
        <v>76</v>
      </c>
      <c r="V89" s="22">
        <f>SUM(V16:V88)</f>
        <v>68</v>
      </c>
      <c r="W89" s="22">
        <f>SUM(W16:W88)</f>
        <v>60</v>
      </c>
      <c r="X89" s="22">
        <f>SUM(X16:X88)</f>
        <v>50</v>
      </c>
      <c r="Y89" s="22">
        <f>SUM(Y16:Y88)</f>
        <v>44</v>
      </c>
      <c r="Z89" s="22">
        <f>SUM(Z16:Z88)-Z62</f>
        <v>34</v>
      </c>
      <c r="AA89" s="22">
        <f t="shared" ref="AA89:AF89" si="1">SUM(AA16:AA88)</f>
        <v>31</v>
      </c>
      <c r="AB89" s="22">
        <f t="shared" si="1"/>
        <v>28</v>
      </c>
      <c r="AC89" s="22">
        <f t="shared" si="1"/>
        <v>22</v>
      </c>
      <c r="AD89" s="22">
        <f t="shared" si="1"/>
        <v>14</v>
      </c>
      <c r="AE89" s="22">
        <f t="shared" si="1"/>
        <v>10</v>
      </c>
      <c r="AF89" s="22">
        <f t="shared" si="1"/>
        <v>0</v>
      </c>
    </row>
    <row r="90" spans="1:32" x14ac:dyDescent="0.3">
      <c r="A90" s="51"/>
      <c r="B90" s="55"/>
      <c r="C90" s="55"/>
      <c r="D90" s="55"/>
      <c r="E90" s="50" t="s">
        <v>58</v>
      </c>
      <c r="F90" s="50"/>
      <c r="G90" s="50">
        <f>SUM(H16:H88)</f>
        <v>152</v>
      </c>
      <c r="H90" s="50"/>
      <c r="I90" s="22">
        <f>SUM(I16:I88)</f>
        <v>142</v>
      </c>
      <c r="J90" s="22">
        <f>SUM(J16:J88)</f>
        <v>138</v>
      </c>
      <c r="K90" s="22">
        <f>SUM(K16:K88)</f>
        <v>134</v>
      </c>
      <c r="L90" s="22">
        <f>SUM(L16:L88)-L22</f>
        <v>130</v>
      </c>
      <c r="M90" s="22">
        <f>M89</f>
        <v>128</v>
      </c>
      <c r="N90" s="22">
        <f>SUM(N16:N88)-N29</f>
        <v>126</v>
      </c>
      <c r="O90" s="22">
        <f>SUM(O16:O88)</f>
        <v>122</v>
      </c>
      <c r="P90" s="22">
        <f>SUM(P16:P88)+Q40-P38</f>
        <v>110</v>
      </c>
      <c r="Q90" s="22">
        <f>SUM(Q16:Q88)</f>
        <v>105</v>
      </c>
      <c r="R90" s="22">
        <f>SUM(R16:R88)</f>
        <v>90</v>
      </c>
      <c r="S90" s="22">
        <f>SUM(S16:S88)+T48-S46-S44</f>
        <v>88</v>
      </c>
      <c r="T90" s="22">
        <f>SUM(T16:T88)-T50-T48</f>
        <v>84</v>
      </c>
      <c r="U90" s="22">
        <f>SUM(U16:U88)</f>
        <v>76</v>
      </c>
      <c r="V90" s="22">
        <f>SUM(V16:V88)</f>
        <v>68</v>
      </c>
      <c r="W90" s="22">
        <f>SUM(W16:W88)</f>
        <v>60</v>
      </c>
      <c r="X90" s="22">
        <f>SUM(X16:X88)</f>
        <v>50</v>
      </c>
      <c r="Y90" s="22">
        <f>SUM(Y16:Y88)+Z62</f>
        <v>44</v>
      </c>
      <c r="Z90" s="22">
        <f>SUM(Z16:Z88)-Z62</f>
        <v>34</v>
      </c>
      <c r="AA90" s="22">
        <f t="shared" ref="AA90:AF90" si="2">SUM(AA16:AA88)</f>
        <v>31</v>
      </c>
      <c r="AB90" s="22">
        <f t="shared" si="2"/>
        <v>28</v>
      </c>
      <c r="AC90" s="22">
        <f t="shared" si="2"/>
        <v>22</v>
      </c>
      <c r="AD90" s="22">
        <f t="shared" si="2"/>
        <v>14</v>
      </c>
      <c r="AE90" s="22">
        <f t="shared" si="2"/>
        <v>10</v>
      </c>
      <c r="AF90" s="22">
        <f t="shared" si="2"/>
        <v>0</v>
      </c>
    </row>
  </sheetData>
  <mergeCells count="167">
    <mergeCell ref="B79:B86"/>
    <mergeCell ref="B87:B88"/>
    <mergeCell ref="C64:D64"/>
    <mergeCell ref="C65:D65"/>
    <mergeCell ref="C66:D66"/>
    <mergeCell ref="C77:D77"/>
    <mergeCell ref="C74:D74"/>
    <mergeCell ref="C73:D73"/>
    <mergeCell ref="C67:D67"/>
    <mergeCell ref="C70:D70"/>
    <mergeCell ref="C71:D71"/>
    <mergeCell ref="C72:D72"/>
    <mergeCell ref="C88:D88"/>
    <mergeCell ref="C86:D86"/>
    <mergeCell ref="C84:D84"/>
    <mergeCell ref="C85:D85"/>
    <mergeCell ref="B63:B70"/>
    <mergeCell ref="C68:D68"/>
    <mergeCell ref="A16:A90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72:F72"/>
    <mergeCell ref="E73:F73"/>
    <mergeCell ref="E74:F74"/>
    <mergeCell ref="E41:F41"/>
    <mergeCell ref="E42:F42"/>
    <mergeCell ref="E43:F43"/>
    <mergeCell ref="E44:F44"/>
    <mergeCell ref="E45:F45"/>
    <mergeCell ref="E63:F63"/>
    <mergeCell ref="E62:F62"/>
    <mergeCell ref="E61:F61"/>
    <mergeCell ref="B89:D90"/>
    <mergeCell ref="E77:F77"/>
    <mergeCell ref="E47:F47"/>
    <mergeCell ref="E16:F16"/>
    <mergeCell ref="E17:F17"/>
    <mergeCell ref="E18:F18"/>
    <mergeCell ref="E19:F19"/>
    <mergeCell ref="E20:F20"/>
    <mergeCell ref="E21:F21"/>
    <mergeCell ref="E23:F23"/>
    <mergeCell ref="E24:F24"/>
    <mergeCell ref="E39:F39"/>
    <mergeCell ref="E27:F27"/>
    <mergeCell ref="E26:F26"/>
    <mergeCell ref="E36:F36"/>
    <mergeCell ref="E37:F37"/>
    <mergeCell ref="E25:F25"/>
    <mergeCell ref="E28:F28"/>
    <mergeCell ref="E29:F29"/>
    <mergeCell ref="E30:F30"/>
    <mergeCell ref="E40:F40"/>
    <mergeCell ref="E54:F54"/>
    <mergeCell ref="C58:D58"/>
    <mergeCell ref="E51:F51"/>
    <mergeCell ref="E48:F48"/>
    <mergeCell ref="E52:F52"/>
    <mergeCell ref="E55:F55"/>
    <mergeCell ref="E56:F56"/>
    <mergeCell ref="E57:F57"/>
    <mergeCell ref="C48:D48"/>
    <mergeCell ref="E58:F58"/>
    <mergeCell ref="B19:B29"/>
    <mergeCell ref="E31:F31"/>
    <mergeCell ref="E46:F46"/>
    <mergeCell ref="E33:F33"/>
    <mergeCell ref="E34:F34"/>
    <mergeCell ref="E35:F35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E38:F38"/>
    <mergeCell ref="C27:D27"/>
    <mergeCell ref="C26:D26"/>
    <mergeCell ref="C36:D36"/>
    <mergeCell ref="C37:D37"/>
    <mergeCell ref="B30:B40"/>
    <mergeCell ref="C22:D22"/>
    <mergeCell ref="E22:F22"/>
    <mergeCell ref="A1:B1"/>
    <mergeCell ref="A2:B2"/>
    <mergeCell ref="A3:B3"/>
    <mergeCell ref="A4:B4"/>
    <mergeCell ref="C19:D19"/>
    <mergeCell ref="G89:H89"/>
    <mergeCell ref="B71:B78"/>
    <mergeCell ref="B6:E6"/>
    <mergeCell ref="B13:C13"/>
    <mergeCell ref="C15:D15"/>
    <mergeCell ref="E15:F15"/>
    <mergeCell ref="B16:D16"/>
    <mergeCell ref="B17:D17"/>
    <mergeCell ref="C20:D20"/>
    <mergeCell ref="C21:D21"/>
    <mergeCell ref="C23:D23"/>
    <mergeCell ref="C24:D24"/>
    <mergeCell ref="C25:D25"/>
    <mergeCell ref="C28:D28"/>
    <mergeCell ref="C29:D29"/>
    <mergeCell ref="C30:D30"/>
    <mergeCell ref="E32:F32"/>
    <mergeCell ref="E64:F64"/>
    <mergeCell ref="B18:D18"/>
    <mergeCell ref="G90:H90"/>
    <mergeCell ref="B41:B62"/>
    <mergeCell ref="C87:D87"/>
    <mergeCell ref="C83:D83"/>
    <mergeCell ref="C82:D82"/>
    <mergeCell ref="C81:D81"/>
    <mergeCell ref="C80:D80"/>
    <mergeCell ref="C79:D79"/>
    <mergeCell ref="C78:D78"/>
    <mergeCell ref="C49:D49"/>
    <mergeCell ref="C50:D50"/>
    <mergeCell ref="C51:D51"/>
    <mergeCell ref="C43:D43"/>
    <mergeCell ref="C45:D45"/>
    <mergeCell ref="C44:D44"/>
    <mergeCell ref="C46:D46"/>
    <mergeCell ref="C61:D61"/>
    <mergeCell ref="C63:D63"/>
    <mergeCell ref="C52:D52"/>
    <mergeCell ref="C55:D55"/>
    <mergeCell ref="C62:D62"/>
    <mergeCell ref="E49:F49"/>
    <mergeCell ref="E50:F50"/>
    <mergeCell ref="E84:F84"/>
    <mergeCell ref="C47:D47"/>
    <mergeCell ref="C56:D56"/>
    <mergeCell ref="C57:D57"/>
    <mergeCell ref="C59:D59"/>
    <mergeCell ref="C60:D60"/>
    <mergeCell ref="E59:F59"/>
    <mergeCell ref="E60:F60"/>
    <mergeCell ref="E85:F85"/>
    <mergeCell ref="E78:F78"/>
    <mergeCell ref="E70:F70"/>
    <mergeCell ref="E71:F71"/>
    <mergeCell ref="E65:F65"/>
    <mergeCell ref="E66:F66"/>
    <mergeCell ref="E67:F67"/>
    <mergeCell ref="C69:D69"/>
    <mergeCell ref="E69:F69"/>
    <mergeCell ref="E68:F68"/>
    <mergeCell ref="C75:D75"/>
    <mergeCell ref="C76:D76"/>
    <mergeCell ref="E75:F75"/>
    <mergeCell ref="E76:F76"/>
    <mergeCell ref="C53:D53"/>
    <mergeCell ref="C54:D54"/>
    <mergeCell ref="E53:F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0"/>
  <sheetViews>
    <sheetView topLeftCell="A92" zoomScale="70" zoomScaleNormal="70" workbookViewId="0">
      <selection activeCell="B109" sqref="B109"/>
    </sheetView>
  </sheetViews>
  <sheetFormatPr defaultRowHeight="14.4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  <col min="29" max="29" width="6.109375" customWidth="1"/>
  </cols>
  <sheetData>
    <row r="1" spans="1:59" ht="17.399999999999999" thickBot="1" x14ac:dyDescent="0.35">
      <c r="A1" s="52" t="s">
        <v>3</v>
      </c>
      <c r="B1" s="52"/>
      <c r="C1" s="5" t="s">
        <v>4</v>
      </c>
      <c r="D1" s="1"/>
      <c r="E1" s="11"/>
      <c r="F1" s="12" t="s">
        <v>66</v>
      </c>
    </row>
    <row r="2" spans="1:59" ht="17.399999999999999" thickBot="1" x14ac:dyDescent="0.35">
      <c r="A2" s="52" t="s">
        <v>2</v>
      </c>
      <c r="B2" s="52"/>
      <c r="C2" s="3" t="s">
        <v>41</v>
      </c>
      <c r="D2" s="1"/>
      <c r="E2" s="13"/>
      <c r="F2" s="14" t="s">
        <v>65</v>
      </c>
    </row>
    <row r="3" spans="1:59" ht="17.399999999999999" thickBot="1" x14ac:dyDescent="0.35">
      <c r="A3" s="52" t="s">
        <v>1</v>
      </c>
      <c r="B3" s="52"/>
      <c r="C3" s="4">
        <v>45594</v>
      </c>
      <c r="D3" s="1"/>
      <c r="E3" s="15"/>
      <c r="F3" s="14" t="s">
        <v>64</v>
      </c>
    </row>
    <row r="4" spans="1:59" ht="18" customHeight="1" thickBot="1" x14ac:dyDescent="0.35">
      <c r="A4" s="52" t="s">
        <v>0</v>
      </c>
      <c r="B4" s="52"/>
      <c r="C4" s="4">
        <v>45614</v>
      </c>
      <c r="D4" s="1"/>
      <c r="E4" s="16"/>
      <c r="F4" s="14" t="s">
        <v>63</v>
      </c>
    </row>
    <row r="5" spans="1:59" ht="18" customHeight="1" thickBot="1" x14ac:dyDescent="0.35">
      <c r="A5" s="1"/>
      <c r="B5" s="1"/>
      <c r="C5" s="1"/>
      <c r="D5" s="1"/>
      <c r="E5" s="17"/>
      <c r="F5" s="18" t="s">
        <v>62</v>
      </c>
    </row>
    <row r="6" spans="1:59" ht="17.399999999999999" thickBot="1" x14ac:dyDescent="0.35">
      <c r="A6" s="1"/>
      <c r="B6" s="59" t="s">
        <v>44</v>
      </c>
      <c r="C6" s="59"/>
      <c r="D6" s="59"/>
      <c r="E6" s="60"/>
    </row>
    <row r="7" spans="1:59" ht="17.399999999999999" thickBot="1" x14ac:dyDescent="0.35">
      <c r="A7" s="1"/>
      <c r="B7" s="7" t="s">
        <v>7</v>
      </c>
      <c r="C7" s="7" t="s">
        <v>59</v>
      </c>
      <c r="D7" s="7" t="s">
        <v>12</v>
      </c>
      <c r="E7" s="7" t="s">
        <v>58</v>
      </c>
    </row>
    <row r="8" spans="1:59" ht="17.399999999999999" thickBot="1" x14ac:dyDescent="0.35">
      <c r="A8" s="1"/>
      <c r="B8" s="9">
        <v>1</v>
      </c>
      <c r="C8" s="3" t="s">
        <v>69</v>
      </c>
      <c r="D8" s="3">
        <f ca="1">SUMIF($E$16:$F$97,"Thành",$G$16:$G$97)+SUMIF($E$16:$F$97,"All team",$G$16:$G$97)/5+SUMIF($E$16:$F$97,"Thành,Phương",$G$16:$G$97)/2</f>
        <v>55.9</v>
      </c>
      <c r="E8" s="3">
        <f ca="1">SUMIF($E$16:$F$97,"Thành",$H$16:$H$97)+SUMIF($E$16:$F$97,"All team",$H$16:$H$97)/5+SUMIF($E$16:$F$97,"Mạnh,Hoàng",$H$16:$H$97)/2</f>
        <v>54</v>
      </c>
    </row>
    <row r="9" spans="1:59" ht="17.399999999999999" thickBot="1" x14ac:dyDescent="0.35">
      <c r="A9" s="1"/>
      <c r="B9" s="9">
        <v>2</v>
      </c>
      <c r="C9" s="3" t="s">
        <v>70</v>
      </c>
      <c r="D9" s="3">
        <f ca="1">SUMIF($E$16:$F$97,"Mạnh",$G$16:$G$97)+SUMIF($E$16:$F$97,"All team",$G$16:$G$97)/5+SUMIF($E$16:$F$97,"Mạnh,Hoàng",$G$16:$G$97)/2+SUMIF($E$16:$F$97,"Mạnh,Lộc,Phương,Hoàng",$G$16:$G$97)/4</f>
        <v>24.9</v>
      </c>
      <c r="E9" s="3">
        <f ca="1">SUMIF($E$16:$F$97,"Mạnh",$H$16:$H$97)+SUMIF($E$16:$F$97,"All team",$H$16:$H$97)/5+SUMIF($E$16:$F$97,"Mạnh,Hoàng",$H$16:$H$97)/2+SUMIF($E$16:$F$97,"Mạnh,Lộc,Phương,Hoàng",$H$16:$H$97)/4</f>
        <v>25.5</v>
      </c>
    </row>
    <row r="10" spans="1:59" ht="17.399999999999999" thickBot="1" x14ac:dyDescent="0.35">
      <c r="A10" s="1"/>
      <c r="B10" s="9">
        <v>3</v>
      </c>
      <c r="C10" s="3" t="s">
        <v>71</v>
      </c>
      <c r="D10" s="3">
        <f ca="1">SUMIF($E$16:$F$97,"Phương",$G$16:$G$97)+SUMIF($E$16:$F$97,"All team",$G$16:$G$97)/5+SUMIF($E$16:$F$97,"Thành,Phương",$G$16:$G$97)/2+SUMIF($E$16:$F$97,"Mạnh,Lộc,Phương,Hoàng",$G$16:$G$97)/4</f>
        <v>27.4</v>
      </c>
      <c r="E10" s="3">
        <f ca="1">SUMIF($E$16:$F$97,"Phương",$H$16:$H$97)+SUMIF($E$16:$F$97,"All team",$H$16:$H$97)/5+SUMIF($E$16:$F$97,"Thành,Phương",$H$16:$H$97)/2+SUMIF($E$16:$F$97,"Mạnh,Lộc,Phương,Hoàng",$H$16:$H$97)/4</f>
        <v>26.5</v>
      </c>
    </row>
    <row r="11" spans="1:59" ht="17.399999999999999" thickBot="1" x14ac:dyDescent="0.35">
      <c r="A11" s="1"/>
      <c r="B11" s="9">
        <v>4</v>
      </c>
      <c r="C11" s="3" t="s">
        <v>72</v>
      </c>
      <c r="D11" s="3">
        <f ca="1">SUMIF($E$16:$F$97,"Lộc",$G$16:$G$97)+SUMIF($E$16:$F$97,"All team",$G$16:$G$97)/5+SUMIF($E$16:$F$97,"Mạnh,Lộc,Phương,Hoàng",$G$16:$G$97)/4</f>
        <v>17.899999999999999</v>
      </c>
      <c r="E11" s="3">
        <f ca="1">SUMIF($E$16:$F$97,"Lộc",$H$16:$H$97)+SUMIF($E$16:$F$97,"All team",$H$16:$H$97)/5+SUMIF($E$16:$F$97,"Mạnh,Lộc,Phương,Hoàng",$H$16:$H$97)/4</f>
        <v>19.5</v>
      </c>
    </row>
    <row r="12" spans="1:59" ht="17.399999999999999" thickBot="1" x14ac:dyDescent="0.35">
      <c r="A12" s="1"/>
      <c r="B12" s="9">
        <v>5</v>
      </c>
      <c r="C12" s="3" t="s">
        <v>73</v>
      </c>
      <c r="D12" s="3">
        <f ca="1">SUMIF($E$16:$F$97,"Hoàng",$G$16:$G$97)+SUMIF($E$16:$F$97,"All team",$G$16:$G$97)/5+SUMIF($E$16:$F$97,"Mạnh,Hoàng",$G$16:$G$97)/2+SUMIF($E$16:$F$97,"Mạnh,Lộc,Phương,Hoàng",$G$16:$G$97)/4</f>
        <v>24.9</v>
      </c>
      <c r="E12" s="3">
        <f ca="1">SUMIF($E$16:$F$97,"Hoàng",$H$16:$H$97)+SUMIF($E$16:$F$97,"All team",$H$16:$H$97)/5+SUMIF($E$16:$F$97,"Mạnh,Hoàng",$H$16:$H$97)/2+SUMIF($E$16:$F$97,"Mạnh,Lộc,Phương,Hoàng",$H$16:$H$97)/4</f>
        <v>28.5</v>
      </c>
    </row>
    <row r="13" spans="1:59" ht="17.399999999999999" thickBot="1" x14ac:dyDescent="0.35">
      <c r="A13" s="1"/>
      <c r="B13" s="53" t="s">
        <v>13</v>
      </c>
      <c r="C13" s="53"/>
      <c r="D13" s="6">
        <f ca="1">SUM(D8:D12)</f>
        <v>151</v>
      </c>
      <c r="E13" s="6">
        <f ca="1">SUM(E8:E12)</f>
        <v>154</v>
      </c>
    </row>
    <row r="15" spans="1:59" ht="63.75" customHeight="1" x14ac:dyDescent="0.3">
      <c r="A15" s="26" t="s">
        <v>8</v>
      </c>
      <c r="B15" s="26" t="s">
        <v>9</v>
      </c>
      <c r="C15" s="58" t="s">
        <v>10</v>
      </c>
      <c r="D15" s="58"/>
      <c r="E15" s="58" t="s">
        <v>11</v>
      </c>
      <c r="F15" s="58"/>
      <c r="G15" s="20" t="s">
        <v>12</v>
      </c>
      <c r="H15" s="20" t="s">
        <v>58</v>
      </c>
      <c r="I15" s="21">
        <v>45594</v>
      </c>
      <c r="J15" s="21">
        <v>45595</v>
      </c>
      <c r="K15" s="21">
        <v>45596</v>
      </c>
      <c r="L15" s="21">
        <v>45597</v>
      </c>
      <c r="M15" s="21">
        <v>45598</v>
      </c>
      <c r="N15" s="21">
        <v>45599</v>
      </c>
      <c r="O15" s="21">
        <v>45600</v>
      </c>
      <c r="P15" s="21">
        <v>45601</v>
      </c>
      <c r="Q15" s="21">
        <v>45602</v>
      </c>
      <c r="R15" s="21">
        <v>45603</v>
      </c>
      <c r="S15" s="21">
        <v>45604</v>
      </c>
      <c r="T15" s="21">
        <v>45605</v>
      </c>
      <c r="U15" s="21">
        <v>45606</v>
      </c>
      <c r="V15" s="21">
        <v>45607</v>
      </c>
      <c r="W15" s="21">
        <v>45608</v>
      </c>
      <c r="X15" s="21">
        <v>45609</v>
      </c>
      <c r="Y15" s="21">
        <v>45610</v>
      </c>
      <c r="Z15" s="21">
        <v>45611</v>
      </c>
      <c r="AA15" s="21">
        <v>45612</v>
      </c>
      <c r="AB15" s="21">
        <v>45613</v>
      </c>
      <c r="AC15" s="21">
        <v>45614</v>
      </c>
      <c r="AD15" s="21">
        <v>45615</v>
      </c>
      <c r="AE15" s="8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6.8" x14ac:dyDescent="0.3">
      <c r="A16" s="51" t="s">
        <v>41</v>
      </c>
      <c r="B16" s="41" t="s">
        <v>14</v>
      </c>
      <c r="C16" s="41"/>
      <c r="D16" s="41"/>
      <c r="E16" s="45" t="s">
        <v>57</v>
      </c>
      <c r="F16" s="45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8" x14ac:dyDescent="0.3">
      <c r="A17" s="51"/>
      <c r="B17" s="41" t="s">
        <v>50</v>
      </c>
      <c r="C17" s="41"/>
      <c r="D17" s="41"/>
      <c r="E17" s="45" t="s">
        <v>124</v>
      </c>
      <c r="F17" s="45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8" x14ac:dyDescent="0.3">
      <c r="A18" s="51"/>
      <c r="B18" s="45"/>
      <c r="C18" s="45"/>
      <c r="D18" s="45"/>
      <c r="E18" s="45"/>
      <c r="F18" s="45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8" x14ac:dyDescent="0.3">
      <c r="A19" s="51"/>
      <c r="B19" s="41" t="s">
        <v>16</v>
      </c>
      <c r="C19" s="41"/>
      <c r="D19" s="41"/>
      <c r="E19" s="45" t="s">
        <v>124</v>
      </c>
      <c r="F19" s="45"/>
      <c r="G19" s="22">
        <v>4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7.25" customHeight="1" x14ac:dyDescent="0.3">
      <c r="A20" s="51"/>
      <c r="B20" s="51" t="s">
        <v>19</v>
      </c>
      <c r="C20" s="41" t="s">
        <v>125</v>
      </c>
      <c r="D20" s="41"/>
      <c r="E20" s="45" t="s">
        <v>86</v>
      </c>
      <c r="F20" s="45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3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</row>
    <row r="21" spans="1:30" ht="16.8" x14ac:dyDescent="0.3">
      <c r="A21" s="51"/>
      <c r="B21" s="51"/>
      <c r="C21" s="41" t="s">
        <v>132</v>
      </c>
      <c r="D21" s="41"/>
      <c r="E21" s="45" t="s">
        <v>84</v>
      </c>
      <c r="F21" s="45"/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8" x14ac:dyDescent="0.3">
      <c r="A22" s="51"/>
      <c r="B22" s="51"/>
      <c r="C22" s="41" t="s">
        <v>133</v>
      </c>
      <c r="D22" s="41"/>
      <c r="E22" s="45" t="s">
        <v>85</v>
      </c>
      <c r="F22" s="45"/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8" x14ac:dyDescent="0.3">
      <c r="A23" s="51"/>
      <c r="B23" s="51"/>
      <c r="C23" s="41" t="s">
        <v>126</v>
      </c>
      <c r="D23" s="41"/>
      <c r="E23" s="45" t="s">
        <v>85</v>
      </c>
      <c r="F23" s="45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8" x14ac:dyDescent="0.3">
      <c r="A24" s="51"/>
      <c r="B24" s="51"/>
      <c r="C24" s="41" t="s">
        <v>127</v>
      </c>
      <c r="D24" s="41"/>
      <c r="E24" s="45" t="s">
        <v>83</v>
      </c>
      <c r="F24" s="45"/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3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8" x14ac:dyDescent="0.3">
      <c r="A25" s="51"/>
      <c r="B25" s="51"/>
      <c r="C25" s="41" t="s">
        <v>128</v>
      </c>
      <c r="D25" s="41"/>
      <c r="E25" s="45" t="s">
        <v>83</v>
      </c>
      <c r="F25" s="45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8" x14ac:dyDescent="0.3">
      <c r="A26" s="51"/>
      <c r="B26" s="51"/>
      <c r="C26" s="48" t="s">
        <v>129</v>
      </c>
      <c r="D26" s="49"/>
      <c r="E26" s="42" t="s">
        <v>84</v>
      </c>
      <c r="F26" s="4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ht="16.8" x14ac:dyDescent="0.3">
      <c r="A27" s="51"/>
      <c r="B27" s="51"/>
      <c r="C27" s="41" t="s">
        <v>130</v>
      </c>
      <c r="D27" s="41"/>
      <c r="E27" s="42" t="s">
        <v>86</v>
      </c>
      <c r="F27" s="43"/>
      <c r="G27" s="22">
        <v>2</v>
      </c>
      <c r="H27" s="22">
        <v>2</v>
      </c>
      <c r="I27" s="22">
        <v>2</v>
      </c>
      <c r="J27" s="22">
        <v>2</v>
      </c>
      <c r="K27" s="22">
        <v>2</v>
      </c>
      <c r="L27" s="22">
        <v>2</v>
      </c>
      <c r="M27" s="22">
        <v>2</v>
      </c>
      <c r="N27" s="23">
        <v>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ht="16.8" x14ac:dyDescent="0.3">
      <c r="A28" s="51"/>
      <c r="B28" s="51"/>
      <c r="C28" s="48" t="s">
        <v>131</v>
      </c>
      <c r="D28" s="49"/>
      <c r="E28" s="42" t="s">
        <v>86</v>
      </c>
      <c r="F28" s="43"/>
      <c r="G28" s="22">
        <v>2</v>
      </c>
      <c r="H28" s="22">
        <v>2</v>
      </c>
      <c r="I28" s="22">
        <v>2</v>
      </c>
      <c r="J28" s="22">
        <v>2</v>
      </c>
      <c r="K28" s="22">
        <v>2</v>
      </c>
      <c r="L28" s="22">
        <v>2</v>
      </c>
      <c r="M28" s="22">
        <v>2</v>
      </c>
      <c r="N28" s="23">
        <v>0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6.8" x14ac:dyDescent="0.3">
      <c r="A29" s="51"/>
      <c r="B29" s="51"/>
      <c r="C29" s="41" t="s">
        <v>53</v>
      </c>
      <c r="D29" s="41"/>
      <c r="E29" s="45" t="s">
        <v>57</v>
      </c>
      <c r="F29" s="45"/>
      <c r="G29" s="22">
        <v>5</v>
      </c>
      <c r="H29" s="22">
        <v>10</v>
      </c>
      <c r="I29" s="22">
        <v>10</v>
      </c>
      <c r="J29" s="22">
        <v>10</v>
      </c>
      <c r="K29" s="22">
        <v>10</v>
      </c>
      <c r="L29" s="22">
        <v>10</v>
      </c>
      <c r="M29" s="22">
        <v>10</v>
      </c>
      <c r="N29" s="22">
        <v>5</v>
      </c>
      <c r="O29" s="23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</row>
    <row r="30" spans="1:30" ht="16.8" x14ac:dyDescent="0.3">
      <c r="A30" s="51"/>
      <c r="B30" s="51"/>
      <c r="C30" s="45"/>
      <c r="D30" s="45"/>
      <c r="E30" s="45"/>
      <c r="F30" s="45"/>
      <c r="G30" s="22"/>
      <c r="H30" s="22"/>
      <c r="I30" s="22"/>
      <c r="J30" s="22"/>
      <c r="K30" s="22"/>
      <c r="L30" s="22"/>
      <c r="M30" s="22"/>
      <c r="N30" s="10"/>
      <c r="O30" s="24">
        <v>5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ht="16.8" x14ac:dyDescent="0.3">
      <c r="A31" s="51"/>
      <c r="B31" s="51" t="s">
        <v>24</v>
      </c>
      <c r="C31" s="41" t="s">
        <v>134</v>
      </c>
      <c r="D31" s="41"/>
      <c r="E31" s="45" t="s">
        <v>84</v>
      </c>
      <c r="F31" s="45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</row>
    <row r="32" spans="1:30" ht="16.8" x14ac:dyDescent="0.3">
      <c r="A32" s="51"/>
      <c r="B32" s="51"/>
      <c r="C32" s="41" t="s">
        <v>135</v>
      </c>
      <c r="D32" s="41"/>
      <c r="E32" s="45" t="s">
        <v>85</v>
      </c>
      <c r="F32" s="45"/>
      <c r="G32" s="22">
        <v>3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</row>
    <row r="33" spans="1:30" ht="16.8" x14ac:dyDescent="0.3">
      <c r="A33" s="51"/>
      <c r="B33" s="51"/>
      <c r="C33" s="45"/>
      <c r="D33" s="45"/>
      <c r="E33" s="45"/>
      <c r="F33" s="45"/>
      <c r="G33" s="22"/>
      <c r="H33" s="22"/>
      <c r="I33" s="22"/>
      <c r="J33" s="22"/>
      <c r="K33" s="22"/>
      <c r="L33" s="22"/>
      <c r="M33" s="22"/>
      <c r="N33" s="22"/>
      <c r="O33" s="10"/>
      <c r="P33" s="25">
        <v>2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ht="16.8" x14ac:dyDescent="0.3">
      <c r="A34" s="51"/>
      <c r="B34" s="51"/>
      <c r="C34" s="41" t="s">
        <v>136</v>
      </c>
      <c r="D34" s="41"/>
      <c r="E34" s="45" t="s">
        <v>86</v>
      </c>
      <c r="F34" s="45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3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8" x14ac:dyDescent="0.3">
      <c r="A35" s="51"/>
      <c r="B35" s="51"/>
      <c r="C35" s="41" t="s">
        <v>137</v>
      </c>
      <c r="D35" s="41"/>
      <c r="E35" s="45" t="s">
        <v>83</v>
      </c>
      <c r="F35" s="4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3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</row>
    <row r="36" spans="1:30" ht="16.8" x14ac:dyDescent="0.3">
      <c r="A36" s="51"/>
      <c r="B36" s="51"/>
      <c r="C36" s="41" t="s">
        <v>138</v>
      </c>
      <c r="D36" s="41"/>
      <c r="E36" s="45" t="s">
        <v>84</v>
      </c>
      <c r="F36" s="45"/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3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8" x14ac:dyDescent="0.3">
      <c r="A37" s="51"/>
      <c r="B37" s="51"/>
      <c r="C37" s="41" t="s">
        <v>139</v>
      </c>
      <c r="D37" s="41"/>
      <c r="E37" s="45" t="s">
        <v>85</v>
      </c>
      <c r="F37" s="45"/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3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</row>
    <row r="38" spans="1:30" ht="16.8" x14ac:dyDescent="0.3">
      <c r="A38" s="51"/>
      <c r="B38" s="51"/>
      <c r="C38" s="41" t="s">
        <v>141</v>
      </c>
      <c r="D38" s="41"/>
      <c r="E38" s="42" t="s">
        <v>86</v>
      </c>
      <c r="F38" s="43"/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3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8" x14ac:dyDescent="0.3">
      <c r="A39" s="51"/>
      <c r="B39" s="51"/>
      <c r="C39" s="41" t="s">
        <v>140</v>
      </c>
      <c r="D39" s="41"/>
      <c r="E39" s="42" t="s">
        <v>83</v>
      </c>
      <c r="F39" s="43"/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3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</row>
    <row r="40" spans="1:30" ht="16.8" x14ac:dyDescent="0.3">
      <c r="A40" s="51"/>
      <c r="B40" s="51"/>
      <c r="C40" s="41" t="s">
        <v>142</v>
      </c>
      <c r="D40" s="41"/>
      <c r="E40" s="42" t="s">
        <v>86</v>
      </c>
      <c r="F40" s="43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3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8" x14ac:dyDescent="0.3">
      <c r="A41" s="51"/>
      <c r="B41" s="51"/>
      <c r="C41" s="41" t="s">
        <v>54</v>
      </c>
      <c r="D41" s="41"/>
      <c r="E41" s="45" t="s">
        <v>57</v>
      </c>
      <c r="F41" s="45"/>
      <c r="G41" s="22">
        <v>7</v>
      </c>
      <c r="H41" s="22">
        <v>10</v>
      </c>
      <c r="I41" s="22">
        <v>10</v>
      </c>
      <c r="J41" s="22">
        <v>10</v>
      </c>
      <c r="K41" s="22">
        <v>10</v>
      </c>
      <c r="L41" s="22">
        <v>10</v>
      </c>
      <c r="M41" s="22">
        <v>10</v>
      </c>
      <c r="N41" s="22">
        <v>10</v>
      </c>
      <c r="O41" s="22">
        <v>10</v>
      </c>
      <c r="P41" s="22">
        <v>10</v>
      </c>
      <c r="Q41" s="22">
        <v>7</v>
      </c>
      <c r="R41" s="23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</row>
    <row r="42" spans="1:30" ht="16.8" x14ac:dyDescent="0.3">
      <c r="A42" s="51"/>
      <c r="B42" s="51"/>
      <c r="C42" s="45"/>
      <c r="D42" s="45"/>
      <c r="E42" s="45"/>
      <c r="F42" s="45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0"/>
      <c r="R42" s="24">
        <v>3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6.8" x14ac:dyDescent="0.3">
      <c r="A43" s="51"/>
      <c r="B43" s="51" t="s">
        <v>30</v>
      </c>
      <c r="C43" s="41" t="s">
        <v>144</v>
      </c>
      <c r="D43" s="41"/>
      <c r="E43" s="45" t="s">
        <v>104</v>
      </c>
      <c r="F43" s="45"/>
      <c r="G43" s="22"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2">
        <v>1</v>
      </c>
      <c r="S43" s="23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</row>
    <row r="44" spans="1:30" ht="16.8" x14ac:dyDescent="0.3">
      <c r="A44" s="51"/>
      <c r="B44" s="51"/>
      <c r="C44" s="45"/>
      <c r="D44" s="45"/>
      <c r="E44" s="45"/>
      <c r="F44" s="4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10"/>
      <c r="S44" s="24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6.8" x14ac:dyDescent="0.3">
      <c r="A45" s="51"/>
      <c r="B45" s="51"/>
      <c r="C45" s="41" t="s">
        <v>145</v>
      </c>
      <c r="D45" s="41"/>
      <c r="E45" s="45" t="s">
        <v>104</v>
      </c>
      <c r="F45" s="45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3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</row>
    <row r="46" spans="1:30" ht="16.8" x14ac:dyDescent="0.3">
      <c r="A46" s="51"/>
      <c r="B46" s="51"/>
      <c r="C46" s="41" t="s">
        <v>143</v>
      </c>
      <c r="D46" s="41"/>
      <c r="E46" s="45" t="s">
        <v>104</v>
      </c>
      <c r="F46" s="45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3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8" x14ac:dyDescent="0.3">
      <c r="A47" s="51"/>
      <c r="B47" s="51"/>
      <c r="C47" s="41" t="s">
        <v>146</v>
      </c>
      <c r="D47" s="41"/>
      <c r="E47" s="45" t="s">
        <v>104</v>
      </c>
      <c r="F47" s="45"/>
      <c r="G47" s="22">
        <v>6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22">
        <v>4</v>
      </c>
      <c r="S47" s="22">
        <v>2</v>
      </c>
      <c r="T47" s="23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8" x14ac:dyDescent="0.3">
      <c r="A48" s="51"/>
      <c r="B48" s="51"/>
      <c r="C48" s="56"/>
      <c r="D48" s="56"/>
      <c r="E48" s="45"/>
      <c r="F48" s="45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10"/>
      <c r="T48" s="25">
        <v>2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6.8" x14ac:dyDescent="0.3">
      <c r="A49" s="51"/>
      <c r="B49" s="51"/>
      <c r="C49" s="41" t="s">
        <v>147</v>
      </c>
      <c r="D49" s="41"/>
      <c r="E49" s="45" t="s">
        <v>104</v>
      </c>
      <c r="F49" s="45"/>
      <c r="G49" s="22"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2">
        <v>2</v>
      </c>
      <c r="T49" s="23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</row>
    <row r="50" spans="1:30" ht="16.8" x14ac:dyDescent="0.3">
      <c r="A50" s="51"/>
      <c r="B50" s="51"/>
      <c r="C50" s="41" t="s">
        <v>148</v>
      </c>
      <c r="D50" s="41"/>
      <c r="E50" s="45" t="s">
        <v>104</v>
      </c>
      <c r="F50" s="45"/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3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8" x14ac:dyDescent="0.3">
      <c r="A51" s="51"/>
      <c r="B51" s="51"/>
      <c r="C51" s="41" t="s">
        <v>149</v>
      </c>
      <c r="D51" s="41"/>
      <c r="E51" s="45" t="s">
        <v>104</v>
      </c>
      <c r="F51" s="45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</row>
    <row r="52" spans="1:30" ht="16.8" x14ac:dyDescent="0.3">
      <c r="A52" s="51"/>
      <c r="B52" s="51"/>
      <c r="C52" s="41" t="s">
        <v>150</v>
      </c>
      <c r="D52" s="41"/>
      <c r="E52" s="45" t="s">
        <v>104</v>
      </c>
      <c r="F52" s="45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8" x14ac:dyDescent="0.3">
      <c r="A53" s="51"/>
      <c r="B53" s="51"/>
      <c r="C53" s="41" t="s">
        <v>151</v>
      </c>
      <c r="D53" s="41"/>
      <c r="E53" s="45" t="s">
        <v>104</v>
      </c>
      <c r="F53" s="45"/>
      <c r="G53" s="22">
        <v>3</v>
      </c>
      <c r="H53" s="22">
        <v>2</v>
      </c>
      <c r="I53" s="22">
        <v>2</v>
      </c>
      <c r="J53" s="22">
        <v>2</v>
      </c>
      <c r="K53" s="22">
        <v>2</v>
      </c>
      <c r="L53" s="22">
        <v>2</v>
      </c>
      <c r="M53" s="22">
        <v>2</v>
      </c>
      <c r="N53" s="22">
        <v>2</v>
      </c>
      <c r="O53" s="22">
        <v>2</v>
      </c>
      <c r="P53" s="22">
        <v>2</v>
      </c>
      <c r="Q53" s="22">
        <v>2</v>
      </c>
      <c r="R53" s="22">
        <v>2</v>
      </c>
      <c r="S53" s="22">
        <v>2</v>
      </c>
      <c r="T53" s="22">
        <v>2</v>
      </c>
      <c r="U53" s="22">
        <v>2</v>
      </c>
      <c r="V53" s="23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8" x14ac:dyDescent="0.3">
      <c r="A54" s="51"/>
      <c r="B54" s="51"/>
      <c r="C54" s="45"/>
      <c r="D54" s="45"/>
      <c r="E54" s="45"/>
      <c r="F54" s="45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25">
        <v>1</v>
      </c>
      <c r="W54" s="22"/>
      <c r="X54" s="22"/>
      <c r="Y54" s="22"/>
      <c r="Z54" s="22"/>
      <c r="AA54" s="22"/>
      <c r="AB54" s="22"/>
      <c r="AC54" s="22"/>
      <c r="AD54" s="22"/>
    </row>
    <row r="55" spans="1:30" ht="16.8" x14ac:dyDescent="0.3">
      <c r="A55" s="51"/>
      <c r="B55" s="51"/>
      <c r="C55" s="41" t="s">
        <v>152</v>
      </c>
      <c r="D55" s="41"/>
      <c r="E55" s="45" t="s">
        <v>104</v>
      </c>
      <c r="F55" s="45"/>
      <c r="G55" s="22"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22">
        <v>4</v>
      </c>
      <c r="V55" s="22">
        <v>2</v>
      </c>
      <c r="W55" s="23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</row>
    <row r="56" spans="1:30" ht="16.8" x14ac:dyDescent="0.3">
      <c r="A56" s="51"/>
      <c r="B56" s="51"/>
      <c r="C56" s="41" t="s">
        <v>153</v>
      </c>
      <c r="D56" s="41"/>
      <c r="E56" s="45" t="s">
        <v>104</v>
      </c>
      <c r="F56" s="45"/>
      <c r="G56" s="22">
        <v>2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2">
        <v>2</v>
      </c>
      <c r="V56" s="22">
        <v>2</v>
      </c>
      <c r="W56" s="23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</row>
    <row r="57" spans="1:30" ht="16.8" x14ac:dyDescent="0.3">
      <c r="A57" s="51"/>
      <c r="B57" s="51"/>
      <c r="C57" s="41" t="s">
        <v>154</v>
      </c>
      <c r="D57" s="41"/>
      <c r="E57" s="45" t="s">
        <v>104</v>
      </c>
      <c r="F57" s="45"/>
      <c r="G57" s="22">
        <v>2</v>
      </c>
      <c r="H57" s="22">
        <v>2</v>
      </c>
      <c r="I57" s="22">
        <v>2</v>
      </c>
      <c r="J57" s="22">
        <v>2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2</v>
      </c>
      <c r="Q57" s="22">
        <v>2</v>
      </c>
      <c r="R57" s="22">
        <v>2</v>
      </c>
      <c r="S57" s="22">
        <v>2</v>
      </c>
      <c r="T57" s="22">
        <v>2</v>
      </c>
      <c r="U57" s="22">
        <v>2</v>
      </c>
      <c r="V57" s="22">
        <v>2</v>
      </c>
      <c r="W57" s="23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8" x14ac:dyDescent="0.3">
      <c r="A58" s="51"/>
      <c r="B58" s="51"/>
      <c r="C58" s="41" t="s">
        <v>155</v>
      </c>
      <c r="D58" s="41"/>
      <c r="E58" s="45" t="s">
        <v>104</v>
      </c>
      <c r="F58" s="45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2">
        <v>2</v>
      </c>
      <c r="V58" s="22">
        <v>2</v>
      </c>
      <c r="W58" s="23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8" x14ac:dyDescent="0.3">
      <c r="A59" s="51"/>
      <c r="B59" s="51"/>
      <c r="C59" s="41" t="s">
        <v>156</v>
      </c>
      <c r="D59" s="41"/>
      <c r="E59" s="45" t="s">
        <v>104</v>
      </c>
      <c r="F59" s="45"/>
      <c r="G59" s="22">
        <v>3</v>
      </c>
      <c r="H59" s="22">
        <v>3</v>
      </c>
      <c r="I59" s="22">
        <v>3</v>
      </c>
      <c r="J59" s="22">
        <v>3</v>
      </c>
      <c r="K59" s="22">
        <v>3</v>
      </c>
      <c r="L59" s="22">
        <v>3</v>
      </c>
      <c r="M59" s="22">
        <v>3</v>
      </c>
      <c r="N59" s="22">
        <v>3</v>
      </c>
      <c r="O59" s="22">
        <v>3</v>
      </c>
      <c r="P59" s="22">
        <v>3</v>
      </c>
      <c r="Q59" s="22">
        <v>3</v>
      </c>
      <c r="R59" s="22">
        <v>3</v>
      </c>
      <c r="S59" s="22">
        <v>3</v>
      </c>
      <c r="T59" s="22">
        <v>3</v>
      </c>
      <c r="U59" s="22">
        <v>3</v>
      </c>
      <c r="V59" s="22">
        <v>3</v>
      </c>
      <c r="W59" s="22">
        <v>2</v>
      </c>
      <c r="X59" s="23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8" x14ac:dyDescent="0.3">
      <c r="A60" s="51"/>
      <c r="B60" s="51"/>
      <c r="C60" s="41" t="s">
        <v>157</v>
      </c>
      <c r="D60" s="41"/>
      <c r="E60" s="45" t="s">
        <v>104</v>
      </c>
      <c r="F60" s="45"/>
      <c r="G60" s="22">
        <v>3</v>
      </c>
      <c r="H60" s="22">
        <v>3</v>
      </c>
      <c r="I60" s="22">
        <v>3</v>
      </c>
      <c r="J60" s="22">
        <v>3</v>
      </c>
      <c r="K60" s="22">
        <v>3</v>
      </c>
      <c r="L60" s="22">
        <v>3</v>
      </c>
      <c r="M60" s="22">
        <v>3</v>
      </c>
      <c r="N60" s="22">
        <v>3</v>
      </c>
      <c r="O60" s="22">
        <v>3</v>
      </c>
      <c r="P60" s="22">
        <v>3</v>
      </c>
      <c r="Q60" s="22">
        <v>3</v>
      </c>
      <c r="R60" s="22">
        <v>3</v>
      </c>
      <c r="S60" s="22">
        <v>3</v>
      </c>
      <c r="T60" s="22">
        <v>3</v>
      </c>
      <c r="U60" s="22">
        <v>3</v>
      </c>
      <c r="V60" s="22">
        <v>3</v>
      </c>
      <c r="W60" s="22">
        <v>2</v>
      </c>
      <c r="X60" s="23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</row>
    <row r="61" spans="1:30" ht="16.8" x14ac:dyDescent="0.3">
      <c r="A61" s="51"/>
      <c r="B61" s="51"/>
      <c r="C61" s="41" t="s">
        <v>158</v>
      </c>
      <c r="D61" s="41"/>
      <c r="E61" s="45" t="s">
        <v>104</v>
      </c>
      <c r="F61" s="45"/>
      <c r="G61" s="22">
        <v>2</v>
      </c>
      <c r="H61" s="22">
        <v>2</v>
      </c>
      <c r="I61" s="22">
        <v>2</v>
      </c>
      <c r="J61" s="22">
        <v>2</v>
      </c>
      <c r="K61" s="22">
        <v>2</v>
      </c>
      <c r="L61" s="22">
        <v>2</v>
      </c>
      <c r="M61" s="22">
        <v>2</v>
      </c>
      <c r="N61" s="22">
        <v>2</v>
      </c>
      <c r="O61" s="22">
        <v>2</v>
      </c>
      <c r="P61" s="22">
        <v>2</v>
      </c>
      <c r="Q61" s="22">
        <v>2</v>
      </c>
      <c r="R61" s="22">
        <v>2</v>
      </c>
      <c r="S61" s="22">
        <v>2</v>
      </c>
      <c r="T61" s="22">
        <v>2</v>
      </c>
      <c r="U61" s="22">
        <v>2</v>
      </c>
      <c r="V61" s="22">
        <v>2</v>
      </c>
      <c r="W61" s="22">
        <v>2</v>
      </c>
      <c r="X61" s="23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</row>
    <row r="62" spans="1:30" ht="16.8" x14ac:dyDescent="0.3">
      <c r="A62" s="51"/>
      <c r="B62" s="51"/>
      <c r="C62" s="41" t="s">
        <v>159</v>
      </c>
      <c r="D62" s="41"/>
      <c r="E62" s="45" t="s">
        <v>104</v>
      </c>
      <c r="F62" s="45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2">
        <v>2</v>
      </c>
      <c r="W62" s="22">
        <v>2</v>
      </c>
      <c r="X62" s="23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</row>
    <row r="63" spans="1:30" ht="16.8" x14ac:dyDescent="0.3">
      <c r="A63" s="51"/>
      <c r="B63" s="51"/>
      <c r="C63" s="41" t="s">
        <v>160</v>
      </c>
      <c r="D63" s="41"/>
      <c r="E63" s="45" t="s">
        <v>104</v>
      </c>
      <c r="F63" s="45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2">
        <v>2</v>
      </c>
      <c r="W63" s="22">
        <v>2</v>
      </c>
      <c r="X63" s="23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</row>
    <row r="64" spans="1:30" ht="16.8" x14ac:dyDescent="0.3">
      <c r="A64" s="51"/>
      <c r="B64" s="51"/>
      <c r="C64" s="41" t="s">
        <v>29</v>
      </c>
      <c r="D64" s="41"/>
      <c r="E64" s="45" t="s">
        <v>233</v>
      </c>
      <c r="F64" s="45"/>
      <c r="G64" s="22">
        <v>10</v>
      </c>
      <c r="H64" s="22">
        <v>10</v>
      </c>
      <c r="I64" s="22">
        <v>10</v>
      </c>
      <c r="J64" s="22">
        <v>10</v>
      </c>
      <c r="K64" s="22">
        <v>10</v>
      </c>
      <c r="L64" s="22">
        <v>10</v>
      </c>
      <c r="M64" s="22">
        <v>10</v>
      </c>
      <c r="N64" s="22">
        <v>10</v>
      </c>
      <c r="O64" s="22">
        <v>10</v>
      </c>
      <c r="P64" s="22">
        <v>10</v>
      </c>
      <c r="Q64" s="22">
        <v>10</v>
      </c>
      <c r="R64" s="22">
        <v>10</v>
      </c>
      <c r="S64" s="22">
        <v>10</v>
      </c>
      <c r="T64" s="22">
        <v>10</v>
      </c>
      <c r="U64" s="22">
        <v>10</v>
      </c>
      <c r="V64" s="22">
        <v>10</v>
      </c>
      <c r="W64" s="22">
        <v>10</v>
      </c>
      <c r="X64" s="22">
        <v>10</v>
      </c>
      <c r="Y64" s="23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</row>
    <row r="65" spans="1:30" ht="16.8" x14ac:dyDescent="0.3">
      <c r="A65" s="51"/>
      <c r="B65" s="51" t="s">
        <v>33</v>
      </c>
      <c r="C65" s="41" t="s">
        <v>161</v>
      </c>
      <c r="D65" s="41"/>
      <c r="E65" s="45" t="s">
        <v>84</v>
      </c>
      <c r="F65" s="45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3">
        <v>0</v>
      </c>
      <c r="AA65" s="22">
        <v>0</v>
      </c>
      <c r="AB65" s="22">
        <v>0</v>
      </c>
      <c r="AC65" s="22">
        <v>0</v>
      </c>
      <c r="AD65" s="22">
        <v>0</v>
      </c>
    </row>
    <row r="66" spans="1:30" ht="16.8" x14ac:dyDescent="0.3">
      <c r="A66" s="51"/>
      <c r="B66" s="51"/>
      <c r="C66" s="41" t="s">
        <v>162</v>
      </c>
      <c r="D66" s="41"/>
      <c r="E66" s="45" t="s">
        <v>83</v>
      </c>
      <c r="F66" s="45"/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2">
        <v>1</v>
      </c>
      <c r="Y66" s="22">
        <v>1</v>
      </c>
      <c r="Z66" s="23">
        <v>0</v>
      </c>
      <c r="AA66" s="22">
        <v>0</v>
      </c>
      <c r="AB66" s="22">
        <v>0</v>
      </c>
      <c r="AC66" s="22">
        <v>0</v>
      </c>
      <c r="AD66" s="22">
        <v>0</v>
      </c>
    </row>
    <row r="67" spans="1:30" ht="16.8" x14ac:dyDescent="0.3">
      <c r="A67" s="51"/>
      <c r="B67" s="51"/>
      <c r="C67" s="48" t="s">
        <v>163</v>
      </c>
      <c r="D67" s="49"/>
      <c r="E67" s="45" t="s">
        <v>84</v>
      </c>
      <c r="F67" s="45"/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2">
        <v>1</v>
      </c>
      <c r="Y67" s="22">
        <v>1</v>
      </c>
      <c r="Z67" s="23">
        <v>0</v>
      </c>
      <c r="AA67" s="22">
        <v>0</v>
      </c>
      <c r="AB67" s="22">
        <v>0</v>
      </c>
      <c r="AC67" s="22">
        <v>0</v>
      </c>
      <c r="AD67" s="22">
        <v>0</v>
      </c>
    </row>
    <row r="68" spans="1:30" ht="16.8" x14ac:dyDescent="0.3">
      <c r="A68" s="51"/>
      <c r="B68" s="51"/>
      <c r="C68" s="41" t="s">
        <v>164</v>
      </c>
      <c r="D68" s="41"/>
      <c r="E68" s="45" t="s">
        <v>85</v>
      </c>
      <c r="F68" s="45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3">
        <v>0</v>
      </c>
      <c r="AA68" s="22">
        <v>0</v>
      </c>
      <c r="AB68" s="22">
        <v>0</v>
      </c>
      <c r="AC68" s="22">
        <v>0</v>
      </c>
      <c r="AD68" s="22">
        <v>0</v>
      </c>
    </row>
    <row r="69" spans="1:30" ht="16.8" x14ac:dyDescent="0.3">
      <c r="A69" s="51"/>
      <c r="B69" s="51"/>
      <c r="C69" s="41" t="s">
        <v>165</v>
      </c>
      <c r="D69" s="41"/>
      <c r="E69" s="45" t="s">
        <v>86</v>
      </c>
      <c r="F69" s="45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3">
        <v>0</v>
      </c>
      <c r="AA69" s="22">
        <v>0</v>
      </c>
      <c r="AB69" s="22">
        <v>0</v>
      </c>
      <c r="AC69" s="22">
        <v>0</v>
      </c>
      <c r="AD69" s="22">
        <v>0</v>
      </c>
    </row>
    <row r="70" spans="1:30" ht="16.8" x14ac:dyDescent="0.3">
      <c r="A70" s="51"/>
      <c r="B70" s="51"/>
      <c r="C70" s="41" t="s">
        <v>166</v>
      </c>
      <c r="D70" s="41"/>
      <c r="E70" s="45" t="s">
        <v>83</v>
      </c>
      <c r="F70" s="45"/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22">
        <v>1</v>
      </c>
      <c r="Z70" s="23">
        <v>0</v>
      </c>
      <c r="AA70" s="22">
        <v>0</v>
      </c>
      <c r="AB70" s="22">
        <v>0</v>
      </c>
      <c r="AC70" s="22">
        <v>0</v>
      </c>
      <c r="AD70" s="22">
        <v>0</v>
      </c>
    </row>
    <row r="71" spans="1:30" ht="16.8" x14ac:dyDescent="0.3">
      <c r="A71" s="51"/>
      <c r="B71" s="51"/>
      <c r="C71" s="41" t="s">
        <v>167</v>
      </c>
      <c r="D71" s="41"/>
      <c r="E71" s="42" t="s">
        <v>83</v>
      </c>
      <c r="F71" s="43"/>
      <c r="G71" s="22">
        <v>3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3">
        <v>0</v>
      </c>
      <c r="AA71" s="22">
        <v>0</v>
      </c>
      <c r="AB71" s="22">
        <v>0</v>
      </c>
      <c r="AC71" s="22">
        <v>0</v>
      </c>
      <c r="AD71" s="22">
        <v>0</v>
      </c>
    </row>
    <row r="72" spans="1:30" ht="16.8" x14ac:dyDescent="0.3">
      <c r="A72" s="51"/>
      <c r="B72" s="51"/>
      <c r="C72" s="42"/>
      <c r="D72" s="43"/>
      <c r="E72" s="42"/>
      <c r="F72" s="43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5">
        <v>2</v>
      </c>
      <c r="AA72" s="22"/>
      <c r="AB72" s="22"/>
      <c r="AC72" s="22"/>
      <c r="AD72" s="22"/>
    </row>
    <row r="73" spans="1:30" ht="16.8" x14ac:dyDescent="0.3">
      <c r="A73" s="51"/>
      <c r="B73" s="51"/>
      <c r="C73" s="41" t="s">
        <v>168</v>
      </c>
      <c r="D73" s="41"/>
      <c r="E73" s="42" t="s">
        <v>85</v>
      </c>
      <c r="F73" s="43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2">
        <v>1</v>
      </c>
      <c r="Z73" s="23">
        <v>0</v>
      </c>
      <c r="AA73" s="22">
        <v>0</v>
      </c>
      <c r="AB73" s="22">
        <v>0</v>
      </c>
      <c r="AC73" s="22">
        <v>0</v>
      </c>
      <c r="AD73" s="22">
        <v>0</v>
      </c>
    </row>
    <row r="74" spans="1:30" ht="16.8" x14ac:dyDescent="0.3">
      <c r="A74" s="51"/>
      <c r="B74" s="51"/>
      <c r="C74" s="41" t="s">
        <v>169</v>
      </c>
      <c r="D74" s="41"/>
      <c r="E74" s="45" t="s">
        <v>86</v>
      </c>
      <c r="F74" s="45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2">
        <v>1</v>
      </c>
      <c r="Z74" s="23">
        <v>0</v>
      </c>
      <c r="AA74" s="22">
        <v>0</v>
      </c>
      <c r="AB74" s="22">
        <v>0</v>
      </c>
      <c r="AC74" s="22">
        <v>0</v>
      </c>
      <c r="AD74" s="22">
        <v>0</v>
      </c>
    </row>
    <row r="75" spans="1:30" ht="16.8" x14ac:dyDescent="0.3">
      <c r="A75" s="51"/>
      <c r="B75" s="51" t="s">
        <v>36</v>
      </c>
      <c r="C75" s="41" t="s">
        <v>170</v>
      </c>
      <c r="D75" s="41"/>
      <c r="E75" s="45" t="s">
        <v>179</v>
      </c>
      <c r="F75" s="45"/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2">
        <v>1</v>
      </c>
      <c r="Z75" s="22">
        <v>1</v>
      </c>
      <c r="AA75" s="23">
        <v>0</v>
      </c>
      <c r="AB75" s="22">
        <v>0</v>
      </c>
      <c r="AC75" s="22">
        <v>0</v>
      </c>
      <c r="AD75" s="22">
        <v>0</v>
      </c>
    </row>
    <row r="76" spans="1:30" ht="16.8" x14ac:dyDescent="0.3">
      <c r="A76" s="51"/>
      <c r="B76" s="51"/>
      <c r="C76" s="41" t="s">
        <v>171</v>
      </c>
      <c r="D76" s="41"/>
      <c r="E76" s="45" t="s">
        <v>179</v>
      </c>
      <c r="F76" s="45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2">
        <v>2</v>
      </c>
      <c r="Z76" s="22">
        <v>2</v>
      </c>
      <c r="AA76" s="23">
        <v>0</v>
      </c>
      <c r="AB76" s="22">
        <v>0</v>
      </c>
      <c r="AC76" s="22">
        <v>0</v>
      </c>
      <c r="AD76" s="22">
        <v>0</v>
      </c>
    </row>
    <row r="77" spans="1:30" ht="16.8" x14ac:dyDescent="0.3">
      <c r="A77" s="51"/>
      <c r="B77" s="51"/>
      <c r="C77" s="41" t="s">
        <v>172</v>
      </c>
      <c r="D77" s="41"/>
      <c r="E77" s="45" t="s">
        <v>179</v>
      </c>
      <c r="F77" s="45"/>
      <c r="G77" s="22">
        <v>2</v>
      </c>
      <c r="H77" s="22">
        <v>2</v>
      </c>
      <c r="I77" s="22">
        <v>2</v>
      </c>
      <c r="J77" s="22">
        <v>2</v>
      </c>
      <c r="K77" s="22">
        <v>2</v>
      </c>
      <c r="L77" s="22">
        <v>2</v>
      </c>
      <c r="M77" s="22">
        <v>2</v>
      </c>
      <c r="N77" s="22">
        <v>2</v>
      </c>
      <c r="O77" s="22">
        <v>2</v>
      </c>
      <c r="P77" s="22">
        <v>2</v>
      </c>
      <c r="Q77" s="22">
        <v>2</v>
      </c>
      <c r="R77" s="22">
        <v>2</v>
      </c>
      <c r="S77" s="22">
        <v>2</v>
      </c>
      <c r="T77" s="22">
        <v>2</v>
      </c>
      <c r="U77" s="22">
        <v>2</v>
      </c>
      <c r="V77" s="22">
        <v>2</v>
      </c>
      <c r="W77" s="22">
        <v>2</v>
      </c>
      <c r="X77" s="22">
        <v>2</v>
      </c>
      <c r="Y77" s="22">
        <v>2</v>
      </c>
      <c r="Z77" s="22">
        <v>2</v>
      </c>
      <c r="AA77" s="23">
        <v>0</v>
      </c>
      <c r="AB77" s="22">
        <v>0</v>
      </c>
      <c r="AC77" s="22">
        <v>0</v>
      </c>
      <c r="AD77" s="22">
        <v>0</v>
      </c>
    </row>
    <row r="78" spans="1:30" ht="16.8" x14ac:dyDescent="0.3">
      <c r="A78" s="51"/>
      <c r="B78" s="51"/>
      <c r="C78" s="41" t="s">
        <v>173</v>
      </c>
      <c r="D78" s="41"/>
      <c r="E78" s="45" t="s">
        <v>179</v>
      </c>
      <c r="F78" s="45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22">
        <v>1</v>
      </c>
      <c r="AA78" s="23">
        <v>0</v>
      </c>
      <c r="AB78" s="22">
        <v>0</v>
      </c>
      <c r="AC78" s="22">
        <v>0</v>
      </c>
      <c r="AD78" s="22">
        <v>0</v>
      </c>
    </row>
    <row r="79" spans="1:30" ht="16.8" x14ac:dyDescent="0.3">
      <c r="A79" s="51"/>
      <c r="B79" s="51"/>
      <c r="C79" s="41" t="s">
        <v>174</v>
      </c>
      <c r="D79" s="41"/>
      <c r="E79" s="45" t="s">
        <v>179</v>
      </c>
      <c r="F79" s="45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3">
        <v>0</v>
      </c>
      <c r="AB79" s="22">
        <v>0</v>
      </c>
      <c r="AC79" s="22">
        <v>0</v>
      </c>
      <c r="AD79" s="22">
        <v>0</v>
      </c>
    </row>
    <row r="80" spans="1:30" ht="16.8" x14ac:dyDescent="0.3">
      <c r="A80" s="51"/>
      <c r="B80" s="51"/>
      <c r="C80" s="41" t="s">
        <v>175</v>
      </c>
      <c r="D80" s="41"/>
      <c r="E80" s="45" t="s">
        <v>179</v>
      </c>
      <c r="F80" s="45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3">
        <v>0</v>
      </c>
      <c r="AC80" s="22">
        <v>0</v>
      </c>
      <c r="AD80" s="22">
        <v>0</v>
      </c>
    </row>
    <row r="81" spans="1:30" ht="16.8" x14ac:dyDescent="0.3">
      <c r="A81" s="51"/>
      <c r="B81" s="51"/>
      <c r="C81" s="41" t="s">
        <v>176</v>
      </c>
      <c r="D81" s="41"/>
      <c r="E81" s="45" t="s">
        <v>179</v>
      </c>
      <c r="F81" s="45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22">
        <v>1</v>
      </c>
      <c r="AA81" s="22">
        <v>1</v>
      </c>
      <c r="AB81" s="23">
        <v>0</v>
      </c>
      <c r="AC81" s="22">
        <v>0</v>
      </c>
      <c r="AD81" s="22">
        <v>0</v>
      </c>
    </row>
    <row r="82" spans="1:30" ht="16.8" x14ac:dyDescent="0.3">
      <c r="A82" s="51"/>
      <c r="B82" s="51"/>
      <c r="C82" s="41" t="s">
        <v>178</v>
      </c>
      <c r="D82" s="41"/>
      <c r="E82" s="45" t="s">
        <v>179</v>
      </c>
      <c r="F82" s="45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2</v>
      </c>
      <c r="Z82" s="22">
        <v>2</v>
      </c>
      <c r="AA82" s="22">
        <v>1</v>
      </c>
      <c r="AB82" s="23">
        <v>0</v>
      </c>
      <c r="AC82" s="22">
        <v>0</v>
      </c>
      <c r="AD82" s="22">
        <v>0</v>
      </c>
    </row>
    <row r="83" spans="1:30" ht="16.8" x14ac:dyDescent="0.3">
      <c r="A83" s="51"/>
      <c r="B83" s="51"/>
      <c r="C83" s="42"/>
      <c r="D83" s="43"/>
      <c r="E83" s="45"/>
      <c r="F83" s="45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4">
        <v>1</v>
      </c>
      <c r="AC83" s="22"/>
      <c r="AD83" s="22"/>
    </row>
    <row r="84" spans="1:30" ht="16.8" x14ac:dyDescent="0.3">
      <c r="A84" s="51"/>
      <c r="B84" s="51"/>
      <c r="C84" s="41" t="s">
        <v>177</v>
      </c>
      <c r="D84" s="41"/>
      <c r="E84" s="45" t="s">
        <v>179</v>
      </c>
      <c r="F84" s="45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2">
        <v>1</v>
      </c>
      <c r="AB84" s="23">
        <v>0</v>
      </c>
      <c r="AC84" s="22">
        <v>0</v>
      </c>
      <c r="AD84" s="22">
        <v>0</v>
      </c>
    </row>
    <row r="85" spans="1:30" ht="16.8" x14ac:dyDescent="0.3">
      <c r="A85" s="51"/>
      <c r="B85" s="51" t="s">
        <v>46</v>
      </c>
      <c r="C85" s="41" t="s">
        <v>180</v>
      </c>
      <c r="D85" s="41"/>
      <c r="E85" s="44" t="s">
        <v>83</v>
      </c>
      <c r="F85" s="44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2">
        <v>1</v>
      </c>
      <c r="AB85" s="22">
        <v>1</v>
      </c>
      <c r="AC85" s="23">
        <v>0</v>
      </c>
      <c r="AD85" s="22">
        <v>0</v>
      </c>
    </row>
    <row r="86" spans="1:30" ht="16.8" x14ac:dyDescent="0.3">
      <c r="A86" s="51"/>
      <c r="B86" s="51"/>
      <c r="C86" s="41" t="s">
        <v>181</v>
      </c>
      <c r="D86" s="41"/>
      <c r="E86" s="44" t="s">
        <v>85</v>
      </c>
      <c r="F86" s="44"/>
      <c r="G86" s="22">
        <v>3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2">
        <v>2</v>
      </c>
      <c r="AB86" s="22">
        <v>2</v>
      </c>
      <c r="AC86" s="23">
        <v>0</v>
      </c>
      <c r="AD86" s="22">
        <v>0</v>
      </c>
    </row>
    <row r="87" spans="1:30" ht="16.8" x14ac:dyDescent="0.3">
      <c r="A87" s="51"/>
      <c r="B87" s="51"/>
      <c r="C87" s="45"/>
      <c r="D87" s="45"/>
      <c r="E87" s="44"/>
      <c r="F87" s="44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10"/>
      <c r="AC87" s="25">
        <v>1</v>
      </c>
      <c r="AD87" s="22">
        <v>0</v>
      </c>
    </row>
    <row r="88" spans="1:30" ht="16.8" x14ac:dyDescent="0.3">
      <c r="A88" s="51"/>
      <c r="B88" s="51"/>
      <c r="C88" s="41" t="s">
        <v>182</v>
      </c>
      <c r="D88" s="41"/>
      <c r="E88" s="44" t="s">
        <v>84</v>
      </c>
      <c r="F88" s="44"/>
      <c r="G88" s="22">
        <v>2</v>
      </c>
      <c r="H88" s="22">
        <v>2</v>
      </c>
      <c r="I88" s="22">
        <v>2</v>
      </c>
      <c r="J88" s="22">
        <v>2</v>
      </c>
      <c r="K88" s="22">
        <v>2</v>
      </c>
      <c r="L88" s="22">
        <v>2</v>
      </c>
      <c r="M88" s="22">
        <v>2</v>
      </c>
      <c r="N88" s="22">
        <v>2</v>
      </c>
      <c r="O88" s="22">
        <v>2</v>
      </c>
      <c r="P88" s="22">
        <v>2</v>
      </c>
      <c r="Q88" s="22">
        <v>2</v>
      </c>
      <c r="R88" s="22">
        <v>2</v>
      </c>
      <c r="S88" s="22">
        <v>2</v>
      </c>
      <c r="T88" s="22">
        <v>2</v>
      </c>
      <c r="U88" s="22">
        <v>2</v>
      </c>
      <c r="V88" s="22">
        <v>2</v>
      </c>
      <c r="W88" s="22">
        <v>2</v>
      </c>
      <c r="X88" s="22">
        <v>2</v>
      </c>
      <c r="Y88" s="22">
        <v>2</v>
      </c>
      <c r="Z88" s="22">
        <v>2</v>
      </c>
      <c r="AA88" s="22">
        <v>2</v>
      </c>
      <c r="AB88" s="22">
        <v>2</v>
      </c>
      <c r="AC88" s="23">
        <v>0</v>
      </c>
      <c r="AD88" s="22">
        <v>0</v>
      </c>
    </row>
    <row r="89" spans="1:30" ht="16.8" x14ac:dyDescent="0.3">
      <c r="A89" s="51"/>
      <c r="B89" s="51"/>
      <c r="C89" s="41" t="s">
        <v>183</v>
      </c>
      <c r="D89" s="41"/>
      <c r="E89" s="44" t="s">
        <v>86</v>
      </c>
      <c r="F89" s="44"/>
      <c r="G89" s="22">
        <v>1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2">
        <v>2</v>
      </c>
      <c r="AB89" s="22">
        <v>1</v>
      </c>
      <c r="AC89" s="23">
        <v>0</v>
      </c>
      <c r="AD89" s="22">
        <v>0</v>
      </c>
    </row>
    <row r="90" spans="1:30" ht="16.8" x14ac:dyDescent="0.3">
      <c r="A90" s="51"/>
      <c r="B90" s="51"/>
      <c r="C90" s="45"/>
      <c r="D90" s="45"/>
      <c r="E90" s="44"/>
      <c r="F90" s="4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10"/>
      <c r="AC90" s="24">
        <v>1</v>
      </c>
      <c r="AD90" s="22"/>
    </row>
    <row r="91" spans="1:30" ht="16.8" x14ac:dyDescent="0.3">
      <c r="A91" s="51"/>
      <c r="B91" s="51"/>
      <c r="C91" s="41" t="s">
        <v>184</v>
      </c>
      <c r="D91" s="41"/>
      <c r="E91" s="44" t="s">
        <v>86</v>
      </c>
      <c r="F91" s="44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2">
        <v>2</v>
      </c>
      <c r="AB91" s="22">
        <v>2</v>
      </c>
      <c r="AC91" s="23">
        <v>0</v>
      </c>
      <c r="AD91" s="22">
        <v>0</v>
      </c>
    </row>
    <row r="92" spans="1:30" ht="16.8" x14ac:dyDescent="0.3">
      <c r="A92" s="51"/>
      <c r="B92" s="51"/>
      <c r="C92" s="48" t="s">
        <v>185</v>
      </c>
      <c r="D92" s="49"/>
      <c r="E92" s="44" t="s">
        <v>84</v>
      </c>
      <c r="F92" s="44"/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  <c r="T92" s="22">
        <v>1</v>
      </c>
      <c r="U92" s="22">
        <v>1</v>
      </c>
      <c r="V92" s="22">
        <v>1</v>
      </c>
      <c r="W92" s="22">
        <v>1</v>
      </c>
      <c r="X92" s="22">
        <v>1</v>
      </c>
      <c r="Y92" s="22">
        <v>1</v>
      </c>
      <c r="Z92" s="22">
        <v>1</v>
      </c>
      <c r="AA92" s="22">
        <v>1</v>
      </c>
      <c r="AB92" s="22">
        <v>1</v>
      </c>
      <c r="AC92" s="23">
        <v>0</v>
      </c>
      <c r="AD92" s="22">
        <v>0</v>
      </c>
    </row>
    <row r="93" spans="1:30" ht="16.8" x14ac:dyDescent="0.3">
      <c r="A93" s="51"/>
      <c r="B93" s="51"/>
      <c r="C93" s="48" t="s">
        <v>186</v>
      </c>
      <c r="D93" s="49"/>
      <c r="E93" s="44" t="s">
        <v>83</v>
      </c>
      <c r="F93" s="44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2">
        <v>2</v>
      </c>
      <c r="AB93" s="22">
        <v>2</v>
      </c>
      <c r="AC93" s="23">
        <v>0</v>
      </c>
      <c r="AD93" s="22">
        <v>0</v>
      </c>
    </row>
    <row r="94" spans="1:30" ht="16.8" x14ac:dyDescent="0.3">
      <c r="A94" s="51"/>
      <c r="B94" s="51"/>
      <c r="C94" s="48" t="s">
        <v>187</v>
      </c>
      <c r="D94" s="49"/>
      <c r="E94" s="44" t="s">
        <v>85</v>
      </c>
      <c r="F94" s="44"/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  <c r="S94" s="22">
        <v>1</v>
      </c>
      <c r="T94" s="22">
        <v>1</v>
      </c>
      <c r="U94" s="22">
        <v>1</v>
      </c>
      <c r="V94" s="22">
        <v>1</v>
      </c>
      <c r="W94" s="22">
        <v>1</v>
      </c>
      <c r="X94" s="22">
        <v>1</v>
      </c>
      <c r="Y94" s="22">
        <v>1</v>
      </c>
      <c r="Z94" s="22">
        <v>1</v>
      </c>
      <c r="AA94" s="22">
        <v>1</v>
      </c>
      <c r="AB94" s="22">
        <v>1</v>
      </c>
      <c r="AC94" s="23">
        <v>0</v>
      </c>
      <c r="AD94" s="22">
        <v>0</v>
      </c>
    </row>
    <row r="95" spans="1:30" ht="16.8" x14ac:dyDescent="0.3">
      <c r="A95" s="51"/>
      <c r="B95" s="51"/>
      <c r="C95" s="48" t="s">
        <v>188</v>
      </c>
      <c r="D95" s="49"/>
      <c r="E95" s="44" t="s">
        <v>83</v>
      </c>
      <c r="F95" s="44"/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S95" s="22">
        <v>1</v>
      </c>
      <c r="T95" s="22">
        <v>1</v>
      </c>
      <c r="U95" s="22">
        <v>1</v>
      </c>
      <c r="V95" s="22">
        <v>1</v>
      </c>
      <c r="W95" s="22">
        <v>1</v>
      </c>
      <c r="X95" s="22">
        <v>1</v>
      </c>
      <c r="Y95" s="22">
        <v>1</v>
      </c>
      <c r="Z95" s="22">
        <v>1</v>
      </c>
      <c r="AA95" s="22">
        <v>1</v>
      </c>
      <c r="AB95" s="22">
        <v>1</v>
      </c>
      <c r="AC95" s="23">
        <v>0</v>
      </c>
      <c r="AD95" s="22">
        <v>0</v>
      </c>
    </row>
    <row r="96" spans="1:30" ht="16.8" x14ac:dyDescent="0.3">
      <c r="A96" s="51"/>
      <c r="B96" s="51" t="s">
        <v>45</v>
      </c>
      <c r="C96" s="41" t="s">
        <v>48</v>
      </c>
      <c r="D96" s="41"/>
      <c r="E96" s="45" t="s">
        <v>57</v>
      </c>
      <c r="F96" s="45"/>
      <c r="G96" s="22">
        <v>5</v>
      </c>
      <c r="H96" s="22">
        <v>5</v>
      </c>
      <c r="I96" s="22">
        <v>5</v>
      </c>
      <c r="J96" s="22">
        <v>5</v>
      </c>
      <c r="K96" s="22">
        <v>5</v>
      </c>
      <c r="L96" s="22">
        <v>5</v>
      </c>
      <c r="M96" s="22">
        <v>5</v>
      </c>
      <c r="N96" s="22">
        <v>5</v>
      </c>
      <c r="O96" s="22">
        <v>5</v>
      </c>
      <c r="P96" s="22">
        <v>5</v>
      </c>
      <c r="Q96" s="22">
        <v>5</v>
      </c>
      <c r="R96" s="22">
        <v>5</v>
      </c>
      <c r="S96" s="22">
        <v>5</v>
      </c>
      <c r="T96" s="22">
        <v>5</v>
      </c>
      <c r="U96" s="22">
        <v>5</v>
      </c>
      <c r="V96" s="22">
        <v>5</v>
      </c>
      <c r="W96" s="22">
        <v>5</v>
      </c>
      <c r="X96" s="22">
        <v>5</v>
      </c>
      <c r="Y96" s="22">
        <v>5</v>
      </c>
      <c r="Z96" s="22">
        <v>5</v>
      </c>
      <c r="AA96" s="22">
        <v>5</v>
      </c>
      <c r="AB96" s="22">
        <v>5</v>
      </c>
      <c r="AC96" s="22">
        <v>5</v>
      </c>
      <c r="AD96" s="23">
        <v>0</v>
      </c>
    </row>
    <row r="97" spans="1:30" ht="16.8" x14ac:dyDescent="0.3">
      <c r="A97" s="51"/>
      <c r="B97" s="51"/>
      <c r="C97" s="41" t="s">
        <v>49</v>
      </c>
      <c r="D97" s="41"/>
      <c r="E97" s="45" t="s">
        <v>57</v>
      </c>
      <c r="F97" s="45"/>
      <c r="G97" s="22">
        <v>5</v>
      </c>
      <c r="H97" s="22">
        <v>5</v>
      </c>
      <c r="I97" s="22">
        <v>5</v>
      </c>
      <c r="J97" s="22">
        <v>5</v>
      </c>
      <c r="K97" s="22">
        <v>5</v>
      </c>
      <c r="L97" s="22">
        <v>5</v>
      </c>
      <c r="M97" s="22">
        <v>5</v>
      </c>
      <c r="N97" s="22">
        <v>5</v>
      </c>
      <c r="O97" s="22">
        <v>5</v>
      </c>
      <c r="P97" s="22">
        <v>5</v>
      </c>
      <c r="Q97" s="22">
        <v>5</v>
      </c>
      <c r="R97" s="22">
        <v>5</v>
      </c>
      <c r="S97" s="22">
        <v>5</v>
      </c>
      <c r="T97" s="22">
        <v>5</v>
      </c>
      <c r="U97" s="22">
        <v>5</v>
      </c>
      <c r="V97" s="22">
        <v>5</v>
      </c>
      <c r="W97" s="22">
        <v>5</v>
      </c>
      <c r="X97" s="22">
        <v>5</v>
      </c>
      <c r="Y97" s="22">
        <v>5</v>
      </c>
      <c r="Z97" s="22">
        <v>5</v>
      </c>
      <c r="AA97" s="22">
        <v>5</v>
      </c>
      <c r="AB97" s="22">
        <v>5</v>
      </c>
      <c r="AC97" s="22">
        <v>5</v>
      </c>
      <c r="AD97" s="23">
        <v>0</v>
      </c>
    </row>
    <row r="98" spans="1:30" ht="16.8" x14ac:dyDescent="0.3">
      <c r="A98" s="51"/>
      <c r="B98" s="61" t="s">
        <v>13</v>
      </c>
      <c r="C98" s="61"/>
      <c r="D98" s="61"/>
      <c r="E98" s="50" t="s">
        <v>12</v>
      </c>
      <c r="F98" s="50"/>
      <c r="G98" s="45">
        <f>SUM(G16:G97)</f>
        <v>151</v>
      </c>
      <c r="H98" s="45"/>
      <c r="I98" s="22">
        <f>SUM(I16:I97)</f>
        <v>156</v>
      </c>
      <c r="J98" s="22">
        <f>SUM(J16:J97)</f>
        <v>144</v>
      </c>
      <c r="K98" s="22">
        <f>SUM(K16:K97)-K18</f>
        <v>142</v>
      </c>
      <c r="L98" s="22">
        <f>SUM(L16:L97)</f>
        <v>138</v>
      </c>
      <c r="M98" s="22">
        <f>SUM(M16:M97)</f>
        <v>133</v>
      </c>
      <c r="N98" s="22">
        <f>SUM(N16:N97)</f>
        <v>121</v>
      </c>
      <c r="O98" s="22">
        <f>SUM(O16:O97)-O30</f>
        <v>116</v>
      </c>
      <c r="P98" s="22">
        <f>SUM(P16:P97)</f>
        <v>114</v>
      </c>
      <c r="Q98" s="22">
        <f>SUM(Q16:Q97)</f>
        <v>104</v>
      </c>
      <c r="R98" s="22">
        <f>SUM(R16:R97)-R42</f>
        <v>96</v>
      </c>
      <c r="S98" s="22">
        <f>SUM(S16:S97)-S44</f>
        <v>89</v>
      </c>
      <c r="T98" s="22">
        <f t="shared" ref="T98:AA98" si="0">SUM(T16:T97)</f>
        <v>85</v>
      </c>
      <c r="U98" s="22">
        <f t="shared" si="0"/>
        <v>79</v>
      </c>
      <c r="V98" s="22">
        <f t="shared" si="0"/>
        <v>76</v>
      </c>
      <c r="W98" s="22">
        <f t="shared" si="0"/>
        <v>65</v>
      </c>
      <c r="X98" s="22">
        <f t="shared" si="0"/>
        <v>55</v>
      </c>
      <c r="Y98" s="22">
        <f t="shared" si="0"/>
        <v>45</v>
      </c>
      <c r="Z98" s="22">
        <f t="shared" si="0"/>
        <v>38</v>
      </c>
      <c r="AA98" s="22">
        <f t="shared" si="0"/>
        <v>28</v>
      </c>
      <c r="AB98" s="22">
        <f>SUM(AB16:AB97)-AB84</f>
        <v>24</v>
      </c>
      <c r="AC98" s="22">
        <f>SUM(AC16:AC97)-AC90</f>
        <v>11</v>
      </c>
      <c r="AD98" s="22">
        <f>SUM(AD16:AD97)-AD90</f>
        <v>0</v>
      </c>
    </row>
    <row r="99" spans="1:30" ht="16.8" x14ac:dyDescent="0.3">
      <c r="A99" s="51"/>
      <c r="B99" s="61"/>
      <c r="C99" s="61"/>
      <c r="D99" s="61"/>
      <c r="E99" s="50" t="s">
        <v>58</v>
      </c>
      <c r="F99" s="50"/>
      <c r="G99" s="45">
        <f>SUM(H16:H97)</f>
        <v>156</v>
      </c>
      <c r="H99" s="45"/>
      <c r="I99" s="22">
        <f>SUM(I16:I97)</f>
        <v>156</v>
      </c>
      <c r="J99" s="22">
        <f>SUM(J16:J97)+K18</f>
        <v>146</v>
      </c>
      <c r="K99" s="22">
        <f>SUM(K16:K97)-K18</f>
        <v>142</v>
      </c>
      <c r="L99" s="22">
        <f>SUM(L16:L97)</f>
        <v>138</v>
      </c>
      <c r="M99" s="22">
        <f>SUM(M16:M97)</f>
        <v>133</v>
      </c>
      <c r="N99" s="22">
        <f>SUM(N16:N97)+O30</f>
        <v>126</v>
      </c>
      <c r="O99" s="22">
        <f>SUM(O16:O97)-O30</f>
        <v>116</v>
      </c>
      <c r="P99" s="22">
        <f>SUM(P16:P97)-P33</f>
        <v>112</v>
      </c>
      <c r="Q99" s="22">
        <f>SUM(Q16:Q97)+R42</f>
        <v>107</v>
      </c>
      <c r="R99" s="22">
        <f>SUM(R16:R97)-R42+S44</f>
        <v>97</v>
      </c>
      <c r="S99" s="22">
        <f>SUM(S16:S97)-S44</f>
        <v>89</v>
      </c>
      <c r="T99" s="22">
        <f>SUM(T16:T97)-T48</f>
        <v>83</v>
      </c>
      <c r="U99" s="22">
        <f>SUM(U16:U97)</f>
        <v>79</v>
      </c>
      <c r="V99" s="22">
        <f>SUM(V16:V97)-V54</f>
        <v>75</v>
      </c>
      <c r="W99" s="22">
        <f>SUM(W16:W97)</f>
        <v>65</v>
      </c>
      <c r="X99" s="22">
        <f>SUM(X16:X97)</f>
        <v>55</v>
      </c>
      <c r="Y99" s="22">
        <f>SUM(Y16:Y97)</f>
        <v>45</v>
      </c>
      <c r="Z99" s="22">
        <f>SUM(Z16:Z97)-Z67</f>
        <v>38</v>
      </c>
      <c r="AA99" s="22">
        <f>SUM(AA16:AA97)+AB84-AA77</f>
        <v>28</v>
      </c>
      <c r="AB99" s="22">
        <f>SUM(AB16:AB97)-AB84+AC90</f>
        <v>25</v>
      </c>
      <c r="AC99" s="22">
        <f>SUM(AC16:AC97)-AC90-AC87</f>
        <v>10</v>
      </c>
      <c r="AD99" s="22">
        <f>SUM(AD16:AD97)-AD90-AD87</f>
        <v>0</v>
      </c>
    </row>
    <row r="120" spans="3:4" x14ac:dyDescent="0.3">
      <c r="C120" s="57"/>
      <c r="D120" s="57"/>
    </row>
  </sheetData>
  <mergeCells count="186">
    <mergeCell ref="E95:F95"/>
    <mergeCell ref="E96:F96"/>
    <mergeCell ref="E97:F97"/>
    <mergeCell ref="E80:F80"/>
    <mergeCell ref="E85:F85"/>
    <mergeCell ref="E86:F86"/>
    <mergeCell ref="E88:F88"/>
    <mergeCell ref="E74:F74"/>
    <mergeCell ref="E75:F75"/>
    <mergeCell ref="E76:F76"/>
    <mergeCell ref="E78:F78"/>
    <mergeCell ref="E79:F79"/>
    <mergeCell ref="E89:F89"/>
    <mergeCell ref="E91:F91"/>
    <mergeCell ref="E92:F92"/>
    <mergeCell ref="E94:F94"/>
    <mergeCell ref="E93:F93"/>
    <mergeCell ref="A1:B1"/>
    <mergeCell ref="A2:B2"/>
    <mergeCell ref="A3:B3"/>
    <mergeCell ref="A4:B4"/>
    <mergeCell ref="B6:E6"/>
    <mergeCell ref="A16:A99"/>
    <mergeCell ref="E98:F98"/>
    <mergeCell ref="E99:F99"/>
    <mergeCell ref="C76:D76"/>
    <mergeCell ref="C78:D78"/>
    <mergeCell ref="E37:F37"/>
    <mergeCell ref="E41:F41"/>
    <mergeCell ref="E43:F43"/>
    <mergeCell ref="E45:F45"/>
    <mergeCell ref="E46:F46"/>
    <mergeCell ref="E31:F31"/>
    <mergeCell ref="E32:F32"/>
    <mergeCell ref="E34:F34"/>
    <mergeCell ref="E70:F70"/>
    <mergeCell ref="E52:F52"/>
    <mergeCell ref="B98:D99"/>
    <mergeCell ref="B20:B30"/>
    <mergeCell ref="C30:D30"/>
    <mergeCell ref="E30:F30"/>
    <mergeCell ref="B13:C13"/>
    <mergeCell ref="E16:F16"/>
    <mergeCell ref="E17:F17"/>
    <mergeCell ref="E19:F19"/>
    <mergeCell ref="E20:F20"/>
    <mergeCell ref="E65:F65"/>
    <mergeCell ref="E66:F66"/>
    <mergeCell ref="E68:F68"/>
    <mergeCell ref="C29:D29"/>
    <mergeCell ref="C15:D15"/>
    <mergeCell ref="E15:F15"/>
    <mergeCell ref="B16:D16"/>
    <mergeCell ref="B17:D17"/>
    <mergeCell ref="B19:D19"/>
    <mergeCell ref="C20:D20"/>
    <mergeCell ref="E21:F21"/>
    <mergeCell ref="E22:F22"/>
    <mergeCell ref="E23:F23"/>
    <mergeCell ref="E24:F24"/>
    <mergeCell ref="E25:F25"/>
    <mergeCell ref="E29:F29"/>
    <mergeCell ref="C21:D21"/>
    <mergeCell ref="C22:D22"/>
    <mergeCell ref="C23:D23"/>
    <mergeCell ref="C24:D24"/>
    <mergeCell ref="C25:D25"/>
    <mergeCell ref="B43:B64"/>
    <mergeCell ref="B96:B97"/>
    <mergeCell ref="C89:D89"/>
    <mergeCell ref="C91:D91"/>
    <mergeCell ref="C95:D95"/>
    <mergeCell ref="C96:D96"/>
    <mergeCell ref="C97:D97"/>
    <mergeCell ref="C79:D79"/>
    <mergeCell ref="C80:D80"/>
    <mergeCell ref="C85:D85"/>
    <mergeCell ref="B85:B95"/>
    <mergeCell ref="B75:B84"/>
    <mergeCell ref="B65:B74"/>
    <mergeCell ref="C86:D86"/>
    <mergeCell ref="C88:D88"/>
    <mergeCell ref="C70:D70"/>
    <mergeCell ref="C31:D31"/>
    <mergeCell ref="C58:D58"/>
    <mergeCell ref="C66:D66"/>
    <mergeCell ref="C68:D68"/>
    <mergeCell ref="C69:D69"/>
    <mergeCell ref="C26:D26"/>
    <mergeCell ref="E59:F59"/>
    <mergeCell ref="C60:D60"/>
    <mergeCell ref="C61:D61"/>
    <mergeCell ref="C62:D62"/>
    <mergeCell ref="C63:D63"/>
    <mergeCell ref="E63:F63"/>
    <mergeCell ref="C50:D50"/>
    <mergeCell ref="C51:D51"/>
    <mergeCell ref="C52:D52"/>
    <mergeCell ref="C53:D53"/>
    <mergeCell ref="C55:D55"/>
    <mergeCell ref="E54:F54"/>
    <mergeCell ref="E62:F62"/>
    <mergeCell ref="E61:F61"/>
    <mergeCell ref="E60:F60"/>
    <mergeCell ref="E53:F53"/>
    <mergeCell ref="E55:F55"/>
    <mergeCell ref="E56:F56"/>
    <mergeCell ref="E57:F57"/>
    <mergeCell ref="C41:D41"/>
    <mergeCell ref="C43:D43"/>
    <mergeCell ref="C45:D45"/>
    <mergeCell ref="C120:D120"/>
    <mergeCell ref="C56:D56"/>
    <mergeCell ref="C57:D57"/>
    <mergeCell ref="C64:D64"/>
    <mergeCell ref="C65:D65"/>
    <mergeCell ref="C49:D49"/>
    <mergeCell ref="C46:D46"/>
    <mergeCell ref="C47:D47"/>
    <mergeCell ref="C93:D93"/>
    <mergeCell ref="C59:D59"/>
    <mergeCell ref="E64:F64"/>
    <mergeCell ref="E47:F47"/>
    <mergeCell ref="E49:F49"/>
    <mergeCell ref="E50:F50"/>
    <mergeCell ref="E51:F51"/>
    <mergeCell ref="C67:D67"/>
    <mergeCell ref="E58:F58"/>
    <mergeCell ref="G98:H98"/>
    <mergeCell ref="G99:H99"/>
    <mergeCell ref="C71:D71"/>
    <mergeCell ref="C73:D73"/>
    <mergeCell ref="E71:F71"/>
    <mergeCell ref="E73:F73"/>
    <mergeCell ref="C72:D72"/>
    <mergeCell ref="E72:F72"/>
    <mergeCell ref="E69:F69"/>
    <mergeCell ref="C81:D81"/>
    <mergeCell ref="C82:D82"/>
    <mergeCell ref="C83:D83"/>
    <mergeCell ref="E82:F82"/>
    <mergeCell ref="E81:F81"/>
    <mergeCell ref="E83:F83"/>
    <mergeCell ref="C92:D92"/>
    <mergeCell ref="C94:D94"/>
    <mergeCell ref="B18:D18"/>
    <mergeCell ref="E18:F18"/>
    <mergeCell ref="E67:F67"/>
    <mergeCell ref="C77:D77"/>
    <mergeCell ref="E77:F77"/>
    <mergeCell ref="C87:D87"/>
    <mergeCell ref="C90:D90"/>
    <mergeCell ref="E90:F90"/>
    <mergeCell ref="E87:F87"/>
    <mergeCell ref="C84:D84"/>
    <mergeCell ref="E84:F84"/>
    <mergeCell ref="E33:F33"/>
    <mergeCell ref="B31:B42"/>
    <mergeCell ref="C42:D42"/>
    <mergeCell ref="E42:F42"/>
    <mergeCell ref="C44:D44"/>
    <mergeCell ref="E44:F44"/>
    <mergeCell ref="C48:D48"/>
    <mergeCell ref="E48:F48"/>
    <mergeCell ref="C54:D54"/>
    <mergeCell ref="C74:D74"/>
    <mergeCell ref="C75:D75"/>
    <mergeCell ref="E26:F26"/>
    <mergeCell ref="C27:D27"/>
    <mergeCell ref="C28:D28"/>
    <mergeCell ref="E27:F27"/>
    <mergeCell ref="E28:F28"/>
    <mergeCell ref="C38:D38"/>
    <mergeCell ref="C40:D40"/>
    <mergeCell ref="E38:F38"/>
    <mergeCell ref="E40:F40"/>
    <mergeCell ref="C39:D39"/>
    <mergeCell ref="E39:F39"/>
    <mergeCell ref="C33:D33"/>
    <mergeCell ref="E35:F35"/>
    <mergeCell ref="C32:D32"/>
    <mergeCell ref="C34:D34"/>
    <mergeCell ref="C35:D35"/>
    <mergeCell ref="E36:F36"/>
    <mergeCell ref="C36:D36"/>
    <mergeCell ref="C37:D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"/>
  <sheetViews>
    <sheetView topLeftCell="A100" zoomScale="70" zoomScaleNormal="70" workbookViewId="0">
      <selection activeCell="C23" sqref="C23:D23"/>
    </sheetView>
  </sheetViews>
  <sheetFormatPr defaultColWidth="9.109375" defaultRowHeight="16.8" x14ac:dyDescent="0.3"/>
  <cols>
    <col min="1" max="1" width="19.5546875" style="1" customWidth="1"/>
    <col min="2" max="2" width="19" style="1" customWidth="1"/>
    <col min="3" max="3" width="54.6640625" style="1" customWidth="1"/>
    <col min="4" max="4" width="11.5546875" style="1" customWidth="1"/>
    <col min="5" max="5" width="9.5546875" style="1" customWidth="1"/>
    <col min="6" max="6" width="19.33203125" style="1" customWidth="1"/>
    <col min="7" max="7" width="6" style="1" customWidth="1"/>
    <col min="8" max="8" width="6.109375" style="1" customWidth="1"/>
    <col min="9" max="12" width="6" style="1" customWidth="1"/>
    <col min="13" max="13" width="6.109375" style="1" customWidth="1"/>
    <col min="14" max="17" width="6" style="1" customWidth="1"/>
    <col min="18" max="18" width="6.109375" style="1" customWidth="1"/>
    <col min="19" max="21" width="6" style="1" customWidth="1"/>
    <col min="22" max="24" width="6.109375" style="1" customWidth="1"/>
    <col min="25" max="26" width="6" style="1" customWidth="1"/>
    <col min="27" max="27" width="6.109375" style="1" customWidth="1"/>
    <col min="28" max="28" width="6" style="1" customWidth="1"/>
    <col min="29" max="16384" width="9.109375" style="1"/>
  </cols>
  <sheetData>
    <row r="1" spans="1:29" ht="17.399999999999999" thickBot="1" x14ac:dyDescent="0.35">
      <c r="A1" s="73" t="s">
        <v>3</v>
      </c>
      <c r="B1" s="74"/>
      <c r="C1" s="5" t="s">
        <v>4</v>
      </c>
      <c r="E1" s="11"/>
      <c r="F1" s="12" t="s">
        <v>66</v>
      </c>
    </row>
    <row r="2" spans="1:29" ht="17.399999999999999" thickBot="1" x14ac:dyDescent="0.35">
      <c r="A2" s="73" t="s">
        <v>2</v>
      </c>
      <c r="B2" s="74"/>
      <c r="C2" s="3" t="s">
        <v>42</v>
      </c>
      <c r="E2" s="13"/>
      <c r="F2" s="14" t="s">
        <v>65</v>
      </c>
    </row>
    <row r="3" spans="1:29" ht="17.399999999999999" thickBot="1" x14ac:dyDescent="0.35">
      <c r="A3" s="73" t="s">
        <v>1</v>
      </c>
      <c r="B3" s="74"/>
      <c r="C3" s="4">
        <v>45615</v>
      </c>
      <c r="E3" s="15"/>
      <c r="F3" s="14" t="s">
        <v>64</v>
      </c>
    </row>
    <row r="4" spans="1:29" ht="18" customHeight="1" thickBot="1" x14ac:dyDescent="0.35">
      <c r="A4" s="73" t="s">
        <v>0</v>
      </c>
      <c r="B4" s="74"/>
      <c r="C4" s="4">
        <v>45634</v>
      </c>
      <c r="D4" s="1" t="s">
        <v>74</v>
      </c>
      <c r="E4" s="16"/>
      <c r="F4" s="14" t="s">
        <v>63</v>
      </c>
    </row>
    <row r="5" spans="1:29" ht="18" customHeight="1" thickBot="1" x14ac:dyDescent="0.35">
      <c r="E5" s="17"/>
      <c r="F5" s="18" t="s">
        <v>62</v>
      </c>
    </row>
    <row r="6" spans="1:29" ht="17.399999999999999" thickBot="1" x14ac:dyDescent="0.35">
      <c r="B6" s="53" t="s">
        <v>43</v>
      </c>
      <c r="C6" s="53"/>
      <c r="D6" s="53"/>
      <c r="E6" s="75"/>
    </row>
    <row r="7" spans="1:29" ht="17.399999999999999" thickBot="1" x14ac:dyDescent="0.35">
      <c r="B7" s="7" t="s">
        <v>7</v>
      </c>
      <c r="C7" s="7" t="s">
        <v>59</v>
      </c>
      <c r="D7" s="7" t="s">
        <v>12</v>
      </c>
      <c r="E7" s="7" t="s">
        <v>58</v>
      </c>
    </row>
    <row r="8" spans="1:29" ht="17.399999999999999" thickBot="1" x14ac:dyDescent="0.35">
      <c r="B8" s="9">
        <v>1</v>
      </c>
      <c r="C8" s="3" t="s">
        <v>69</v>
      </c>
      <c r="D8" s="3">
        <f ca="1">SUMIF($E$16:$F$107,"Thành",$G$16:$G$107)+SUMIF($E$16:$F$107,"All team",$G$16:$G$107)/5+SUMIF($E$16:$F$107,"Thành,Hoàng",$G$16:$G$107)/2</f>
        <v>59.7</v>
      </c>
      <c r="E8" s="3">
        <f ca="1">SUMIF($E$16:$F$107,"Thành",$H$16:$H$107)+SUMIF($E$16:$F$107,"ALL team",$H$16:$H$107)/5+SUMIF($E$16:$F$107,"Thành,Hoàng",$H$16:$H$107)/2</f>
        <v>59</v>
      </c>
    </row>
    <row r="9" spans="1:29" ht="17.399999999999999" thickBot="1" x14ac:dyDescent="0.35">
      <c r="B9" s="9">
        <v>2</v>
      </c>
      <c r="C9" s="3" t="s">
        <v>70</v>
      </c>
      <c r="D9" s="3">
        <f ca="1">SUMIF($E$16:$F$107,"Mạnh",$G$16:$G$107)+SUMIF($E$16:$F$107,"All team",$G$16:$G$107)/5+SUMIF($E$16:$F$107,"Mạnh,Lộc",$G$16:$G$107)/2+SUMIF($E$16:$F$107,"Mạnh,Lộc,Phương,Hoàng",$G$16:$G$107)/4</f>
        <v>24.2</v>
      </c>
      <c r="E9" s="3">
        <f ca="1">SUMIF($E$16:$F$107,"Mạnh",$H$16:$H$107)+SUMIF($E$16:$F$107,"ALL team",$H$16:$H$107)/5+SUMIF($E$16:$F$107,"Mạnh,Lộc",$H$16:$H$107)/2+SUMIF($E$16:$F$107,"Mạnh,Lộc,Phương,Hoàng",$H$16:$H$107)/4</f>
        <v>27.5</v>
      </c>
    </row>
    <row r="10" spans="1:29" ht="17.399999999999999" thickBot="1" x14ac:dyDescent="0.35">
      <c r="B10" s="9">
        <v>3</v>
      </c>
      <c r="C10" s="3" t="s">
        <v>71</v>
      </c>
      <c r="D10" s="3">
        <f ca="1">SUMIF($E$16:$F$107,"Phương",$G$16:$G$107)+SUMIF($E$16:$F$107,"All team",$G$16:$G$107)/5+SUMIF($E$16:$F$107,"Mạnh,Lộc,Phương,Hoàng",$G$16:$G$107)/4</f>
        <v>25.2</v>
      </c>
      <c r="E10" s="3">
        <f ca="1">SUMIF($E$16:$F$107,"Phương",$H$16:$H$107)+SUMIF($E$16:$F$107,"ALL team",$H$16:$H$107)/5+SUMIF($E$16:$F$107,"Mạnh,Lộc,Phương,Hoàng",$H$16:$H$107)/4</f>
        <v>25.5</v>
      </c>
    </row>
    <row r="11" spans="1:29" ht="17.399999999999999" thickBot="1" x14ac:dyDescent="0.35">
      <c r="B11" s="9">
        <v>4</v>
      </c>
      <c r="C11" s="3" t="s">
        <v>72</v>
      </c>
      <c r="D11" s="3">
        <f ca="1">SUMIF($E$16:$F$107,"Lộc",$G$16:$G$107)+SUMIF($E$16:$F$107,"All team",$G$16:$G$107)/5+SUMIF($E$16:$F$107,"Mạnh,Lộc",$G$16:$G$107)/2+SUMIF($E$16:$F$107,"Mạnh,Lộc,Phương,Hoàng",$G$16:$G$107)/4</f>
        <v>25.2</v>
      </c>
      <c r="E11" s="3">
        <f ca="1">SUMIF($E$16:$F$107,"Hoàng",$H$16:$H$107)+SUMIF($E$16:$F$107,"ALL team",$H$16:$H$107)/5+SUMIF($E$16:$F$107,"Mạnh,Lộc",$H$16:$H$107)/2+SUMIF($E$16:$F$107,"Mạnh,Lộc,Phương,Hoàng",$H$16:$H$107)/4</f>
        <v>24.5</v>
      </c>
    </row>
    <row r="12" spans="1:29" ht="17.399999999999999" thickBot="1" x14ac:dyDescent="0.35">
      <c r="B12" s="9">
        <v>5</v>
      </c>
      <c r="C12" s="3" t="s">
        <v>73</v>
      </c>
      <c r="D12" s="3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3">
        <f ca="1">SUMIF($E$16:$F$107,"Hoàng",$H$16:$H$107)+SUMIF($E$16:$F$107,"ALL team",$H$16:$H$107)/5+SUMIF($E$16:$F$107,"Thành,Hoàng",$H$16:$H$107)/2+SUMIF($E$16:$F$107,"Mạnh,Lộc,Phương,Hoàng",$H$16:$H$107)/4</f>
        <v>32.5</v>
      </c>
    </row>
    <row r="13" spans="1:29" ht="17.399999999999999" thickBot="1" x14ac:dyDescent="0.35">
      <c r="B13" s="53" t="s">
        <v>13</v>
      </c>
      <c r="C13" s="53"/>
      <c r="D13" s="6">
        <f ca="1">SUM(D8:D12)</f>
        <v>167</v>
      </c>
      <c r="E13" s="6">
        <f ca="1">SUM(E8:E12)</f>
        <v>169</v>
      </c>
    </row>
    <row r="15" spans="1:29" ht="63.75" customHeight="1" x14ac:dyDescent="0.3">
      <c r="A15" s="19" t="s">
        <v>8</v>
      </c>
      <c r="B15" s="19" t="s">
        <v>9</v>
      </c>
      <c r="C15" s="71" t="s">
        <v>10</v>
      </c>
      <c r="D15" s="72"/>
      <c r="E15" s="71" t="s">
        <v>11</v>
      </c>
      <c r="F15" s="72"/>
      <c r="G15" s="20" t="s">
        <v>12</v>
      </c>
      <c r="H15" s="20" t="s">
        <v>58</v>
      </c>
      <c r="I15" s="21">
        <v>45615</v>
      </c>
      <c r="J15" s="21">
        <v>45616</v>
      </c>
      <c r="K15" s="21">
        <v>45617</v>
      </c>
      <c r="L15" s="21">
        <v>45618</v>
      </c>
      <c r="M15" s="21">
        <v>45619</v>
      </c>
      <c r="N15" s="21">
        <v>45620</v>
      </c>
      <c r="O15" s="21">
        <v>45621</v>
      </c>
      <c r="P15" s="21">
        <v>45622</v>
      </c>
      <c r="Q15" s="21">
        <v>45623</v>
      </c>
      <c r="R15" s="21">
        <v>45624</v>
      </c>
      <c r="S15" s="21">
        <v>45625</v>
      </c>
      <c r="T15" s="21">
        <v>45626</v>
      </c>
      <c r="U15" s="21">
        <v>45627</v>
      </c>
      <c r="V15" s="21">
        <v>45628</v>
      </c>
      <c r="W15" s="21">
        <v>45629</v>
      </c>
      <c r="X15" s="21">
        <v>45630</v>
      </c>
      <c r="Y15" s="21">
        <v>45631</v>
      </c>
      <c r="Z15" s="21">
        <v>45632</v>
      </c>
      <c r="AA15" s="21">
        <v>45633</v>
      </c>
      <c r="AB15" s="21">
        <v>45634</v>
      </c>
      <c r="AC15" s="21">
        <v>45635</v>
      </c>
    </row>
    <row r="16" spans="1:29" x14ac:dyDescent="0.3">
      <c r="A16" s="66" t="s">
        <v>42</v>
      </c>
      <c r="B16" s="46" t="s">
        <v>14</v>
      </c>
      <c r="C16" s="65"/>
      <c r="D16" s="47"/>
      <c r="E16" s="42" t="s">
        <v>57</v>
      </c>
      <c r="F16" s="43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x14ac:dyDescent="0.3">
      <c r="A17" s="67"/>
      <c r="B17" s="46" t="s">
        <v>51</v>
      </c>
      <c r="C17" s="65"/>
      <c r="D17" s="47"/>
      <c r="E17" s="42" t="s">
        <v>83</v>
      </c>
      <c r="F17" s="43"/>
      <c r="G17" s="22">
        <v>1</v>
      </c>
      <c r="H17" s="22">
        <v>2</v>
      </c>
      <c r="I17" s="22">
        <v>2</v>
      </c>
      <c r="J17" s="22">
        <v>1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x14ac:dyDescent="0.3">
      <c r="A18" s="67"/>
      <c r="B18" s="42"/>
      <c r="C18" s="64"/>
      <c r="D18" s="43"/>
      <c r="E18" s="42"/>
      <c r="F18" s="43"/>
      <c r="G18" s="22"/>
      <c r="H18" s="22"/>
      <c r="I18" s="22"/>
      <c r="J18" s="22"/>
      <c r="K18" s="24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x14ac:dyDescent="0.3">
      <c r="A19" s="67"/>
      <c r="B19" s="46" t="s">
        <v>16</v>
      </c>
      <c r="C19" s="65"/>
      <c r="D19" s="47"/>
      <c r="E19" s="42" t="s">
        <v>189</v>
      </c>
      <c r="F19" s="43"/>
      <c r="G19" s="22">
        <v>2</v>
      </c>
      <c r="H19" s="22">
        <v>2</v>
      </c>
      <c r="I19" s="22">
        <v>2</v>
      </c>
      <c r="J19" s="22">
        <v>2</v>
      </c>
      <c r="K19" s="23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3">
      <c r="A20" s="67"/>
      <c r="B20" s="66" t="s">
        <v>19</v>
      </c>
      <c r="C20" s="46" t="s">
        <v>190</v>
      </c>
      <c r="D20" s="47"/>
      <c r="E20" s="42" t="s">
        <v>86</v>
      </c>
      <c r="F20" s="43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3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x14ac:dyDescent="0.3">
      <c r="A21" s="67"/>
      <c r="B21" s="67"/>
      <c r="C21" s="46" t="s">
        <v>191</v>
      </c>
      <c r="D21" s="47"/>
      <c r="E21" s="42" t="s">
        <v>84</v>
      </c>
      <c r="F21" s="43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3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x14ac:dyDescent="0.3">
      <c r="A22" s="67"/>
      <c r="B22" s="67"/>
      <c r="C22" s="46" t="s">
        <v>192</v>
      </c>
      <c r="D22" s="47"/>
      <c r="E22" s="42" t="s">
        <v>85</v>
      </c>
      <c r="F22" s="43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3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x14ac:dyDescent="0.3">
      <c r="A23" s="67"/>
      <c r="B23" s="67"/>
      <c r="C23" s="46" t="s">
        <v>261</v>
      </c>
      <c r="D23" s="47"/>
      <c r="E23" s="42" t="s">
        <v>85</v>
      </c>
      <c r="F23" s="43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x14ac:dyDescent="0.3">
      <c r="A24" s="67"/>
      <c r="B24" s="67"/>
      <c r="C24" s="46" t="s">
        <v>260</v>
      </c>
      <c r="D24" s="47"/>
      <c r="E24" s="42" t="s">
        <v>86</v>
      </c>
      <c r="F24" s="43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x14ac:dyDescent="0.3">
      <c r="A25" s="67"/>
      <c r="B25" s="67"/>
      <c r="C25" s="42"/>
      <c r="D25" s="43"/>
      <c r="E25" s="42"/>
      <c r="F25" s="43"/>
      <c r="G25" s="22"/>
      <c r="H25" s="22"/>
      <c r="I25" s="22"/>
      <c r="J25" s="22"/>
      <c r="K25" s="22"/>
      <c r="L25" s="22"/>
      <c r="M25" s="25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x14ac:dyDescent="0.3">
      <c r="A26" s="67"/>
      <c r="B26" s="67"/>
      <c r="C26" s="48" t="s">
        <v>193</v>
      </c>
      <c r="D26" s="49"/>
      <c r="E26" s="42" t="s">
        <v>84</v>
      </c>
      <c r="F26" s="4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3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x14ac:dyDescent="0.3">
      <c r="A27" s="67"/>
      <c r="B27" s="67"/>
      <c r="C27" s="48" t="s">
        <v>194</v>
      </c>
      <c r="D27" s="49"/>
      <c r="E27" s="42" t="s">
        <v>83</v>
      </c>
      <c r="F27" s="43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x14ac:dyDescent="0.3">
      <c r="A28" s="67"/>
      <c r="B28" s="67"/>
      <c r="C28" s="48" t="s">
        <v>234</v>
      </c>
      <c r="D28" s="49"/>
      <c r="E28" s="42" t="s">
        <v>86</v>
      </c>
      <c r="F28" s="43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3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x14ac:dyDescent="0.3">
      <c r="A29" s="67"/>
      <c r="B29" s="67"/>
      <c r="C29" s="48" t="s">
        <v>235</v>
      </c>
      <c r="D29" s="49"/>
      <c r="E29" s="42" t="s">
        <v>85</v>
      </c>
      <c r="F29" s="43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3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x14ac:dyDescent="0.3">
      <c r="A30" s="67"/>
      <c r="B30" s="67"/>
      <c r="C30" s="42"/>
      <c r="D30" s="43"/>
      <c r="E30" s="42"/>
      <c r="F30" s="43"/>
      <c r="G30" s="22"/>
      <c r="H30" s="22"/>
      <c r="I30" s="22"/>
      <c r="J30" s="22"/>
      <c r="K30" s="22"/>
      <c r="L30" s="22"/>
      <c r="M30" s="25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x14ac:dyDescent="0.3">
      <c r="A31" s="67"/>
      <c r="B31" s="67"/>
      <c r="C31" s="48" t="s">
        <v>195</v>
      </c>
      <c r="D31" s="49"/>
      <c r="E31" s="42" t="s">
        <v>83</v>
      </c>
      <c r="F31" s="43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3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x14ac:dyDescent="0.3">
      <c r="A32" s="67"/>
      <c r="B32" s="67"/>
      <c r="C32" s="46" t="s">
        <v>52</v>
      </c>
      <c r="D32" s="47"/>
      <c r="E32" s="42" t="s">
        <v>57</v>
      </c>
      <c r="F32" s="43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3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x14ac:dyDescent="0.3">
      <c r="A33" s="67"/>
      <c r="B33" s="68"/>
      <c r="C33" s="42"/>
      <c r="D33" s="43"/>
      <c r="E33" s="42"/>
      <c r="F33" s="43"/>
      <c r="G33" s="22"/>
      <c r="H33" s="22"/>
      <c r="I33" s="22"/>
      <c r="J33" s="22"/>
      <c r="K33" s="22"/>
      <c r="L33" s="22"/>
      <c r="M33" s="22"/>
      <c r="N33" s="24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3">
      <c r="A34" s="67"/>
      <c r="B34" s="66" t="s">
        <v>24</v>
      </c>
      <c r="C34" s="46" t="s">
        <v>196</v>
      </c>
      <c r="D34" s="47"/>
      <c r="E34" s="42" t="s">
        <v>84</v>
      </c>
      <c r="F34" s="43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3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x14ac:dyDescent="0.3">
      <c r="A35" s="67"/>
      <c r="B35" s="67"/>
      <c r="C35" s="46" t="s">
        <v>197</v>
      </c>
      <c r="D35" s="47"/>
      <c r="E35" s="42" t="s">
        <v>84</v>
      </c>
      <c r="F35" s="43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3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x14ac:dyDescent="0.3">
      <c r="A36" s="67"/>
      <c r="B36" s="67"/>
      <c r="C36" s="46" t="s">
        <v>198</v>
      </c>
      <c r="D36" s="47"/>
      <c r="E36" s="42" t="s">
        <v>85</v>
      </c>
      <c r="F36" s="43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3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x14ac:dyDescent="0.3">
      <c r="A37" s="67"/>
      <c r="B37" s="67"/>
      <c r="C37" s="46" t="s">
        <v>259</v>
      </c>
      <c r="D37" s="47"/>
      <c r="E37" s="42" t="s">
        <v>86</v>
      </c>
      <c r="F37" s="43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3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x14ac:dyDescent="0.3">
      <c r="A38" s="67"/>
      <c r="B38" s="67"/>
      <c r="C38" s="46" t="s">
        <v>258</v>
      </c>
      <c r="D38" s="47"/>
      <c r="E38" s="42" t="s">
        <v>85</v>
      </c>
      <c r="F38" s="43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3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x14ac:dyDescent="0.3">
      <c r="A39" s="67"/>
      <c r="B39" s="67"/>
      <c r="C39" s="42"/>
      <c r="D39" s="43"/>
      <c r="E39" s="42"/>
      <c r="F39" s="43"/>
      <c r="G39" s="22"/>
      <c r="H39" s="22"/>
      <c r="I39" s="22"/>
      <c r="J39" s="22"/>
      <c r="K39" s="22"/>
      <c r="L39" s="22"/>
      <c r="M39" s="22"/>
      <c r="N39" s="22"/>
      <c r="O39" s="22"/>
      <c r="P39" s="25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x14ac:dyDescent="0.3">
      <c r="A40" s="67"/>
      <c r="B40" s="67"/>
      <c r="C40" s="48" t="s">
        <v>199</v>
      </c>
      <c r="D40" s="49"/>
      <c r="E40" s="42" t="s">
        <v>83</v>
      </c>
      <c r="F40" s="43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3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x14ac:dyDescent="0.3">
      <c r="A41" s="67"/>
      <c r="B41" s="67"/>
      <c r="C41" s="46" t="s">
        <v>200</v>
      </c>
      <c r="D41" s="47"/>
      <c r="E41" s="42" t="s">
        <v>83</v>
      </c>
      <c r="F41" s="43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x14ac:dyDescent="0.3">
      <c r="A42" s="67"/>
      <c r="B42" s="67"/>
      <c r="C42" s="46" t="s">
        <v>201</v>
      </c>
      <c r="D42" s="47"/>
      <c r="E42" s="42" t="s">
        <v>86</v>
      </c>
      <c r="F42" s="43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x14ac:dyDescent="0.3">
      <c r="A43" s="67"/>
      <c r="B43" s="67"/>
      <c r="C43" s="48" t="s">
        <v>236</v>
      </c>
      <c r="D43" s="49"/>
      <c r="E43" s="42" t="s">
        <v>84</v>
      </c>
      <c r="F43" s="43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x14ac:dyDescent="0.3">
      <c r="A44" s="67"/>
      <c r="B44" s="67"/>
      <c r="C44" s="48" t="s">
        <v>237</v>
      </c>
      <c r="D44" s="49"/>
      <c r="E44" s="42" t="s">
        <v>83</v>
      </c>
      <c r="F44" s="43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3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x14ac:dyDescent="0.3">
      <c r="A45" s="67"/>
      <c r="B45" s="67"/>
      <c r="C45" s="46" t="s">
        <v>22</v>
      </c>
      <c r="D45" s="47"/>
      <c r="E45" s="42" t="s">
        <v>57</v>
      </c>
      <c r="F45" s="43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3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x14ac:dyDescent="0.3">
      <c r="A46" s="67"/>
      <c r="B46" s="68"/>
      <c r="C46" s="42"/>
      <c r="D46" s="43"/>
      <c r="E46" s="42"/>
      <c r="F46" s="4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4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x14ac:dyDescent="0.3">
      <c r="A47" s="67"/>
      <c r="B47" s="66" t="s">
        <v>30</v>
      </c>
      <c r="C47" s="46" t="s">
        <v>202</v>
      </c>
      <c r="D47" s="47"/>
      <c r="E47" s="42" t="s">
        <v>104</v>
      </c>
      <c r="F47" s="43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3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x14ac:dyDescent="0.3">
      <c r="A48" s="67"/>
      <c r="B48" s="67"/>
      <c r="C48" s="46" t="s">
        <v>203</v>
      </c>
      <c r="D48" s="47"/>
      <c r="E48" s="42" t="s">
        <v>104</v>
      </c>
      <c r="F48" s="43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3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x14ac:dyDescent="0.3">
      <c r="A49" s="67"/>
      <c r="B49" s="67"/>
      <c r="C49" s="46" t="s">
        <v>204</v>
      </c>
      <c r="D49" s="47"/>
      <c r="E49" s="42" t="s">
        <v>104</v>
      </c>
      <c r="F49" s="43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3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x14ac:dyDescent="0.3">
      <c r="A50" s="67"/>
      <c r="B50" s="67"/>
      <c r="C50" s="42"/>
      <c r="D50" s="43"/>
      <c r="E50" s="42"/>
      <c r="F50" s="4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4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x14ac:dyDescent="0.3">
      <c r="A51" s="67"/>
      <c r="B51" s="67"/>
      <c r="C51" s="46" t="s">
        <v>205</v>
      </c>
      <c r="D51" s="47"/>
      <c r="E51" s="42" t="s">
        <v>104</v>
      </c>
      <c r="F51" s="43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3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x14ac:dyDescent="0.3">
      <c r="A52" s="67"/>
      <c r="B52" s="67"/>
      <c r="C52" s="46" t="s">
        <v>206</v>
      </c>
      <c r="D52" s="47"/>
      <c r="E52" s="42" t="s">
        <v>104</v>
      </c>
      <c r="F52" s="43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3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x14ac:dyDescent="0.3">
      <c r="A53" s="67"/>
      <c r="B53" s="67"/>
      <c r="C53" s="46" t="s">
        <v>207</v>
      </c>
      <c r="D53" s="47"/>
      <c r="E53" s="42" t="s">
        <v>104</v>
      </c>
      <c r="F53" s="43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3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x14ac:dyDescent="0.3">
      <c r="A54" s="67"/>
      <c r="B54" s="67"/>
      <c r="C54" s="46" t="s">
        <v>253</v>
      </c>
      <c r="D54" s="47"/>
      <c r="E54" s="42" t="s">
        <v>104</v>
      </c>
      <c r="F54" s="43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3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x14ac:dyDescent="0.3">
      <c r="A55" s="67"/>
      <c r="B55" s="67"/>
      <c r="C55" s="46" t="s">
        <v>252</v>
      </c>
      <c r="D55" s="47"/>
      <c r="E55" s="42" t="s">
        <v>104</v>
      </c>
      <c r="F55" s="43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3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x14ac:dyDescent="0.3">
      <c r="A56" s="67"/>
      <c r="B56" s="67"/>
      <c r="C56" s="46" t="s">
        <v>254</v>
      </c>
      <c r="D56" s="47"/>
      <c r="E56" s="42" t="s">
        <v>104</v>
      </c>
      <c r="F56" s="43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x14ac:dyDescent="0.3">
      <c r="A57" s="67"/>
      <c r="B57" s="67"/>
      <c r="C57" s="42"/>
      <c r="D57" s="43"/>
      <c r="E57" s="42"/>
      <c r="F57" s="43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5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x14ac:dyDescent="0.3">
      <c r="A58" s="67"/>
      <c r="B58" s="67"/>
      <c r="C58" s="46" t="s">
        <v>255</v>
      </c>
      <c r="D58" s="47"/>
      <c r="E58" s="42" t="s">
        <v>104</v>
      </c>
      <c r="F58" s="43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x14ac:dyDescent="0.3">
      <c r="A59" s="67"/>
      <c r="B59" s="67"/>
      <c r="C59" s="46" t="s">
        <v>208</v>
      </c>
      <c r="D59" s="47"/>
      <c r="E59" s="42" t="s">
        <v>104</v>
      </c>
      <c r="F59" s="43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x14ac:dyDescent="0.3">
      <c r="A60" s="67"/>
      <c r="B60" s="67"/>
      <c r="C60" s="46" t="s">
        <v>209</v>
      </c>
      <c r="D60" s="47"/>
      <c r="E60" s="42" t="s">
        <v>104</v>
      </c>
      <c r="F60" s="43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3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x14ac:dyDescent="0.3">
      <c r="A61" s="67"/>
      <c r="B61" s="67"/>
      <c r="C61" s="42"/>
      <c r="D61" s="43"/>
      <c r="E61" s="42"/>
      <c r="F61" s="43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5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x14ac:dyDescent="0.3">
      <c r="A62" s="67"/>
      <c r="B62" s="67"/>
      <c r="C62" s="46" t="s">
        <v>210</v>
      </c>
      <c r="D62" s="47"/>
      <c r="E62" s="42" t="s">
        <v>104</v>
      </c>
      <c r="F62" s="43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3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x14ac:dyDescent="0.3">
      <c r="A63" s="67"/>
      <c r="B63" s="67"/>
      <c r="C63" s="46" t="s">
        <v>211</v>
      </c>
      <c r="D63" s="47"/>
      <c r="E63" s="42" t="s">
        <v>104</v>
      </c>
      <c r="F63" s="43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3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x14ac:dyDescent="0.3">
      <c r="A64" s="67"/>
      <c r="B64" s="67"/>
      <c r="C64" s="46" t="s">
        <v>212</v>
      </c>
      <c r="D64" s="47"/>
      <c r="E64" s="42" t="s">
        <v>104</v>
      </c>
      <c r="F64" s="43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3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x14ac:dyDescent="0.3">
      <c r="A65" s="67"/>
      <c r="B65" s="67"/>
      <c r="C65" s="46" t="s">
        <v>213</v>
      </c>
      <c r="D65" s="47"/>
      <c r="E65" s="42" t="s">
        <v>104</v>
      </c>
      <c r="F65" s="43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3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x14ac:dyDescent="0.3">
      <c r="A66" s="67"/>
      <c r="B66" s="67"/>
      <c r="C66" s="46" t="s">
        <v>238</v>
      </c>
      <c r="D66" s="47"/>
      <c r="E66" s="42" t="s">
        <v>104</v>
      </c>
      <c r="F66" s="43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3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x14ac:dyDescent="0.3">
      <c r="A67" s="67"/>
      <c r="B67" s="67"/>
      <c r="C67" s="46" t="s">
        <v>239</v>
      </c>
      <c r="D67" s="47"/>
      <c r="E67" s="42" t="s">
        <v>104</v>
      </c>
      <c r="F67" s="43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3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x14ac:dyDescent="0.3">
      <c r="A68" s="67"/>
      <c r="B68" s="67"/>
      <c r="C68" s="46" t="s">
        <v>240</v>
      </c>
      <c r="D68" s="47"/>
      <c r="E68" s="42" t="s">
        <v>104</v>
      </c>
      <c r="F68" s="43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3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x14ac:dyDescent="0.3">
      <c r="A69" s="67"/>
      <c r="B69" s="67"/>
      <c r="C69" s="46" t="s">
        <v>241</v>
      </c>
      <c r="D69" s="47"/>
      <c r="E69" s="42" t="s">
        <v>104</v>
      </c>
      <c r="F69" s="43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3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x14ac:dyDescent="0.3">
      <c r="A70" s="67"/>
      <c r="B70" s="67"/>
      <c r="C70" s="46" t="s">
        <v>29</v>
      </c>
      <c r="D70" s="47"/>
      <c r="E70" s="42" t="s">
        <v>233</v>
      </c>
      <c r="F70" s="43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3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x14ac:dyDescent="0.3">
      <c r="A71" s="67"/>
      <c r="B71" s="68"/>
      <c r="C71" s="42"/>
      <c r="D71" s="43"/>
      <c r="E71" s="42"/>
      <c r="F71" s="4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4">
        <v>2</v>
      </c>
      <c r="X71" s="22"/>
      <c r="Y71" s="22"/>
      <c r="Z71" s="22"/>
      <c r="AA71" s="22"/>
      <c r="AB71" s="22"/>
      <c r="AC71" s="22"/>
    </row>
    <row r="72" spans="1:29" x14ac:dyDescent="0.3">
      <c r="A72" s="67"/>
      <c r="B72" s="66" t="s">
        <v>33</v>
      </c>
      <c r="C72" s="46" t="s">
        <v>214</v>
      </c>
      <c r="D72" s="47"/>
      <c r="E72" s="42" t="s">
        <v>84</v>
      </c>
      <c r="F72" s="43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3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x14ac:dyDescent="0.3">
      <c r="A73" s="67"/>
      <c r="B73" s="67"/>
      <c r="C73" s="46" t="s">
        <v>215</v>
      </c>
      <c r="D73" s="47"/>
      <c r="E73" s="42" t="s">
        <v>83</v>
      </c>
      <c r="F73" s="43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3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x14ac:dyDescent="0.3">
      <c r="A74" s="67"/>
      <c r="B74" s="67"/>
      <c r="C74" s="46" t="s">
        <v>216</v>
      </c>
      <c r="D74" s="47"/>
      <c r="E74" s="42" t="s">
        <v>86</v>
      </c>
      <c r="F74" s="43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3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x14ac:dyDescent="0.3">
      <c r="A75" s="67"/>
      <c r="B75" s="67"/>
      <c r="C75" s="46" t="s">
        <v>251</v>
      </c>
      <c r="D75" s="47"/>
      <c r="E75" s="42" t="s">
        <v>86</v>
      </c>
      <c r="F75" s="43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3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x14ac:dyDescent="0.3">
      <c r="A76" s="67"/>
      <c r="B76" s="67"/>
      <c r="C76" s="46" t="s">
        <v>248</v>
      </c>
      <c r="D76" s="47"/>
      <c r="E76" s="42" t="s">
        <v>85</v>
      </c>
      <c r="F76" s="43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3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x14ac:dyDescent="0.3">
      <c r="A77" s="67"/>
      <c r="B77" s="67"/>
      <c r="C77" s="46" t="s">
        <v>217</v>
      </c>
      <c r="D77" s="47"/>
      <c r="E77" s="42" t="s">
        <v>85</v>
      </c>
      <c r="F77" s="43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3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x14ac:dyDescent="0.3">
      <c r="A78" s="67"/>
      <c r="B78" s="67"/>
      <c r="C78" s="46" t="s">
        <v>218</v>
      </c>
      <c r="D78" s="47"/>
      <c r="E78" s="64" t="s">
        <v>83</v>
      </c>
      <c r="F78" s="64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3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x14ac:dyDescent="0.3">
      <c r="A79" s="67"/>
      <c r="B79" s="67"/>
      <c r="C79" s="46" t="s">
        <v>242</v>
      </c>
      <c r="D79" s="47"/>
      <c r="E79" s="42" t="s">
        <v>84</v>
      </c>
      <c r="F79" s="43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3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x14ac:dyDescent="0.3">
      <c r="A80" s="67"/>
      <c r="B80" s="67"/>
      <c r="C80" s="46" t="s">
        <v>243</v>
      </c>
      <c r="D80" s="47"/>
      <c r="E80" s="42" t="s">
        <v>84</v>
      </c>
      <c r="F80" s="43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3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x14ac:dyDescent="0.3">
      <c r="A81" s="67"/>
      <c r="B81" s="67"/>
      <c r="C81" s="46" t="s">
        <v>219</v>
      </c>
      <c r="D81" s="47"/>
      <c r="E81" s="64" t="s">
        <v>83</v>
      </c>
      <c r="F81" s="64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3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x14ac:dyDescent="0.3">
      <c r="A82" s="67"/>
      <c r="B82" s="66" t="s">
        <v>36</v>
      </c>
      <c r="C82" s="46" t="s">
        <v>220</v>
      </c>
      <c r="D82" s="47"/>
      <c r="E82" s="42" t="s">
        <v>226</v>
      </c>
      <c r="F82" s="43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3">
        <v>0</v>
      </c>
      <c r="AA82" s="22">
        <v>0</v>
      </c>
      <c r="AB82" s="22">
        <v>0</v>
      </c>
      <c r="AC82" s="22">
        <v>0</v>
      </c>
    </row>
    <row r="83" spans="1:29" x14ac:dyDescent="0.3">
      <c r="A83" s="67"/>
      <c r="B83" s="67"/>
      <c r="C83" s="42"/>
      <c r="D83" s="43"/>
      <c r="E83" s="42"/>
      <c r="F83" s="43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4">
        <v>1</v>
      </c>
      <c r="AA83" s="22"/>
      <c r="AB83" s="22"/>
      <c r="AC83" s="22"/>
    </row>
    <row r="84" spans="1:29" x14ac:dyDescent="0.3">
      <c r="A84" s="67"/>
      <c r="B84" s="67"/>
      <c r="C84" s="46" t="s">
        <v>221</v>
      </c>
      <c r="D84" s="47"/>
      <c r="E84" s="42" t="s">
        <v>226</v>
      </c>
      <c r="F84" s="43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3">
        <v>0</v>
      </c>
      <c r="AA84" s="22">
        <v>0</v>
      </c>
      <c r="AB84" s="22">
        <v>0</v>
      </c>
      <c r="AC84" s="22">
        <v>0</v>
      </c>
    </row>
    <row r="85" spans="1:29" x14ac:dyDescent="0.3">
      <c r="A85" s="67"/>
      <c r="B85" s="67"/>
      <c r="C85" s="46" t="s">
        <v>222</v>
      </c>
      <c r="D85" s="47"/>
      <c r="E85" s="42" t="s">
        <v>226</v>
      </c>
      <c r="F85" s="43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3">
        <v>0</v>
      </c>
      <c r="AA85" s="22">
        <v>0</v>
      </c>
      <c r="AB85" s="22">
        <v>0</v>
      </c>
      <c r="AC85" s="22">
        <v>0</v>
      </c>
    </row>
    <row r="86" spans="1:29" x14ac:dyDescent="0.3">
      <c r="A86" s="67"/>
      <c r="B86" s="67"/>
      <c r="C86" s="46" t="s">
        <v>250</v>
      </c>
      <c r="D86" s="47"/>
      <c r="E86" s="42" t="s">
        <v>226</v>
      </c>
      <c r="F86" s="43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3">
        <v>0</v>
      </c>
      <c r="AB86" s="22">
        <v>0</v>
      </c>
      <c r="AC86" s="22">
        <v>0</v>
      </c>
    </row>
    <row r="87" spans="1:29" x14ac:dyDescent="0.3">
      <c r="A87" s="67"/>
      <c r="B87" s="67"/>
      <c r="C87" s="46" t="s">
        <v>256</v>
      </c>
      <c r="D87" s="47"/>
      <c r="E87" s="42" t="s">
        <v>226</v>
      </c>
      <c r="F87" s="43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3">
        <v>0</v>
      </c>
      <c r="AB87" s="22">
        <v>0</v>
      </c>
      <c r="AC87" s="22">
        <v>0</v>
      </c>
    </row>
    <row r="88" spans="1:29" x14ac:dyDescent="0.3">
      <c r="A88" s="67"/>
      <c r="B88" s="67"/>
      <c r="C88" s="42"/>
      <c r="D88" s="43"/>
      <c r="E88" s="42"/>
      <c r="F88" s="43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5">
        <v>2</v>
      </c>
      <c r="AB88" s="22"/>
      <c r="AC88" s="22"/>
    </row>
    <row r="89" spans="1:29" x14ac:dyDescent="0.3">
      <c r="A89" s="67"/>
      <c r="B89" s="67"/>
      <c r="C89" s="48" t="s">
        <v>223</v>
      </c>
      <c r="D89" s="49"/>
      <c r="E89" s="42" t="s">
        <v>226</v>
      </c>
      <c r="F89" s="43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3">
        <v>0</v>
      </c>
      <c r="AB89" s="22">
        <v>0</v>
      </c>
      <c r="AC89" s="22">
        <v>0</v>
      </c>
    </row>
    <row r="90" spans="1:29" x14ac:dyDescent="0.3">
      <c r="A90" s="67"/>
      <c r="B90" s="67"/>
      <c r="C90" s="48" t="s">
        <v>224</v>
      </c>
      <c r="D90" s="49"/>
      <c r="E90" s="42" t="s">
        <v>226</v>
      </c>
      <c r="F90" s="43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3">
        <v>0</v>
      </c>
      <c r="AB90" s="22">
        <v>0</v>
      </c>
      <c r="AC90" s="22">
        <v>0</v>
      </c>
    </row>
    <row r="91" spans="1:29" x14ac:dyDescent="0.3">
      <c r="A91" s="67"/>
      <c r="B91" s="67"/>
      <c r="C91" s="48" t="s">
        <v>244</v>
      </c>
      <c r="D91" s="49"/>
      <c r="E91" s="42" t="s">
        <v>226</v>
      </c>
      <c r="F91" s="43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3">
        <v>0</v>
      </c>
      <c r="AB91" s="22">
        <v>0</v>
      </c>
      <c r="AC91" s="22">
        <v>0</v>
      </c>
    </row>
    <row r="92" spans="1:29" x14ac:dyDescent="0.3">
      <c r="A92" s="67"/>
      <c r="B92" s="67"/>
      <c r="C92" s="48" t="s">
        <v>245</v>
      </c>
      <c r="D92" s="49"/>
      <c r="E92" s="42" t="s">
        <v>226</v>
      </c>
      <c r="F92" s="43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3">
        <v>0</v>
      </c>
      <c r="AB92" s="22">
        <v>0</v>
      </c>
      <c r="AC92" s="22">
        <v>0</v>
      </c>
    </row>
    <row r="93" spans="1:29" x14ac:dyDescent="0.3">
      <c r="A93" s="67"/>
      <c r="B93" s="68"/>
      <c r="C93" s="48" t="s">
        <v>225</v>
      </c>
      <c r="D93" s="49"/>
      <c r="E93" s="42" t="s">
        <v>226</v>
      </c>
      <c r="F93" s="43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3">
        <v>0</v>
      </c>
      <c r="AB93" s="22">
        <v>0</v>
      </c>
      <c r="AC93" s="22">
        <v>0</v>
      </c>
    </row>
    <row r="94" spans="1:29" x14ac:dyDescent="0.3">
      <c r="A94" s="67"/>
      <c r="B94" s="66" t="s">
        <v>46</v>
      </c>
      <c r="C94" s="46" t="s">
        <v>227</v>
      </c>
      <c r="D94" s="47"/>
      <c r="E94" s="62" t="s">
        <v>85</v>
      </c>
      <c r="F94" s="63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3">
        <v>0</v>
      </c>
      <c r="AC94" s="22">
        <v>0</v>
      </c>
    </row>
    <row r="95" spans="1:29" x14ac:dyDescent="0.3">
      <c r="A95" s="67"/>
      <c r="B95" s="67"/>
      <c r="C95" s="46" t="s">
        <v>228</v>
      </c>
      <c r="D95" s="47"/>
      <c r="E95" s="62" t="s">
        <v>86</v>
      </c>
      <c r="F95" s="63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3">
        <v>0</v>
      </c>
      <c r="AC95" s="22">
        <v>0</v>
      </c>
    </row>
    <row r="96" spans="1:29" x14ac:dyDescent="0.3">
      <c r="A96" s="67"/>
      <c r="B96" s="67"/>
      <c r="C96" s="42"/>
      <c r="D96" s="43"/>
      <c r="E96" s="62"/>
      <c r="F96" s="63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5">
        <v>1</v>
      </c>
      <c r="AC96" s="22"/>
    </row>
    <row r="97" spans="1:29" x14ac:dyDescent="0.3">
      <c r="A97" s="67"/>
      <c r="B97" s="67"/>
      <c r="C97" s="46" t="s">
        <v>229</v>
      </c>
      <c r="D97" s="47"/>
      <c r="E97" s="62" t="s">
        <v>84</v>
      </c>
      <c r="F97" s="63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3">
        <v>0</v>
      </c>
      <c r="AC97" s="22">
        <v>0</v>
      </c>
    </row>
    <row r="98" spans="1:29" x14ac:dyDescent="0.3">
      <c r="A98" s="67"/>
      <c r="B98" s="67"/>
      <c r="C98" s="46" t="s">
        <v>249</v>
      </c>
      <c r="D98" s="47"/>
      <c r="E98" s="62" t="s">
        <v>83</v>
      </c>
      <c r="F98" s="63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3">
        <v>0</v>
      </c>
      <c r="AC98" s="22">
        <v>0</v>
      </c>
    </row>
    <row r="99" spans="1:29" x14ac:dyDescent="0.3">
      <c r="A99" s="67"/>
      <c r="B99" s="67"/>
      <c r="C99" s="46" t="s">
        <v>257</v>
      </c>
      <c r="D99" s="47"/>
      <c r="E99" s="62" t="s">
        <v>84</v>
      </c>
      <c r="F99" s="63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3">
        <v>0</v>
      </c>
      <c r="AC99" s="22">
        <v>0</v>
      </c>
    </row>
    <row r="100" spans="1:29" x14ac:dyDescent="0.3">
      <c r="A100" s="67"/>
      <c r="B100" s="67"/>
      <c r="C100" s="42"/>
      <c r="D100" s="43"/>
      <c r="E100" s="62"/>
      <c r="F100" s="63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5">
        <v>1</v>
      </c>
      <c r="AC100" s="22"/>
    </row>
    <row r="101" spans="1:29" x14ac:dyDescent="0.3">
      <c r="A101" s="67"/>
      <c r="B101" s="67"/>
      <c r="C101" s="46" t="s">
        <v>230</v>
      </c>
      <c r="D101" s="47"/>
      <c r="E101" s="62" t="s">
        <v>85</v>
      </c>
      <c r="F101" s="63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3">
        <v>0</v>
      </c>
      <c r="AC101" s="22">
        <v>0</v>
      </c>
    </row>
    <row r="102" spans="1:29" x14ac:dyDescent="0.3">
      <c r="A102" s="67"/>
      <c r="B102" s="67"/>
      <c r="C102" s="46" t="s">
        <v>231</v>
      </c>
      <c r="D102" s="47"/>
      <c r="E102" s="62" t="s">
        <v>86</v>
      </c>
      <c r="F102" s="63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3">
        <v>0</v>
      </c>
      <c r="AC102" s="22">
        <v>0</v>
      </c>
    </row>
    <row r="103" spans="1:29" x14ac:dyDescent="0.3">
      <c r="A103" s="67"/>
      <c r="B103" s="67"/>
      <c r="C103" s="46" t="s">
        <v>246</v>
      </c>
      <c r="D103" s="47"/>
      <c r="E103" s="62" t="s">
        <v>83</v>
      </c>
      <c r="F103" s="63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3">
        <v>0</v>
      </c>
      <c r="AC103" s="22">
        <v>0</v>
      </c>
    </row>
    <row r="104" spans="1:29" x14ac:dyDescent="0.3">
      <c r="A104" s="67"/>
      <c r="B104" s="67"/>
      <c r="C104" s="46" t="s">
        <v>247</v>
      </c>
      <c r="D104" s="47"/>
      <c r="E104" s="62" t="s">
        <v>84</v>
      </c>
      <c r="F104" s="63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3">
        <v>0</v>
      </c>
      <c r="AC104" s="22">
        <v>0</v>
      </c>
    </row>
    <row r="105" spans="1:29" x14ac:dyDescent="0.3">
      <c r="A105" s="67"/>
      <c r="B105" s="68"/>
      <c r="C105" s="46" t="s">
        <v>232</v>
      </c>
      <c r="D105" s="47"/>
      <c r="E105" s="62" t="s">
        <v>83</v>
      </c>
      <c r="F105" s="63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3">
        <v>0</v>
      </c>
      <c r="AC105" s="22">
        <v>0</v>
      </c>
    </row>
    <row r="106" spans="1:29" x14ac:dyDescent="0.3">
      <c r="A106" s="67"/>
      <c r="B106" s="66" t="s">
        <v>45</v>
      </c>
      <c r="C106" s="46" t="s">
        <v>55</v>
      </c>
      <c r="D106" s="47"/>
      <c r="E106" s="42" t="s">
        <v>57</v>
      </c>
      <c r="F106" s="43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3">
        <v>0</v>
      </c>
    </row>
    <row r="107" spans="1:29" x14ac:dyDescent="0.3">
      <c r="A107" s="67"/>
      <c r="B107" s="68"/>
      <c r="C107" s="46" t="s">
        <v>56</v>
      </c>
      <c r="D107" s="47"/>
      <c r="E107" s="42" t="s">
        <v>57</v>
      </c>
      <c r="F107" s="43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3">
        <v>0</v>
      </c>
    </row>
    <row r="108" spans="1:29" x14ac:dyDescent="0.3">
      <c r="A108" s="67"/>
      <c r="B108" s="76" t="s">
        <v>13</v>
      </c>
      <c r="C108" s="77"/>
      <c r="D108" s="78"/>
      <c r="E108" s="69" t="s">
        <v>12</v>
      </c>
      <c r="F108" s="70"/>
      <c r="G108" s="42">
        <f>SUM(G16:G107)</f>
        <v>167</v>
      </c>
      <c r="H108" s="43"/>
      <c r="I108" s="22">
        <f>SUM(I16:I107)</f>
        <v>169</v>
      </c>
      <c r="J108" s="22">
        <f>SUM(J16:J107)</f>
        <v>158</v>
      </c>
      <c r="K108" s="22">
        <f>SUM(K16:K107)-K18</f>
        <v>155</v>
      </c>
      <c r="L108" s="22">
        <f>SUM(L16:L107)</f>
        <v>150</v>
      </c>
      <c r="M108" s="22">
        <f>SUM(M16:M107)</f>
        <v>138</v>
      </c>
      <c r="N108" s="22">
        <f>SUM(N16:N107)-N33</f>
        <v>132</v>
      </c>
      <c r="O108" s="22">
        <f>SUM(O16:O107)</f>
        <v>129</v>
      </c>
      <c r="P108" s="22">
        <f>SUM(P16:P107)</f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>SUM(T16:T107)</f>
        <v>94</v>
      </c>
      <c r="U108" s="22">
        <f>SUM(U16:U107)</f>
        <v>89</v>
      </c>
      <c r="V108" s="22">
        <f>SUM(V16:V107)</f>
        <v>68</v>
      </c>
      <c r="W108" s="22">
        <f>SUM(W16:W107)-W71</f>
        <v>60</v>
      </c>
      <c r="X108" s="22">
        <f>SUM(X16:X107)</f>
        <v>55</v>
      </c>
      <c r="Y108" s="22">
        <f>SUM(Y16:Y107)</f>
        <v>47</v>
      </c>
      <c r="Z108" s="22">
        <f>SUM(Z16:Z107)-Z83</f>
        <v>44</v>
      </c>
      <c r="AA108" s="22">
        <f>SUM(AA16:AA107)</f>
        <v>32</v>
      </c>
      <c r="AB108" s="22">
        <f>SUM(AB16:AB107)</f>
        <v>12</v>
      </c>
      <c r="AC108" s="22">
        <f>SUM(AC16:AC107)</f>
        <v>0</v>
      </c>
    </row>
    <row r="109" spans="1:29" x14ac:dyDescent="0.3">
      <c r="A109" s="68"/>
      <c r="B109" s="79"/>
      <c r="C109" s="80"/>
      <c r="D109" s="81"/>
      <c r="E109" s="69" t="s">
        <v>58</v>
      </c>
      <c r="F109" s="70"/>
      <c r="G109" s="42">
        <f>SUM(H16:H107)</f>
        <v>171</v>
      </c>
      <c r="H109" s="43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>SUM(T16:T107)</f>
        <v>94</v>
      </c>
      <c r="U109" s="22">
        <f>SUM(U16:U107)</f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 t="shared" ref="AC109" si="0">SUM(AC16:AC107)</f>
        <v>0</v>
      </c>
    </row>
  </sheetData>
  <mergeCells count="205">
    <mergeCell ref="C24:D24"/>
    <mergeCell ref="B108:D109"/>
    <mergeCell ref="E39:F39"/>
    <mergeCell ref="B34:B46"/>
    <mergeCell ref="C46:D46"/>
    <mergeCell ref="E46:F46"/>
    <mergeCell ref="C50:D50"/>
    <mergeCell ref="E50:F50"/>
    <mergeCell ref="C57:D57"/>
    <mergeCell ref="E57:F57"/>
    <mergeCell ref="B47:B71"/>
    <mergeCell ref="C71:D71"/>
    <mergeCell ref="E71:F71"/>
    <mergeCell ref="E109:F109"/>
    <mergeCell ref="E98:F98"/>
    <mergeCell ref="E99:F99"/>
    <mergeCell ref="E74:F74"/>
    <mergeCell ref="E83:F83"/>
    <mergeCell ref="B106:B107"/>
    <mergeCell ref="C36:D36"/>
    <mergeCell ref="C37:D37"/>
    <mergeCell ref="C38:D38"/>
    <mergeCell ref="C45:D45"/>
    <mergeCell ref="C39:D39"/>
    <mergeCell ref="A1:B1"/>
    <mergeCell ref="A2:B2"/>
    <mergeCell ref="A3:B3"/>
    <mergeCell ref="A4:B4"/>
    <mergeCell ref="B6:E6"/>
    <mergeCell ref="B13:C13"/>
    <mergeCell ref="E19:F19"/>
    <mergeCell ref="E20:F20"/>
    <mergeCell ref="B19:D19"/>
    <mergeCell ref="B18:D18"/>
    <mergeCell ref="E18:F18"/>
    <mergeCell ref="B20:B33"/>
    <mergeCell ref="C33:D33"/>
    <mergeCell ref="C25:D25"/>
    <mergeCell ref="C20:D20"/>
    <mergeCell ref="C21:D21"/>
    <mergeCell ref="C22:D22"/>
    <mergeCell ref="C23:D23"/>
    <mergeCell ref="E21:F21"/>
    <mergeCell ref="E22:F22"/>
    <mergeCell ref="E23:F23"/>
    <mergeCell ref="E24:F24"/>
    <mergeCell ref="E25:F25"/>
    <mergeCell ref="C32:D32"/>
    <mergeCell ref="G109:H109"/>
    <mergeCell ref="B82:B93"/>
    <mergeCell ref="C93:D93"/>
    <mergeCell ref="C83:D83"/>
    <mergeCell ref="C105:D105"/>
    <mergeCell ref="B94:B105"/>
    <mergeCell ref="C96:D96"/>
    <mergeCell ref="C47:D47"/>
    <mergeCell ref="C48:D48"/>
    <mergeCell ref="C49:D49"/>
    <mergeCell ref="C51:D51"/>
    <mergeCell ref="C52:D52"/>
    <mergeCell ref="C53:D53"/>
    <mergeCell ref="C55:D55"/>
    <mergeCell ref="C56:D56"/>
    <mergeCell ref="C58:D58"/>
    <mergeCell ref="B72:B81"/>
    <mergeCell ref="C72:D72"/>
    <mergeCell ref="C73:D73"/>
    <mergeCell ref="C54:D54"/>
    <mergeCell ref="E106:F106"/>
    <mergeCell ref="C107:D107"/>
    <mergeCell ref="G108:H108"/>
    <mergeCell ref="E55:F55"/>
    <mergeCell ref="E58:F58"/>
    <mergeCell ref="E52:F52"/>
    <mergeCell ref="E53:F53"/>
    <mergeCell ref="E54:F54"/>
    <mergeCell ref="E56:F56"/>
    <mergeCell ref="E59:F59"/>
    <mergeCell ref="E60:F60"/>
    <mergeCell ref="E62:F62"/>
    <mergeCell ref="E65:F65"/>
    <mergeCell ref="E63:F63"/>
    <mergeCell ref="E61:F61"/>
    <mergeCell ref="E15:F15"/>
    <mergeCell ref="C15:D15"/>
    <mergeCell ref="C70:D70"/>
    <mergeCell ref="C99:D99"/>
    <mergeCell ref="C98:D98"/>
    <mergeCell ref="C87:D87"/>
    <mergeCell ref="C86:D86"/>
    <mergeCell ref="C85:D85"/>
    <mergeCell ref="C84:D84"/>
    <mergeCell ref="C82:D82"/>
    <mergeCell ref="C75:D75"/>
    <mergeCell ref="E48:F48"/>
    <mergeCell ref="E49:F49"/>
    <mergeCell ref="C74:D74"/>
    <mergeCell ref="C94:D94"/>
    <mergeCell ref="C95:D95"/>
    <mergeCell ref="E97:F97"/>
    <mergeCell ref="E75:F75"/>
    <mergeCell ref="E87:F87"/>
    <mergeCell ref="E94:F94"/>
    <mergeCell ref="E95:F95"/>
    <mergeCell ref="E96:F96"/>
    <mergeCell ref="E86:F86"/>
    <mergeCell ref="E82:F82"/>
    <mergeCell ref="C61:D61"/>
    <mergeCell ref="E70:F70"/>
    <mergeCell ref="E72:F72"/>
    <mergeCell ref="E73:F73"/>
    <mergeCell ref="B17:D17"/>
    <mergeCell ref="B16:D16"/>
    <mergeCell ref="A16:A109"/>
    <mergeCell ref="E17:F17"/>
    <mergeCell ref="E16:F16"/>
    <mergeCell ref="E107:F107"/>
    <mergeCell ref="E108:F108"/>
    <mergeCell ref="E105:F105"/>
    <mergeCell ref="E84:F84"/>
    <mergeCell ref="E85:F85"/>
    <mergeCell ref="E47:F47"/>
    <mergeCell ref="C59:D59"/>
    <mergeCell ref="C60:D60"/>
    <mergeCell ref="C62:D62"/>
    <mergeCell ref="C63:D63"/>
    <mergeCell ref="C64:D64"/>
    <mergeCell ref="E64:F64"/>
    <mergeCell ref="C65:D65"/>
    <mergeCell ref="E45:F45"/>
    <mergeCell ref="E51:F51"/>
    <mergeCell ref="C76:D76"/>
    <mergeCell ref="E76:F76"/>
    <mergeCell ref="C89:D89"/>
    <mergeCell ref="C80:D80"/>
    <mergeCell ref="E80:F80"/>
    <mergeCell ref="C35:D35"/>
    <mergeCell ref="C106:D106"/>
    <mergeCell ref="C26:D26"/>
    <mergeCell ref="C27:D27"/>
    <mergeCell ref="C31:D31"/>
    <mergeCell ref="E26:F26"/>
    <mergeCell ref="E27:F27"/>
    <mergeCell ref="E31:F31"/>
    <mergeCell ref="C40:D40"/>
    <mergeCell ref="E40:F40"/>
    <mergeCell ref="C42:D42"/>
    <mergeCell ref="C41:D41"/>
    <mergeCell ref="E41:F41"/>
    <mergeCell ref="E42:F42"/>
    <mergeCell ref="E32:F32"/>
    <mergeCell ref="E33:F33"/>
    <mergeCell ref="C34:D34"/>
    <mergeCell ref="E34:F34"/>
    <mergeCell ref="E35:F35"/>
    <mergeCell ref="E102:F102"/>
    <mergeCell ref="C97:D97"/>
    <mergeCell ref="E93:F93"/>
    <mergeCell ref="C91:D91"/>
    <mergeCell ref="C92:D92"/>
    <mergeCell ref="E91:F91"/>
    <mergeCell ref="E92:F92"/>
    <mergeCell ref="C77:D77"/>
    <mergeCell ref="C78:D78"/>
    <mergeCell ref="C81:D81"/>
    <mergeCell ref="E78:F78"/>
    <mergeCell ref="E81:F81"/>
    <mergeCell ref="E77:F77"/>
    <mergeCell ref="C28:D28"/>
    <mergeCell ref="C29:D29"/>
    <mergeCell ref="E28:F28"/>
    <mergeCell ref="E29:F29"/>
    <mergeCell ref="C30:D30"/>
    <mergeCell ref="E30:F30"/>
    <mergeCell ref="C44:D44"/>
    <mergeCell ref="C43:D43"/>
    <mergeCell ref="E43:F43"/>
    <mergeCell ref="E44:F44"/>
    <mergeCell ref="E36:F36"/>
    <mergeCell ref="E37:F37"/>
    <mergeCell ref="E38:F38"/>
    <mergeCell ref="C103:D103"/>
    <mergeCell ref="C104:D104"/>
    <mergeCell ref="E103:F103"/>
    <mergeCell ref="E104:F104"/>
    <mergeCell ref="C66:D66"/>
    <mergeCell ref="C69:D69"/>
    <mergeCell ref="E66:F66"/>
    <mergeCell ref="E69:F69"/>
    <mergeCell ref="C67:D67"/>
    <mergeCell ref="C68:D68"/>
    <mergeCell ref="E67:F67"/>
    <mergeCell ref="E68:F68"/>
    <mergeCell ref="C79:D79"/>
    <mergeCell ref="E79:F79"/>
    <mergeCell ref="C90:D90"/>
    <mergeCell ref="C88:D88"/>
    <mergeCell ref="E88:F88"/>
    <mergeCell ref="E89:F89"/>
    <mergeCell ref="E90:F90"/>
    <mergeCell ref="C100:D100"/>
    <mergeCell ref="C101:D101"/>
    <mergeCell ref="C102:D102"/>
    <mergeCell ref="E100:F100"/>
    <mergeCell ref="E101:F10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7" sqref="B7"/>
    </sheetView>
  </sheetViews>
  <sheetFormatPr defaultRowHeight="14.4" x14ac:dyDescent="0.3"/>
  <cols>
    <col min="2" max="11" width="10" customWidth="1"/>
  </cols>
  <sheetData>
    <row r="1" spans="1:11" ht="16.8" x14ac:dyDescent="0.3">
      <c r="A1" s="84" t="s">
        <v>60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ht="16.8" x14ac:dyDescent="0.3">
      <c r="A2" s="87"/>
      <c r="B2" s="88" t="s">
        <v>104</v>
      </c>
      <c r="C2" s="88"/>
      <c r="D2" s="88" t="s">
        <v>83</v>
      </c>
      <c r="E2" s="88"/>
      <c r="F2" s="88" t="s">
        <v>85</v>
      </c>
      <c r="G2" s="88"/>
      <c r="H2" s="88" t="s">
        <v>84</v>
      </c>
      <c r="I2" s="88"/>
      <c r="J2" s="88" t="s">
        <v>86</v>
      </c>
      <c r="K2" s="89"/>
    </row>
    <row r="3" spans="1:11" ht="16.8" x14ac:dyDescent="0.3">
      <c r="A3" s="87"/>
      <c r="B3" s="27" t="s">
        <v>12</v>
      </c>
      <c r="C3" s="27" t="s">
        <v>58</v>
      </c>
      <c r="D3" s="27" t="s">
        <v>12</v>
      </c>
      <c r="E3" s="27" t="s">
        <v>58</v>
      </c>
      <c r="F3" s="27" t="s">
        <v>12</v>
      </c>
      <c r="G3" s="27" t="s">
        <v>58</v>
      </c>
      <c r="H3" s="27" t="s">
        <v>12</v>
      </c>
      <c r="I3" s="27" t="s">
        <v>58</v>
      </c>
      <c r="J3" s="27" t="s">
        <v>12</v>
      </c>
      <c r="K3" s="28" t="s">
        <v>58</v>
      </c>
    </row>
    <row r="4" spans="1:11" ht="16.8" x14ac:dyDescent="0.3">
      <c r="A4" s="31" t="s">
        <v>5</v>
      </c>
      <c r="B4" s="29">
        <f ca="1">'Sprint 1'!$D$8</f>
        <v>58.6</v>
      </c>
      <c r="C4" s="29">
        <f ca="1">'Sprint 1'!$E$8</f>
        <v>57</v>
      </c>
      <c r="D4" s="29">
        <f ca="1">'Sprint 1'!$D$9</f>
        <v>30.6</v>
      </c>
      <c r="E4" s="29">
        <f ca="1">'Sprint 1'!$E$9</f>
        <v>31.5</v>
      </c>
      <c r="F4" s="29">
        <f ca="1">'Sprint 1'!$D$10</f>
        <v>23.6</v>
      </c>
      <c r="G4" s="29">
        <f ca="1">'Sprint 1'!$E$10</f>
        <v>22.5</v>
      </c>
      <c r="H4" s="29">
        <f ca="1">'Sprint 1'!$D$11</f>
        <v>20.6</v>
      </c>
      <c r="I4" s="29">
        <f ca="1">'Sprint 1'!$E$11</f>
        <v>21.5</v>
      </c>
      <c r="J4" s="29">
        <f ca="1">'Sprint 1'!$D$12</f>
        <v>18.600000000000001</v>
      </c>
      <c r="K4" s="29">
        <f ca="1">'Sprint 1'!$E$12</f>
        <v>19.5</v>
      </c>
    </row>
    <row r="5" spans="1:11" ht="16.8" x14ac:dyDescent="0.3">
      <c r="A5" s="31" t="s">
        <v>41</v>
      </c>
      <c r="B5" s="29">
        <f ca="1">'Sprint 2'!$D$8</f>
        <v>55.9</v>
      </c>
      <c r="C5" s="29">
        <f ca="1">'Sprint 2'!$E$8</f>
        <v>54</v>
      </c>
      <c r="D5" s="29">
        <f ca="1">'Sprint 2'!$D$9</f>
        <v>24.9</v>
      </c>
      <c r="E5" s="29">
        <f ca="1">'Sprint 2'!$E$9</f>
        <v>25.5</v>
      </c>
      <c r="F5" s="29">
        <f ca="1">'Sprint 2'!$D$10</f>
        <v>27.4</v>
      </c>
      <c r="G5" s="29">
        <f ca="1">'Sprint 2'!$E$10</f>
        <v>26.5</v>
      </c>
      <c r="H5" s="29">
        <f ca="1">'Sprint 2'!$D$11</f>
        <v>17.899999999999999</v>
      </c>
      <c r="I5" s="29">
        <f ca="1">'Sprint 2'!$E$11</f>
        <v>19.5</v>
      </c>
      <c r="J5" s="29">
        <f ca="1">'Sprint 2'!$D$12</f>
        <v>24.9</v>
      </c>
      <c r="K5" s="29">
        <f ca="1">'Sprint 2'!$E$12</f>
        <v>28.5</v>
      </c>
    </row>
    <row r="6" spans="1:11" ht="16.8" x14ac:dyDescent="0.3">
      <c r="A6" s="31" t="s">
        <v>42</v>
      </c>
      <c r="B6" s="29">
        <f ca="1">'Sprint 3'!$D$8</f>
        <v>59.7</v>
      </c>
      <c r="C6" s="29">
        <f ca="1">'Sprint 3'!$E$8</f>
        <v>59</v>
      </c>
      <c r="D6" s="29">
        <f ca="1">'Sprint 3'!$D$9</f>
        <v>24.2</v>
      </c>
      <c r="E6" s="29">
        <f ca="1">'Sprint 3'!$E$9</f>
        <v>27.5</v>
      </c>
      <c r="F6" s="29">
        <f ca="1">'Sprint 3'!$D$10</f>
        <v>25.2</v>
      </c>
      <c r="G6" s="29">
        <f ca="1">'Sprint 3'!$E$10</f>
        <v>25.5</v>
      </c>
      <c r="H6" s="29">
        <f ca="1">'Sprint 3'!$D$11</f>
        <v>25.2</v>
      </c>
      <c r="I6" s="29">
        <f ca="1">'Sprint 3'!$E$11</f>
        <v>24.5</v>
      </c>
      <c r="J6" s="29">
        <f ca="1">'Sprint 3'!$D$12</f>
        <v>32.700000000000003</v>
      </c>
      <c r="K6" s="29">
        <f ca="1">'Sprint 3'!$E$12</f>
        <v>32.5</v>
      </c>
    </row>
    <row r="7" spans="1:11" ht="17.399999999999999" thickBot="1" x14ac:dyDescent="0.35">
      <c r="A7" s="32" t="s">
        <v>13</v>
      </c>
      <c r="B7" s="30">
        <f ca="1">SUM(B4:B6)</f>
        <v>174.2</v>
      </c>
      <c r="C7" s="30">
        <f t="shared" ref="C7:K7" ca="1" si="0">SUM(C4:C6)</f>
        <v>170</v>
      </c>
      <c r="D7" s="30">
        <f t="shared" ca="1" si="0"/>
        <v>79.7</v>
      </c>
      <c r="E7" s="30">
        <f t="shared" ca="1" si="0"/>
        <v>84.5</v>
      </c>
      <c r="F7" s="30">
        <f t="shared" ca="1" si="0"/>
        <v>76.2</v>
      </c>
      <c r="G7" s="30">
        <f t="shared" ca="1" si="0"/>
        <v>74.5</v>
      </c>
      <c r="H7" s="30">
        <f t="shared" ca="1" si="0"/>
        <v>63.7</v>
      </c>
      <c r="I7" s="30">
        <f t="shared" ca="1" si="0"/>
        <v>65.5</v>
      </c>
      <c r="J7" s="30">
        <f t="shared" ca="1" si="0"/>
        <v>76.2</v>
      </c>
      <c r="K7" s="30">
        <f t="shared" ca="1" si="0"/>
        <v>80.5</v>
      </c>
    </row>
    <row r="9" spans="1:11" ht="15" thickBot="1" x14ac:dyDescent="0.35"/>
    <row r="10" spans="1:11" ht="16.8" x14ac:dyDescent="0.3">
      <c r="E10" s="82" t="s">
        <v>61</v>
      </c>
      <c r="F10" s="83"/>
    </row>
    <row r="11" spans="1:11" ht="16.8" x14ac:dyDescent="0.3">
      <c r="E11" s="33" t="s">
        <v>12</v>
      </c>
      <c r="F11" s="34">
        <f ca="1">SUMIF($B$3:$K$3,"Thực tế",$B$7:$K$7)</f>
        <v>469.99999999999994</v>
      </c>
    </row>
    <row r="12" spans="1:11" ht="17.399999999999999" thickBot="1" x14ac:dyDescent="0.35">
      <c r="E12" s="35" t="s">
        <v>58</v>
      </c>
      <c r="F12" s="36">
        <f ca="1">SUMIF($B$3:$K$3,"Ước tính",$B$7:$K$7)</f>
        <v>475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2021-04-23T08:05:10Z</dcterms:created>
  <dcterms:modified xsi:type="dcterms:W3CDTF">2024-12-13T01:17:55Z</dcterms:modified>
</cp:coreProperties>
</file>