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dw12_000\OneDrive - Ara Institute of Canterbury\BCPR203\Assignment\"/>
    </mc:Choice>
  </mc:AlternateContent>
  <xr:revisionPtr revIDLastSave="46" documentId="11_1FB59D5621F6C04AEE54D177B3079ECA5A1468E0" xr6:coauthVersionLast="34" xr6:coauthVersionMax="36" xr10:uidLastSave="{4BAA50AB-C738-473D-9CA8-F2AAE343B55B}"/>
  <bookViews>
    <workbookView minimized="1" xWindow="0" yWindow="0" windowWidth="28800" windowHeight="18000" activeTab="2" xr2:uid="{00000000-000D-0000-FFFF-FFFF00000000}"/>
  </bookViews>
  <sheets>
    <sheet name="Sample of fields" sheetId="1" r:id="rId1"/>
    <sheet name="Other Data" sheetId="3" r:id="rId2"/>
    <sheet name="Course Durations" sheetId="2" r:id="rId3"/>
    <sheet name="Settings" sheetId="4" r:id="rId4"/>
  </sheets>
  <externalReferences>
    <externalReference r:id="rId5"/>
    <externalReference r:id="rId6"/>
    <externalReference r:id="rId7"/>
  </externalReferences>
  <definedNames>
    <definedName name="checkBox">Settings!$A$2:$A$6</definedName>
    <definedName name="list" localSheetId="3">'[1]Course Duration'!$H$1:$H$6</definedName>
    <definedName name="list">'[2]Course Duration'!$H$1:$H$6</definedName>
    <definedName name="valuevx">42.314159</definedName>
    <definedName name="vertex42_copyright" hidden="1">"© 2009-2014 Vertex42 LLC"</definedName>
    <definedName name="vertex42_id" hidden="1">"attendance-record.xlsx"</definedName>
    <definedName name="vertex42_title" hidden="1">"Attendance Record Template"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O8" i="1"/>
  <c r="M8" i="1"/>
  <c r="H8" i="1"/>
  <c r="G8" i="1"/>
  <c r="I8" i="1" s="1"/>
  <c r="J8" i="1" s="1"/>
  <c r="K8" i="1" s="1"/>
  <c r="L8" i="1" s="1"/>
  <c r="G6" i="1" l="1"/>
  <c r="G7" i="1"/>
  <c r="G4" i="1" l="1"/>
  <c r="P4" i="1" s="1"/>
  <c r="G3" i="1"/>
  <c r="I3" i="1" s="1"/>
  <c r="J3" i="1" s="1"/>
  <c r="K3" i="1" s="1"/>
  <c r="L3" i="1" s="1"/>
  <c r="G5" i="1"/>
  <c r="I6" i="1"/>
  <c r="J6" i="1" s="1"/>
  <c r="K6" i="1" s="1"/>
  <c r="L6" i="1" s="1"/>
  <c r="G2" i="1"/>
  <c r="H3" i="1"/>
  <c r="O3" i="1"/>
  <c r="H4" i="1"/>
  <c r="O4" i="1"/>
  <c r="I5" i="1"/>
  <c r="J5" i="1" s="1"/>
  <c r="K5" i="1" s="1"/>
  <c r="L5" i="1" s="1"/>
  <c r="H5" i="1"/>
  <c r="O5" i="1"/>
  <c r="P5" i="1"/>
  <c r="H6" i="1"/>
  <c r="O6" i="1"/>
  <c r="H7" i="1"/>
  <c r="I7" i="1"/>
  <c r="J7" i="1" s="1"/>
  <c r="K7" i="1" s="1"/>
  <c r="L7" i="1" s="1"/>
  <c r="O7" i="1"/>
  <c r="P7" i="1"/>
  <c r="H2" i="1"/>
  <c r="C9" i="4"/>
  <c r="C10" i="4" s="1"/>
  <c r="C11" i="4" s="1"/>
  <c r="I4" i="1" l="1"/>
  <c r="J4" i="1" s="1"/>
  <c r="K4" i="1" s="1"/>
  <c r="L4" i="1" s="1"/>
  <c r="P3" i="1"/>
  <c r="P6" i="1"/>
  <c r="D35" i="2" l="1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I2" i="1"/>
  <c r="J2" i="1" s="1"/>
  <c r="K2" i="1" s="1"/>
  <c r="L2" i="1" s="1"/>
  <c r="S1" i="1"/>
  <c r="T1" i="1" s="1"/>
  <c r="U1" i="1" s="1"/>
  <c r="V1" i="1" s="1"/>
  <c r="W1" i="1" s="1"/>
  <c r="X1" i="1" l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M2" i="1"/>
  <c r="O2" i="1"/>
  <c r="P2" i="1"/>
  <c r="AM1" i="1" l="1"/>
  <c r="AN1" i="1" s="1"/>
  <c r="AO1" i="1" s="1"/>
  <c r="AP1" i="1" s="1"/>
  <c r="AQ1" i="1" s="1"/>
  <c r="AR1" i="1" s="1"/>
  <c r="M4" i="1"/>
  <c r="AS1" i="1" l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M6" i="1"/>
  <c r="BN1" i="1" l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M3" i="1"/>
  <c r="BY1" i="1" l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M7" i="1"/>
  <c r="CX1" i="1" l="1"/>
  <c r="CY1" i="1" s="1"/>
  <c r="CZ1" i="1" s="1"/>
  <c r="M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Nock</author>
    <author>Jo Harkerss</author>
  </authors>
  <commentList>
    <comment ref="M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This column returns the last date that someone attended (X) and changes to red if they have not attended in the last week
</t>
        </r>
        <r>
          <rPr>
            <b/>
            <sz val="9"/>
            <color rgb="FF000000"/>
            <rFont val="Tahoma"/>
            <family val="2"/>
          </rPr>
          <t>#N/A = no attendance recorded</t>
        </r>
      </text>
    </comment>
    <comment ref="AV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Jo Harkerss:</t>
        </r>
        <r>
          <rPr>
            <sz val="9"/>
            <color indexed="81"/>
            <rFont val="Tahoma"/>
            <family val="2"/>
          </rPr>
          <t xml:space="preserve">
Closed for Waitangi Day</t>
        </r>
      </text>
    </comment>
    <comment ref="CV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Jo Harkerss:</t>
        </r>
        <r>
          <rPr>
            <sz val="9"/>
            <color indexed="81"/>
            <rFont val="Tahoma"/>
            <family val="2"/>
          </rPr>
          <t xml:space="preserve">
Closed for Easter Weekend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Nock</author>
  </authors>
  <commentList>
    <comment ref="D1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Hidden - for Gina's Eyes Only!</t>
        </r>
      </text>
    </comment>
  </commentList>
</comments>
</file>

<file path=xl/sharedStrings.xml><?xml version="1.0" encoding="utf-8"?>
<sst xmlns="http://schemas.openxmlformats.org/spreadsheetml/2006/main" count="165" uniqueCount="92">
  <si>
    <t>ID Number</t>
  </si>
  <si>
    <t>First Name</t>
  </si>
  <si>
    <t>Last Name</t>
  </si>
  <si>
    <t>Course</t>
  </si>
  <si>
    <t>PROG</t>
  </si>
  <si>
    <t>Start Date</t>
  </si>
  <si>
    <t>End Date</t>
  </si>
  <si>
    <t>CFPS110</t>
  </si>
  <si>
    <t>days</t>
  </si>
  <si>
    <t>Weeks</t>
  </si>
  <si>
    <t>Sessions</t>
  </si>
  <si>
    <t>Programme</t>
  </si>
  <si>
    <t>CFCB110</t>
  </si>
  <si>
    <t>ACE</t>
  </si>
  <si>
    <t>CFCF106</t>
  </si>
  <si>
    <t>Level 3</t>
  </si>
  <si>
    <t>CFCS206</t>
  </si>
  <si>
    <t>CFDB110</t>
  </si>
  <si>
    <t>CFDB306</t>
  </si>
  <si>
    <t>CFDB310</t>
  </si>
  <si>
    <t>CFDC110</t>
  </si>
  <si>
    <t>CFDK110</t>
  </si>
  <si>
    <t>CFDK306</t>
  </si>
  <si>
    <t>CFHM301</t>
  </si>
  <si>
    <t>CFKY110</t>
  </si>
  <si>
    <t>CFPP110</t>
  </si>
  <si>
    <t>CFSP110</t>
  </si>
  <si>
    <t>CFSP306</t>
  </si>
  <si>
    <t>CFSP310</t>
  </si>
  <si>
    <t>CFWB110</t>
  </si>
  <si>
    <t>CFWB301</t>
  </si>
  <si>
    <t>CFWP110</t>
  </si>
  <si>
    <t>CFWP306</t>
  </si>
  <si>
    <t>CFWP310</t>
  </si>
  <si>
    <t>CFWP407</t>
  </si>
  <si>
    <t>ITTL300</t>
  </si>
  <si>
    <t>ITTL310</t>
  </si>
  <si>
    <t>ITTL320</t>
  </si>
  <si>
    <t>ITTL330</t>
  </si>
  <si>
    <t>ITTL340</t>
  </si>
  <si>
    <t>ITTL350</t>
  </si>
  <si>
    <t>ITTL400</t>
  </si>
  <si>
    <t>Level 4</t>
  </si>
  <si>
    <t>ITTL410</t>
  </si>
  <si>
    <t>ITTL420</t>
  </si>
  <si>
    <t>ITTL430</t>
  </si>
  <si>
    <t>ITTL440</t>
  </si>
  <si>
    <t>ITTL450</t>
  </si>
  <si>
    <t>CheckBox</t>
  </si>
  <si>
    <t>X</t>
  </si>
  <si>
    <t>M</t>
  </si>
  <si>
    <t>A</t>
  </si>
  <si>
    <t>E</t>
  </si>
  <si>
    <t>F</t>
  </si>
  <si>
    <t>Attended</t>
  </si>
  <si>
    <t>booked a morning session</t>
  </si>
  <si>
    <t>booked an afternoon session</t>
  </si>
  <si>
    <t>booked an evening session</t>
  </si>
  <si>
    <t>Forfieted (did not attend a booked session)</t>
  </si>
  <si>
    <t>A2:A3 is used to populate the drop-down</t>
  </si>
  <si>
    <t>lists within the attendance record</t>
  </si>
  <si>
    <t>Today</t>
  </si>
  <si>
    <t>Current week</t>
  </si>
  <si>
    <t>Previous Week</t>
  </si>
  <si>
    <t>Constants</t>
  </si>
  <si>
    <t>x</t>
  </si>
  <si>
    <t>P</t>
  </si>
  <si>
    <t>N</t>
  </si>
  <si>
    <t>J</t>
  </si>
  <si>
    <t>B</t>
  </si>
  <si>
    <t>G</t>
  </si>
  <si>
    <t>R</t>
  </si>
  <si>
    <t>T</t>
  </si>
  <si>
    <t>O</t>
  </si>
  <si>
    <t>W</t>
  </si>
  <si>
    <t>C</t>
  </si>
  <si>
    <t>Number of days attended</t>
    <phoneticPr fontId="23" type="noConversion"/>
  </si>
  <si>
    <t>Number of days</t>
    <phoneticPr fontId="23" type="noConversion"/>
  </si>
  <si>
    <t>Withdrawal point</t>
    <phoneticPr fontId="23" type="noConversion"/>
  </si>
  <si>
    <t>Last Withdrawal Date</t>
    <phoneticPr fontId="23" type="noConversion"/>
  </si>
  <si>
    <t>Attended past last withdrawal date?</t>
    <phoneticPr fontId="23" type="noConversion"/>
  </si>
  <si>
    <t>Date Last Attended</t>
    <phoneticPr fontId="23" type="noConversion"/>
  </si>
  <si>
    <t>Last Active Moodle</t>
    <phoneticPr fontId="23" type="noConversion"/>
  </si>
  <si>
    <t>Future Bookings?</t>
    <phoneticPr fontId="23" type="noConversion"/>
  </si>
  <si>
    <t>Weeks Left</t>
    <phoneticPr fontId="23" type="noConversion"/>
  </si>
  <si>
    <t>Completed</t>
    <phoneticPr fontId="23" type="noConversion"/>
  </si>
  <si>
    <t>Notes</t>
    <phoneticPr fontId="23" type="noConversion"/>
  </si>
  <si>
    <t>P</t>
    <phoneticPr fontId="23" type="noConversion"/>
  </si>
  <si>
    <t>N</t>
    <phoneticPr fontId="23" type="noConversion"/>
  </si>
  <si>
    <t>ITTL300</t>
    <phoneticPr fontId="23" type="noConversion"/>
  </si>
  <si>
    <t>Level 3</t>
    <phoneticPr fontId="23" type="noConversion"/>
  </si>
  <si>
    <t>X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</si>
</sst>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09]dddd\,\ d\ mmmm\ yyyy;@"/>
  </numFmts>
  <fonts count="2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sz val="11"/>
      <name val="맑은 고딕"/>
      <family val="2"/>
      <scheme val="major"/>
    </font>
    <font>
      <sz val="11"/>
      <color indexed="17"/>
      <name val="맑은 고딕"/>
      <family val="2"/>
      <scheme val="major"/>
    </font>
    <font>
      <sz val="11"/>
      <color rgb="FF0A0101"/>
      <name val="맑은 고딕"/>
      <family val="2"/>
      <scheme val="major"/>
    </font>
    <font>
      <sz val="11"/>
      <color indexed="59"/>
      <name val="맑은 고딕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10"/>
      <color theme="4"/>
      <name val="Arial"/>
      <family val="2"/>
    </font>
    <font>
      <sz val="18"/>
      <color indexed="60"/>
      <name val="맑은 고딕"/>
      <family val="1"/>
      <scheme val="major"/>
    </font>
    <font>
      <sz val="14"/>
      <color indexed="60"/>
      <name val="맑은 고딕"/>
      <family val="1"/>
      <scheme val="major"/>
    </font>
    <font>
      <sz val="10"/>
      <name val="Tahoma"/>
      <family val="2"/>
    </font>
    <font>
      <sz val="16"/>
      <name val="맑은 고딕"/>
      <family val="2"/>
      <scheme val="minor"/>
    </font>
    <font>
      <sz val="10"/>
      <name val="맑은 고딕"/>
      <family val="2"/>
      <scheme val="minor"/>
    </font>
    <font>
      <sz val="12"/>
      <color rgb="FF0A0101"/>
      <name val="Arial"/>
      <family val="2"/>
    </font>
    <font>
      <b/>
      <sz val="10"/>
      <name val="맑은 고딕"/>
      <family val="1"/>
      <scheme val="major"/>
    </font>
    <font>
      <sz val="8"/>
      <name val="맑은 고딕"/>
      <family val="3"/>
      <charset val="129"/>
      <scheme val="minor"/>
    </font>
    <font>
      <b/>
      <sz val="9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/>
    <xf numFmtId="0" fontId="13" fillId="11" borderId="0" applyNumberFormat="0" applyBorder="0" applyAlignment="0" applyProtection="0"/>
  </cellStyleXfs>
  <cellXfs count="59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76" fontId="5" fillId="0" borderId="0" xfId="0" applyNumberFormat="1" applyFont="1" applyAlignment="1" applyProtection="1">
      <alignment vertical="top" textRotation="90"/>
    </xf>
    <xf numFmtId="176" fontId="5" fillId="0" borderId="0" xfId="0" applyNumberFormat="1" applyFont="1" applyAlignment="1">
      <alignment vertical="top" textRotation="90"/>
    </xf>
    <xf numFmtId="176" fontId="5" fillId="4" borderId="0" xfId="0" applyNumberFormat="1" applyFont="1" applyFill="1" applyAlignment="1">
      <alignment vertical="top" textRotation="90"/>
    </xf>
    <xf numFmtId="176" fontId="5" fillId="5" borderId="0" xfId="0" applyNumberFormat="1" applyFont="1" applyFill="1" applyAlignment="1">
      <alignment vertical="top" textRotation="90"/>
    </xf>
    <xf numFmtId="176" fontId="5" fillId="0" borderId="0" xfId="0" applyNumberFormat="1" applyFont="1" applyAlignment="1">
      <alignment horizontal="center" vertical="top" textRotation="90"/>
    </xf>
    <xf numFmtId="176" fontId="5" fillId="4" borderId="0" xfId="0" applyNumberFormat="1" applyFont="1" applyFill="1" applyAlignment="1">
      <alignment horizontal="center" vertical="top" textRotation="90"/>
    </xf>
    <xf numFmtId="0" fontId="6" fillId="0" borderId="0" xfId="0" applyFont="1" applyBorder="1" applyProtection="1">
      <protection locked="0"/>
    </xf>
    <xf numFmtId="0" fontId="6" fillId="0" borderId="0" xfId="0" applyFont="1" applyBorder="1" applyAlignment="1">
      <alignment horizontal="left"/>
    </xf>
    <xf numFmtId="14" fontId="6" fillId="0" borderId="0" xfId="0" applyNumberFormat="1" applyFont="1" applyBorder="1" applyProtection="1">
      <protection locked="0"/>
    </xf>
    <xf numFmtId="14" fontId="7" fillId="2" borderId="1" xfId="1" quotePrefix="1" applyNumberFormat="1" applyFont="1" applyBorder="1" applyAlignment="1">
      <alignment horizontal="left" vertical="center" indent="1"/>
    </xf>
    <xf numFmtId="1" fontId="7" fillId="2" borderId="1" xfId="1" quotePrefix="1" applyNumberFormat="1" applyFont="1" applyBorder="1" applyAlignment="1">
      <alignment horizontal="left" vertical="center" indent="1"/>
    </xf>
    <xf numFmtId="1" fontId="7" fillId="2" borderId="1" xfId="1" applyNumberFormat="1" applyFont="1" applyBorder="1" applyAlignment="1">
      <alignment horizontal="left" vertical="center" indent="1"/>
    </xf>
    <xf numFmtId="14" fontId="7" fillId="2" borderId="1" xfId="1" applyNumberFormat="1" applyFont="1" applyBorder="1" applyAlignment="1">
      <alignment horizontal="left" vertical="center" indent="1"/>
    </xf>
    <xf numFmtId="0" fontId="8" fillId="0" borderId="0" xfId="0" applyNumberFormat="1" applyFont="1"/>
    <xf numFmtId="14" fontId="6" fillId="0" borderId="0" xfId="0" applyNumberFormat="1" applyFont="1"/>
    <xf numFmtId="14" fontId="6" fillId="0" borderId="0" xfId="0" applyNumberFormat="1" applyFont="1" applyProtection="1">
      <protection locked="0"/>
    </xf>
    <xf numFmtId="2" fontId="6" fillId="0" borderId="1" xfId="0" applyNumberFormat="1" applyFont="1" applyBorder="1" applyAlignment="1">
      <alignment horizontal="left" vertical="center" indent="1"/>
    </xf>
    <xf numFmtId="2" fontId="6" fillId="0" borderId="1" xfId="0" applyNumberFormat="1" applyFont="1" applyBorder="1" applyAlignment="1" applyProtection="1">
      <alignment horizontal="left" vertical="center" indent="1"/>
      <protection locked="0"/>
    </xf>
    <xf numFmtId="0" fontId="9" fillId="4" borderId="1" xfId="2" applyFont="1" applyFill="1" applyBorder="1" applyAlignment="1" applyProtection="1">
      <alignment horizontal="center" vertical="center"/>
      <protection locked="0"/>
    </xf>
    <xf numFmtId="0" fontId="9" fillId="6" borderId="1" xfId="2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9" fillId="5" borderId="1" xfId="2" applyFont="1" applyFill="1" applyBorder="1" applyAlignment="1" applyProtection="1">
      <alignment horizontal="center" vertical="center"/>
      <protection locked="0"/>
    </xf>
    <xf numFmtId="0" fontId="9" fillId="0" borderId="1" xfId="2" applyFont="1" applyFill="1" applyBorder="1" applyAlignment="1" applyProtection="1">
      <alignment horizontal="center" vertical="center"/>
      <protection locked="0"/>
    </xf>
    <xf numFmtId="0" fontId="3" fillId="7" borderId="2" xfId="0" applyFont="1" applyFill="1" applyBorder="1"/>
    <xf numFmtId="0" fontId="0" fillId="8" borderId="3" xfId="0" applyFont="1" applyFill="1" applyBorder="1"/>
    <xf numFmtId="0" fontId="0" fillId="8" borderId="2" xfId="0" applyFont="1" applyFill="1" applyBorder="1"/>
    <xf numFmtId="0" fontId="12" fillId="0" borderId="2" xfId="0" applyFont="1" applyBorder="1"/>
    <xf numFmtId="0" fontId="0" fillId="0" borderId="3" xfId="0" applyFont="1" applyBorder="1"/>
    <xf numFmtId="0" fontId="12" fillId="0" borderId="3" xfId="0" applyFont="1" applyBorder="1"/>
    <xf numFmtId="0" fontId="0" fillId="0" borderId="4" xfId="0" applyFont="1" applyBorder="1"/>
    <xf numFmtId="0" fontId="12" fillId="0" borderId="4" xfId="0" applyFont="1" applyBorder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9" borderId="0" xfId="3" applyFill="1" applyAlignment="1">
      <alignment horizontal="center"/>
    </xf>
    <xf numFmtId="0" fontId="12" fillId="0" borderId="0" xfId="3"/>
    <xf numFmtId="0" fontId="12" fillId="10" borderId="0" xfId="3" applyFill="1" applyAlignment="1">
      <alignment horizontal="center"/>
    </xf>
    <xf numFmtId="0" fontId="14" fillId="0" borderId="0" xfId="3" applyFont="1"/>
    <xf numFmtId="0" fontId="15" fillId="0" borderId="0" xfId="3" applyFont="1"/>
    <xf numFmtId="0" fontId="16" fillId="0" borderId="0" xfId="3" applyFont="1" applyFill="1" applyAlignment="1">
      <alignment horizontal="left"/>
    </xf>
    <xf numFmtId="14" fontId="18" fillId="0" borderId="0" xfId="3" applyNumberFormat="1" applyFont="1"/>
    <xf numFmtId="14" fontId="17" fillId="0" borderId="0" xfId="3" applyNumberFormat="1" applyFont="1" applyFill="1" applyAlignment="1">
      <alignment horizontal="center" vertical="center"/>
    </xf>
    <xf numFmtId="0" fontId="18" fillId="0" borderId="0" xfId="3" applyFont="1" applyAlignment="1">
      <alignment horizontal="left" wrapText="1"/>
    </xf>
    <xf numFmtId="0" fontId="19" fillId="0" borderId="0" xfId="3" applyFont="1"/>
    <xf numFmtId="0" fontId="13" fillId="11" borderId="0" xfId="4"/>
    <xf numFmtId="0" fontId="18" fillId="0" borderId="0" xfId="3" applyFont="1" applyAlignment="1">
      <alignment horizontal="left"/>
    </xf>
    <xf numFmtId="0" fontId="18" fillId="0" borderId="0" xfId="3" applyFont="1" applyAlignment="1">
      <alignment vertical="center"/>
    </xf>
    <xf numFmtId="0" fontId="20" fillId="0" borderId="0" xfId="3" applyFont="1"/>
    <xf numFmtId="0" fontId="18" fillId="0" borderId="0" xfId="3" applyFont="1"/>
    <xf numFmtId="0" fontId="21" fillId="0" borderId="0" xfId="3" quotePrefix="1" applyFont="1" applyAlignment="1">
      <alignment vertical="center"/>
    </xf>
    <xf numFmtId="0" fontId="22" fillId="0" borderId="0" xfId="3" applyFont="1" applyFill="1" applyBorder="1" applyAlignment="1">
      <alignment vertical="center"/>
    </xf>
    <xf numFmtId="14" fontId="0" fillId="0" borderId="0" xfId="0" applyNumberFormat="1"/>
    <xf numFmtId="0" fontId="4" fillId="12" borderId="0" xfId="0" applyFont="1" applyFill="1" applyAlignment="1">
      <alignment horizontal="left" wrapText="1"/>
    </xf>
    <xf numFmtId="0" fontId="6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4" fillId="12" borderId="0" xfId="0" applyFont="1" applyFill="1" applyAlignment="1">
      <alignment wrapText="1"/>
    </xf>
    <xf numFmtId="14" fontId="17" fillId="0" borderId="0" xfId="3" applyNumberFormat="1" applyFont="1" applyFill="1" applyAlignment="1">
      <alignment horizontal="center" vertical="center"/>
    </xf>
  </cellXfs>
  <cellStyles count="5">
    <cellStyle name="Good" xfId="1" builtinId="26"/>
    <cellStyle name="Good 2" xfId="4" xr:uid="{00000000-0005-0000-0000-000001000000}"/>
    <cellStyle name="Neutral" xfId="2" builtinId="28"/>
    <cellStyle name="Normal" xfId="0" builtinId="0"/>
    <cellStyle name="Normal 2" xfId="3" xr:uid="{00000000-0005-0000-0000-000004000000}"/>
  </cellStyles>
  <dxfs count="21">
    <dxf>
      <font>
        <color theme="7" tint="-0.499984740745262"/>
      </font>
      <fill>
        <patternFill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7" tint="-0.49998474074526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3600450</xdr:colOff>
      <xdr:row>0</xdr:row>
      <xdr:rowOff>0</xdr:rowOff>
    </xdr:from>
    <xdr:to>
      <xdr:col>1</xdr:col>
      <xdr:colOff>0</xdr:colOff>
      <xdr:row>0</xdr:row>
      <xdr:rowOff>179546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0"/>
          <a:ext cx="0" cy="1795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C\CFF\Branches\Entering%20Attendance\2018\2018%20Engagement%20Spreadsheets\Engagement%20Record%20Bishopdale%20201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waka-my.sharepoint.com/personal/peter_nock_ara_ac_nz/Documents/2018/2018%20Planning/Student%20Tracking%20Project/Engagement%20Record%20sample%20201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nownoodle\Library\Containers\com.microsoft.Excel\Data\Documents\S:\FC\CFF\Branches\Entering%20Attendance\2018\2018%20Engagement%20Spreadsheets\Engagement%20Record%20Bishopdale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endanceRecord"/>
      <sheetName val="Settings"/>
      <sheetName val="©"/>
      <sheetName val="Course Duration"/>
    </sheetNames>
    <sheetDataSet>
      <sheetData sheetId="0"/>
      <sheetData sheetId="1"/>
      <sheetData sheetId="2"/>
      <sheetData sheetId="3">
        <row r="1">
          <cell r="H1" t="str">
            <v>Completed</v>
          </cell>
        </row>
        <row r="2">
          <cell r="H2" t="str">
            <v>Expired</v>
          </cell>
        </row>
        <row r="3">
          <cell r="H3" t="str">
            <v>Withdrawn</v>
          </cell>
        </row>
        <row r="4">
          <cell r="H4" t="str">
            <v>Incomplete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endanceRecord"/>
      <sheetName val="Settings"/>
      <sheetName val="©"/>
      <sheetName val="Course Duration"/>
      <sheetName val="Engagement Record sample 2018"/>
    </sheetNames>
    <sheetDataSet>
      <sheetData sheetId="0" refreshError="1"/>
      <sheetData sheetId="1" refreshError="1">
        <row r="9">
          <cell r="C9">
            <v>43298.647008796295</v>
          </cell>
          <cell r="E9">
            <v>43108</v>
          </cell>
        </row>
        <row r="15">
          <cell r="B15" t="str">
            <v>x</v>
          </cell>
        </row>
        <row r="16">
          <cell r="B16" t="str">
            <v>M</v>
          </cell>
        </row>
        <row r="17">
          <cell r="B17" t="str">
            <v>A</v>
          </cell>
        </row>
        <row r="18">
          <cell r="B18" t="str">
            <v>E</v>
          </cell>
        </row>
      </sheetData>
      <sheetData sheetId="2" refreshError="1"/>
      <sheetData sheetId="3" refreshError="1">
        <row r="1">
          <cell r="H1" t="str">
            <v>Completed</v>
          </cell>
        </row>
        <row r="2">
          <cell r="H2" t="str">
            <v>Expired</v>
          </cell>
        </row>
        <row r="3">
          <cell r="H3" t="str">
            <v>Withdrawn</v>
          </cell>
        </row>
        <row r="4">
          <cell r="H4" t="str">
            <v>Incomplete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rses" displayName="courses" ref="A1:E35" totalsRowShown="0" headerRowDxfId="10" dataDxfId="8" headerRowBorderDxfId="9" tableBorderDxfId="7" totalsRowBorderDxfId="6">
  <autoFilter ref="A1:E35" xr:uid="{00000000-0009-0000-0100-000001000000}"/>
  <sortState ref="A2:C29">
    <sortCondition ref="A1:A29"/>
  </sortState>
  <tableColumns count="5">
    <tableColumn id="1" xr3:uid="{00000000-0010-0000-0000-000001000000}" name="Course" dataDxfId="5"/>
    <tableColumn id="2" xr3:uid="{00000000-0010-0000-0000-000002000000}" name="days" dataDxfId="4"/>
    <tableColumn id="3" xr3:uid="{00000000-0010-0000-0000-000003000000}" name="Weeks" dataDxfId="3"/>
    <tableColumn id="5" xr3:uid="{00000000-0010-0000-0000-000005000000}" name="Sessions" dataDxfId="2">
      <calculatedColumnFormula>courses[[#This Row],[Weeks]]*2</calculatedColumnFormula>
    </tableColumn>
    <tableColumn id="4" xr3:uid="{00000000-0010-0000-0000-000004000000}" name="Program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"/>
  <sheetViews>
    <sheetView workbookViewId="0">
      <pane xSplit="18" ySplit="1" topLeftCell="S2" activePane="bottomRight" state="frozen"/>
      <selection pane="topRight" activeCell="S1" sqref="S1"/>
      <selection pane="bottomLeft" activeCell="A2" sqref="A2"/>
      <selection pane="bottomRight" activeCell="K1" sqref="K1"/>
    </sheetView>
  </sheetViews>
  <sheetFormatPr defaultColWidth="8.875" defaultRowHeight="16.5" x14ac:dyDescent="0.3"/>
  <cols>
    <col min="6" max="6" width="11.625" bestFit="1" customWidth="1"/>
    <col min="7" max="7" width="19" customWidth="1"/>
    <col min="8" max="8" width="14.125" customWidth="1"/>
    <col min="9" max="9" width="14" customWidth="1"/>
    <col min="10" max="10" width="15.625" customWidth="1"/>
    <col min="11" max="11" width="15.875" customWidth="1"/>
    <col min="12" max="12" width="18.625" customWidth="1"/>
    <col min="13" max="14" width="11.625" bestFit="1" customWidth="1"/>
  </cols>
  <sheetData>
    <row r="1" spans="1:104" ht="132" x14ac:dyDescent="0.3">
      <c r="A1" s="54" t="s">
        <v>0</v>
      </c>
      <c r="B1" s="1" t="s">
        <v>1</v>
      </c>
      <c r="C1" s="1" t="s">
        <v>2</v>
      </c>
      <c r="D1" s="57" t="s">
        <v>3</v>
      </c>
      <c r="E1" s="1" t="s">
        <v>4</v>
      </c>
      <c r="F1" s="1" t="s">
        <v>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2" t="s">
        <v>85</v>
      </c>
      <c r="R1" s="2" t="s">
        <v>86</v>
      </c>
      <c r="S1" s="3">
        <f>[2]Settings!$E$9</f>
        <v>43108</v>
      </c>
      <c r="T1" s="3">
        <f>S1+1</f>
        <v>43109</v>
      </c>
      <c r="U1" s="3">
        <f t="shared" ref="U1:CF1" si="0">T1+1</f>
        <v>43110</v>
      </c>
      <c r="V1" s="3">
        <f>U1+1</f>
        <v>43111</v>
      </c>
      <c r="W1" s="3">
        <f t="shared" si="0"/>
        <v>43112</v>
      </c>
      <c r="X1" s="3">
        <f t="shared" si="0"/>
        <v>43113</v>
      </c>
      <c r="Y1" s="3">
        <f t="shared" si="0"/>
        <v>43114</v>
      </c>
      <c r="Z1" s="4">
        <f t="shared" si="0"/>
        <v>43115</v>
      </c>
      <c r="AA1" s="4">
        <f t="shared" si="0"/>
        <v>43116</v>
      </c>
      <c r="AB1" s="4">
        <f t="shared" si="0"/>
        <v>43117</v>
      </c>
      <c r="AC1" s="4">
        <f t="shared" si="0"/>
        <v>43118</v>
      </c>
      <c r="AD1" s="4">
        <f t="shared" si="0"/>
        <v>43119</v>
      </c>
      <c r="AE1" s="4">
        <f t="shared" si="0"/>
        <v>43120</v>
      </c>
      <c r="AF1" s="4">
        <f t="shared" si="0"/>
        <v>43121</v>
      </c>
      <c r="AG1" s="4">
        <f t="shared" si="0"/>
        <v>43122</v>
      </c>
      <c r="AH1" s="4">
        <f t="shared" si="0"/>
        <v>43123</v>
      </c>
      <c r="AI1" s="4">
        <f t="shared" si="0"/>
        <v>43124</v>
      </c>
      <c r="AJ1" s="4">
        <f t="shared" si="0"/>
        <v>43125</v>
      </c>
      <c r="AK1" s="4">
        <f t="shared" si="0"/>
        <v>43126</v>
      </c>
      <c r="AL1" s="4">
        <f t="shared" si="0"/>
        <v>43127</v>
      </c>
      <c r="AM1" s="4">
        <f t="shared" si="0"/>
        <v>43128</v>
      </c>
      <c r="AN1" s="4">
        <f t="shared" si="0"/>
        <v>43129</v>
      </c>
      <c r="AO1" s="4">
        <f t="shared" si="0"/>
        <v>43130</v>
      </c>
      <c r="AP1" s="4">
        <f t="shared" si="0"/>
        <v>43131</v>
      </c>
      <c r="AQ1" s="4">
        <f t="shared" si="0"/>
        <v>43132</v>
      </c>
      <c r="AR1" s="4">
        <f t="shared" si="0"/>
        <v>43133</v>
      </c>
      <c r="AS1" s="4">
        <f t="shared" si="0"/>
        <v>43134</v>
      </c>
      <c r="AT1" s="4">
        <f t="shared" si="0"/>
        <v>43135</v>
      </c>
      <c r="AU1" s="5">
        <f t="shared" si="0"/>
        <v>43136</v>
      </c>
      <c r="AV1" s="6">
        <f t="shared" si="0"/>
        <v>43137</v>
      </c>
      <c r="AW1" s="5">
        <f t="shared" si="0"/>
        <v>43138</v>
      </c>
      <c r="AX1" s="5">
        <f t="shared" si="0"/>
        <v>43139</v>
      </c>
      <c r="AY1" s="5">
        <f t="shared" si="0"/>
        <v>43140</v>
      </c>
      <c r="AZ1" s="5">
        <f t="shared" si="0"/>
        <v>43141</v>
      </c>
      <c r="BA1" s="5">
        <f t="shared" si="0"/>
        <v>43142</v>
      </c>
      <c r="BB1" s="4">
        <f t="shared" si="0"/>
        <v>43143</v>
      </c>
      <c r="BC1" s="4">
        <f t="shared" si="0"/>
        <v>43144</v>
      </c>
      <c r="BD1" s="4">
        <f t="shared" si="0"/>
        <v>43145</v>
      </c>
      <c r="BE1" s="4">
        <f t="shared" si="0"/>
        <v>43146</v>
      </c>
      <c r="BF1" s="4">
        <f t="shared" si="0"/>
        <v>43147</v>
      </c>
      <c r="BG1" s="4">
        <f t="shared" si="0"/>
        <v>43148</v>
      </c>
      <c r="BH1" s="4">
        <f t="shared" si="0"/>
        <v>43149</v>
      </c>
      <c r="BI1" s="5">
        <f t="shared" si="0"/>
        <v>43150</v>
      </c>
      <c r="BJ1" s="5">
        <f t="shared" si="0"/>
        <v>43151</v>
      </c>
      <c r="BK1" s="5">
        <f t="shared" si="0"/>
        <v>43152</v>
      </c>
      <c r="BL1" s="5">
        <f t="shared" si="0"/>
        <v>43153</v>
      </c>
      <c r="BM1" s="5">
        <f t="shared" si="0"/>
        <v>43154</v>
      </c>
      <c r="BN1" s="5">
        <f t="shared" si="0"/>
        <v>43155</v>
      </c>
      <c r="BO1" s="5">
        <f t="shared" si="0"/>
        <v>43156</v>
      </c>
      <c r="BP1" s="4">
        <f t="shared" si="0"/>
        <v>43157</v>
      </c>
      <c r="BQ1" s="4">
        <f t="shared" si="0"/>
        <v>43158</v>
      </c>
      <c r="BR1" s="4">
        <f t="shared" si="0"/>
        <v>43159</v>
      </c>
      <c r="BS1" s="4">
        <f t="shared" si="0"/>
        <v>43160</v>
      </c>
      <c r="BT1" s="4">
        <f t="shared" si="0"/>
        <v>43161</v>
      </c>
      <c r="BU1" s="4">
        <f t="shared" si="0"/>
        <v>43162</v>
      </c>
      <c r="BV1" s="4">
        <f t="shared" si="0"/>
        <v>43163</v>
      </c>
      <c r="BW1" s="5">
        <f t="shared" si="0"/>
        <v>43164</v>
      </c>
      <c r="BX1" s="5">
        <f t="shared" si="0"/>
        <v>43165</v>
      </c>
      <c r="BY1" s="5">
        <f t="shared" si="0"/>
        <v>43166</v>
      </c>
      <c r="BZ1" s="5">
        <f t="shared" si="0"/>
        <v>43167</v>
      </c>
      <c r="CA1" s="5">
        <f t="shared" si="0"/>
        <v>43168</v>
      </c>
      <c r="CB1" s="5">
        <f t="shared" si="0"/>
        <v>43169</v>
      </c>
      <c r="CC1" s="5">
        <f t="shared" si="0"/>
        <v>43170</v>
      </c>
      <c r="CD1" s="4">
        <f t="shared" si="0"/>
        <v>43171</v>
      </c>
      <c r="CE1" s="4">
        <f t="shared" si="0"/>
        <v>43172</v>
      </c>
      <c r="CF1" s="4">
        <f t="shared" si="0"/>
        <v>43173</v>
      </c>
      <c r="CG1" s="7">
        <f t="shared" ref="CG1:CZ1" si="1">CF1+1</f>
        <v>43174</v>
      </c>
      <c r="CH1" s="4">
        <f t="shared" si="1"/>
        <v>43175</v>
      </c>
      <c r="CI1" s="4">
        <f t="shared" si="1"/>
        <v>43176</v>
      </c>
      <c r="CJ1" s="4">
        <f t="shared" si="1"/>
        <v>43177</v>
      </c>
      <c r="CK1" s="8">
        <f t="shared" si="1"/>
        <v>43178</v>
      </c>
      <c r="CL1" s="8">
        <f t="shared" si="1"/>
        <v>43179</v>
      </c>
      <c r="CM1" s="5">
        <f t="shared" si="1"/>
        <v>43180</v>
      </c>
      <c r="CN1" s="8">
        <f t="shared" si="1"/>
        <v>43181</v>
      </c>
      <c r="CO1" s="5">
        <f t="shared" si="1"/>
        <v>43182</v>
      </c>
      <c r="CP1" s="5">
        <f t="shared" si="1"/>
        <v>43183</v>
      </c>
      <c r="CQ1" s="5">
        <f t="shared" si="1"/>
        <v>43184</v>
      </c>
      <c r="CR1" s="7">
        <f t="shared" si="1"/>
        <v>43185</v>
      </c>
      <c r="CS1" s="7">
        <f t="shared" si="1"/>
        <v>43186</v>
      </c>
      <c r="CT1" s="7">
        <f t="shared" si="1"/>
        <v>43187</v>
      </c>
      <c r="CU1" s="7">
        <f t="shared" si="1"/>
        <v>43188</v>
      </c>
      <c r="CV1" s="6">
        <f t="shared" si="1"/>
        <v>43189</v>
      </c>
      <c r="CW1" s="6">
        <f t="shared" si="1"/>
        <v>43190</v>
      </c>
      <c r="CX1" s="6">
        <f t="shared" si="1"/>
        <v>43191</v>
      </c>
      <c r="CY1" s="6">
        <f t="shared" si="1"/>
        <v>43192</v>
      </c>
      <c r="CZ1" s="6">
        <f t="shared" si="1"/>
        <v>43193</v>
      </c>
    </row>
    <row r="2" spans="1:104" x14ac:dyDescent="0.3">
      <c r="A2" s="55">
        <v>1</v>
      </c>
      <c r="B2" s="9" t="s">
        <v>66</v>
      </c>
      <c r="C2" s="9" t="s">
        <v>67</v>
      </c>
      <c r="D2" s="9" t="s">
        <v>31</v>
      </c>
      <c r="E2" s="10" t="s">
        <v>13</v>
      </c>
      <c r="F2" s="11">
        <v>43108</v>
      </c>
      <c r="G2" s="12">
        <f>IF((VLOOKUP(D2,courses[],2,FALSE) +F2+1)&gt;=Settings!$F$9,(VLOOKUP(D2,courses[],2,FALSE) +F2)+28,VLOOKUP(D2,courses[],2,FALSE) +F2)</f>
        <v>43178</v>
      </c>
      <c r="H2" s="13">
        <f>COUNTIF(S2:NL2,Settings!$B$15)</f>
        <v>2</v>
      </c>
      <c r="I2" s="14">
        <f>G2-F2</f>
        <v>70</v>
      </c>
      <c r="J2" s="14">
        <f>I2*10%</f>
        <v>7</v>
      </c>
      <c r="K2" s="15">
        <f>F2+J2</f>
        <v>43115</v>
      </c>
      <c r="L2" s="16">
        <f>COUNTIFS($S$2:$NL$2,"&gt;"&amp;K2,S2:NL2,[2]Settings!$B$15)</f>
        <v>0</v>
      </c>
      <c r="M2" s="17">
        <f>LOOKUP(2,1/(S2:NL2=Settings!$C$15),$S$1:$XFD$1)</f>
        <v>43112</v>
      </c>
      <c r="N2" s="18">
        <v>43114</v>
      </c>
      <c r="O2" s="16">
        <f>SUM(COUNTIFS($S$2:$NL$2,"&gt;"&amp;([2]Settings!$C$9-1),S2:NL2,[2]Settings!$B$16)+COUNTIFS($S$2:$NL$2,"&gt;"&amp;([2]Settings!$C$9-1),S2:NL2,[2]Settings!$B$17)+COUNTIFS($S$2:$NL$2,"&gt;"&amp;([2]Settings!$C$9-1),S2:NL2,[2]Settings!$B$18))</f>
        <v>0</v>
      </c>
      <c r="P2" s="19">
        <f>(G2-[2]Settings!$C$9)/7</f>
        <v>-17.235286970899324</v>
      </c>
      <c r="Q2" s="20"/>
      <c r="R2" s="20"/>
      <c r="S2" s="21"/>
      <c r="T2" s="21" t="s">
        <v>49</v>
      </c>
      <c r="U2" s="21"/>
      <c r="V2" s="21"/>
      <c r="W2" s="21" t="s">
        <v>49</v>
      </c>
      <c r="X2" s="21"/>
      <c r="Y2" s="21"/>
      <c r="Z2" s="22"/>
      <c r="AA2" s="22"/>
      <c r="AB2" s="22"/>
      <c r="AC2" s="22"/>
      <c r="AD2" s="22"/>
      <c r="AE2" s="22"/>
      <c r="AF2" s="22"/>
      <c r="AG2" s="21"/>
      <c r="AH2" s="21"/>
      <c r="AI2" s="21"/>
      <c r="AJ2" s="21"/>
      <c r="AK2" s="21"/>
      <c r="AL2" s="21"/>
      <c r="AM2" s="21"/>
      <c r="AN2" s="22"/>
      <c r="AO2" s="22"/>
      <c r="AP2" s="22"/>
      <c r="AQ2" s="22"/>
      <c r="AR2" s="22"/>
      <c r="AS2" s="23"/>
      <c r="AT2" s="23"/>
      <c r="AU2" s="21"/>
      <c r="AV2" s="24"/>
      <c r="AW2" s="21"/>
      <c r="AX2" s="21"/>
      <c r="AY2" s="21"/>
      <c r="AZ2" s="21"/>
      <c r="BA2" s="21"/>
      <c r="BB2" s="22"/>
      <c r="BC2" s="22"/>
      <c r="BD2" s="22"/>
      <c r="BE2" s="22"/>
      <c r="BF2" s="22"/>
      <c r="BG2" s="22"/>
      <c r="BH2" s="22"/>
      <c r="BI2" s="21"/>
      <c r="BJ2" s="21"/>
      <c r="BK2" s="21"/>
      <c r="BL2" s="21"/>
      <c r="BM2" s="21"/>
      <c r="BN2" s="21"/>
      <c r="BO2" s="21"/>
      <c r="BP2" s="22"/>
      <c r="BQ2" s="22"/>
      <c r="BR2" s="22"/>
      <c r="BS2" s="22"/>
      <c r="BT2" s="22"/>
      <c r="BU2" s="23"/>
      <c r="BV2" s="23"/>
      <c r="BW2" s="21"/>
      <c r="BX2" s="21"/>
      <c r="BY2" s="21"/>
      <c r="BZ2" s="21"/>
      <c r="CA2" s="21"/>
      <c r="CB2" s="21"/>
      <c r="CC2" s="21"/>
      <c r="CD2" s="25"/>
      <c r="CE2" s="25"/>
      <c r="CF2" s="25"/>
      <c r="CG2" s="25"/>
      <c r="CH2" s="22"/>
      <c r="CI2" s="22"/>
      <c r="CJ2" s="22"/>
      <c r="CK2" s="21"/>
      <c r="CL2" s="21"/>
      <c r="CM2" s="21"/>
      <c r="CN2" s="21"/>
      <c r="CO2" s="21"/>
      <c r="CP2" s="21"/>
      <c r="CQ2" s="21"/>
      <c r="CR2" s="25"/>
      <c r="CS2" s="25"/>
      <c r="CT2" s="25"/>
      <c r="CU2" s="25"/>
      <c r="CV2" s="24"/>
      <c r="CW2" s="24"/>
      <c r="CX2" s="24"/>
      <c r="CY2" s="24"/>
      <c r="CZ2" s="24"/>
    </row>
    <row r="3" spans="1:104" x14ac:dyDescent="0.3">
      <c r="A3" s="56">
        <v>2</v>
      </c>
      <c r="B3" t="s">
        <v>68</v>
      </c>
      <c r="C3" t="s">
        <v>69</v>
      </c>
      <c r="D3" t="s">
        <v>35</v>
      </c>
      <c r="E3" t="s">
        <v>15</v>
      </c>
      <c r="F3" s="53">
        <v>43141</v>
      </c>
      <c r="G3" s="12">
        <f>IF((VLOOKUP(D3,courses[],2,FALSE) +F3+1)&gt;=Settings!$F$9,(VLOOKUP(D3,courses[],2,FALSE) +F3)+28,VLOOKUP(D3,courses[],2,FALSE) +F3)</f>
        <v>43253</v>
      </c>
      <c r="H3" s="13">
        <f>COUNTIF(S3:NL3,Settings!$B$15)</f>
        <v>4</v>
      </c>
      <c r="I3" s="14">
        <f t="shared" ref="I3:I8" si="2">G3-F3</f>
        <v>112</v>
      </c>
      <c r="J3" s="14">
        <f t="shared" ref="J3:J8" si="3">I3*10%</f>
        <v>11.200000000000001</v>
      </c>
      <c r="K3" s="15">
        <f t="shared" ref="K3:K8" si="4">F3+J3</f>
        <v>43152.2</v>
      </c>
      <c r="L3" s="16">
        <f>COUNTIFS($S$2:$NL$2,"&gt;"&amp;K3,S3:NL3,[2]Settings!$B$15)</f>
        <v>0</v>
      </c>
      <c r="M3" s="17">
        <f>LOOKUP(2,1/(S3:NL3=Settings!$C$15),$S$1:$XFD$1)</f>
        <v>43154</v>
      </c>
      <c r="N3" s="18"/>
      <c r="O3" s="16">
        <f>SUM(COUNTIFS($S$2:$NL$2,"&gt;"&amp;([2]Settings!$C$9-1),S3:NL3,[2]Settings!$B$16)+COUNTIFS($S$2:$NL$2,"&gt;"&amp;([2]Settings!$C$9-1),S3:NL3,[2]Settings!$B$17)+COUNTIFS($S$2:$NL$2,"&gt;"&amp;([2]Settings!$C$9-1),S3:NL3,[2]Settings!$B$18))</f>
        <v>0</v>
      </c>
      <c r="P3" s="19">
        <f>(G3-[2]Settings!$C$9)/7</f>
        <v>-6.5210012566136095</v>
      </c>
      <c r="Q3" s="20"/>
      <c r="R3" s="20"/>
      <c r="AZ3" t="s">
        <v>65</v>
      </c>
      <c r="BB3" t="s">
        <v>65</v>
      </c>
      <c r="BG3" t="s">
        <v>65</v>
      </c>
      <c r="BM3" t="s">
        <v>65</v>
      </c>
    </row>
    <row r="4" spans="1:104" x14ac:dyDescent="0.3">
      <c r="A4" s="56">
        <v>3</v>
      </c>
      <c r="B4" t="s">
        <v>70</v>
      </c>
      <c r="C4" t="s">
        <v>69</v>
      </c>
      <c r="D4" t="s">
        <v>39</v>
      </c>
      <c r="E4" t="s">
        <v>15</v>
      </c>
      <c r="F4" s="53">
        <v>43115</v>
      </c>
      <c r="G4" s="12">
        <f>IF((VLOOKUP(D4,courses[],2,FALSE) +F4+1)&gt;=Settings!$F$9,(VLOOKUP(D4,courses[],2,FALSE) +F4)+28,VLOOKUP(D4,courses[],2,FALSE) +F4)</f>
        <v>43227</v>
      </c>
      <c r="H4" s="13">
        <f>COUNTIF(S4:NL4,Settings!$B$15)</f>
        <v>4</v>
      </c>
      <c r="I4" s="14">
        <f t="shared" si="2"/>
        <v>112</v>
      </c>
      <c r="J4" s="14">
        <f t="shared" si="3"/>
        <v>11.200000000000001</v>
      </c>
      <c r="K4" s="15">
        <f t="shared" si="4"/>
        <v>43126.2</v>
      </c>
      <c r="L4" s="16">
        <f>COUNTIFS($S$2:$NL$2,"&gt;"&amp;K4,S4:NL4,[2]Settings!$B$15)</f>
        <v>0</v>
      </c>
      <c r="M4" s="17">
        <f>LOOKUP(2,1/(S4:NL4=Settings!$C$15),$S$1:$XFD$1)</f>
        <v>43127</v>
      </c>
      <c r="N4" s="18"/>
      <c r="O4" s="16">
        <f>SUM(COUNTIFS($S$2:$NL$2,"&gt;"&amp;([2]Settings!$C$9-1),S4:NL4,[2]Settings!$B$16)+COUNTIFS($S$2:$NL$2,"&gt;"&amp;([2]Settings!$C$9-1),S4:NL4,[2]Settings!$B$17)+COUNTIFS($S$2:$NL$2,"&gt;"&amp;([2]Settings!$C$9-1),S4:NL4,[2]Settings!$B$18))</f>
        <v>0</v>
      </c>
      <c r="P4" s="19">
        <f>(G4-[2]Settings!$C$9)/7</f>
        <v>-10.235286970899324</v>
      </c>
      <c r="Q4" s="20"/>
      <c r="R4" s="20"/>
      <c r="Z4" t="s">
        <v>65</v>
      </c>
      <c r="AC4" t="s">
        <v>65</v>
      </c>
      <c r="AG4" t="s">
        <v>65</v>
      </c>
      <c r="AL4" t="s">
        <v>65</v>
      </c>
    </row>
    <row r="5" spans="1:104" x14ac:dyDescent="0.3">
      <c r="A5" s="56">
        <v>4</v>
      </c>
      <c r="B5" t="s">
        <v>71</v>
      </c>
      <c r="C5" t="s">
        <v>72</v>
      </c>
      <c r="D5" t="s">
        <v>26</v>
      </c>
      <c r="E5" t="s">
        <v>13</v>
      </c>
      <c r="F5" s="53">
        <v>43182</v>
      </c>
      <c r="G5" s="12">
        <f>IF((VLOOKUP(D5,courses[],2,FALSE) +F5+1)&gt;=Settings!$F$9,(VLOOKUP(D5,courses[],2,FALSE) +F5)+28,VLOOKUP(D5,courses[],2,FALSE) +F5)</f>
        <v>43252</v>
      </c>
      <c r="H5" s="13">
        <f>COUNTIF(S5:NL5,Settings!$B$15)</f>
        <v>4</v>
      </c>
      <c r="I5" s="14">
        <f t="shared" si="2"/>
        <v>70</v>
      </c>
      <c r="J5" s="14">
        <f t="shared" si="3"/>
        <v>7</v>
      </c>
      <c r="K5" s="15">
        <f t="shared" si="4"/>
        <v>43189</v>
      </c>
      <c r="L5" s="16">
        <f>COUNTIFS($S$2:$NL$2,"&gt;"&amp;K5,S5:NL5,[2]Settings!$B$15)</f>
        <v>0</v>
      </c>
      <c r="M5" s="17">
        <f>LOOKUP(2,1/(S5:NL5=Settings!$C$15),$S$1:$XFD$1)</f>
        <v>43190</v>
      </c>
      <c r="N5" s="18"/>
      <c r="O5" s="16">
        <f>SUM(COUNTIFS($S$2:$NL$2,"&gt;"&amp;([2]Settings!$C$9-1),S5:NL5,[2]Settings!$B$16)+COUNTIFS($S$2:$NL$2,"&gt;"&amp;([2]Settings!$C$9-1),S5:NL5,[2]Settings!$B$17)+COUNTIFS($S$2:$NL$2,"&gt;"&amp;([2]Settings!$C$9-1),S5:NL5,[2]Settings!$B$18))</f>
        <v>0</v>
      </c>
      <c r="P5" s="19">
        <f>(G5-[2]Settings!$C$9)/7</f>
        <v>-6.6638583994707528</v>
      </c>
      <c r="Q5" s="20"/>
      <c r="R5" s="20"/>
      <c r="AR5" t="s">
        <v>65</v>
      </c>
      <c r="CO5" t="s">
        <v>65</v>
      </c>
      <c r="CR5" t="s">
        <v>65</v>
      </c>
      <c r="CW5" t="s">
        <v>65</v>
      </c>
    </row>
    <row r="6" spans="1:104" x14ac:dyDescent="0.3">
      <c r="A6" s="56">
        <v>5</v>
      </c>
      <c r="B6" t="s">
        <v>73</v>
      </c>
      <c r="C6" t="s">
        <v>66</v>
      </c>
      <c r="D6" t="s">
        <v>30</v>
      </c>
      <c r="E6" t="s">
        <v>13</v>
      </c>
      <c r="F6" s="53">
        <v>43133</v>
      </c>
      <c r="G6" s="12">
        <f>IF((VLOOKUP(D6,courses[],2,FALSE) +F6+1)&gt;=Settings!$F$9,(VLOOKUP(D6,courses[],2,FALSE) +F6)+28,VLOOKUP(D6,courses[],2,FALSE) +F6)</f>
        <v>43210</v>
      </c>
      <c r="H6" s="13">
        <f>COUNTIF(S6:NL6,Settings!$B$15)</f>
        <v>1</v>
      </c>
      <c r="I6" s="14">
        <f t="shared" si="2"/>
        <v>77</v>
      </c>
      <c r="J6" s="14">
        <f t="shared" si="3"/>
        <v>7.7</v>
      </c>
      <c r="K6" s="15">
        <f t="shared" si="4"/>
        <v>43140.7</v>
      </c>
      <c r="L6" s="16">
        <f>COUNTIFS($S$2:$NL$2,"&gt;"&amp;K6,S6:NL6,[2]Settings!$B$15)</f>
        <v>0</v>
      </c>
      <c r="M6" s="17">
        <f>LOOKUP(2,1/(S6:NL6=Settings!$C$15),$S$1:$XFD$1)</f>
        <v>43133</v>
      </c>
      <c r="N6" s="18"/>
      <c r="O6" s="16">
        <f>SUM(COUNTIFS($S$2:$NL$2,"&gt;"&amp;([2]Settings!$C$9-1),S6:NL6,[2]Settings!$B$16)+COUNTIFS($S$2:$NL$2,"&gt;"&amp;([2]Settings!$C$9-1),S6:NL6,[2]Settings!$B$17)+COUNTIFS($S$2:$NL$2,"&gt;"&amp;([2]Settings!$C$9-1),S6:NL6,[2]Settings!$B$18))</f>
        <v>0</v>
      </c>
      <c r="P6" s="19">
        <f>(G6-[2]Settings!$C$9)/7</f>
        <v>-12.663858399470753</v>
      </c>
      <c r="Q6" s="20"/>
      <c r="R6" s="20"/>
      <c r="AR6" t="s">
        <v>65</v>
      </c>
    </row>
    <row r="7" spans="1:104" x14ac:dyDescent="0.3">
      <c r="A7" s="56">
        <v>6</v>
      </c>
      <c r="B7" t="s">
        <v>74</v>
      </c>
      <c r="C7" t="s">
        <v>75</v>
      </c>
      <c r="D7" t="s">
        <v>43</v>
      </c>
      <c r="E7" t="s">
        <v>42</v>
      </c>
      <c r="F7" s="53">
        <v>43165</v>
      </c>
      <c r="G7" s="12">
        <f>IF((VLOOKUP(D7,courses[],2,FALSE) +F7+1)&gt;=Settings!$F$9,(VLOOKUP(D7,courses[],2,FALSE) +F7)+28,VLOOKUP(D7,courses[],2,FALSE) +F7)</f>
        <v>43277</v>
      </c>
      <c r="H7" s="13">
        <f>COUNTIF(S7:NL7,Settings!$B$15)</f>
        <v>1</v>
      </c>
      <c r="I7" s="14">
        <f t="shared" si="2"/>
        <v>112</v>
      </c>
      <c r="J7" s="14">
        <f t="shared" si="3"/>
        <v>11.200000000000001</v>
      </c>
      <c r="K7" s="15">
        <f t="shared" si="4"/>
        <v>43176.2</v>
      </c>
      <c r="L7" s="16">
        <f>COUNTIFS($S$2:$NL$2,"&gt;"&amp;K7,S7:NL7,[2]Settings!$B$15)</f>
        <v>0</v>
      </c>
      <c r="M7" s="17">
        <f>LOOKUP(2,1/(S7:NL7=Settings!$C$15),$S$1:$XFD$1)</f>
        <v>43165</v>
      </c>
      <c r="N7" s="18"/>
      <c r="O7" s="16">
        <f>SUM(COUNTIFS($S$2:$NL$2,"&gt;"&amp;([2]Settings!$C$9-1),S7:NL7,[2]Settings!$B$16)+COUNTIFS($S$2:$NL$2,"&gt;"&amp;([2]Settings!$C$9-1),S7:NL7,[2]Settings!$B$17)+COUNTIFS($S$2:$NL$2,"&gt;"&amp;([2]Settings!$C$9-1),S7:NL7,[2]Settings!$B$18))</f>
        <v>0</v>
      </c>
      <c r="P7" s="19">
        <f>(G7-[2]Settings!$C$9)/7</f>
        <v>-3.0924298280421811</v>
      </c>
      <c r="Q7" s="20"/>
      <c r="R7" s="20"/>
      <c r="BX7" t="s">
        <v>65</v>
      </c>
    </row>
    <row r="8" spans="1:104" x14ac:dyDescent="0.3">
      <c r="A8" s="56">
        <v>1</v>
      </c>
      <c r="B8" t="s">
        <v>87</v>
      </c>
      <c r="C8" t="s">
        <v>88</v>
      </c>
      <c r="D8" t="s">
        <v>89</v>
      </c>
      <c r="E8" t="s">
        <v>90</v>
      </c>
      <c r="F8" s="53">
        <v>43161</v>
      </c>
      <c r="G8" s="12">
        <f>IF((VLOOKUP(D8,courses[],2,FALSE) +F8+1)&gt;=Settings!$F$9,(VLOOKUP(D8,courses[],2,FALSE) +F8)+28,VLOOKUP(D8,courses[],2,FALSE) +F8)</f>
        <v>43273</v>
      </c>
      <c r="H8" s="13">
        <f>COUNTIF(S8:NL8,Settings!$B$15)</f>
        <v>2</v>
      </c>
      <c r="I8" s="14">
        <f t="shared" si="2"/>
        <v>112</v>
      </c>
      <c r="J8" s="14">
        <f t="shared" si="3"/>
        <v>11.200000000000001</v>
      </c>
      <c r="K8" s="15">
        <f t="shared" si="4"/>
        <v>43172.2</v>
      </c>
      <c r="L8" s="16">
        <f>COUNTIFS($S$2:$NL$2,"&gt;"&amp;K8,S8:NL8,[2]Settings!$B$15)</f>
        <v>0</v>
      </c>
      <c r="M8" s="17">
        <f>LOOKUP(2,1/(S8:NL8=Settings!$C$15),$S$1:$XFD$1)</f>
        <v>43190</v>
      </c>
      <c r="O8" s="16">
        <f>SUM(COUNTIFS($S$2:$NL$2,"&gt;"&amp;([2]Settings!$C$9-1),S8:NL8,[2]Settings!$B$16)+COUNTIFS($S$2:$NL$2,"&gt;"&amp;([2]Settings!$C$9-1),S8:NL8,[2]Settings!$B$17)+COUNTIFS($S$2:$NL$2,"&gt;"&amp;([2]Settings!$C$9-1),S8:NL8,[2]Settings!$B$18))</f>
        <v>0</v>
      </c>
      <c r="P8" s="19">
        <f>(G8-[2]Settings!$C$9)/7</f>
        <v>-3.6638583994707523</v>
      </c>
      <c r="Q8" s="20"/>
      <c r="R8" s="20"/>
      <c r="CV8" t="s">
        <v>91</v>
      </c>
      <c r="CW8" t="s">
        <v>91</v>
      </c>
    </row>
  </sheetData>
  <phoneticPr fontId="23" type="noConversion"/>
  <conditionalFormatting sqref="P2:R8">
    <cfRule type="cellIs" dxfId="20" priority="4" operator="greaterThan">
      <formula>3</formula>
    </cfRule>
    <cfRule type="cellIs" dxfId="19" priority="5" operator="greaterThanOrEqual">
      <formula>2</formula>
    </cfRule>
    <cfRule type="cellIs" dxfId="18" priority="6" operator="lessThan">
      <formula>2</formula>
    </cfRule>
  </conditionalFormatting>
  <conditionalFormatting sqref="L2:L8 O2:O8">
    <cfRule type="cellIs" dxfId="17" priority="3" operator="equal">
      <formula>0</formula>
    </cfRule>
  </conditionalFormatting>
  <conditionalFormatting sqref="A1:A2">
    <cfRule type="duplicateValues" dxfId="16" priority="7"/>
  </conditionalFormatting>
  <conditionalFormatting sqref="M1:N7 M8">
    <cfRule type="containsErrors" dxfId="15" priority="9">
      <formula>ISERROR(M1)</formula>
    </cfRule>
  </conditionalFormatting>
  <dataValidations count="3">
    <dataValidation type="list" allowBlank="1" showInputMessage="1" showErrorMessage="1" sqref="Q2:Q8" xr:uid="{00000000-0002-0000-0000-000000000000}">
      <formula1>list</formula1>
    </dataValidation>
    <dataValidation type="date" errorStyle="warning" allowBlank="1" showInputMessage="1" showErrorMessage="1" errorTitle="End date exceeds occurence date!" error="The end date exceeds the course occurence end date of 18/2/2018! Please ensure the student can complete the course before 18/2/2018 - please manually enter end date to18/2/2018" sqref="G2:H8" xr:uid="{00000000-0002-0000-0000-000001000000}">
      <formula1>42736</formula1>
      <formula2>43149</formula2>
    </dataValidation>
    <dataValidation type="date" errorStyle="warning" allowBlank="1" showInputMessage="1" showErrorMessage="1" errorTitle="End date MAY exceed 17/2/2019!" error="Course end date may exceed course occurence end date of 17/2/2019 - if it does, please check with student to ensure they can complete the course in time and manually enter 18/2/2018 in the end date cell" sqref="F2" xr:uid="{00000000-0002-0000-0000-000002000000}">
      <formula1>43101</formula1>
      <formula2>43374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lessThan" id="{C8B84610-A3A5-4577-B939-9A74281895C1}">
            <xm:f>'https://tewaka-my.sharepoint.com/personal/peter_nock_ara_ac_nz/Documents/2018/2018 Planning/Student Tracking Project/[Engagement Record sample 2018.xlsm]Settings'!#REF!-13</xm:f>
            <x14:dxf>
              <font>
                <color auto="1"/>
              </font>
              <fill>
                <patternFill>
                  <bgColor theme="5" tint="0.59996337778862885"/>
                </patternFill>
              </fill>
            </x14:dxf>
          </x14:cfRule>
          <xm:sqref>M1:N7 M8</xm:sqref>
        </x14:conditionalFormatting>
        <x14:conditionalFormatting xmlns:xm="http://schemas.microsoft.com/office/excel/2006/main">
          <x14:cfRule type="cellIs" priority="10" operator="between" id="{F6A80436-BCF9-4199-9816-15EEC51C2D4F}">
            <xm:f>'https://tewaka-my.sharepoint.com/personal/peter_nock_ara_ac_nz/Documents/2018/2018 Planning/Student Tracking Project/[Engagement Record sample 2018.xlsm]Settings'!#REF!-7</xm:f>
            <xm:f>'https://tewaka-my.sharepoint.com/personal/peter_nock_ara_ac_nz/Documents/2018/2018 Planning/Student Tracking Project/[Engagement Record sample 2018.xlsm]Settings'!#REF!-13</xm:f>
            <x14:dxf>
              <fill>
                <patternFill>
                  <bgColor rgb="FFFFFF00"/>
                </patternFill>
              </fill>
            </x14:dxf>
          </x14:cfRule>
          <xm:sqref>M1:N7 M8</xm:sqref>
        </x14:conditionalFormatting>
        <x14:conditionalFormatting xmlns:xm="http://schemas.microsoft.com/office/excel/2006/main">
          <x14:cfRule type="cellIs" priority="2" operator="greaterThan" id="{A651D7A0-F99E-4F73-ADBD-2C9A7BDBDB57}">
            <xm:f>'https://tewaka-my.sharepoint.com/personal/peter_nock_ara_ac_nz/Documents/2018/2018 Planning/Student Tracking Project/[Engagement Record sample 2018.xlsm]Settings'!#REF!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H2:H8</xm:sqref>
        </x14:conditionalFormatting>
        <x14:conditionalFormatting xmlns:xm="http://schemas.microsoft.com/office/excel/2006/main">
          <x14:cfRule type="cellIs" priority="1" operator="greaterThan" id="{E59034C6-79B3-43AD-8812-E96F05DFBC4E}">
            <xm:f>'/Users/snownoodle/Library/Containers/com.microsoft.Excel/Data/Documents/S:\FC\CFF\Branches\Entering Attendance\2018\2018 Engagement Spreadsheets\[Engagement Record Bishopdale 2018.xlsm]Settings'!#REF!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G2:G8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Settings!$A$1:$A$7</xm:f>
          </x14:formula1>
          <xm:sqref>S2:CZ2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ColWidth="8.875" defaultRowHeight="16.5" x14ac:dyDescent="0.3"/>
  <sheetData>
    <row r="1" spans="1:2" x14ac:dyDescent="0.3">
      <c r="A1" s="34" t="s">
        <v>48</v>
      </c>
    </row>
    <row r="2" spans="1:2" x14ac:dyDescent="0.3">
      <c r="A2" s="35"/>
    </row>
    <row r="3" spans="1:2" x14ac:dyDescent="0.3">
      <c r="A3" s="35" t="s">
        <v>49</v>
      </c>
      <c r="B3" t="s">
        <v>54</v>
      </c>
    </row>
    <row r="4" spans="1:2" x14ac:dyDescent="0.3">
      <c r="A4" s="35" t="s">
        <v>50</v>
      </c>
      <c r="B4" t="s">
        <v>55</v>
      </c>
    </row>
    <row r="5" spans="1:2" x14ac:dyDescent="0.3">
      <c r="A5" s="35" t="s">
        <v>51</v>
      </c>
      <c r="B5" t="s">
        <v>56</v>
      </c>
    </row>
    <row r="6" spans="1:2" x14ac:dyDescent="0.3">
      <c r="A6" s="35" t="s">
        <v>52</v>
      </c>
      <c r="B6" t="s">
        <v>57</v>
      </c>
    </row>
    <row r="7" spans="1:2" x14ac:dyDescent="0.3">
      <c r="A7" s="35" t="s">
        <v>53</v>
      </c>
      <c r="B7" t="s">
        <v>58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abSelected="1" workbookViewId="0">
      <selection activeCell="G11" sqref="G11"/>
    </sheetView>
  </sheetViews>
  <sheetFormatPr defaultColWidth="8.875" defaultRowHeight="16.5" x14ac:dyDescent="0.3"/>
  <sheetData>
    <row r="1" spans="1:5" x14ac:dyDescent="0.3">
      <c r="A1" s="26" t="s">
        <v>3</v>
      </c>
      <c r="B1" s="26" t="s">
        <v>8</v>
      </c>
      <c r="C1" s="26" t="s">
        <v>9</v>
      </c>
      <c r="D1" s="26" t="s">
        <v>10</v>
      </c>
      <c r="E1" s="26" t="s">
        <v>11</v>
      </c>
    </row>
    <row r="2" spans="1:5" x14ac:dyDescent="0.3">
      <c r="A2" s="27" t="s">
        <v>12</v>
      </c>
      <c r="B2" s="27">
        <v>70</v>
      </c>
      <c r="C2" s="27">
        <v>10</v>
      </c>
      <c r="D2" s="28">
        <f>courses[[#This Row],[Weeks]]*2</f>
        <v>20</v>
      </c>
      <c r="E2" s="29" t="s">
        <v>13</v>
      </c>
    </row>
    <row r="3" spans="1:5" x14ac:dyDescent="0.3">
      <c r="A3" s="30" t="s">
        <v>14</v>
      </c>
      <c r="B3" s="30">
        <v>42</v>
      </c>
      <c r="C3" s="30">
        <v>6</v>
      </c>
      <c r="D3" s="30">
        <f>courses[[#This Row],[Weeks]]*2</f>
        <v>12</v>
      </c>
      <c r="E3" s="31" t="s">
        <v>15</v>
      </c>
    </row>
    <row r="4" spans="1:5" x14ac:dyDescent="0.3">
      <c r="A4" s="27" t="s">
        <v>16</v>
      </c>
      <c r="B4" s="27">
        <v>35</v>
      </c>
      <c r="C4" s="27">
        <v>5</v>
      </c>
      <c r="D4" s="27">
        <f>courses[[#This Row],[Weeks]]*2</f>
        <v>10</v>
      </c>
      <c r="E4" s="31" t="s">
        <v>15</v>
      </c>
    </row>
    <row r="5" spans="1:5" x14ac:dyDescent="0.3">
      <c r="A5" s="30" t="s">
        <v>17</v>
      </c>
      <c r="B5" s="30">
        <v>56</v>
      </c>
      <c r="C5" s="30">
        <v>8</v>
      </c>
      <c r="D5" s="30">
        <f>courses[[#This Row],[Weeks]]*2</f>
        <v>16</v>
      </c>
      <c r="E5" s="31" t="s">
        <v>13</v>
      </c>
    </row>
    <row r="6" spans="1:5" x14ac:dyDescent="0.3">
      <c r="A6" s="27" t="s">
        <v>18</v>
      </c>
      <c r="B6" s="27">
        <v>91</v>
      </c>
      <c r="C6" s="27">
        <v>13</v>
      </c>
      <c r="D6" s="27">
        <f>courses[[#This Row],[Weeks]]*2</f>
        <v>26</v>
      </c>
      <c r="E6" s="31" t="s">
        <v>15</v>
      </c>
    </row>
    <row r="7" spans="1:5" x14ac:dyDescent="0.3">
      <c r="A7" s="30" t="s">
        <v>19</v>
      </c>
      <c r="B7" s="30">
        <v>63</v>
      </c>
      <c r="C7" s="30">
        <v>9</v>
      </c>
      <c r="D7" s="30">
        <f>courses[[#This Row],[Weeks]]*2</f>
        <v>18</v>
      </c>
      <c r="E7" s="31" t="s">
        <v>13</v>
      </c>
    </row>
    <row r="8" spans="1:5" x14ac:dyDescent="0.3">
      <c r="A8" s="27" t="s">
        <v>20</v>
      </c>
      <c r="B8" s="27">
        <v>35</v>
      </c>
      <c r="C8" s="27">
        <v>5</v>
      </c>
      <c r="D8" s="27">
        <f>courses[[#This Row],[Weeks]]*2</f>
        <v>10</v>
      </c>
      <c r="E8" s="31" t="s">
        <v>13</v>
      </c>
    </row>
    <row r="9" spans="1:5" x14ac:dyDescent="0.3">
      <c r="A9" s="30" t="s">
        <v>21</v>
      </c>
      <c r="B9" s="30">
        <v>70</v>
      </c>
      <c r="C9" s="30">
        <v>10</v>
      </c>
      <c r="D9" s="30">
        <f>courses[[#This Row],[Weeks]]*2</f>
        <v>20</v>
      </c>
      <c r="E9" s="31" t="s">
        <v>13</v>
      </c>
    </row>
    <row r="10" spans="1:5" x14ac:dyDescent="0.3">
      <c r="A10" s="27" t="s">
        <v>22</v>
      </c>
      <c r="B10" s="27">
        <v>91</v>
      </c>
      <c r="C10" s="27">
        <v>13</v>
      </c>
      <c r="D10" s="27">
        <f>courses[[#This Row],[Weeks]]*2</f>
        <v>26</v>
      </c>
      <c r="E10" s="31" t="s">
        <v>15</v>
      </c>
    </row>
    <row r="11" spans="1:5" x14ac:dyDescent="0.3">
      <c r="A11" s="30" t="s">
        <v>23</v>
      </c>
      <c r="B11" s="30">
        <v>77</v>
      </c>
      <c r="C11" s="30">
        <v>11</v>
      </c>
      <c r="D11" s="30">
        <f>courses[[#This Row],[Weeks]]*2</f>
        <v>22</v>
      </c>
      <c r="E11" s="31" t="s">
        <v>15</v>
      </c>
    </row>
    <row r="12" spans="1:5" x14ac:dyDescent="0.3">
      <c r="A12" s="27" t="s">
        <v>24</v>
      </c>
      <c r="B12" s="27">
        <v>42</v>
      </c>
      <c r="C12" s="27">
        <v>6</v>
      </c>
      <c r="D12" s="27">
        <f>courses[[#This Row],[Weeks]]*2</f>
        <v>12</v>
      </c>
      <c r="E12" s="31" t="s">
        <v>13</v>
      </c>
    </row>
    <row r="13" spans="1:5" x14ac:dyDescent="0.3">
      <c r="A13" s="30" t="s">
        <v>25</v>
      </c>
      <c r="B13" s="30">
        <v>35</v>
      </c>
      <c r="C13" s="30">
        <v>5</v>
      </c>
      <c r="D13" s="30">
        <f>courses[[#This Row],[Weeks]]*2</f>
        <v>10</v>
      </c>
      <c r="E13" s="31" t="s">
        <v>13</v>
      </c>
    </row>
    <row r="14" spans="1:5" x14ac:dyDescent="0.3">
      <c r="A14" s="27" t="s">
        <v>7</v>
      </c>
      <c r="B14" s="27">
        <v>70</v>
      </c>
      <c r="C14" s="27">
        <v>10</v>
      </c>
      <c r="D14" s="27">
        <f>courses[[#This Row],[Weeks]]*2</f>
        <v>20</v>
      </c>
      <c r="E14" s="31" t="s">
        <v>13</v>
      </c>
    </row>
    <row r="15" spans="1:5" x14ac:dyDescent="0.3">
      <c r="A15" s="30" t="s">
        <v>26</v>
      </c>
      <c r="B15" s="30">
        <v>70</v>
      </c>
      <c r="C15" s="30">
        <v>10</v>
      </c>
      <c r="D15" s="30">
        <f>courses[[#This Row],[Weeks]]*2</f>
        <v>20</v>
      </c>
      <c r="E15" s="31" t="s">
        <v>13</v>
      </c>
    </row>
    <row r="16" spans="1:5" x14ac:dyDescent="0.3">
      <c r="A16" s="27" t="s">
        <v>27</v>
      </c>
      <c r="B16" s="27">
        <v>77</v>
      </c>
      <c r="C16" s="27">
        <v>11</v>
      </c>
      <c r="D16" s="27">
        <f>courses[[#This Row],[Weeks]]*2</f>
        <v>22</v>
      </c>
      <c r="E16" s="31" t="s">
        <v>15</v>
      </c>
    </row>
    <row r="17" spans="1:5" x14ac:dyDescent="0.3">
      <c r="A17" s="30" t="s">
        <v>28</v>
      </c>
      <c r="B17" s="30">
        <v>56</v>
      </c>
      <c r="C17" s="30">
        <v>8</v>
      </c>
      <c r="D17" s="30">
        <f>courses[[#This Row],[Weeks]]*2</f>
        <v>16</v>
      </c>
      <c r="E17" s="31" t="s">
        <v>13</v>
      </c>
    </row>
    <row r="18" spans="1:5" x14ac:dyDescent="0.3">
      <c r="A18" s="27" t="s">
        <v>29</v>
      </c>
      <c r="B18" s="27">
        <v>70</v>
      </c>
      <c r="C18" s="27">
        <v>10</v>
      </c>
      <c r="D18" s="27">
        <f>courses[[#This Row],[Weeks]]*2</f>
        <v>20</v>
      </c>
      <c r="E18" s="31" t="s">
        <v>13</v>
      </c>
    </row>
    <row r="19" spans="1:5" x14ac:dyDescent="0.3">
      <c r="A19" s="30" t="s">
        <v>30</v>
      </c>
      <c r="B19" s="30">
        <v>77</v>
      </c>
      <c r="C19" s="30">
        <v>11</v>
      </c>
      <c r="D19" s="30">
        <f>courses[[#This Row],[Weeks]]*2</f>
        <v>22</v>
      </c>
      <c r="E19" s="31" t="s">
        <v>15</v>
      </c>
    </row>
    <row r="20" spans="1:5" x14ac:dyDescent="0.3">
      <c r="A20" s="27" t="s">
        <v>31</v>
      </c>
      <c r="B20" s="27">
        <v>70</v>
      </c>
      <c r="C20" s="27">
        <v>10</v>
      </c>
      <c r="D20" s="27">
        <f>courses[[#This Row],[Weeks]]*2</f>
        <v>20</v>
      </c>
      <c r="E20" s="31" t="s">
        <v>13</v>
      </c>
    </row>
    <row r="21" spans="1:5" x14ac:dyDescent="0.3">
      <c r="A21" s="30" t="s">
        <v>32</v>
      </c>
      <c r="B21" s="30">
        <v>77</v>
      </c>
      <c r="C21" s="30">
        <v>11</v>
      </c>
      <c r="D21" s="30">
        <f>courses[[#This Row],[Weeks]]*2</f>
        <v>22</v>
      </c>
      <c r="E21" s="31" t="s">
        <v>15</v>
      </c>
    </row>
    <row r="22" spans="1:5" x14ac:dyDescent="0.3">
      <c r="A22" s="27" t="s">
        <v>33</v>
      </c>
      <c r="B22" s="27">
        <v>84</v>
      </c>
      <c r="C22" s="27">
        <v>12</v>
      </c>
      <c r="D22" s="27">
        <f>courses[[#This Row],[Weeks]]*2</f>
        <v>24</v>
      </c>
      <c r="E22" s="31" t="s">
        <v>13</v>
      </c>
    </row>
    <row r="23" spans="1:5" x14ac:dyDescent="0.3">
      <c r="A23" s="30" t="s">
        <v>34</v>
      </c>
      <c r="B23" s="30">
        <v>112</v>
      </c>
      <c r="C23" s="30">
        <v>16</v>
      </c>
      <c r="D23" s="30">
        <f>courses[[#This Row],[Weeks]]*2</f>
        <v>32</v>
      </c>
      <c r="E23" s="31" t="s">
        <v>15</v>
      </c>
    </row>
    <row r="24" spans="1:5" x14ac:dyDescent="0.3">
      <c r="A24" s="27" t="s">
        <v>35</v>
      </c>
      <c r="B24" s="27">
        <v>112</v>
      </c>
      <c r="C24" s="27">
        <v>16</v>
      </c>
      <c r="D24" s="27">
        <f>courses[[#This Row],[Weeks]]*2</f>
        <v>32</v>
      </c>
      <c r="E24" s="31" t="s">
        <v>15</v>
      </c>
    </row>
    <row r="25" spans="1:5" x14ac:dyDescent="0.3">
      <c r="A25" s="30" t="s">
        <v>36</v>
      </c>
      <c r="B25" s="30">
        <v>112</v>
      </c>
      <c r="C25" s="30">
        <v>16</v>
      </c>
      <c r="D25" s="30">
        <f>courses[[#This Row],[Weeks]]*2</f>
        <v>32</v>
      </c>
      <c r="E25" s="31" t="s">
        <v>15</v>
      </c>
    </row>
    <row r="26" spans="1:5" x14ac:dyDescent="0.3">
      <c r="A26" s="27" t="s">
        <v>37</v>
      </c>
      <c r="B26" s="27">
        <v>112</v>
      </c>
      <c r="C26" s="27">
        <v>16</v>
      </c>
      <c r="D26" s="27">
        <f>courses[[#This Row],[Weeks]]*2</f>
        <v>32</v>
      </c>
      <c r="E26" s="31" t="s">
        <v>15</v>
      </c>
    </row>
    <row r="27" spans="1:5" x14ac:dyDescent="0.3">
      <c r="A27" s="30" t="s">
        <v>38</v>
      </c>
      <c r="B27" s="30">
        <v>112</v>
      </c>
      <c r="C27" s="30">
        <v>16</v>
      </c>
      <c r="D27" s="30">
        <f>courses[[#This Row],[Weeks]]*2</f>
        <v>32</v>
      </c>
      <c r="E27" s="31" t="s">
        <v>15</v>
      </c>
    </row>
    <row r="28" spans="1:5" x14ac:dyDescent="0.3">
      <c r="A28" s="27" t="s">
        <v>39</v>
      </c>
      <c r="B28" s="27">
        <v>112</v>
      </c>
      <c r="C28" s="27">
        <v>16</v>
      </c>
      <c r="D28" s="27">
        <f>courses[[#This Row],[Weeks]]*2</f>
        <v>32</v>
      </c>
      <c r="E28" s="31" t="s">
        <v>15</v>
      </c>
    </row>
    <row r="29" spans="1:5" x14ac:dyDescent="0.3">
      <c r="A29" s="32" t="s">
        <v>40</v>
      </c>
      <c r="B29" s="32">
        <v>112</v>
      </c>
      <c r="C29" s="32">
        <v>16</v>
      </c>
      <c r="D29" s="32">
        <f>courses[[#This Row],[Weeks]]*2</f>
        <v>32</v>
      </c>
      <c r="E29" s="33" t="s">
        <v>15</v>
      </c>
    </row>
    <row r="30" spans="1:5" x14ac:dyDescent="0.3">
      <c r="A30" s="33" t="s">
        <v>41</v>
      </c>
      <c r="B30" s="32">
        <v>112</v>
      </c>
      <c r="C30" s="32">
        <v>16</v>
      </c>
      <c r="D30" s="32">
        <f>courses[[#This Row],[Weeks]]*2</f>
        <v>32</v>
      </c>
      <c r="E30" s="33" t="s">
        <v>42</v>
      </c>
    </row>
    <row r="31" spans="1:5" x14ac:dyDescent="0.3">
      <c r="A31" s="33" t="s">
        <v>43</v>
      </c>
      <c r="B31" s="32">
        <v>112</v>
      </c>
      <c r="C31" s="32">
        <v>16</v>
      </c>
      <c r="D31" s="32">
        <f>courses[[#This Row],[Weeks]]*2</f>
        <v>32</v>
      </c>
      <c r="E31" s="33" t="s">
        <v>42</v>
      </c>
    </row>
    <row r="32" spans="1:5" x14ac:dyDescent="0.3">
      <c r="A32" s="33" t="s">
        <v>44</v>
      </c>
      <c r="B32" s="32">
        <v>112</v>
      </c>
      <c r="C32" s="32">
        <v>16</v>
      </c>
      <c r="D32" s="32">
        <f>courses[[#This Row],[Weeks]]*2</f>
        <v>32</v>
      </c>
      <c r="E32" s="33" t="s">
        <v>42</v>
      </c>
    </row>
    <row r="33" spans="1:5" x14ac:dyDescent="0.3">
      <c r="A33" s="33" t="s">
        <v>45</v>
      </c>
      <c r="B33" s="32">
        <v>112</v>
      </c>
      <c r="C33" s="32">
        <v>16</v>
      </c>
      <c r="D33" s="32">
        <f>courses[[#This Row],[Weeks]]*2</f>
        <v>32</v>
      </c>
      <c r="E33" s="33" t="s">
        <v>42</v>
      </c>
    </row>
    <row r="34" spans="1:5" x14ac:dyDescent="0.3">
      <c r="A34" s="33" t="s">
        <v>46</v>
      </c>
      <c r="B34" s="32">
        <v>112</v>
      </c>
      <c r="C34" s="32">
        <v>16</v>
      </c>
      <c r="D34" s="32">
        <f>courses[[#This Row],[Weeks]]*2</f>
        <v>32</v>
      </c>
      <c r="E34" s="33" t="s">
        <v>42</v>
      </c>
    </row>
    <row r="35" spans="1:5" x14ac:dyDescent="0.3">
      <c r="A35" s="33" t="s">
        <v>47</v>
      </c>
      <c r="B35" s="32">
        <v>112</v>
      </c>
      <c r="C35" s="32">
        <v>16</v>
      </c>
      <c r="D35" s="32">
        <f>courses[[#This Row],[Weeks]]*2</f>
        <v>32</v>
      </c>
      <c r="E35" s="33" t="s">
        <v>42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showGridLines="0" workbookViewId="0">
      <selection activeCell="C18" sqref="C18"/>
    </sheetView>
  </sheetViews>
  <sheetFormatPr defaultColWidth="9.125" defaultRowHeight="14.25" x14ac:dyDescent="0.2"/>
  <cols>
    <col min="1" max="1" width="12.125" style="37" customWidth="1"/>
    <col min="2" max="2" width="9.125" style="37"/>
    <col min="3" max="3" width="38.875" style="37" customWidth="1"/>
    <col min="4" max="5" width="9.125" style="37"/>
    <col min="6" max="6" width="26.125" style="37" customWidth="1"/>
    <col min="7" max="16384" width="9.125" style="37"/>
  </cols>
  <sheetData>
    <row r="1" spans="1:6" x14ac:dyDescent="0.2">
      <c r="A1" s="36" t="s">
        <v>48</v>
      </c>
    </row>
    <row r="2" spans="1:6" x14ac:dyDescent="0.2">
      <c r="A2" s="38"/>
      <c r="B2" s="39"/>
      <c r="C2" s="40" t="s">
        <v>59</v>
      </c>
    </row>
    <row r="3" spans="1:6" x14ac:dyDescent="0.2">
      <c r="A3" s="38" t="s">
        <v>49</v>
      </c>
      <c r="C3" s="40" t="s">
        <v>60</v>
      </c>
    </row>
    <row r="4" spans="1:6" x14ac:dyDescent="0.2">
      <c r="A4" s="38" t="s">
        <v>50</v>
      </c>
    </row>
    <row r="5" spans="1:6" x14ac:dyDescent="0.2">
      <c r="A5" s="38" t="s">
        <v>51</v>
      </c>
    </row>
    <row r="6" spans="1:6" x14ac:dyDescent="0.2">
      <c r="A6" s="38" t="s">
        <v>52</v>
      </c>
    </row>
    <row r="7" spans="1:6" x14ac:dyDescent="0.2">
      <c r="A7" s="38" t="s">
        <v>53</v>
      </c>
    </row>
    <row r="9" spans="1:6" ht="26.25" x14ac:dyDescent="0.45">
      <c r="A9" s="41" t="s">
        <v>61</v>
      </c>
      <c r="B9" s="41"/>
      <c r="C9" s="58">
        <f ca="1">NOW()</f>
        <v>43338.856240393521</v>
      </c>
      <c r="D9" s="58"/>
      <c r="E9" s="42">
        <v>43108</v>
      </c>
      <c r="F9" s="43">
        <v>43445</v>
      </c>
    </row>
    <row r="10" spans="1:6" ht="26.25" x14ac:dyDescent="0.5">
      <c r="A10" s="44" t="s">
        <v>62</v>
      </c>
      <c r="B10" s="44"/>
      <c r="C10" s="45">
        <f ca="1">WEEKNUM(C9)+1</f>
        <v>36</v>
      </c>
      <c r="D10" s="46"/>
      <c r="E10" s="47"/>
      <c r="F10" s="42">
        <v>43513</v>
      </c>
    </row>
    <row r="11" spans="1:6" ht="26.25" x14ac:dyDescent="0.5">
      <c r="A11" s="44" t="s">
        <v>63</v>
      </c>
      <c r="B11" s="44"/>
      <c r="C11" s="45">
        <f ca="1">C10-1</f>
        <v>35</v>
      </c>
      <c r="D11" s="46"/>
      <c r="E11" s="48"/>
      <c r="F11" s="48"/>
    </row>
    <row r="14" spans="1:6" ht="26.25" x14ac:dyDescent="0.5">
      <c r="A14" s="49" t="s">
        <v>64</v>
      </c>
      <c r="B14" s="45"/>
      <c r="C14" s="50"/>
    </row>
    <row r="15" spans="1:6" ht="15" x14ac:dyDescent="0.25">
      <c r="A15" s="50"/>
      <c r="B15" s="49" t="s">
        <v>65</v>
      </c>
      <c r="C15" s="49" t="s">
        <v>65</v>
      </c>
    </row>
    <row r="16" spans="1:6" ht="15" x14ac:dyDescent="0.2">
      <c r="A16" s="51"/>
      <c r="B16" s="52" t="s">
        <v>50</v>
      </c>
      <c r="C16" s="48"/>
    </row>
    <row r="17" spans="2:2" x14ac:dyDescent="0.2">
      <c r="B17" s="37" t="s">
        <v>51</v>
      </c>
    </row>
    <row r="18" spans="2:2" x14ac:dyDescent="0.2">
      <c r="B18" s="37" t="s">
        <v>52</v>
      </c>
    </row>
  </sheetData>
  <mergeCells count="1">
    <mergeCell ref="C9:D9"/>
  </mergeCells>
  <phoneticPr fontId="23" type="noConversion"/>
  <conditionalFormatting sqref="E9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Sample of fields</vt:lpstr>
      <vt:lpstr>Other Data</vt:lpstr>
      <vt:lpstr>Course Durations</vt:lpstr>
      <vt:lpstr>Settings</vt:lpstr>
      <vt:lpstr>checkBox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Nock</dc:creator>
  <cp:lastModifiedBy>Tom Son</cp:lastModifiedBy>
  <dcterms:created xsi:type="dcterms:W3CDTF">2018-07-17T03:24:08Z</dcterms:created>
  <dcterms:modified xsi:type="dcterms:W3CDTF">2018-08-26T08:33:10Z</dcterms:modified>
</cp:coreProperties>
</file>