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53" documentId="8_{B5D235D7-AAC7-40A3-8724-D6B1C299C650}" xr6:coauthVersionLast="45" xr6:coauthVersionMax="45" xr10:uidLastSave="{91CCB68A-03C1-4E8A-81B2-7CB60438A202}"/>
  <bookViews>
    <workbookView xWindow="-104" yWindow="-104" windowWidth="22326" windowHeight="12050" xr2:uid="{A3E26254-6F40-4C3C-9665-A735BBDBEF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F17" i="1"/>
  <c r="C21" i="1" l="1"/>
  <c r="C24" i="1"/>
  <c r="C23" i="1"/>
  <c r="C20" i="1"/>
  <c r="C26" i="1" l="1"/>
  <c r="C25" i="1"/>
  <c r="C18" i="1"/>
  <c r="C19" i="1"/>
  <c r="C22" i="1"/>
  <c r="C17" i="1"/>
  <c r="E30" i="1" l="1"/>
  <c r="I18" i="1"/>
  <c r="H32" i="1"/>
  <c r="B32" i="1"/>
  <c r="M30" i="1"/>
  <c r="D32" i="1"/>
  <c r="N8" i="1"/>
  <c r="O30" i="1" l="1"/>
  <c r="N13" i="1"/>
  <c r="F32" i="1"/>
  <c r="N10" i="1"/>
  <c r="N9" i="1"/>
  <c r="F15" i="1" s="1"/>
  <c r="H30" i="1" l="1"/>
  <c r="B34" i="1" s="1"/>
  <c r="E34" i="1" s="1"/>
  <c r="E36" i="1" s="1"/>
  <c r="F16" i="1"/>
  <c r="E38" i="1" l="1"/>
</calcChain>
</file>

<file path=xl/sharedStrings.xml><?xml version="1.0" encoding="utf-8"?>
<sst xmlns="http://schemas.openxmlformats.org/spreadsheetml/2006/main" count="117" uniqueCount="81">
  <si>
    <t>攻擊值</t>
  </si>
  <si>
    <t>HP_current</t>
  </si>
  <si>
    <t>HP_max</t>
  </si>
  <si>
    <t>物攻</t>
  </si>
  <si>
    <t>物防</t>
  </si>
  <si>
    <t>魔攻</t>
  </si>
  <si>
    <t>魔防</t>
  </si>
  <si>
    <t>器用</t>
  </si>
  <si>
    <t>素早</t>
  </si>
  <si>
    <t>運</t>
  </si>
  <si>
    <t>其他</t>
  </si>
  <si>
    <t>特效類：</t>
  </si>
  <si>
    <t>元素</t>
  </si>
  <si>
    <t>大罪</t>
  </si>
  <si>
    <t>會心</t>
  </si>
  <si>
    <t>額外加成：</t>
  </si>
  <si>
    <t>單體</t>
  </si>
  <si>
    <t>範圍</t>
  </si>
  <si>
    <t>反擊</t>
  </si>
  <si>
    <t>攻種</t>
  </si>
  <si>
    <t>額外防禦：</t>
  </si>
  <si>
    <t>風來</t>
  </si>
  <si>
    <t>Lv</t>
  </si>
  <si>
    <t>技能系數</t>
  </si>
  <si>
    <t>x</t>
  </si>
  <si>
    <t>(</t>
  </si>
  <si>
    <t>)</t>
  </si>
  <si>
    <t>加成小計</t>
  </si>
  <si>
    <t>正</t>
  </si>
  <si>
    <t>負</t>
  </si>
  <si>
    <t>主動</t>
  </si>
  <si>
    <t>全防禦</t>
  </si>
  <si>
    <t>-</t>
  </si>
  <si>
    <t>反應技</t>
  </si>
  <si>
    <t>無視防禦</t>
  </si>
  <si>
    <t>高低差</t>
  </si>
  <si>
    <t>普攻</t>
  </si>
  <si>
    <t>技能</t>
  </si>
  <si>
    <t>) ]</t>
  </si>
  <si>
    <t>[ (</t>
  </si>
  <si>
    <t>側面防禦</t>
  </si>
  <si>
    <t>背面防禦</t>
  </si>
  <si>
    <t>暴擊</t>
  </si>
  <si>
    <t>暴擊率</t>
  </si>
  <si>
    <t>可暴擊</t>
  </si>
  <si>
    <t>DamageControl</t>
  </si>
  <si>
    <t>Rate</t>
  </si>
  <si>
    <t>Defend</t>
  </si>
  <si>
    <t>護盾</t>
  </si>
  <si>
    <t>Shield HP</t>
  </si>
  <si>
    <t>=</t>
  </si>
  <si>
    <t>高平低</t>
  </si>
  <si>
    <t>(高:1 平:0 低:-1)</t>
  </si>
  <si>
    <t>Scaled Atk</t>
  </si>
  <si>
    <t>Def</t>
  </si>
  <si>
    <t>Skill Mod</t>
  </si>
  <si>
    <t>Reaction Mod</t>
  </si>
  <si>
    <t>Def Mod</t>
  </si>
  <si>
    <t>Type Resist Mod</t>
  </si>
  <si>
    <t>All Resist Mod</t>
  </si>
  <si>
    <t>Crit Expected Val</t>
  </si>
  <si>
    <t>Dmg Control Mod</t>
  </si>
  <si>
    <t>技能屬性</t>
  </si>
  <si>
    <t>角色屬性</t>
  </si>
  <si>
    <t>(勊: 1 無: 0 耐:-1)</t>
  </si>
  <si>
    <t>防禦/方向修正</t>
  </si>
  <si>
    <t>Screen Damage</t>
  </si>
  <si>
    <t>Shield rate</t>
  </si>
  <si>
    <t>Calculated Damage</t>
  </si>
  <si>
    <t>Expect Value (incl Crit)</t>
  </si>
  <si>
    <t>Shield Mod</t>
  </si>
  <si>
    <t>天侯</t>
  </si>
  <si>
    <t>運差</t>
  </si>
  <si>
    <t>己方數值</t>
  </si>
  <si>
    <t>目標數值</t>
  </si>
  <si>
    <t>雙攻</t>
  </si>
  <si>
    <t>任俠</t>
  </si>
  <si>
    <t>念動</t>
  </si>
  <si>
    <t>射擊</t>
  </si>
  <si>
    <t>參數</t>
  </si>
  <si>
    <t>Dmg 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</si>
</sst>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9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9" fontId="0" fillId="0" borderId="0" xfId="2" applyFont="1"/>
    <xf numFmtId="0" fontId="2" fillId="0" borderId="0" xfId="0" applyFont="1"/>
    <xf numFmtId="0" fontId="3" fillId="0" borderId="0" xfId="0" applyFont="1"/>
    <xf numFmtId="9" fontId="3" fillId="0" borderId="0" xfId="2" applyFont="1"/>
    <xf numFmtId="0" fontId="4" fillId="0" borderId="0" xfId="2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3" fontId="0" fillId="0" borderId="0" xfId="1" applyFont="1"/>
    <xf numFmtId="2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DE07E-1334-4D7E-8571-E9098776186F}">
  <dimension ref="A1:P39"/>
  <sheetViews>
    <sheetView tabSelected="1" topLeftCell="A13" workbookViewId="0">
      <selection activeCell="H30" sqref="B30:H30"/>
    </sheetView>
  </sheetViews>
  <sheetFormatPr defaultRowHeight="14.4" x14ac:dyDescent="0.3"/>
  <cols>
    <col min="1" max="1" width="9.69921875" bestFit="1" customWidth="1"/>
    <col min="3" max="3" width="10.3984375" bestFit="1" customWidth="1"/>
    <col min="5" max="5" width="13" bestFit="1" customWidth="1"/>
    <col min="6" max="6" width="9.69921875" bestFit="1" customWidth="1"/>
    <col min="8" max="8" width="10.3984375" bestFit="1" customWidth="1"/>
  </cols>
  <sheetData>
    <row r="1" spans="1:14" x14ac:dyDescent="0.3">
      <c r="A1" t="s">
        <v>73</v>
      </c>
      <c r="F1" t="s">
        <v>74</v>
      </c>
    </row>
    <row r="2" spans="1:14" x14ac:dyDescent="0.3">
      <c r="A2" t="s">
        <v>22</v>
      </c>
      <c r="B2">
        <v>97</v>
      </c>
      <c r="C2" t="s">
        <v>15</v>
      </c>
      <c r="F2" t="s">
        <v>22</v>
      </c>
      <c r="H2" t="s">
        <v>20</v>
      </c>
      <c r="K2" t="s">
        <v>79</v>
      </c>
    </row>
    <row r="3" spans="1:14" x14ac:dyDescent="0.3">
      <c r="A3" t="s">
        <v>1</v>
      </c>
      <c r="B3">
        <v>15139</v>
      </c>
      <c r="C3" t="s">
        <v>16</v>
      </c>
      <c r="D3">
        <v>0</v>
      </c>
      <c r="F3" t="s">
        <v>1</v>
      </c>
      <c r="G3">
        <v>500000</v>
      </c>
      <c r="H3" t="s">
        <v>16</v>
      </c>
      <c r="I3">
        <v>0</v>
      </c>
      <c r="K3" t="s">
        <v>36</v>
      </c>
      <c r="L3" s="8">
        <v>1</v>
      </c>
    </row>
    <row r="4" spans="1:14" x14ac:dyDescent="0.3">
      <c r="A4" t="s">
        <v>2</v>
      </c>
      <c r="B4">
        <v>15139</v>
      </c>
      <c r="C4" t="s">
        <v>17</v>
      </c>
      <c r="D4">
        <v>0</v>
      </c>
      <c r="F4" t="s">
        <v>2</v>
      </c>
      <c r="G4">
        <v>500000</v>
      </c>
      <c r="H4" t="s">
        <v>17</v>
      </c>
      <c r="I4">
        <v>0</v>
      </c>
      <c r="K4" t="s">
        <v>51</v>
      </c>
      <c r="L4" s="8">
        <v>1</v>
      </c>
      <c r="M4" t="s">
        <v>52</v>
      </c>
    </row>
    <row r="5" spans="1:14" x14ac:dyDescent="0.3">
      <c r="A5" t="s">
        <v>3</v>
      </c>
      <c r="B5">
        <v>877</v>
      </c>
      <c r="C5" t="s">
        <v>18</v>
      </c>
      <c r="D5">
        <v>0</v>
      </c>
      <c r="F5" t="s">
        <v>3</v>
      </c>
      <c r="G5">
        <v>52</v>
      </c>
      <c r="H5" t="s">
        <v>18</v>
      </c>
      <c r="I5">
        <v>0</v>
      </c>
      <c r="K5" t="s">
        <v>63</v>
      </c>
      <c r="L5" s="8">
        <v>1</v>
      </c>
      <c r="M5" t="s">
        <v>64</v>
      </c>
    </row>
    <row r="6" spans="1:14" x14ac:dyDescent="0.3">
      <c r="A6" t="s">
        <v>4</v>
      </c>
      <c r="B6">
        <v>1219</v>
      </c>
      <c r="C6" t="s">
        <v>12</v>
      </c>
      <c r="D6">
        <v>35</v>
      </c>
      <c r="F6" t="s">
        <v>4</v>
      </c>
      <c r="G6">
        <v>50</v>
      </c>
      <c r="H6" t="s">
        <v>12</v>
      </c>
      <c r="I6">
        <v>0</v>
      </c>
    </row>
    <row r="7" spans="1:14" x14ac:dyDescent="0.3">
      <c r="A7" t="s">
        <v>5</v>
      </c>
      <c r="B7">
        <v>278</v>
      </c>
      <c r="C7" t="s">
        <v>19</v>
      </c>
      <c r="D7">
        <v>0</v>
      </c>
      <c r="F7" t="s">
        <v>5</v>
      </c>
      <c r="G7">
        <v>43</v>
      </c>
      <c r="H7" t="s">
        <v>19</v>
      </c>
      <c r="I7">
        <v>0</v>
      </c>
      <c r="K7" t="s">
        <v>37</v>
      </c>
      <c r="L7">
        <v>1</v>
      </c>
    </row>
    <row r="8" spans="1:14" x14ac:dyDescent="0.3">
      <c r="A8" t="s">
        <v>6</v>
      </c>
      <c r="B8">
        <v>545</v>
      </c>
      <c r="F8" t="s">
        <v>6</v>
      </c>
      <c r="G8">
        <v>43</v>
      </c>
      <c r="K8" t="s">
        <v>3</v>
      </c>
      <c r="L8" s="8">
        <v>1</v>
      </c>
      <c r="M8" t="s">
        <v>5</v>
      </c>
      <c r="N8">
        <f>1-L8</f>
        <v>0</v>
      </c>
    </row>
    <row r="9" spans="1:14" x14ac:dyDescent="0.3">
      <c r="A9" t="s">
        <v>7</v>
      </c>
      <c r="B9">
        <v>416</v>
      </c>
      <c r="C9" t="s">
        <v>11</v>
      </c>
      <c r="F9" t="s">
        <v>7</v>
      </c>
      <c r="G9">
        <v>44</v>
      </c>
      <c r="H9" t="s">
        <v>31</v>
      </c>
      <c r="I9">
        <v>0</v>
      </c>
      <c r="K9" t="s">
        <v>16</v>
      </c>
      <c r="L9" s="8">
        <v>1</v>
      </c>
      <c r="M9" t="s">
        <v>17</v>
      </c>
      <c r="N9">
        <f>1-L9</f>
        <v>0</v>
      </c>
    </row>
    <row r="10" spans="1:14" x14ac:dyDescent="0.3">
      <c r="A10" t="s">
        <v>8</v>
      </c>
      <c r="B10">
        <v>180</v>
      </c>
      <c r="C10" t="s">
        <v>12</v>
      </c>
      <c r="D10">
        <v>15</v>
      </c>
      <c r="F10" t="s">
        <v>8</v>
      </c>
      <c r="G10">
        <v>47</v>
      </c>
      <c r="K10" t="s">
        <v>30</v>
      </c>
      <c r="L10" s="8">
        <v>1</v>
      </c>
      <c r="M10" t="s">
        <v>18</v>
      </c>
      <c r="N10">
        <f>1-L10</f>
        <v>0</v>
      </c>
    </row>
    <row r="11" spans="1:14" x14ac:dyDescent="0.3">
      <c r="A11" t="s">
        <v>14</v>
      </c>
      <c r="B11">
        <v>351</v>
      </c>
      <c r="C11" t="s">
        <v>13</v>
      </c>
      <c r="D11">
        <v>0</v>
      </c>
      <c r="F11" t="s">
        <v>14</v>
      </c>
      <c r="G11">
        <v>52</v>
      </c>
      <c r="K11" t="s">
        <v>62</v>
      </c>
      <c r="L11" s="8">
        <v>0</v>
      </c>
      <c r="M11" t="s">
        <v>64</v>
      </c>
    </row>
    <row r="12" spans="1:14" x14ac:dyDescent="0.3">
      <c r="A12" t="s">
        <v>9</v>
      </c>
      <c r="B12">
        <v>312</v>
      </c>
      <c r="C12" t="s">
        <v>10</v>
      </c>
      <c r="D12">
        <v>0</v>
      </c>
      <c r="F12" t="s">
        <v>9</v>
      </c>
      <c r="G12">
        <v>50</v>
      </c>
    </row>
    <row r="13" spans="1:14" x14ac:dyDescent="0.3">
      <c r="K13" t="s">
        <v>44</v>
      </c>
      <c r="L13" s="9">
        <v>0</v>
      </c>
      <c r="M13" t="s">
        <v>42</v>
      </c>
      <c r="N13" s="7">
        <f>(L3+L7*L13)*((ROUND(B11^0.5,0)*2-ROUND(ROUND(G12^0.5,0)/2,0))-I18+B14)%</f>
        <v>0.54</v>
      </c>
    </row>
    <row r="14" spans="1:14" x14ac:dyDescent="0.3">
      <c r="A14" t="s">
        <v>43</v>
      </c>
      <c r="B14">
        <v>15</v>
      </c>
      <c r="E14" t="s">
        <v>27</v>
      </c>
      <c r="H14" t="s">
        <v>65</v>
      </c>
    </row>
    <row r="15" spans="1:14" x14ac:dyDescent="0.3">
      <c r="E15" t="s">
        <v>28</v>
      </c>
      <c r="F15">
        <f>D3*L9+D4*N9+D5*N10+SUM(D6:D7)+L7*L11*D10+SUM(D11:D12)</f>
        <v>35</v>
      </c>
      <c r="H15" t="s">
        <v>34</v>
      </c>
      <c r="I15">
        <v>0</v>
      </c>
      <c r="L15" s="8"/>
    </row>
    <row r="16" spans="1:14" x14ac:dyDescent="0.3">
      <c r="A16" t="s">
        <v>0</v>
      </c>
      <c r="E16" t="s">
        <v>29</v>
      </c>
      <c r="F16">
        <f>I3*L9+I4*N9+I5*N10+SUM(I6)</f>
        <v>0</v>
      </c>
      <c r="H16" t="s">
        <v>40</v>
      </c>
      <c r="I16">
        <v>0</v>
      </c>
    </row>
    <row r="17" spans="1:16" x14ac:dyDescent="0.3">
      <c r="A17" t="s">
        <v>3</v>
      </c>
      <c r="B17" s="14">
        <v>1.4</v>
      </c>
      <c r="C17">
        <f>ROUND(B5*B17,0)</f>
        <v>1228</v>
      </c>
      <c r="F17">
        <f>F15-F16+L5*25+L7*L11*25+L3*L4*5</f>
        <v>65</v>
      </c>
      <c r="H17" t="s">
        <v>41</v>
      </c>
      <c r="I17">
        <v>0</v>
      </c>
      <c r="L17" s="8"/>
    </row>
    <row r="18" spans="1:16" x14ac:dyDescent="0.3">
      <c r="A18" t="s">
        <v>4</v>
      </c>
      <c r="B18" s="14">
        <v>1.5</v>
      </c>
      <c r="C18">
        <f>ROUND(B6*B18,0)</f>
        <v>1829</v>
      </c>
      <c r="H18" t="s">
        <v>35</v>
      </c>
      <c r="I18">
        <f>L4*-5</f>
        <v>-5</v>
      </c>
      <c r="L18" s="8"/>
    </row>
    <row r="19" spans="1:16" x14ac:dyDescent="0.3">
      <c r="A19" t="s">
        <v>5</v>
      </c>
      <c r="B19" s="14">
        <v>1.5</v>
      </c>
      <c r="C19">
        <f>ROUND(B7*B19,0)</f>
        <v>417</v>
      </c>
      <c r="E19" s="5" t="s">
        <v>33</v>
      </c>
      <c r="F19" s="6"/>
    </row>
    <row r="20" spans="1:16" x14ac:dyDescent="0.3">
      <c r="A20" t="s">
        <v>75</v>
      </c>
      <c r="B20" s="14">
        <v>0.9</v>
      </c>
      <c r="C20">
        <f>ROUND((B5+B7)*B20,0)</f>
        <v>1040</v>
      </c>
      <c r="E20" s="5" t="s">
        <v>45</v>
      </c>
      <c r="F20" s="6">
        <v>-50</v>
      </c>
      <c r="H20" t="s">
        <v>48</v>
      </c>
    </row>
    <row r="21" spans="1:16" x14ac:dyDescent="0.3">
      <c r="A21" t="s">
        <v>78</v>
      </c>
      <c r="B21" s="14">
        <v>0.8</v>
      </c>
      <c r="C21">
        <f>ROUND((B5+B9)*B21,0)</f>
        <v>1034</v>
      </c>
      <c r="E21" s="5" t="s">
        <v>46</v>
      </c>
      <c r="F21" s="10">
        <v>0</v>
      </c>
      <c r="H21" t="s">
        <v>67</v>
      </c>
      <c r="I21" s="4">
        <v>0</v>
      </c>
    </row>
    <row r="22" spans="1:16" x14ac:dyDescent="0.3">
      <c r="A22" t="s">
        <v>21</v>
      </c>
      <c r="B22" s="14">
        <v>0.85</v>
      </c>
      <c r="C22">
        <f>ROUND(B22*(B5+ROUND(B10/2,0)+ROUND(B10*B2/100,0)+ROUND(B9/4,0)),0)</f>
        <v>1059</v>
      </c>
      <c r="E22" s="5" t="s">
        <v>47</v>
      </c>
      <c r="F22" s="11">
        <v>55</v>
      </c>
      <c r="H22" t="s">
        <v>49</v>
      </c>
      <c r="I22">
        <v>0</v>
      </c>
    </row>
    <row r="23" spans="1:16" x14ac:dyDescent="0.3">
      <c r="A23" t="s">
        <v>76</v>
      </c>
      <c r="B23" s="14">
        <v>0.9</v>
      </c>
      <c r="C23">
        <f>ROUND(B22*(B7+ROUND(B10/2,0)+ROUND(B10*B2/100,0)+ROUND(B9/4,0)),0)</f>
        <v>550</v>
      </c>
      <c r="E23" s="5" t="s">
        <v>46</v>
      </c>
      <c r="F23" s="10">
        <v>0</v>
      </c>
    </row>
    <row r="24" spans="1:16" x14ac:dyDescent="0.3">
      <c r="A24" t="s">
        <v>77</v>
      </c>
      <c r="B24" s="14">
        <v>1.5</v>
      </c>
      <c r="C24">
        <f>ROUND((B7+B8-G8)*B24,0)</f>
        <v>1170</v>
      </c>
      <c r="E24" s="5"/>
      <c r="F24" s="10"/>
    </row>
    <row r="25" spans="1:16" x14ac:dyDescent="0.3">
      <c r="A25" t="s">
        <v>71</v>
      </c>
      <c r="B25" s="14">
        <v>0.7</v>
      </c>
      <c r="C25">
        <f>ROUND(B25*(B7+B12),0)</f>
        <v>413</v>
      </c>
      <c r="E25" s="5"/>
      <c r="F25" s="10"/>
    </row>
    <row r="26" spans="1:16" x14ac:dyDescent="0.3">
      <c r="A26" t="s">
        <v>72</v>
      </c>
      <c r="B26" s="14">
        <v>1</v>
      </c>
      <c r="C26">
        <f>ROUND(B26*(B12*2-G12),0)</f>
        <v>574</v>
      </c>
    </row>
    <row r="27" spans="1:16" x14ac:dyDescent="0.3">
      <c r="A27" t="s">
        <v>23</v>
      </c>
      <c r="B27" s="4">
        <v>1</v>
      </c>
    </row>
    <row r="28" spans="1:16" x14ac:dyDescent="0.3">
      <c r="B28" s="4"/>
    </row>
    <row r="29" spans="1:16" s="1" customFormat="1" x14ac:dyDescent="0.3">
      <c r="C29" s="1" t="s">
        <v>53</v>
      </c>
      <c r="E29" s="1" t="s">
        <v>55</v>
      </c>
      <c r="H29" s="1" t="s">
        <v>80</v>
      </c>
      <c r="K29" s="1" t="s">
        <v>54</v>
      </c>
      <c r="M29" s="1" t="s">
        <v>56</v>
      </c>
      <c r="O29" s="1" t="s">
        <v>57</v>
      </c>
    </row>
    <row r="30" spans="1:16" s="1" customFormat="1" x14ac:dyDescent="0.3">
      <c r="B30" s="1" t="s">
        <v>39</v>
      </c>
      <c r="C30" s="1">
        <f>C17</f>
        <v>1228</v>
      </c>
      <c r="D30" s="1" t="s">
        <v>24</v>
      </c>
      <c r="E30" s="3">
        <f>B27</f>
        <v>1</v>
      </c>
      <c r="F30" s="1" t="s">
        <v>26</v>
      </c>
      <c r="G30" s="1" t="s">
        <v>24</v>
      </c>
      <c r="H30" s="15">
        <f>(100+F17)%</f>
        <v>1.65</v>
      </c>
      <c r="I30" s="1" t="s">
        <v>32</v>
      </c>
      <c r="J30" s="1" t="s">
        <v>25</v>
      </c>
      <c r="K30" s="1">
        <v>50</v>
      </c>
      <c r="L30" s="1" t="s">
        <v>24</v>
      </c>
      <c r="M30" s="2">
        <f>(100+(F22*F23))%</f>
        <v>1</v>
      </c>
      <c r="N30" s="1" t="s">
        <v>24</v>
      </c>
      <c r="O30" s="3">
        <f>(100+I15+I16+I17+L3*I18)%</f>
        <v>0.95</v>
      </c>
      <c r="P30" s="1" t="s">
        <v>38</v>
      </c>
    </row>
    <row r="31" spans="1:16" s="1" customFormat="1" x14ac:dyDescent="0.3">
      <c r="B31" s="1" t="s">
        <v>58</v>
      </c>
      <c r="D31" s="1" t="s">
        <v>59</v>
      </c>
      <c r="F31" s="1" t="s">
        <v>60</v>
      </c>
      <c r="H31" s="1" t="s">
        <v>61</v>
      </c>
    </row>
    <row r="32" spans="1:16" s="1" customFormat="1" x14ac:dyDescent="0.3">
      <c r="A32" s="1" t="s">
        <v>24</v>
      </c>
      <c r="B32" s="3">
        <f>(100-SUM(I3:I7))%</f>
        <v>1</v>
      </c>
      <c r="C32" s="1" t="s">
        <v>24</v>
      </c>
      <c r="D32" s="3">
        <f>(100-I9)%</f>
        <v>1</v>
      </c>
      <c r="E32" s="1" t="s">
        <v>24</v>
      </c>
      <c r="F32" s="3">
        <f>(100+N13*((10+40)/2))%</f>
        <v>1.135</v>
      </c>
      <c r="G32" s="1" t="s">
        <v>24</v>
      </c>
      <c r="H32" s="3">
        <f>(100+F20*F21)%</f>
        <v>1</v>
      </c>
      <c r="J32" s="2"/>
    </row>
    <row r="33" spans="1:5" s="1" customFormat="1" x14ac:dyDescent="0.3">
      <c r="B33" s="1" t="s">
        <v>66</v>
      </c>
      <c r="E33" s="1" t="s">
        <v>69</v>
      </c>
    </row>
    <row r="34" spans="1:5" s="1" customFormat="1" x14ac:dyDescent="0.3">
      <c r="A34" s="1" t="s">
        <v>50</v>
      </c>
      <c r="B34" s="1">
        <f>MAX(1,ROUND(ROUND(C30*E30,0)*H30,0)-ROUND(ROUND(ROUND(ROUND(K30*M30,0)*O30,0)*B32,0)*D32,0))</f>
        <v>1978</v>
      </c>
      <c r="E34" s="1">
        <f>ROUND(ROUND(B34*F32,0)*H32,0)</f>
        <v>2245</v>
      </c>
    </row>
    <row r="35" spans="1:5" x14ac:dyDescent="0.3">
      <c r="D35" s="1"/>
      <c r="E35" s="1" t="s">
        <v>70</v>
      </c>
    </row>
    <row r="36" spans="1:5" x14ac:dyDescent="0.3">
      <c r="D36" s="13" t="s">
        <v>32</v>
      </c>
      <c r="E36" s="13">
        <f>IF(I22=0,(ROUND(-E34*I21,0)),MIN(ROUND(-E34*I21,0),I22))</f>
        <v>0</v>
      </c>
    </row>
    <row r="37" spans="1:5" x14ac:dyDescent="0.3">
      <c r="D37" s="1"/>
      <c r="E37" s="1" t="s">
        <v>68</v>
      </c>
    </row>
    <row r="38" spans="1:5" ht="15" thickBot="1" x14ac:dyDescent="0.35">
      <c r="D38" s="1" t="s">
        <v>50</v>
      </c>
      <c r="E38" s="12">
        <f>E34-E36</f>
        <v>2245</v>
      </c>
    </row>
    <row r="39" spans="1:5" ht="15" thickTop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Lau</dc:creator>
  <cp:lastModifiedBy>Kenneth Lau</cp:lastModifiedBy>
  <dcterms:created xsi:type="dcterms:W3CDTF">2020-07-14T11:20:26Z</dcterms:created>
  <dcterms:modified xsi:type="dcterms:W3CDTF">2020-08-23T08:56:17Z</dcterms:modified>
</cp:coreProperties>
</file>