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klau\OneDrive\Tagatame\Repo\runes\"/>
    </mc:Choice>
  </mc:AlternateContent>
  <xr:revisionPtr revIDLastSave="51" documentId="8_{920CB1EE-7D69-403E-8472-B3AA9639686C}" xr6:coauthVersionLast="45" xr6:coauthVersionMax="45" xr10:uidLastSave="{C2004D59-04FD-4FC5-98F0-304DC9D160F3}"/>
  <bookViews>
    <workbookView xWindow="-104" yWindow="-104" windowWidth="22326" windowHeight="12050" xr2:uid="{9667C5D1-FCF1-4FDC-A19A-75DBE5F1F2C8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1" i="1" l="1"/>
  <c r="F55" i="1"/>
  <c r="F52" i="1"/>
  <c r="F49" i="1"/>
  <c r="F46" i="1" l="1"/>
  <c r="E46" i="1"/>
  <c r="D46" i="1"/>
  <c r="F45" i="1"/>
  <c r="E45" i="1"/>
  <c r="D45" i="1"/>
  <c r="F44" i="1"/>
  <c r="E44" i="1"/>
  <c r="D44" i="1"/>
  <c r="D41" i="1"/>
  <c r="F53" i="1"/>
  <c r="Q20" i="2"/>
  <c r="P20" i="2"/>
  <c r="O20" i="2"/>
  <c r="E55" i="1" l="1"/>
  <c r="I41" i="1"/>
  <c r="H41" i="1"/>
  <c r="G41" i="1"/>
  <c r="F41" i="1"/>
  <c r="E41" i="1"/>
  <c r="E49" i="1"/>
  <c r="X4" i="2"/>
  <c r="X5" i="2" s="1"/>
  <c r="X6" i="2" s="1"/>
  <c r="X7" i="2" s="1"/>
  <c r="X8" i="2" s="1"/>
  <c r="X9" i="2" s="1"/>
  <c r="X10" i="2" s="1"/>
  <c r="X11" i="2" s="1"/>
  <c r="X12" i="2" s="1"/>
  <c r="X13" i="2" s="1"/>
  <c r="X14" i="2" s="1"/>
  <c r="X15" i="2" s="1"/>
  <c r="X16" i="2" s="1"/>
  <c r="N3" i="2"/>
  <c r="N6" i="2"/>
  <c r="L6" i="2"/>
  <c r="L5" i="2"/>
  <c r="L3" i="2"/>
  <c r="J14" i="2"/>
  <c r="J6" i="2"/>
  <c r="J3" i="2"/>
  <c r="AE3" i="2"/>
  <c r="AF3" i="2" s="1"/>
  <c r="AB3" i="2"/>
  <c r="AC3" i="2" s="1"/>
  <c r="Y3" i="2"/>
  <c r="Z3" i="2" s="1"/>
  <c r="E11" i="3"/>
  <c r="D11" i="3"/>
  <c r="C11" i="3"/>
  <c r="B11" i="3"/>
  <c r="A11" i="3"/>
  <c r="D6" i="3"/>
  <c r="C6" i="3"/>
  <c r="C7" i="3"/>
  <c r="C9" i="3"/>
  <c r="B7" i="3"/>
  <c r="B6" i="3"/>
  <c r="T8" i="2"/>
  <c r="U8" i="2"/>
  <c r="T9" i="2"/>
  <c r="U9" i="2"/>
  <c r="T11" i="2"/>
  <c r="U11" i="2"/>
  <c r="T12" i="2"/>
  <c r="U12" i="2"/>
  <c r="T13" i="2"/>
  <c r="U13" i="2"/>
  <c r="T15" i="2"/>
  <c r="U15" i="2"/>
  <c r="T16" i="2"/>
  <c r="U16" i="2"/>
  <c r="T17" i="2"/>
  <c r="U17" i="2"/>
  <c r="V17" i="2"/>
  <c r="V16" i="2"/>
  <c r="V15" i="2"/>
  <c r="AD4" i="2" s="1"/>
  <c r="AD5" i="2" s="1"/>
  <c r="AD6" i="2" s="1"/>
  <c r="AD7" i="2" s="1"/>
  <c r="AD8" i="2" s="1"/>
  <c r="AD9" i="2" s="1"/>
  <c r="AD10" i="2" s="1"/>
  <c r="AD11" i="2" s="1"/>
  <c r="AD12" i="2" s="1"/>
  <c r="AD13" i="2" s="1"/>
  <c r="V13" i="2"/>
  <c r="V12" i="2"/>
  <c r="V11" i="2"/>
  <c r="AA4" i="2" s="1"/>
  <c r="AA5" i="2" s="1"/>
  <c r="AA6" i="2" s="1"/>
  <c r="AA7" i="2" s="1"/>
  <c r="AA8" i="2" s="1"/>
  <c r="AA9" i="2" s="1"/>
  <c r="AA10" i="2" s="1"/>
  <c r="AA11" i="2" s="1"/>
  <c r="AA12" i="2" s="1"/>
  <c r="AA13" i="2" s="1"/>
  <c r="AA14" i="2" s="1"/>
  <c r="AA15" i="2" s="1"/>
  <c r="V9" i="2"/>
  <c r="V8" i="2"/>
  <c r="K7" i="2"/>
  <c r="M7" i="2"/>
  <c r="K8" i="2"/>
  <c r="M8" i="2"/>
  <c r="K9" i="2"/>
  <c r="M9" i="2"/>
  <c r="K10" i="2"/>
  <c r="L10" i="2" s="1"/>
  <c r="M10" i="2"/>
  <c r="N10" i="2" s="1"/>
  <c r="K11" i="2"/>
  <c r="M11" i="2"/>
  <c r="K12" i="2"/>
  <c r="M12" i="2"/>
  <c r="K13" i="2"/>
  <c r="M13" i="2"/>
  <c r="K14" i="2"/>
  <c r="L14" i="2" s="1"/>
  <c r="M14" i="2"/>
  <c r="N14" i="2" s="1"/>
  <c r="K15" i="2"/>
  <c r="M15" i="2"/>
  <c r="K16" i="2"/>
  <c r="M16" i="2"/>
  <c r="K17" i="2"/>
  <c r="M17" i="2"/>
  <c r="K4" i="2"/>
  <c r="L4" i="2" s="1"/>
  <c r="M4" i="2"/>
  <c r="N4" i="2" s="1"/>
  <c r="K5" i="2"/>
  <c r="M5" i="2"/>
  <c r="N5" i="2" s="1"/>
  <c r="I14" i="2"/>
  <c r="I10" i="2"/>
  <c r="J10" i="2" s="1"/>
  <c r="I17" i="2"/>
  <c r="I16" i="2"/>
  <c r="I15" i="2"/>
  <c r="I13" i="2"/>
  <c r="I12" i="2"/>
  <c r="I11" i="2"/>
  <c r="I9" i="2"/>
  <c r="I8" i="2"/>
  <c r="I7" i="2"/>
  <c r="I4" i="2"/>
  <c r="J4" i="2" s="1"/>
  <c r="I5" i="2"/>
  <c r="J5" i="2" s="1"/>
  <c r="J20" i="2" l="1"/>
  <c r="N20" i="2"/>
  <c r="L20" i="2"/>
  <c r="X17" i="2"/>
  <c r="X19" i="2" s="1"/>
  <c r="AE4" i="2"/>
  <c r="AF4" i="2" s="1"/>
  <c r="Y4" i="2"/>
  <c r="AB4" i="2"/>
  <c r="AA19" i="2"/>
  <c r="I9" i="1"/>
  <c r="H9" i="1"/>
  <c r="G9" i="1"/>
  <c r="F9" i="1"/>
  <c r="E9" i="1"/>
  <c r="D9" i="1"/>
  <c r="I8" i="1"/>
  <c r="H8" i="1"/>
  <c r="G8" i="1"/>
  <c r="F8" i="1"/>
  <c r="E8" i="1"/>
  <c r="D8" i="1"/>
  <c r="I7" i="1"/>
  <c r="H7" i="1"/>
  <c r="G7" i="1"/>
  <c r="F7" i="1"/>
  <c r="E7" i="1"/>
  <c r="D7" i="1"/>
  <c r="I16" i="1"/>
  <c r="H16" i="1"/>
  <c r="G16" i="1"/>
  <c r="F16" i="1"/>
  <c r="E16" i="1"/>
  <c r="D16" i="1"/>
  <c r="I13" i="1"/>
  <c r="H13" i="1"/>
  <c r="G13" i="1"/>
  <c r="F13" i="1"/>
  <c r="E13" i="1"/>
  <c r="D13" i="1"/>
  <c r="I12" i="1"/>
  <c r="H12" i="1"/>
  <c r="G12" i="1"/>
  <c r="F12" i="1"/>
  <c r="E12" i="1"/>
  <c r="D12" i="1"/>
  <c r="I11" i="1"/>
  <c r="H11" i="1"/>
  <c r="G11" i="1"/>
  <c r="F11" i="1"/>
  <c r="E11" i="1"/>
  <c r="D11" i="1"/>
  <c r="I15" i="1"/>
  <c r="H15" i="1"/>
  <c r="G15" i="1"/>
  <c r="F15" i="1"/>
  <c r="E15" i="1"/>
  <c r="D15" i="1"/>
  <c r="I14" i="1"/>
  <c r="H14" i="1"/>
  <c r="G14" i="1"/>
  <c r="F14" i="1"/>
  <c r="E14" i="1"/>
  <c r="D14" i="1"/>
  <c r="Q19" i="2"/>
  <c r="P19" i="2"/>
  <c r="O19" i="2"/>
  <c r="M19" i="2"/>
  <c r="I19" i="2"/>
  <c r="AB5" i="2" l="1"/>
  <c r="AC5" i="2" s="1"/>
  <c r="AC4" i="2"/>
  <c r="Y5" i="2"/>
  <c r="Z5" i="2" s="1"/>
  <c r="Z4" i="2"/>
  <c r="AE5" i="2"/>
  <c r="AF5" i="2" s="1"/>
  <c r="AD19" i="2"/>
  <c r="D4" i="1"/>
  <c r="E4" i="1"/>
  <c r="F4" i="1"/>
  <c r="G4" i="1"/>
  <c r="H4" i="1"/>
  <c r="I4" i="1"/>
  <c r="D5" i="1"/>
  <c r="E5" i="1"/>
  <c r="F5" i="1"/>
  <c r="G5" i="1"/>
  <c r="H5" i="1"/>
  <c r="I5" i="1"/>
  <c r="D6" i="1"/>
  <c r="E6" i="1"/>
  <c r="F6" i="1"/>
  <c r="G6" i="1"/>
  <c r="H6" i="1"/>
  <c r="I6" i="1"/>
  <c r="D10" i="1"/>
  <c r="E10" i="1"/>
  <c r="F10" i="1"/>
  <c r="G10" i="1"/>
  <c r="H10" i="1"/>
  <c r="I10" i="1"/>
  <c r="E3" i="1"/>
  <c r="F3" i="1"/>
  <c r="G3" i="1"/>
  <c r="H3" i="1"/>
  <c r="I3" i="1"/>
  <c r="D3" i="1"/>
  <c r="K19" i="2"/>
  <c r="AB6" i="2" l="1"/>
  <c r="AC6" i="2" s="1"/>
  <c r="Y6" i="2"/>
  <c r="Y7" i="2" s="1"/>
  <c r="Z7" i="2" s="1"/>
  <c r="AE6" i="2"/>
  <c r="AB7" i="2" l="1"/>
  <c r="AC7" i="2" s="1"/>
  <c r="AE7" i="2"/>
  <c r="AF7" i="2" s="1"/>
  <c r="AF6" i="2"/>
  <c r="AB8" i="2"/>
  <c r="AC8" i="2" s="1"/>
  <c r="Z6" i="2"/>
  <c r="Y8" i="2"/>
  <c r="Z8" i="2" s="1"/>
  <c r="AB9" i="2" l="1"/>
  <c r="AC9" i="2" s="1"/>
  <c r="AE8" i="2"/>
  <c r="AF8" i="2" s="1"/>
  <c r="Y9" i="2"/>
  <c r="Z9" i="2" s="1"/>
  <c r="AB10" i="2" l="1"/>
  <c r="AC10" i="2" s="1"/>
  <c r="AE9" i="2"/>
  <c r="Y10" i="2"/>
  <c r="Z10" i="2" s="1"/>
  <c r="AB11" i="2" l="1"/>
  <c r="AB12" i="2" s="1"/>
  <c r="AB13" i="2" s="1"/>
  <c r="AC13" i="2" s="1"/>
  <c r="AF9" i="2"/>
  <c r="AE10" i="2"/>
  <c r="AF10" i="2" s="1"/>
  <c r="Y11" i="2"/>
  <c r="Y12" i="2" s="1"/>
  <c r="AC12" i="2" l="1"/>
  <c r="AC11" i="2"/>
  <c r="AE11" i="2"/>
  <c r="AB14" i="2"/>
  <c r="AC14" i="2" s="1"/>
  <c r="Z11" i="2"/>
  <c r="Z12" i="2"/>
  <c r="Y13" i="2"/>
  <c r="Z13" i="2" s="1"/>
  <c r="AF11" i="2" l="1"/>
  <c r="AE12" i="2"/>
  <c r="AF12" i="2" s="1"/>
  <c r="AB15" i="2"/>
  <c r="AC15" i="2" s="1"/>
  <c r="AC19" i="2" s="1"/>
  <c r="Y14" i="2"/>
  <c r="AE13" i="2" l="1"/>
  <c r="AF13" i="2" s="1"/>
  <c r="AF19" i="2" s="1"/>
  <c r="Y15" i="2"/>
  <c r="Z15" i="2" s="1"/>
  <c r="Z14" i="2"/>
  <c r="Y16" i="2" l="1"/>
  <c r="Z16" i="2" s="1"/>
  <c r="Z17" i="2" s="1"/>
  <c r="Z19" i="2" s="1"/>
  <c r="Y17" i="2" l="1"/>
</calcChain>
</file>

<file path=xl/sharedStrings.xml><?xml version="1.0" encoding="utf-8"?>
<sst xmlns="http://schemas.openxmlformats.org/spreadsheetml/2006/main" count="238" uniqueCount="182">
  <si>
    <t>嫉妬</t>
  </si>
  <si>
    <t>怠惰</t>
  </si>
  <si>
    <t>色欲</t>
  </si>
  <si>
    <t>暴食</t>
  </si>
  <si>
    <t>憤怒</t>
  </si>
  <si>
    <t>強欲</t>
  </si>
  <si>
    <t>kongo</t>
  </si>
  <si>
    <t>mado</t>
  </si>
  <si>
    <t>kenro</t>
  </si>
  <si>
    <t>majin</t>
  </si>
  <si>
    <t>tyouku</t>
  </si>
  <si>
    <t>kago</t>
  </si>
  <si>
    <t>houseki</t>
  </si>
  <si>
    <t>meimyaku</t>
  </si>
  <si>
    <t>hiyaku</t>
  </si>
  <si>
    <t>gikou</t>
  </si>
  <si>
    <t>genzou</t>
  </si>
  <si>
    <t>issen</t>
  </si>
  <si>
    <t>isso</t>
  </si>
  <si>
    <t>tyoujun</t>
  </si>
  <si>
    <t>強攻</t>
  </si>
  <si>
    <t>魔道</t>
  </si>
  <si>
    <t xml:space="preserve">堅牢 </t>
  </si>
  <si>
    <t>魔陣</t>
  </si>
  <si>
    <t xml:space="preserve">長駆 </t>
  </si>
  <si>
    <t>加護</t>
  </si>
  <si>
    <t>宝石</t>
  </si>
  <si>
    <t>命脈</t>
  </si>
  <si>
    <t>飛躍</t>
  </si>
  <si>
    <t>技巧</t>
  </si>
  <si>
    <t>幻像</t>
  </si>
  <si>
    <t>一閃</t>
  </si>
  <si>
    <t>一掃</t>
  </si>
  <si>
    <t>超盾</t>
  </si>
  <si>
    <t>疾風</t>
  </si>
  <si>
    <t>彗星</t>
  </si>
  <si>
    <t>疾駆</t>
  </si>
  <si>
    <t>未實裝</t>
  </si>
  <si>
    <t>HP +15%</t>
  </si>
  <si>
    <t>物攻 +10%</t>
  </si>
  <si>
    <t>魔攻 +10%</t>
  </si>
  <si>
    <t>物防 +10%</t>
  </si>
  <si>
    <t>魔防 +10%</t>
  </si>
  <si>
    <t>全狀態耐性 +15</t>
  </si>
  <si>
    <t>起始MP +10</t>
  </si>
  <si>
    <t>命中 +10</t>
  </si>
  <si>
    <t>回避 +10</t>
  </si>
  <si>
    <t>単体攻擊 +5</t>
  </si>
  <si>
    <t>範囲攻擊 +5</t>
  </si>
  <si>
    <t>全防禦 +10</t>
  </si>
  <si>
    <t>3★</t>
  </si>
  <si>
    <t>4★</t>
  </si>
  <si>
    <t>5★</t>
  </si>
  <si>
    <t>物攻</t>
  </si>
  <si>
    <t>基礎屬性1</t>
  </si>
  <si>
    <t>基礎屬性2</t>
  </si>
  <si>
    <t>器用</t>
  </si>
  <si>
    <t>物防</t>
  </si>
  <si>
    <t>HP</t>
  </si>
  <si>
    <t>魔攻</t>
  </si>
  <si>
    <t>魔防</t>
  </si>
  <si>
    <t>運</t>
  </si>
  <si>
    <t>素早</t>
  </si>
  <si>
    <t>200石</t>
  </si>
  <si>
    <t>100石</t>
  </si>
  <si>
    <t>1-15</t>
  </si>
  <si>
    <t>16-20</t>
  </si>
  <si>
    <t>21-25</t>
  </si>
  <si>
    <t>斬擊耐性</t>
  </si>
  <si>
    <t>打擊耐性</t>
  </si>
  <si>
    <t>刺突耐性</t>
  </si>
  <si>
    <t>射撃耐性</t>
  </si>
  <si>
    <t>魔法耐性</t>
  </si>
  <si>
    <t>1-2</t>
  </si>
  <si>
    <t>3-4</t>
  </si>
  <si>
    <t>5-6</t>
  </si>
  <si>
    <t>7-8</t>
  </si>
  <si>
    <t>9-10</t>
  </si>
  <si>
    <t>毒耐性</t>
  </si>
  <si>
    <t>暈眩耐性</t>
  </si>
  <si>
    <t>麻痺耐性</t>
  </si>
  <si>
    <t>睡眠耐性</t>
  </si>
  <si>
    <t>魅了耐性</t>
  </si>
  <si>
    <t>狂化耐性</t>
  </si>
  <si>
    <t>Clockdown耐性</t>
  </si>
  <si>
    <t>鈍足耐性</t>
  </si>
  <si>
    <t>最大MP</t>
  </si>
  <si>
    <t>1</t>
  </si>
  <si>
    <t>2</t>
  </si>
  <si>
    <t>3</t>
  </si>
  <si>
    <t>4</t>
  </si>
  <si>
    <t>5</t>
  </si>
  <si>
    <t>暗闇耐性</t>
  </si>
  <si>
    <t>MP回復</t>
  </si>
  <si>
    <t>治癒力</t>
  </si>
  <si>
    <t>根性</t>
  </si>
  <si>
    <t>暴擊率</t>
  </si>
  <si>
    <t>物攻衰弱耐性</t>
  </si>
  <si>
    <t>物防衰弱耐性</t>
  </si>
  <si>
    <t>魔攻衰弱耐性</t>
  </si>
  <si>
    <t>魔防衰弱耐性</t>
  </si>
  <si>
    <t>器用衰弱耐性</t>
  </si>
  <si>
    <t>素早衰弱耐性</t>
  </si>
  <si>
    <t>運衰弱耐性</t>
  </si>
  <si>
    <t>石化耐性</t>
  </si>
  <si>
    <t>沈默耐性</t>
  </si>
  <si>
    <t>移動禁止耐性</t>
  </si>
  <si>
    <t>攻擊禁止耐性</t>
  </si>
  <si>
    <t>死之宣告耐性</t>
  </si>
  <si>
    <t>時停耐性</t>
  </si>
  <si>
    <t>回復無效耐性</t>
  </si>
  <si>
    <t>6</t>
  </si>
  <si>
    <t>8</t>
  </si>
  <si>
    <t>Enchantment total</t>
  </si>
  <si>
    <t>A</t>
  </si>
  <si>
    <t>B</t>
  </si>
  <si>
    <t>C</t>
  </si>
  <si>
    <t>01</t>
  </si>
  <si>
    <t>02</t>
  </si>
  <si>
    <t>03</t>
  </si>
  <si>
    <t>C2</t>
  </si>
  <si>
    <t>C1</t>
  </si>
  <si>
    <t>101-150</t>
  </si>
  <si>
    <t>151-175</t>
  </si>
  <si>
    <t>176-200</t>
  </si>
  <si>
    <t>221-320</t>
  </si>
  <si>
    <t>321-370</t>
  </si>
  <si>
    <t>371-420</t>
  </si>
  <si>
    <t>501-600</t>
  </si>
  <si>
    <t>601-650</t>
  </si>
  <si>
    <t>651-700</t>
  </si>
  <si>
    <t>76-90</t>
  </si>
  <si>
    <t>91-95</t>
  </si>
  <si>
    <t>96-100</t>
  </si>
  <si>
    <t>31-45</t>
  </si>
  <si>
    <t>46-50</t>
  </si>
  <si>
    <t>51-55</t>
  </si>
  <si>
    <t>会心</t>
  </si>
  <si>
    <t>覺醒屬性</t>
  </si>
  <si>
    <t>費用 (重刷基礎屬性)</t>
  </si>
  <si>
    <t>覺醒費用</t>
  </si>
  <si>
    <t>重刷</t>
  </si>
  <si>
    <t>升級</t>
  </si>
  <si>
    <t>覺醒屬性(概率)</t>
  </si>
  <si>
    <t>素材</t>
  </si>
  <si>
    <t>費用(3★)</t>
  </si>
  <si>
    <t>費用(4★)</t>
  </si>
  <si>
    <t>費用(5★)</t>
  </si>
  <si>
    <t>Minimum</t>
  </si>
  <si>
    <t>Expected</t>
  </si>
  <si>
    <t>備註</t>
  </si>
  <si>
    <t>Set</t>
  </si>
  <si>
    <t>Bonus</t>
  </si>
  <si>
    <t>數量
要求</t>
  </si>
  <si>
    <t>Move +1</t>
  </si>
  <si>
    <t>Jump +1</t>
  </si>
  <si>
    <t>跳躍攻擊</t>
  </si>
  <si>
    <t>射撃攻擊</t>
  </si>
  <si>
    <t>魔法攻擊</t>
  </si>
  <si>
    <t>刺突攻擊</t>
  </si>
  <si>
    <t>打擊攻擊</t>
  </si>
  <si>
    <t>斬擊攻擊</t>
  </si>
  <si>
    <t>跳躍耐性</t>
  </si>
  <si>
    <t>PVP Draft coin換領, 目前只有3-4★</t>
  </si>
  <si>
    <t>猛攻</t>
  </si>
  <si>
    <t>集中</t>
  </si>
  <si>
    <t>No data</t>
  </si>
  <si>
    <t>概率</t>
  </si>
  <si>
    <t>覺醒</t>
  </si>
  <si>
    <t>綠石(3★)</t>
  </si>
  <si>
    <t>綠石(4★)</t>
  </si>
  <si>
    <t>綠石(5★)</t>
  </si>
  <si>
    <t>碎石</t>
  </si>
  <si>
    <t>Fail (Gauge)</t>
  </si>
  <si>
    <t>成功率(基本)</t>
  </si>
  <si>
    <t>basic</t>
  </si>
  <si>
    <t>add</t>
  </si>
  <si>
    <t>1st</t>
  </si>
  <si>
    <t>2nd</t>
  </si>
  <si>
    <t>3rd</t>
  </si>
  <si>
    <t>4th</t>
  </si>
  <si>
    <t>&lt;---原生, 不理數值機率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</si>
</sst>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3" fontId="0" fillId="0" borderId="0" xfId="0" applyNumberFormat="1" applyAlignment="1">
      <alignment horizontal="right" vertical="center"/>
    </xf>
    <xf numFmtId="0" fontId="3" fillId="0" borderId="0" xfId="0" applyFont="1" applyAlignment="1">
      <alignment vertical="center"/>
    </xf>
    <xf numFmtId="9" fontId="3" fillId="0" borderId="0" xfId="0" applyNumberFormat="1" applyFont="1" applyAlignment="1">
      <alignment vertical="center"/>
    </xf>
    <xf numFmtId="9" fontId="1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9" fontId="4" fillId="0" borderId="0" xfId="0" applyNumberFormat="1" applyFont="1" applyAlignment="1">
      <alignment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quotePrefix="1" applyNumberFormat="1" applyAlignment="1">
      <alignment horizontal="right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3" fontId="0" fillId="0" borderId="0" xfId="0" applyNumberFormat="1" applyAlignment="1">
      <alignment vertical="center"/>
    </xf>
    <xf numFmtId="9" fontId="0" fillId="0" borderId="0" xfId="0" applyNumberFormat="1"/>
    <xf numFmtId="0" fontId="0" fillId="0" borderId="0" xfId="0" applyAlignment="1">
      <alignment vertical="center" wrapText="1"/>
    </xf>
    <xf numFmtId="49" fontId="0" fillId="0" borderId="0" xfId="0" quotePrefix="1" applyNumberFormat="1" applyAlignment="1">
      <alignment horizontal="left"/>
    </xf>
    <xf numFmtId="1" fontId="0" fillId="0" borderId="0" xfId="0" applyNumberFormat="1"/>
    <xf numFmtId="10" fontId="0" fillId="0" borderId="0" xfId="0" applyNumberFormat="1"/>
    <xf numFmtId="0" fontId="0" fillId="0" borderId="0" xfId="0" applyNumberFormat="1"/>
    <xf numFmtId="10" fontId="0" fillId="0" borderId="0" xfId="1" applyNumberFormat="1" applyFont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3D380-E585-461F-9EC5-60DF13D718B5}">
  <dimension ref="A1:L65"/>
  <sheetViews>
    <sheetView tabSelected="1" topLeftCell="A28" zoomScale="85" zoomScaleNormal="85" workbookViewId="0">
      <selection activeCell="L51" sqref="L51"/>
    </sheetView>
  </sheetViews>
  <sheetFormatPr defaultColWidth="8.19921875" defaultRowHeight="14.4" x14ac:dyDescent="0.3"/>
  <cols>
    <col min="1" max="10" width="9.19921875" style="2" customWidth="1"/>
    <col min="11" max="11" width="6.59765625" style="2" bestFit="1" customWidth="1"/>
    <col min="12" max="12" width="9.19921875" style="2" customWidth="1"/>
    <col min="13" max="16384" width="8.19921875" style="2"/>
  </cols>
  <sheetData>
    <row r="1" spans="1:12" x14ac:dyDescent="0.3"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12" ht="28.8" x14ac:dyDescent="0.3">
      <c r="A2" s="2" t="s">
        <v>151</v>
      </c>
      <c r="D2" s="6">
        <v>1</v>
      </c>
      <c r="E2" s="6">
        <v>2</v>
      </c>
      <c r="F2" s="6">
        <v>3</v>
      </c>
      <c r="G2" s="6">
        <v>4</v>
      </c>
      <c r="H2" s="6">
        <v>5</v>
      </c>
      <c r="I2" s="6">
        <v>6</v>
      </c>
      <c r="J2" s="2" t="s">
        <v>152</v>
      </c>
      <c r="K2" s="28" t="s">
        <v>153</v>
      </c>
      <c r="L2" s="2" t="s">
        <v>150</v>
      </c>
    </row>
    <row r="3" spans="1:12" x14ac:dyDescent="0.3">
      <c r="A3" s="2" t="s">
        <v>20</v>
      </c>
      <c r="B3" s="2">
        <v>0</v>
      </c>
      <c r="C3" s="2" t="s">
        <v>6</v>
      </c>
      <c r="D3" s="2" t="str">
        <f>"&lt;img src=resources/it_rune_ssr_"&amp;D$2&amp;"_"&amp;$C3&amp;".png&gt;"</f>
        <v>&lt;img src=resources/it_rune_ssr_1_kongo.png&gt;</v>
      </c>
      <c r="E3" s="2" t="str">
        <f t="shared" ref="E3:I16" si="0">"&lt;img src=resources/it_rune_ssr_"&amp;E$2&amp;"_"&amp;$C3&amp;".png&gt;"</f>
        <v>&lt;img src=resources/it_rune_ssr_2_kongo.png&gt;</v>
      </c>
      <c r="F3" s="2" t="str">
        <f t="shared" si="0"/>
        <v>&lt;img src=resources/it_rune_ssr_3_kongo.png&gt;</v>
      </c>
      <c r="G3" s="2" t="str">
        <f t="shared" si="0"/>
        <v>&lt;img src=resources/it_rune_ssr_4_kongo.png&gt;</v>
      </c>
      <c r="H3" s="2" t="str">
        <f t="shared" si="0"/>
        <v>&lt;img src=resources/it_rune_ssr_5_kongo.png&gt;</v>
      </c>
      <c r="I3" s="2" t="str">
        <f t="shared" si="0"/>
        <v>&lt;img src=resources/it_rune_ssr_6_kongo.png&gt;</v>
      </c>
      <c r="J3" s="2" t="s">
        <v>39</v>
      </c>
      <c r="K3" s="2">
        <v>4</v>
      </c>
    </row>
    <row r="4" spans="1:12" x14ac:dyDescent="0.3">
      <c r="A4" s="2" t="s">
        <v>21</v>
      </c>
      <c r="B4" s="2">
        <v>1</v>
      </c>
      <c r="C4" s="2" t="s">
        <v>7</v>
      </c>
      <c r="D4" s="2" t="str">
        <f t="shared" ref="D4:D16" si="1">"&lt;img src=resources/it_rune_ssr_"&amp;D$2&amp;"_"&amp;$C4&amp;".png&gt;"</f>
        <v>&lt;img src=resources/it_rune_ssr_1_mado.png&gt;</v>
      </c>
      <c r="E4" s="2" t="str">
        <f t="shared" si="0"/>
        <v>&lt;img src=resources/it_rune_ssr_2_mado.png&gt;</v>
      </c>
      <c r="F4" s="2" t="str">
        <f t="shared" si="0"/>
        <v>&lt;img src=resources/it_rune_ssr_3_mado.png&gt;</v>
      </c>
      <c r="G4" s="2" t="str">
        <f t="shared" si="0"/>
        <v>&lt;img src=resources/it_rune_ssr_4_mado.png&gt;</v>
      </c>
      <c r="H4" s="2" t="str">
        <f t="shared" si="0"/>
        <v>&lt;img src=resources/it_rune_ssr_5_mado.png&gt;</v>
      </c>
      <c r="I4" s="2" t="str">
        <f t="shared" si="0"/>
        <v>&lt;img src=resources/it_rune_ssr_6_mado.png&gt;</v>
      </c>
      <c r="J4" s="2" t="s">
        <v>40</v>
      </c>
      <c r="K4" s="2">
        <v>4</v>
      </c>
    </row>
    <row r="5" spans="1:12" x14ac:dyDescent="0.3">
      <c r="A5" s="2" t="s">
        <v>22</v>
      </c>
      <c r="B5" s="2">
        <v>2</v>
      </c>
      <c r="C5" s="2" t="s">
        <v>8</v>
      </c>
      <c r="D5" s="2" t="str">
        <f t="shared" si="1"/>
        <v>&lt;img src=resources/it_rune_ssr_1_kenro.png&gt;</v>
      </c>
      <c r="E5" s="2" t="str">
        <f t="shared" si="0"/>
        <v>&lt;img src=resources/it_rune_ssr_2_kenro.png&gt;</v>
      </c>
      <c r="F5" s="2" t="str">
        <f t="shared" si="0"/>
        <v>&lt;img src=resources/it_rune_ssr_3_kenro.png&gt;</v>
      </c>
      <c r="G5" s="2" t="str">
        <f t="shared" si="0"/>
        <v>&lt;img src=resources/it_rune_ssr_4_kenro.png&gt;</v>
      </c>
      <c r="H5" s="2" t="str">
        <f t="shared" si="0"/>
        <v>&lt;img src=resources/it_rune_ssr_5_kenro.png&gt;</v>
      </c>
      <c r="I5" s="2" t="str">
        <f t="shared" si="0"/>
        <v>&lt;img src=resources/it_rune_ssr_6_kenro.png&gt;</v>
      </c>
      <c r="J5" s="2" t="s">
        <v>41</v>
      </c>
      <c r="K5" s="2">
        <v>2</v>
      </c>
    </row>
    <row r="6" spans="1:12" x14ac:dyDescent="0.3">
      <c r="A6" s="2" t="s">
        <v>23</v>
      </c>
      <c r="B6" s="2">
        <v>3</v>
      </c>
      <c r="C6" s="2" t="s">
        <v>9</v>
      </c>
      <c r="D6" s="2" t="str">
        <f t="shared" si="1"/>
        <v>&lt;img src=resources/it_rune_ssr_1_majin.png&gt;</v>
      </c>
      <c r="E6" s="2" t="str">
        <f t="shared" si="0"/>
        <v>&lt;img src=resources/it_rune_ssr_2_majin.png&gt;</v>
      </c>
      <c r="F6" s="2" t="str">
        <f t="shared" si="0"/>
        <v>&lt;img src=resources/it_rune_ssr_3_majin.png&gt;</v>
      </c>
      <c r="G6" s="2" t="str">
        <f t="shared" si="0"/>
        <v>&lt;img src=resources/it_rune_ssr_4_majin.png&gt;</v>
      </c>
      <c r="H6" s="2" t="str">
        <f t="shared" si="0"/>
        <v>&lt;img src=resources/it_rune_ssr_5_majin.png&gt;</v>
      </c>
      <c r="I6" s="2" t="str">
        <f t="shared" si="0"/>
        <v>&lt;img src=resources/it_rune_ssr_6_majin.png&gt;</v>
      </c>
      <c r="J6" s="2" t="s">
        <v>42</v>
      </c>
      <c r="K6" s="2">
        <v>2</v>
      </c>
    </row>
    <row r="7" spans="1:12" x14ac:dyDescent="0.3">
      <c r="A7" s="2" t="s">
        <v>24</v>
      </c>
      <c r="B7" s="2" t="s">
        <v>34</v>
      </c>
      <c r="C7" s="2" t="s">
        <v>10</v>
      </c>
      <c r="D7" s="2" t="str">
        <f t="shared" si="1"/>
        <v>&lt;img src=resources/it_rune_ssr_1_tyouku.png&gt;</v>
      </c>
      <c r="E7" s="2" t="str">
        <f t="shared" si="0"/>
        <v>&lt;img src=resources/it_rune_ssr_2_tyouku.png&gt;</v>
      </c>
      <c r="F7" s="2" t="str">
        <f t="shared" si="0"/>
        <v>&lt;img src=resources/it_rune_ssr_3_tyouku.png&gt;</v>
      </c>
      <c r="G7" s="2" t="str">
        <f t="shared" si="0"/>
        <v>&lt;img src=resources/it_rune_ssr_4_tyouku.png&gt;</v>
      </c>
      <c r="H7" s="2" t="str">
        <f t="shared" si="0"/>
        <v>&lt;img src=resources/it_rune_ssr_5_tyouku.png&gt;</v>
      </c>
      <c r="I7" s="2" t="str">
        <f t="shared" si="0"/>
        <v>&lt;img src=resources/it_rune_ssr_6_tyouku.png&gt;</v>
      </c>
      <c r="J7" s="2" t="s">
        <v>154</v>
      </c>
      <c r="K7" s="2">
        <v>6</v>
      </c>
      <c r="L7" s="2" t="s">
        <v>37</v>
      </c>
    </row>
    <row r="8" spans="1:12" x14ac:dyDescent="0.3">
      <c r="A8" s="2" t="s">
        <v>25</v>
      </c>
      <c r="B8" s="2">
        <v>5</v>
      </c>
      <c r="C8" s="2" t="s">
        <v>11</v>
      </c>
      <c r="D8" s="2" t="str">
        <f t="shared" si="1"/>
        <v>&lt;img src=resources/it_rune_ssr_1_kago.png&gt;</v>
      </c>
      <c r="E8" s="2" t="str">
        <f t="shared" si="0"/>
        <v>&lt;img src=resources/it_rune_ssr_2_kago.png&gt;</v>
      </c>
      <c r="F8" s="2" t="str">
        <f t="shared" si="0"/>
        <v>&lt;img src=resources/it_rune_ssr_3_kago.png&gt;</v>
      </c>
      <c r="G8" s="2" t="str">
        <f t="shared" si="0"/>
        <v>&lt;img src=resources/it_rune_ssr_4_kago.png&gt;</v>
      </c>
      <c r="H8" s="2" t="str">
        <f t="shared" si="0"/>
        <v>&lt;img src=resources/it_rune_ssr_5_kago.png&gt;</v>
      </c>
      <c r="I8" s="2" t="str">
        <f t="shared" si="0"/>
        <v>&lt;img src=resources/it_rune_ssr_6_kago.png&gt;</v>
      </c>
      <c r="J8" s="2" t="s">
        <v>43</v>
      </c>
      <c r="K8" s="2">
        <v>4</v>
      </c>
      <c r="L8" s="2" t="s">
        <v>37</v>
      </c>
    </row>
    <row r="9" spans="1:12" x14ac:dyDescent="0.3">
      <c r="A9" s="2" t="s">
        <v>26</v>
      </c>
      <c r="B9" s="2">
        <v>6</v>
      </c>
      <c r="C9" s="2" t="s">
        <v>12</v>
      </c>
      <c r="D9" s="2" t="str">
        <f t="shared" si="1"/>
        <v>&lt;img src=resources/it_rune_ssr_1_houseki.png&gt;</v>
      </c>
      <c r="E9" s="2" t="str">
        <f t="shared" si="0"/>
        <v>&lt;img src=resources/it_rune_ssr_2_houseki.png&gt;</v>
      </c>
      <c r="F9" s="2" t="str">
        <f t="shared" si="0"/>
        <v>&lt;img src=resources/it_rune_ssr_3_houseki.png&gt;</v>
      </c>
      <c r="G9" s="2" t="str">
        <f t="shared" si="0"/>
        <v>&lt;img src=resources/it_rune_ssr_4_houseki.png&gt;</v>
      </c>
      <c r="H9" s="2" t="str">
        <f t="shared" si="0"/>
        <v>&lt;img src=resources/it_rune_ssr_5_houseki.png&gt;</v>
      </c>
      <c r="I9" s="2" t="str">
        <f t="shared" si="0"/>
        <v>&lt;img src=resources/it_rune_ssr_6_houseki.png&gt;</v>
      </c>
      <c r="J9" s="2" t="s">
        <v>44</v>
      </c>
      <c r="K9" s="2">
        <v>4</v>
      </c>
      <c r="L9" s="2" t="s">
        <v>37</v>
      </c>
    </row>
    <row r="10" spans="1:12" x14ac:dyDescent="0.3">
      <c r="A10" s="2" t="s">
        <v>27</v>
      </c>
      <c r="B10" s="2">
        <v>7</v>
      </c>
      <c r="C10" s="2" t="s">
        <v>13</v>
      </c>
      <c r="D10" s="2" t="str">
        <f t="shared" si="1"/>
        <v>&lt;img src=resources/it_rune_ssr_1_meimyaku.png&gt;</v>
      </c>
      <c r="E10" s="2" t="str">
        <f t="shared" si="0"/>
        <v>&lt;img src=resources/it_rune_ssr_2_meimyaku.png&gt;</v>
      </c>
      <c r="F10" s="2" t="str">
        <f t="shared" si="0"/>
        <v>&lt;img src=resources/it_rune_ssr_3_meimyaku.png&gt;</v>
      </c>
      <c r="G10" s="2" t="str">
        <f t="shared" si="0"/>
        <v>&lt;img src=resources/it_rune_ssr_4_meimyaku.png&gt;</v>
      </c>
      <c r="H10" s="2" t="str">
        <f t="shared" si="0"/>
        <v>&lt;img src=resources/it_rune_ssr_5_meimyaku.png&gt;</v>
      </c>
      <c r="I10" s="2" t="str">
        <f t="shared" si="0"/>
        <v>&lt;img src=resources/it_rune_ssr_6_meimyaku.png&gt;</v>
      </c>
      <c r="J10" s="2" t="s">
        <v>38</v>
      </c>
      <c r="K10" s="2">
        <v>4</v>
      </c>
    </row>
    <row r="11" spans="1:12" x14ac:dyDescent="0.3">
      <c r="A11" s="2" t="s">
        <v>28</v>
      </c>
      <c r="B11" s="2">
        <v>8</v>
      </c>
      <c r="C11" s="2" t="s">
        <v>14</v>
      </c>
      <c r="D11" s="2" t="str">
        <f t="shared" si="1"/>
        <v>&lt;img src=resources/it_rune_ssr_1_hiyaku.png&gt;</v>
      </c>
      <c r="E11" s="2" t="str">
        <f t="shared" si="0"/>
        <v>&lt;img src=resources/it_rune_ssr_2_hiyaku.png&gt;</v>
      </c>
      <c r="F11" s="2" t="str">
        <f t="shared" si="0"/>
        <v>&lt;img src=resources/it_rune_ssr_3_hiyaku.png&gt;</v>
      </c>
      <c r="G11" s="2" t="str">
        <f t="shared" si="0"/>
        <v>&lt;img src=resources/it_rune_ssr_4_hiyaku.png&gt;</v>
      </c>
      <c r="H11" s="2" t="str">
        <f t="shared" si="0"/>
        <v>&lt;img src=resources/it_rune_ssr_5_hiyaku.png&gt;</v>
      </c>
      <c r="I11" s="2" t="str">
        <f t="shared" si="0"/>
        <v>&lt;img src=resources/it_rune_ssr_6_hiyaku.png&gt;</v>
      </c>
      <c r="J11" s="2" t="s">
        <v>155</v>
      </c>
      <c r="K11" s="2">
        <v>2</v>
      </c>
      <c r="L11" s="2" t="s">
        <v>37</v>
      </c>
    </row>
    <row r="12" spans="1:12" x14ac:dyDescent="0.3">
      <c r="A12" s="2" t="s">
        <v>29</v>
      </c>
      <c r="B12" s="2" t="s">
        <v>35</v>
      </c>
      <c r="C12" s="2" t="s">
        <v>15</v>
      </c>
      <c r="D12" s="2" t="str">
        <f t="shared" si="1"/>
        <v>&lt;img src=resources/it_rune_ssr_1_gikou.png&gt;</v>
      </c>
      <c r="E12" s="2" t="str">
        <f t="shared" si="0"/>
        <v>&lt;img src=resources/it_rune_ssr_2_gikou.png&gt;</v>
      </c>
      <c r="F12" s="2" t="str">
        <f t="shared" si="0"/>
        <v>&lt;img src=resources/it_rune_ssr_3_gikou.png&gt;</v>
      </c>
      <c r="G12" s="2" t="str">
        <f t="shared" si="0"/>
        <v>&lt;img src=resources/it_rune_ssr_4_gikou.png&gt;</v>
      </c>
      <c r="H12" s="2" t="str">
        <f t="shared" si="0"/>
        <v>&lt;img src=resources/it_rune_ssr_5_gikou.png&gt;</v>
      </c>
      <c r="I12" s="2" t="str">
        <f t="shared" si="0"/>
        <v>&lt;img src=resources/it_rune_ssr_6_gikou.png&gt;</v>
      </c>
      <c r="J12" s="2" t="s">
        <v>45</v>
      </c>
      <c r="K12" s="2">
        <v>2</v>
      </c>
      <c r="L12" s="2" t="s">
        <v>37</v>
      </c>
    </row>
    <row r="13" spans="1:12" x14ac:dyDescent="0.3">
      <c r="A13" s="2" t="s">
        <v>30</v>
      </c>
      <c r="B13" s="2" t="s">
        <v>36</v>
      </c>
      <c r="C13" s="2" t="s">
        <v>16</v>
      </c>
      <c r="D13" s="2" t="str">
        <f t="shared" si="1"/>
        <v>&lt;img src=resources/it_rune_ssr_1_genzou.png&gt;</v>
      </c>
      <c r="E13" s="2" t="str">
        <f t="shared" si="0"/>
        <v>&lt;img src=resources/it_rune_ssr_2_genzou.png&gt;</v>
      </c>
      <c r="F13" s="2" t="str">
        <f t="shared" si="0"/>
        <v>&lt;img src=resources/it_rune_ssr_3_genzou.png&gt;</v>
      </c>
      <c r="G13" s="2" t="str">
        <f t="shared" si="0"/>
        <v>&lt;img src=resources/it_rune_ssr_4_genzou.png&gt;</v>
      </c>
      <c r="H13" s="2" t="str">
        <f t="shared" si="0"/>
        <v>&lt;img src=resources/it_rune_ssr_5_genzou.png&gt;</v>
      </c>
      <c r="I13" s="2" t="str">
        <f t="shared" si="0"/>
        <v>&lt;img src=resources/it_rune_ssr_6_genzou.png&gt;</v>
      </c>
      <c r="J13" s="2" t="s">
        <v>46</v>
      </c>
      <c r="K13" s="2">
        <v>4</v>
      </c>
      <c r="L13" s="2" t="s">
        <v>37</v>
      </c>
    </row>
    <row r="14" spans="1:12" x14ac:dyDescent="0.3">
      <c r="A14" s="2" t="s">
        <v>31</v>
      </c>
      <c r="B14" s="2">
        <v>11</v>
      </c>
      <c r="C14" s="2" t="s">
        <v>17</v>
      </c>
      <c r="D14" s="2" t="str">
        <f t="shared" si="1"/>
        <v>&lt;img src=resources/it_rune_ssr_1_issen.png&gt;</v>
      </c>
      <c r="E14" s="2" t="str">
        <f t="shared" si="0"/>
        <v>&lt;img src=resources/it_rune_ssr_2_issen.png&gt;</v>
      </c>
      <c r="F14" s="2" t="str">
        <f t="shared" si="0"/>
        <v>&lt;img src=resources/it_rune_ssr_3_issen.png&gt;</v>
      </c>
      <c r="G14" s="2" t="str">
        <f t="shared" si="0"/>
        <v>&lt;img src=resources/it_rune_ssr_4_issen.png&gt;</v>
      </c>
      <c r="H14" s="2" t="str">
        <f t="shared" si="0"/>
        <v>&lt;img src=resources/it_rune_ssr_5_issen.png&gt;</v>
      </c>
      <c r="I14" s="2" t="str">
        <f t="shared" si="0"/>
        <v>&lt;img src=resources/it_rune_ssr_6_issen.png&gt;</v>
      </c>
      <c r="J14" s="2" t="s">
        <v>47</v>
      </c>
      <c r="K14" s="2">
        <v>2</v>
      </c>
      <c r="L14" s="2" t="s">
        <v>163</v>
      </c>
    </row>
    <row r="15" spans="1:12" x14ac:dyDescent="0.3">
      <c r="A15" s="2" t="s">
        <v>32</v>
      </c>
      <c r="B15" s="2">
        <v>12</v>
      </c>
      <c r="C15" s="2" t="s">
        <v>18</v>
      </c>
      <c r="D15" s="2" t="str">
        <f t="shared" si="1"/>
        <v>&lt;img src=resources/it_rune_ssr_1_isso.png&gt;</v>
      </c>
      <c r="E15" s="2" t="str">
        <f t="shared" si="0"/>
        <v>&lt;img src=resources/it_rune_ssr_2_isso.png&gt;</v>
      </c>
      <c r="F15" s="2" t="str">
        <f t="shared" si="0"/>
        <v>&lt;img src=resources/it_rune_ssr_3_isso.png&gt;</v>
      </c>
      <c r="G15" s="2" t="str">
        <f t="shared" si="0"/>
        <v>&lt;img src=resources/it_rune_ssr_4_isso.png&gt;</v>
      </c>
      <c r="H15" s="2" t="str">
        <f t="shared" si="0"/>
        <v>&lt;img src=resources/it_rune_ssr_5_isso.png&gt;</v>
      </c>
      <c r="I15" s="2" t="str">
        <f t="shared" si="0"/>
        <v>&lt;img src=resources/it_rune_ssr_6_isso.png&gt;</v>
      </c>
      <c r="J15" s="2" t="s">
        <v>48</v>
      </c>
      <c r="K15" s="2">
        <v>2</v>
      </c>
      <c r="L15" s="2" t="s">
        <v>163</v>
      </c>
    </row>
    <row r="16" spans="1:12" x14ac:dyDescent="0.3">
      <c r="A16" s="2" t="s">
        <v>33</v>
      </c>
      <c r="B16" s="2">
        <v>13</v>
      </c>
      <c r="C16" s="2" t="s">
        <v>19</v>
      </c>
      <c r="D16" s="2" t="str">
        <f t="shared" si="1"/>
        <v>&lt;img src=resources/it_rune_ssr_1_tyoujun.png&gt;</v>
      </c>
      <c r="E16" s="2" t="str">
        <f t="shared" si="0"/>
        <v>&lt;img src=resources/it_rune_ssr_2_tyoujun.png&gt;</v>
      </c>
      <c r="F16" s="2" t="str">
        <f t="shared" si="0"/>
        <v>&lt;img src=resources/it_rune_ssr_3_tyoujun.png&gt;</v>
      </c>
      <c r="G16" s="2" t="str">
        <f t="shared" si="0"/>
        <v>&lt;img src=resources/it_rune_ssr_4_tyoujun.png&gt;</v>
      </c>
      <c r="H16" s="2" t="str">
        <f t="shared" si="0"/>
        <v>&lt;img src=resources/it_rune_ssr_5_tyoujun.png&gt;</v>
      </c>
      <c r="I16" s="2" t="str">
        <f t="shared" si="0"/>
        <v>&lt;img src=resources/it_rune_ssr_6_tyoujun.png&gt;</v>
      </c>
      <c r="J16" s="2" t="s">
        <v>49</v>
      </c>
      <c r="K16" s="2">
        <v>4</v>
      </c>
      <c r="L16" s="2" t="s">
        <v>37</v>
      </c>
    </row>
    <row r="17" spans="1:12" x14ac:dyDescent="0.3">
      <c r="A17" s="2" t="s">
        <v>164</v>
      </c>
      <c r="B17" s="2">
        <v>14</v>
      </c>
      <c r="D17" s="2" t="s">
        <v>166</v>
      </c>
    </row>
    <row r="18" spans="1:12" x14ac:dyDescent="0.3">
      <c r="A18" s="2" t="s">
        <v>165</v>
      </c>
      <c r="B18" s="2">
        <v>15</v>
      </c>
      <c r="D18" s="2" t="s">
        <v>166</v>
      </c>
    </row>
    <row r="20" spans="1:12" x14ac:dyDescent="0.3">
      <c r="A20" s="2" t="s">
        <v>54</v>
      </c>
      <c r="D20" s="3" t="s">
        <v>53</v>
      </c>
      <c r="E20" s="3" t="s">
        <v>57</v>
      </c>
      <c r="F20" s="3" t="s">
        <v>58</v>
      </c>
      <c r="G20" s="3" t="s">
        <v>59</v>
      </c>
      <c r="H20" s="3" t="s">
        <v>60</v>
      </c>
      <c r="I20" s="3" t="s">
        <v>62</v>
      </c>
      <c r="J20" s="2" t="s">
        <v>167</v>
      </c>
    </row>
    <row r="21" spans="1:12" x14ac:dyDescent="0.3">
      <c r="A21" s="2" t="s">
        <v>55</v>
      </c>
      <c r="D21" s="3" t="s">
        <v>56</v>
      </c>
      <c r="E21" s="3" t="s">
        <v>137</v>
      </c>
      <c r="F21" s="3"/>
      <c r="G21" s="3" t="s">
        <v>56</v>
      </c>
      <c r="H21" s="3" t="s">
        <v>61</v>
      </c>
      <c r="I21" s="3"/>
      <c r="J21" s="2" t="s">
        <v>114</v>
      </c>
      <c r="K21" s="2" t="s">
        <v>115</v>
      </c>
      <c r="L21" s="2" t="s">
        <v>116</v>
      </c>
    </row>
    <row r="22" spans="1:12" x14ac:dyDescent="0.3">
      <c r="A22" s="2" t="s">
        <v>50</v>
      </c>
      <c r="D22" s="19" t="s">
        <v>65</v>
      </c>
      <c r="E22" s="19" t="s">
        <v>65</v>
      </c>
      <c r="F22" s="9" t="s">
        <v>122</v>
      </c>
      <c r="G22" s="19" t="s">
        <v>65</v>
      </c>
      <c r="H22" s="19" t="s">
        <v>65</v>
      </c>
      <c r="I22" s="21" t="s">
        <v>87</v>
      </c>
      <c r="J22" s="11">
        <v>0.7</v>
      </c>
      <c r="K22" s="10">
        <v>0.6</v>
      </c>
      <c r="L22" s="13">
        <v>0.83</v>
      </c>
    </row>
    <row r="23" spans="1:12" x14ac:dyDescent="0.3">
      <c r="D23" s="19" t="s">
        <v>66</v>
      </c>
      <c r="E23" s="19" t="s">
        <v>66</v>
      </c>
      <c r="F23" s="9" t="s">
        <v>123</v>
      </c>
      <c r="G23" s="19" t="s">
        <v>66</v>
      </c>
      <c r="H23" s="19" t="s">
        <v>66</v>
      </c>
      <c r="I23" s="21" t="s">
        <v>88</v>
      </c>
      <c r="J23" s="11">
        <v>0.2</v>
      </c>
      <c r="K23" s="10">
        <v>0.25</v>
      </c>
      <c r="L23" s="13">
        <v>0.15</v>
      </c>
    </row>
    <row r="24" spans="1:12" x14ac:dyDescent="0.3">
      <c r="D24" s="19" t="s">
        <v>67</v>
      </c>
      <c r="E24" s="19" t="s">
        <v>67</v>
      </c>
      <c r="F24" s="9" t="s">
        <v>124</v>
      </c>
      <c r="G24" s="19" t="s">
        <v>67</v>
      </c>
      <c r="H24" s="19" t="s">
        <v>67</v>
      </c>
      <c r="I24" s="21" t="s">
        <v>89</v>
      </c>
      <c r="J24" s="11">
        <v>0.1</v>
      </c>
      <c r="K24" s="10">
        <v>0.15</v>
      </c>
      <c r="L24" s="13">
        <v>0.02</v>
      </c>
    </row>
    <row r="25" spans="1:12" x14ac:dyDescent="0.3">
      <c r="A25" s="2" t="s">
        <v>51</v>
      </c>
      <c r="D25" s="20" t="s">
        <v>134</v>
      </c>
      <c r="E25" s="20" t="s">
        <v>134</v>
      </c>
      <c r="F25" s="9" t="s">
        <v>125</v>
      </c>
      <c r="G25" s="20" t="s">
        <v>134</v>
      </c>
      <c r="H25" s="20" t="s">
        <v>134</v>
      </c>
      <c r="I25" s="21" t="s">
        <v>90</v>
      </c>
      <c r="J25" s="11">
        <v>0.7</v>
      </c>
      <c r="K25" s="10">
        <v>0.6</v>
      </c>
      <c r="L25" s="13">
        <v>0.83</v>
      </c>
    </row>
    <row r="26" spans="1:12" x14ac:dyDescent="0.3">
      <c r="D26" s="20" t="s">
        <v>135</v>
      </c>
      <c r="E26" s="20" t="s">
        <v>135</v>
      </c>
      <c r="F26" s="9" t="s">
        <v>126</v>
      </c>
      <c r="G26" s="20" t="s">
        <v>135</v>
      </c>
      <c r="H26" s="20" t="s">
        <v>135</v>
      </c>
      <c r="I26" s="21" t="s">
        <v>91</v>
      </c>
      <c r="J26" s="11">
        <v>0.2</v>
      </c>
      <c r="K26" s="10">
        <v>0.25</v>
      </c>
      <c r="L26" s="13">
        <v>0.15</v>
      </c>
    </row>
    <row r="27" spans="1:12" x14ac:dyDescent="0.3">
      <c r="D27" s="20" t="s">
        <v>136</v>
      </c>
      <c r="E27" s="20" t="s">
        <v>136</v>
      </c>
      <c r="F27" s="9" t="s">
        <v>127</v>
      </c>
      <c r="G27" s="20" t="s">
        <v>136</v>
      </c>
      <c r="H27" s="20" t="s">
        <v>136</v>
      </c>
      <c r="I27" s="21" t="s">
        <v>111</v>
      </c>
      <c r="J27" s="11">
        <v>0.1</v>
      </c>
      <c r="K27" s="10">
        <v>0.15</v>
      </c>
      <c r="L27" s="13">
        <v>0.02</v>
      </c>
    </row>
    <row r="28" spans="1:12" x14ac:dyDescent="0.3">
      <c r="A28" s="2" t="s">
        <v>52</v>
      </c>
      <c r="D28" s="20" t="s">
        <v>131</v>
      </c>
      <c r="E28" s="20" t="s">
        <v>131</v>
      </c>
      <c r="F28" s="9" t="s">
        <v>128</v>
      </c>
      <c r="G28" s="20" t="s">
        <v>131</v>
      </c>
      <c r="H28" s="20" t="s">
        <v>131</v>
      </c>
      <c r="I28" s="21" t="s">
        <v>112</v>
      </c>
      <c r="J28" s="11">
        <v>0.7</v>
      </c>
      <c r="K28" s="10">
        <v>0.6</v>
      </c>
      <c r="L28" s="13">
        <v>0.83</v>
      </c>
    </row>
    <row r="29" spans="1:12" x14ac:dyDescent="0.3">
      <c r="D29" s="20" t="s">
        <v>132</v>
      </c>
      <c r="E29" s="20" t="s">
        <v>132</v>
      </c>
      <c r="F29" s="9" t="s">
        <v>129</v>
      </c>
      <c r="G29" s="20" t="s">
        <v>132</v>
      </c>
      <c r="H29" s="20" t="s">
        <v>132</v>
      </c>
      <c r="I29" s="21">
        <v>9</v>
      </c>
      <c r="J29" s="11">
        <v>0.2</v>
      </c>
      <c r="K29" s="10">
        <v>0.25</v>
      </c>
      <c r="L29" s="13">
        <v>0.15</v>
      </c>
    </row>
    <row r="30" spans="1:12" x14ac:dyDescent="0.3">
      <c r="D30" s="20" t="s">
        <v>133</v>
      </c>
      <c r="E30" s="20" t="s">
        <v>133</v>
      </c>
      <c r="F30" s="9" t="s">
        <v>130</v>
      </c>
      <c r="G30" s="20" t="s">
        <v>133</v>
      </c>
      <c r="H30" s="20" t="s">
        <v>133</v>
      </c>
      <c r="I30" s="21">
        <v>10</v>
      </c>
      <c r="J30" s="11">
        <v>0.1</v>
      </c>
      <c r="K30" s="10">
        <v>0.15</v>
      </c>
      <c r="L30" s="13">
        <v>0.02</v>
      </c>
    </row>
    <row r="32" spans="1:12" x14ac:dyDescent="0.3">
      <c r="A32" s="2" t="s">
        <v>138</v>
      </c>
      <c r="D32" s="17" t="s">
        <v>161</v>
      </c>
      <c r="E32" s="18" t="s">
        <v>68</v>
      </c>
      <c r="F32" s="18" t="s">
        <v>78</v>
      </c>
      <c r="G32" s="17" t="s">
        <v>93</v>
      </c>
      <c r="H32" s="18" t="s">
        <v>97</v>
      </c>
      <c r="I32" s="9" t="s">
        <v>92</v>
      </c>
    </row>
    <row r="33" spans="1:10" x14ac:dyDescent="0.3">
      <c r="D33" s="17" t="s">
        <v>160</v>
      </c>
      <c r="E33" s="18" t="s">
        <v>69</v>
      </c>
      <c r="F33" s="18" t="s">
        <v>79</v>
      </c>
      <c r="G33" s="18" t="s">
        <v>86</v>
      </c>
      <c r="H33" s="18" t="s">
        <v>98</v>
      </c>
      <c r="I33" s="9" t="s">
        <v>104</v>
      </c>
    </row>
    <row r="34" spans="1:10" x14ac:dyDescent="0.3">
      <c r="D34" s="17" t="s">
        <v>159</v>
      </c>
      <c r="E34" s="18" t="s">
        <v>70</v>
      </c>
      <c r="F34" s="18" t="s">
        <v>80</v>
      </c>
      <c r="G34" s="17" t="s">
        <v>94</v>
      </c>
      <c r="H34" s="18" t="s">
        <v>99</v>
      </c>
      <c r="I34" s="9" t="s">
        <v>105</v>
      </c>
    </row>
    <row r="35" spans="1:10" x14ac:dyDescent="0.3">
      <c r="D35" s="17" t="s">
        <v>157</v>
      </c>
      <c r="E35" s="18" t="s">
        <v>71</v>
      </c>
      <c r="F35" s="18" t="s">
        <v>81</v>
      </c>
      <c r="G35" s="14" t="s">
        <v>95</v>
      </c>
      <c r="H35" s="18" t="s">
        <v>100</v>
      </c>
      <c r="I35" s="9" t="s">
        <v>106</v>
      </c>
    </row>
    <row r="36" spans="1:10" x14ac:dyDescent="0.3">
      <c r="D36" s="17" t="s">
        <v>158</v>
      </c>
      <c r="E36" s="18" t="s">
        <v>72</v>
      </c>
      <c r="F36" s="18" t="s">
        <v>82</v>
      </c>
      <c r="G36" s="17" t="s">
        <v>96</v>
      </c>
      <c r="H36" s="18" t="s">
        <v>101</v>
      </c>
      <c r="I36" s="9" t="s">
        <v>107</v>
      </c>
    </row>
    <row r="37" spans="1:10" x14ac:dyDescent="0.3">
      <c r="D37" s="17" t="s">
        <v>156</v>
      </c>
      <c r="E37" s="18" t="s">
        <v>162</v>
      </c>
      <c r="F37" s="18" t="s">
        <v>83</v>
      </c>
      <c r="G37" s="6"/>
      <c r="H37" s="18" t="s">
        <v>102</v>
      </c>
      <c r="I37" s="9" t="s">
        <v>108</v>
      </c>
    </row>
    <row r="38" spans="1:10" x14ac:dyDescent="0.3">
      <c r="D38" s="6"/>
      <c r="E38" s="6"/>
      <c r="F38" s="18" t="s">
        <v>84</v>
      </c>
      <c r="G38" s="6"/>
      <c r="H38" s="18" t="s">
        <v>103</v>
      </c>
      <c r="I38" s="9" t="s">
        <v>109</v>
      </c>
    </row>
    <row r="39" spans="1:10" x14ac:dyDescent="0.3">
      <c r="D39" s="6"/>
      <c r="E39" s="6"/>
      <c r="F39" s="18" t="s">
        <v>85</v>
      </c>
      <c r="G39" s="6"/>
      <c r="H39" s="6"/>
      <c r="I39" s="9" t="s">
        <v>110</v>
      </c>
    </row>
    <row r="40" spans="1:10" x14ac:dyDescent="0.3">
      <c r="D40" s="6"/>
      <c r="E40" s="6"/>
      <c r="F40" s="18"/>
      <c r="G40" s="6"/>
      <c r="H40" s="6"/>
      <c r="I40" s="9"/>
    </row>
    <row r="41" spans="1:10" x14ac:dyDescent="0.3">
      <c r="D41" s="33">
        <f>(1/6)^3</f>
        <v>4.6296296296296294E-3</v>
      </c>
      <c r="E41" s="33">
        <f>(1/6)^3</f>
        <v>4.6296296296296294E-3</v>
      </c>
      <c r="F41" s="33">
        <f>(1/8)^3</f>
        <v>1.953125E-3</v>
      </c>
      <c r="G41" s="33">
        <f>(1/5)^3</f>
        <v>8.0000000000000019E-3</v>
      </c>
      <c r="H41" s="33">
        <f>(1/7)^3</f>
        <v>2.9154518950437313E-3</v>
      </c>
      <c r="I41" s="33">
        <f>(1/8)^3</f>
        <v>1.953125E-3</v>
      </c>
      <c r="J41" s="2" t="s">
        <v>181</v>
      </c>
    </row>
    <row r="42" spans="1:10" x14ac:dyDescent="0.3">
      <c r="D42" s="6"/>
      <c r="E42" s="6"/>
      <c r="F42" s="6"/>
      <c r="G42" s="6"/>
      <c r="H42" s="6"/>
    </row>
    <row r="43" spans="1:10" x14ac:dyDescent="0.3">
      <c r="A43" s="2" t="s">
        <v>139</v>
      </c>
      <c r="C43" s="7"/>
      <c r="D43" s="2" t="s">
        <v>114</v>
      </c>
      <c r="E43" s="2" t="s">
        <v>115</v>
      </c>
      <c r="F43" s="2" t="s">
        <v>116</v>
      </c>
    </row>
    <row r="44" spans="1:10" x14ac:dyDescent="0.3">
      <c r="A44" s="2" t="s">
        <v>50</v>
      </c>
      <c r="C44" s="8">
        <v>300000</v>
      </c>
      <c r="D44" s="2">
        <f>$C44/J24</f>
        <v>3000000</v>
      </c>
      <c r="E44" s="2">
        <f>$C44/K24</f>
        <v>2000000</v>
      </c>
      <c r="F44" s="2">
        <f>$C44/L24</f>
        <v>15000000</v>
      </c>
    </row>
    <row r="45" spans="1:10" x14ac:dyDescent="0.3">
      <c r="A45" s="2" t="s">
        <v>51</v>
      </c>
      <c r="C45" s="8">
        <v>600000</v>
      </c>
      <c r="D45" s="2">
        <f>$C45/J27</f>
        <v>6000000</v>
      </c>
      <c r="E45" s="2">
        <f>$C45/K27</f>
        <v>4000000</v>
      </c>
      <c r="F45" s="2">
        <f>$C45/L27</f>
        <v>30000000</v>
      </c>
    </row>
    <row r="46" spans="1:10" x14ac:dyDescent="0.3">
      <c r="A46" s="2" t="s">
        <v>52</v>
      </c>
      <c r="C46" s="7" t="s">
        <v>63</v>
      </c>
      <c r="D46" s="2">
        <f>200/J30</f>
        <v>2000</v>
      </c>
      <c r="E46" s="2">
        <f>200/K30</f>
        <v>1333.3333333333335</v>
      </c>
      <c r="F46" s="2">
        <f>200/L30</f>
        <v>10000</v>
      </c>
    </row>
    <row r="47" spans="1:10" x14ac:dyDescent="0.3">
      <c r="C47" s="7"/>
    </row>
    <row r="48" spans="1:10" x14ac:dyDescent="0.3">
      <c r="A48" s="2" t="s">
        <v>140</v>
      </c>
      <c r="B48" s="2" t="s">
        <v>144</v>
      </c>
      <c r="C48" s="2" t="s">
        <v>142</v>
      </c>
      <c r="D48" s="7" t="s">
        <v>141</v>
      </c>
    </row>
    <row r="49" spans="1:12" x14ac:dyDescent="0.3">
      <c r="A49" s="2" t="s">
        <v>50</v>
      </c>
      <c r="B49" s="2">
        <v>1</v>
      </c>
      <c r="C49" s="26">
        <v>500000</v>
      </c>
      <c r="D49" s="26">
        <v>500000</v>
      </c>
      <c r="E49" s="2">
        <f>D49/B65</f>
        <v>25000000</v>
      </c>
      <c r="F49" s="2">
        <f>(D49/(1/6*0.02))*3-3*D49</f>
        <v>448500000</v>
      </c>
    </row>
    <row r="50" spans="1:12" x14ac:dyDescent="0.3">
      <c r="B50" s="2">
        <v>3</v>
      </c>
      <c r="C50" s="4">
        <v>1000000</v>
      </c>
      <c r="D50" s="8"/>
    </row>
    <row r="51" spans="1:12" x14ac:dyDescent="0.3">
      <c r="B51" s="2">
        <v>5</v>
      </c>
      <c r="C51" s="4">
        <v>1500000</v>
      </c>
      <c r="D51" s="8"/>
      <c r="L51" s="2">
        <f>250/5*100</f>
        <v>5000</v>
      </c>
    </row>
    <row r="52" spans="1:12" x14ac:dyDescent="0.3">
      <c r="A52" s="2" t="s">
        <v>51</v>
      </c>
      <c r="B52" s="2">
        <v>1</v>
      </c>
      <c r="C52" s="26">
        <v>1000000</v>
      </c>
      <c r="D52" s="7" t="s">
        <v>64</v>
      </c>
      <c r="F52" s="2">
        <f>100/(1/6*0.3)*3-3*100</f>
        <v>5700.0000000000009</v>
      </c>
    </row>
    <row r="53" spans="1:12" x14ac:dyDescent="0.3">
      <c r="B53" s="2">
        <v>3</v>
      </c>
      <c r="C53" s="26">
        <v>2000000</v>
      </c>
      <c r="D53" s="7"/>
      <c r="F53" s="2">
        <f>36*6</f>
        <v>216</v>
      </c>
    </row>
    <row r="54" spans="1:12" x14ac:dyDescent="0.3">
      <c r="B54" s="2">
        <v>5</v>
      </c>
      <c r="C54" s="26">
        <v>3000000</v>
      </c>
      <c r="D54" s="7"/>
    </row>
    <row r="55" spans="1:12" x14ac:dyDescent="0.3">
      <c r="A55" s="2" t="s">
        <v>52</v>
      </c>
      <c r="B55" s="2">
        <v>1</v>
      </c>
      <c r="C55" s="26">
        <v>1500000</v>
      </c>
      <c r="D55" s="7" t="s">
        <v>63</v>
      </c>
      <c r="E55" s="2">
        <f>200/(0.02/6)*3</f>
        <v>179999.99999999997</v>
      </c>
      <c r="F55" s="2">
        <f>200/(1/7*0.01)*3-3*200</f>
        <v>419400</v>
      </c>
    </row>
    <row r="56" spans="1:12" x14ac:dyDescent="0.3">
      <c r="B56" s="2">
        <v>3</v>
      </c>
      <c r="C56" s="26">
        <v>3000000</v>
      </c>
    </row>
    <row r="57" spans="1:12" x14ac:dyDescent="0.3">
      <c r="B57" s="2">
        <v>5</v>
      </c>
      <c r="C57" s="26">
        <v>4500000</v>
      </c>
    </row>
    <row r="60" spans="1:12" x14ac:dyDescent="0.3">
      <c r="A60" s="2" t="s">
        <v>143</v>
      </c>
    </row>
    <row r="61" spans="1:12" x14ac:dyDescent="0.3">
      <c r="A61" s="15">
        <v>1</v>
      </c>
      <c r="B61" s="11">
        <v>0.4</v>
      </c>
      <c r="D61" s="16" t="s">
        <v>73</v>
      </c>
      <c r="E61" s="10">
        <v>0.4</v>
      </c>
      <c r="G61" s="12">
        <v>1</v>
      </c>
      <c r="H61" s="13">
        <v>0.4</v>
      </c>
    </row>
    <row r="62" spans="1:12" x14ac:dyDescent="0.3">
      <c r="A62" s="15">
        <v>2</v>
      </c>
      <c r="B62" s="11">
        <v>0.3</v>
      </c>
      <c r="D62" s="16" t="s">
        <v>74</v>
      </c>
      <c r="E62" s="10">
        <v>0.3</v>
      </c>
      <c r="G62" s="12">
        <v>2</v>
      </c>
      <c r="H62" s="13">
        <v>0.3</v>
      </c>
    </row>
    <row r="63" spans="1:12" x14ac:dyDescent="0.3">
      <c r="A63" s="15">
        <v>3</v>
      </c>
      <c r="B63" s="11">
        <v>0.2</v>
      </c>
      <c r="D63" s="16" t="s">
        <v>75</v>
      </c>
      <c r="E63" s="10">
        <v>0.2</v>
      </c>
      <c r="G63" s="12">
        <v>3</v>
      </c>
      <c r="H63" s="13">
        <v>0.2</v>
      </c>
    </row>
    <row r="64" spans="1:12" x14ac:dyDescent="0.3">
      <c r="A64" s="15">
        <v>4</v>
      </c>
      <c r="B64" s="11">
        <v>0.08</v>
      </c>
      <c r="D64" s="16" t="s">
        <v>76</v>
      </c>
      <c r="E64" s="10">
        <v>0.08</v>
      </c>
    </row>
    <row r="65" spans="1:5" x14ac:dyDescent="0.3">
      <c r="A65" s="15">
        <v>5</v>
      </c>
      <c r="B65" s="11">
        <v>0.02</v>
      </c>
      <c r="D65" s="16" t="s">
        <v>77</v>
      </c>
      <c r="E65" s="10">
        <v>0.02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C22F0-02FE-4097-8323-5200E7597A03}">
  <dimension ref="A1:AF20"/>
  <sheetViews>
    <sheetView workbookViewId="0">
      <selection activeCell="N20" sqref="N20"/>
    </sheetView>
  </sheetViews>
  <sheetFormatPr defaultRowHeight="14.4" x14ac:dyDescent="0.3"/>
  <cols>
    <col min="1" max="1" width="2.8984375" bestFit="1" customWidth="1"/>
    <col min="2" max="5" width="3.8984375" style="5" customWidth="1"/>
    <col min="7" max="7" width="11.59765625" bestFit="1" customWidth="1"/>
    <col min="8" max="8" width="2.8984375" style="30" bestFit="1" customWidth="1"/>
    <col min="9" max="9" width="9.8984375" bestFit="1" customWidth="1"/>
    <col min="10" max="10" width="9.8984375" customWidth="1"/>
    <col min="11" max="11" width="9.8984375" bestFit="1" customWidth="1"/>
    <col min="12" max="12" width="9.8984375" customWidth="1"/>
    <col min="13" max="13" width="9.8984375" bestFit="1" customWidth="1"/>
    <col min="14" max="14" width="9.8984375" customWidth="1"/>
    <col min="15" max="19" width="8.796875" customWidth="1"/>
    <col min="25" max="25" width="6.796875" bestFit="1" customWidth="1"/>
    <col min="26" max="26" width="6.796875" style="32" customWidth="1"/>
  </cols>
  <sheetData>
    <row r="1" spans="1:32" x14ac:dyDescent="0.3">
      <c r="B1" s="1" t="s">
        <v>113</v>
      </c>
      <c r="T1" t="s">
        <v>173</v>
      </c>
    </row>
    <row r="2" spans="1:32" x14ac:dyDescent="0.3">
      <c r="B2" s="23" t="s">
        <v>114</v>
      </c>
      <c r="C2" s="24" t="s">
        <v>115</v>
      </c>
      <c r="D2" s="25" t="s">
        <v>121</v>
      </c>
      <c r="E2" s="25" t="s">
        <v>120</v>
      </c>
      <c r="G2" t="s">
        <v>174</v>
      </c>
      <c r="I2" t="s">
        <v>145</v>
      </c>
      <c r="J2" t="s">
        <v>149</v>
      </c>
      <c r="K2" t="s">
        <v>146</v>
      </c>
      <c r="L2" t="s">
        <v>149</v>
      </c>
      <c r="M2" t="s">
        <v>147</v>
      </c>
      <c r="N2" t="s">
        <v>149</v>
      </c>
      <c r="O2" t="s">
        <v>169</v>
      </c>
      <c r="P2" t="s">
        <v>170</v>
      </c>
      <c r="Q2" t="s">
        <v>171</v>
      </c>
      <c r="R2" t="s">
        <v>172</v>
      </c>
      <c r="T2" t="s">
        <v>50</v>
      </c>
      <c r="U2" t="s">
        <v>51</v>
      </c>
      <c r="V2" t="s">
        <v>52</v>
      </c>
      <c r="Z2" s="32">
        <v>540000</v>
      </c>
      <c r="AC2">
        <v>810000</v>
      </c>
      <c r="AF2">
        <v>1080000</v>
      </c>
    </row>
    <row r="3" spans="1:32" x14ac:dyDescent="0.3">
      <c r="A3" s="22" t="s">
        <v>117</v>
      </c>
      <c r="B3" s="23">
        <v>3</v>
      </c>
      <c r="C3" s="24">
        <v>10</v>
      </c>
      <c r="D3" s="25">
        <v>0</v>
      </c>
      <c r="E3" s="25">
        <v>0</v>
      </c>
      <c r="G3" s="27">
        <v>1</v>
      </c>
      <c r="H3" s="30">
        <v>1</v>
      </c>
      <c r="I3" s="4">
        <v>30000</v>
      </c>
      <c r="J3" s="4">
        <f>I3</f>
        <v>30000</v>
      </c>
      <c r="K3" s="4">
        <v>60000</v>
      </c>
      <c r="L3" s="4">
        <f>K3</f>
        <v>60000</v>
      </c>
      <c r="M3" s="4">
        <v>90000</v>
      </c>
      <c r="N3" s="4">
        <f>M3</f>
        <v>90000</v>
      </c>
      <c r="O3" s="4">
        <v>3</v>
      </c>
      <c r="P3" s="4">
        <v>4</v>
      </c>
      <c r="Q3" s="4">
        <v>5</v>
      </c>
      <c r="X3" s="27">
        <v>0.6</v>
      </c>
      <c r="Y3" s="31">
        <f>X3</f>
        <v>0.6</v>
      </c>
      <c r="Z3" s="32">
        <f>Z$2*(ROW()-2)*Y3</f>
        <v>324000</v>
      </c>
      <c r="AA3" s="27">
        <v>0.3</v>
      </c>
      <c r="AB3" s="31">
        <f>AA3</f>
        <v>0.3</v>
      </c>
      <c r="AC3" s="32">
        <f>AC$2*(ROW()-2)*AB3</f>
        <v>243000</v>
      </c>
      <c r="AD3" s="27">
        <v>0.1</v>
      </c>
      <c r="AE3" s="31">
        <f>AD3</f>
        <v>0.1</v>
      </c>
      <c r="AF3" s="32">
        <f>AF$2*(ROW()-2)*AE3</f>
        <v>108000</v>
      </c>
    </row>
    <row r="4" spans="1:32" x14ac:dyDescent="0.3">
      <c r="A4" s="22" t="s">
        <v>118</v>
      </c>
      <c r="B4" s="23">
        <v>5</v>
      </c>
      <c r="C4" s="24">
        <v>20</v>
      </c>
      <c r="D4" s="25">
        <v>0</v>
      </c>
      <c r="E4" s="25">
        <v>0</v>
      </c>
      <c r="G4" s="27">
        <v>1</v>
      </c>
      <c r="H4" s="30">
        <v>2</v>
      </c>
      <c r="I4" s="4">
        <f>I$3*$H4</f>
        <v>60000</v>
      </c>
      <c r="J4" s="4">
        <f>I4</f>
        <v>60000</v>
      </c>
      <c r="K4" s="4">
        <f t="shared" ref="K4:M4" si="0">K$3*$H4</f>
        <v>120000</v>
      </c>
      <c r="L4" s="4">
        <f>K4</f>
        <v>120000</v>
      </c>
      <c r="M4" s="4">
        <f t="shared" si="0"/>
        <v>180000</v>
      </c>
      <c r="N4" s="4">
        <f>M4</f>
        <v>180000</v>
      </c>
      <c r="O4" s="4">
        <v>3</v>
      </c>
      <c r="P4" s="4">
        <v>4</v>
      </c>
      <c r="Q4" s="4">
        <v>5</v>
      </c>
      <c r="X4" s="27">
        <f>MIN(100%,X3+V$7%)</f>
        <v>0.65</v>
      </c>
      <c r="Y4" s="31">
        <f>(1-SUM(Y$3:Y3))*X4</f>
        <v>0.26</v>
      </c>
      <c r="Z4" s="32">
        <f t="shared" ref="Z4:Z16" si="1">Z$2*(ROW()-2)*Y4</f>
        <v>280800</v>
      </c>
      <c r="AA4" s="27">
        <f>MIN(100%,AA3+V$11%)</f>
        <v>0.4</v>
      </c>
      <c r="AB4" s="31">
        <f>(1-SUM(AB$3:AB3))*AA4</f>
        <v>0.27999999999999997</v>
      </c>
      <c r="AC4" s="32">
        <f t="shared" ref="AC4:AC15" si="2">AC$2*(ROW()-2)*AB4</f>
        <v>453599.99999999994</v>
      </c>
      <c r="AD4" s="27">
        <f>MIN(100%,AD3+V$15%)</f>
        <v>0.25</v>
      </c>
      <c r="AE4" s="31">
        <f>(1-SUM(AE$3:AE3))*AD4</f>
        <v>0.22500000000000001</v>
      </c>
      <c r="AF4" s="32">
        <f t="shared" ref="AF4:AF13" si="3">AF$2*(ROW()-2)*AE4</f>
        <v>486000</v>
      </c>
    </row>
    <row r="5" spans="1:32" x14ac:dyDescent="0.3">
      <c r="A5" s="22" t="s">
        <v>119</v>
      </c>
      <c r="B5" s="23">
        <v>7</v>
      </c>
      <c r="C5" s="24">
        <v>30</v>
      </c>
      <c r="D5" s="25">
        <v>1</v>
      </c>
      <c r="E5" s="25">
        <v>1</v>
      </c>
      <c r="G5" s="27">
        <v>1</v>
      </c>
      <c r="H5" s="30">
        <v>3</v>
      </c>
      <c r="I5" s="4">
        <f>I3*3</f>
        <v>90000</v>
      </c>
      <c r="J5" s="4">
        <f>I5</f>
        <v>90000</v>
      </c>
      <c r="K5" s="4">
        <f t="shared" ref="K5:M5" si="4">K3*3</f>
        <v>180000</v>
      </c>
      <c r="L5" s="4">
        <f>K5</f>
        <v>180000</v>
      </c>
      <c r="M5" s="4">
        <f t="shared" si="4"/>
        <v>270000</v>
      </c>
      <c r="N5" s="4">
        <f>M5</f>
        <v>270000</v>
      </c>
      <c r="O5" s="4">
        <v>3</v>
      </c>
      <c r="P5" s="4">
        <v>4</v>
      </c>
      <c r="Q5" s="4">
        <v>5</v>
      </c>
      <c r="X5" s="27">
        <f t="shared" ref="X5:X16" si="5">MIN(100%,X4+V$7%)</f>
        <v>0.70000000000000007</v>
      </c>
      <c r="Y5" s="31">
        <f>(1-SUM(Y$3:Y4))*X5</f>
        <v>9.8000000000000018E-2</v>
      </c>
      <c r="Z5" s="32">
        <f t="shared" si="1"/>
        <v>158760.00000000003</v>
      </c>
      <c r="AA5" s="27">
        <f t="shared" ref="AA5:AA15" si="6">MIN(100%,AA4+V$11%)</f>
        <v>0.5</v>
      </c>
      <c r="AB5" s="31">
        <f>(1-SUM(AB$3:AB4))*AA5</f>
        <v>0.21000000000000002</v>
      </c>
      <c r="AC5" s="32">
        <f t="shared" si="2"/>
        <v>510300.00000000006</v>
      </c>
      <c r="AD5" s="27">
        <f t="shared" ref="AD5:AD13" si="7">MIN(100%,AD4+V$15%)</f>
        <v>0.4</v>
      </c>
      <c r="AE5" s="31">
        <f>(1-SUM(AE$3:AE4))*AD5</f>
        <v>0.27</v>
      </c>
      <c r="AF5" s="32">
        <f t="shared" si="3"/>
        <v>874800</v>
      </c>
    </row>
    <row r="6" spans="1:32" x14ac:dyDescent="0.3">
      <c r="A6" s="29" t="s">
        <v>168</v>
      </c>
      <c r="B6" s="23"/>
      <c r="C6" s="24"/>
      <c r="D6" s="25"/>
      <c r="E6" s="25"/>
      <c r="G6" s="27">
        <v>1</v>
      </c>
      <c r="H6" s="30">
        <v>1</v>
      </c>
      <c r="I6" s="4">
        <v>500000</v>
      </c>
      <c r="J6" s="4">
        <f>I6</f>
        <v>500000</v>
      </c>
      <c r="K6" s="4">
        <v>1000000</v>
      </c>
      <c r="L6" s="4">
        <f>K6</f>
        <v>1000000</v>
      </c>
      <c r="M6" s="4">
        <v>1500000</v>
      </c>
      <c r="N6" s="4">
        <f>M6</f>
        <v>1500000</v>
      </c>
      <c r="O6" s="4"/>
      <c r="P6" s="4"/>
      <c r="Q6" s="4"/>
      <c r="R6">
        <v>1</v>
      </c>
      <c r="X6" s="27">
        <f t="shared" si="5"/>
        <v>0.75000000000000011</v>
      </c>
      <c r="Y6" s="31">
        <f>(1-SUM(Y$3:Y5))*X6</f>
        <v>3.1500000000000035E-2</v>
      </c>
      <c r="Z6" s="32">
        <f t="shared" si="1"/>
        <v>68040.000000000073</v>
      </c>
      <c r="AA6" s="27">
        <f t="shared" si="6"/>
        <v>0.6</v>
      </c>
      <c r="AB6" s="31">
        <f>(1-SUM(AB$3:AB5))*AA6</f>
        <v>0.12599999999999997</v>
      </c>
      <c r="AC6" s="32">
        <f t="shared" si="2"/>
        <v>408239.99999999994</v>
      </c>
      <c r="AD6" s="27">
        <f t="shared" si="7"/>
        <v>0.55000000000000004</v>
      </c>
      <c r="AE6" s="31">
        <f>(1-SUM(AE$3:AE5))*AD6</f>
        <v>0.22275000000000003</v>
      </c>
      <c r="AF6" s="32">
        <f t="shared" si="3"/>
        <v>962280.00000000012</v>
      </c>
    </row>
    <row r="7" spans="1:32" x14ac:dyDescent="0.3">
      <c r="A7">
        <v>11</v>
      </c>
      <c r="B7" s="23">
        <v>9</v>
      </c>
      <c r="C7" s="24">
        <v>40</v>
      </c>
      <c r="D7" s="25">
        <v>1</v>
      </c>
      <c r="E7" s="25">
        <v>1</v>
      </c>
      <c r="G7" s="27">
        <v>0.6</v>
      </c>
      <c r="H7" s="30">
        <v>4</v>
      </c>
      <c r="I7" s="4">
        <f t="shared" ref="I7:M9" si="8">I$3*$H7</f>
        <v>120000</v>
      </c>
      <c r="J7" s="4">
        <v>194360.78403816154</v>
      </c>
      <c r="K7" s="4">
        <f t="shared" si="8"/>
        <v>240000</v>
      </c>
      <c r="L7" s="4">
        <v>385634.46283265098</v>
      </c>
      <c r="M7" s="4">
        <f t="shared" si="8"/>
        <v>360000</v>
      </c>
      <c r="N7" s="4">
        <v>574181.30699999956</v>
      </c>
      <c r="O7" s="4">
        <v>3</v>
      </c>
      <c r="P7" s="4">
        <v>4</v>
      </c>
      <c r="Q7" s="4">
        <v>5</v>
      </c>
      <c r="T7" s="4">
        <v>3</v>
      </c>
      <c r="U7" s="4">
        <v>4</v>
      </c>
      <c r="V7" s="4">
        <v>5</v>
      </c>
      <c r="X7" s="27">
        <f t="shared" si="5"/>
        <v>0.80000000000000016</v>
      </c>
      <c r="Y7" s="31">
        <f>(1-SUM(Y$3:Y6))*X7</f>
        <v>8.3999999999999648E-3</v>
      </c>
      <c r="Z7" s="32">
        <f t="shared" si="1"/>
        <v>22679.999999999905</v>
      </c>
      <c r="AA7" s="27">
        <f t="shared" si="6"/>
        <v>0.7</v>
      </c>
      <c r="AB7" s="31">
        <f>(1-SUM(AB$3:AB6))*AA7</f>
        <v>5.879999999999997E-2</v>
      </c>
      <c r="AC7" s="32">
        <f t="shared" si="2"/>
        <v>238139.99999999988</v>
      </c>
      <c r="AD7" s="27">
        <f t="shared" si="7"/>
        <v>0.70000000000000007</v>
      </c>
      <c r="AE7" s="31">
        <f>(1-SUM(AE$3:AE6))*AD7</f>
        <v>0.12757500000000002</v>
      </c>
      <c r="AF7" s="32">
        <f t="shared" si="3"/>
        <v>688905.00000000012</v>
      </c>
    </row>
    <row r="8" spans="1:32" x14ac:dyDescent="0.3">
      <c r="A8">
        <v>12</v>
      </c>
      <c r="B8" s="23">
        <v>11</v>
      </c>
      <c r="C8" s="24">
        <v>50</v>
      </c>
      <c r="D8" s="25">
        <v>1</v>
      </c>
      <c r="E8" s="25">
        <v>1</v>
      </c>
      <c r="G8" s="27">
        <v>0.6</v>
      </c>
      <c r="H8" s="30">
        <v>5</v>
      </c>
      <c r="I8" s="4">
        <f t="shared" si="8"/>
        <v>150000</v>
      </c>
      <c r="J8" s="4">
        <v>242950.980047702</v>
      </c>
      <c r="K8" s="4">
        <f t="shared" si="8"/>
        <v>300000</v>
      </c>
      <c r="L8" s="4">
        <v>482043.07854081364</v>
      </c>
      <c r="M8" s="4">
        <f t="shared" si="8"/>
        <v>450000</v>
      </c>
      <c r="N8" s="4">
        <v>717726.63374999969</v>
      </c>
      <c r="O8" s="4">
        <v>3</v>
      </c>
      <c r="P8" s="4">
        <v>4</v>
      </c>
      <c r="Q8" s="4">
        <v>5</v>
      </c>
      <c r="T8" s="4">
        <f t="shared" ref="T8:U9" si="9">T$7</f>
        <v>3</v>
      </c>
      <c r="U8" s="4">
        <f t="shared" si="9"/>
        <v>4</v>
      </c>
      <c r="V8" s="4">
        <f>V$7</f>
        <v>5</v>
      </c>
      <c r="X8" s="27">
        <f t="shared" si="5"/>
        <v>0.8500000000000002</v>
      </c>
      <c r="Y8" s="31">
        <f>(1-SUM(Y$3:Y7))*X8</f>
        <v>1.7849999999999925E-3</v>
      </c>
      <c r="Z8" s="32">
        <f t="shared" si="1"/>
        <v>5783.399999999976</v>
      </c>
      <c r="AA8" s="27">
        <f t="shared" si="6"/>
        <v>0.79999999999999993</v>
      </c>
      <c r="AB8" s="31">
        <f>(1-SUM(AB$3:AB7))*AA8</f>
        <v>2.0159999999999997E-2</v>
      </c>
      <c r="AC8" s="32">
        <f t="shared" si="2"/>
        <v>97977.599999999991</v>
      </c>
      <c r="AD8" s="27">
        <f t="shared" si="7"/>
        <v>0.85000000000000009</v>
      </c>
      <c r="AE8" s="31">
        <f>(1-SUM(AE$3:AE7))*AD8</f>
        <v>4.6473750000000029E-2</v>
      </c>
      <c r="AF8" s="32">
        <f t="shared" si="3"/>
        <v>301149.9000000002</v>
      </c>
    </row>
    <row r="9" spans="1:32" x14ac:dyDescent="0.3">
      <c r="A9">
        <v>13</v>
      </c>
      <c r="B9" s="23">
        <v>13</v>
      </c>
      <c r="C9" s="24">
        <v>60</v>
      </c>
      <c r="D9" s="25">
        <v>2</v>
      </c>
      <c r="E9" s="25">
        <v>2</v>
      </c>
      <c r="G9" s="27">
        <v>0.6</v>
      </c>
      <c r="H9" s="30">
        <v>6</v>
      </c>
      <c r="I9" s="4">
        <f t="shared" si="8"/>
        <v>180000</v>
      </c>
      <c r="J9" s="4">
        <v>291541.17605724244</v>
      </c>
      <c r="K9" s="4">
        <f t="shared" si="8"/>
        <v>360000</v>
      </c>
      <c r="L9" s="4">
        <v>578451.69424897665</v>
      </c>
      <c r="M9" s="4">
        <f t="shared" si="8"/>
        <v>540000</v>
      </c>
      <c r="N9" s="4">
        <v>861271.96049999958</v>
      </c>
      <c r="O9" s="4">
        <v>3</v>
      </c>
      <c r="P9" s="4">
        <v>4</v>
      </c>
      <c r="Q9" s="4">
        <v>5</v>
      </c>
      <c r="T9" s="4">
        <f t="shared" si="9"/>
        <v>3</v>
      </c>
      <c r="U9" s="4">
        <f t="shared" si="9"/>
        <v>4</v>
      </c>
      <c r="V9" s="4">
        <f>V$7</f>
        <v>5</v>
      </c>
      <c r="X9" s="27">
        <f t="shared" si="5"/>
        <v>0.90000000000000024</v>
      </c>
      <c r="Y9" s="31">
        <f>(1-SUM(Y$3:Y8))*X9</f>
        <v>2.8349999999995886E-4</v>
      </c>
      <c r="Z9" s="32">
        <f t="shared" si="1"/>
        <v>1071.6299999998446</v>
      </c>
      <c r="AA9" s="27">
        <f t="shared" si="6"/>
        <v>0.89999999999999991</v>
      </c>
      <c r="AB9" s="31">
        <f>(1-SUM(AB$3:AB8))*AA9</f>
        <v>4.5360000000000391E-3</v>
      </c>
      <c r="AC9" s="32">
        <f t="shared" si="2"/>
        <v>25719.120000000221</v>
      </c>
      <c r="AD9" s="27">
        <f t="shared" si="7"/>
        <v>1</v>
      </c>
      <c r="AE9" s="31">
        <f>(1-SUM(AE$3:AE8))*AD9</f>
        <v>8.2012500000000488E-3</v>
      </c>
      <c r="AF9" s="32">
        <f t="shared" si="3"/>
        <v>62001.450000000368</v>
      </c>
    </row>
    <row r="10" spans="1:32" x14ac:dyDescent="0.3">
      <c r="A10" s="29" t="s">
        <v>168</v>
      </c>
      <c r="B10" s="23"/>
      <c r="C10" s="24"/>
      <c r="D10" s="25"/>
      <c r="E10" s="25"/>
      <c r="G10" s="27">
        <v>1</v>
      </c>
      <c r="H10" s="30">
        <v>2</v>
      </c>
      <c r="I10" s="4">
        <f>I$6*$H10</f>
        <v>1000000</v>
      </c>
      <c r="J10" s="4">
        <f>I10</f>
        <v>1000000</v>
      </c>
      <c r="K10" s="4">
        <f t="shared" ref="K10:M10" si="10">K$6*$H10</f>
        <v>2000000</v>
      </c>
      <c r="L10" s="4">
        <f>K10</f>
        <v>2000000</v>
      </c>
      <c r="M10" s="4">
        <f t="shared" si="10"/>
        <v>3000000</v>
      </c>
      <c r="N10" s="4">
        <f>M10</f>
        <v>3000000</v>
      </c>
      <c r="O10" s="4"/>
      <c r="P10" s="4"/>
      <c r="Q10" s="4"/>
      <c r="R10">
        <v>3</v>
      </c>
      <c r="X10" s="27">
        <f t="shared" si="5"/>
        <v>0.95000000000000029</v>
      </c>
      <c r="Y10" s="31">
        <f>(1-SUM(Y$3:Y9))*X10</f>
        <v>2.9924999999964017E-5</v>
      </c>
      <c r="Z10" s="32">
        <f t="shared" si="1"/>
        <v>129.27599999984454</v>
      </c>
      <c r="AA10" s="27">
        <f t="shared" si="6"/>
        <v>0.99999999999999989</v>
      </c>
      <c r="AB10" s="31">
        <f>(1-SUM(AB$3:AB9))*AA10</f>
        <v>5.0400000000005985E-4</v>
      </c>
      <c r="AC10" s="32">
        <f t="shared" si="2"/>
        <v>3265.920000000388</v>
      </c>
      <c r="AD10" s="27">
        <f t="shared" si="7"/>
        <v>1</v>
      </c>
      <c r="AE10" s="31">
        <f>(1-SUM(AE$3:AE9))*AD10</f>
        <v>0</v>
      </c>
      <c r="AF10" s="32">
        <f t="shared" si="3"/>
        <v>0</v>
      </c>
    </row>
    <row r="11" spans="1:32" x14ac:dyDescent="0.3">
      <c r="A11">
        <v>21</v>
      </c>
      <c r="B11" s="23">
        <v>15</v>
      </c>
      <c r="C11" s="24">
        <v>70</v>
      </c>
      <c r="D11" s="25">
        <v>2</v>
      </c>
      <c r="E11" s="25">
        <v>2</v>
      </c>
      <c r="G11" s="27">
        <v>0.3</v>
      </c>
      <c r="H11" s="30">
        <v>7</v>
      </c>
      <c r="I11" s="4">
        <f t="shared" ref="I11:M13" si="11">I$3*$H11</f>
        <v>210000</v>
      </c>
      <c r="J11" s="4">
        <v>554694.9272604509</v>
      </c>
      <c r="K11" s="4">
        <f t="shared" si="11"/>
        <v>420000</v>
      </c>
      <c r="L11" s="4">
        <v>1063661.1591866752</v>
      </c>
      <c r="M11" s="4">
        <f t="shared" si="11"/>
        <v>630000</v>
      </c>
      <c r="N11" s="4">
        <v>1540188.7200000007</v>
      </c>
      <c r="O11" s="4">
        <v>6</v>
      </c>
      <c r="P11" s="4">
        <v>8</v>
      </c>
      <c r="Q11" s="4">
        <v>10</v>
      </c>
      <c r="T11">
        <f t="shared" ref="T11:U13" si="12">T$7*2</f>
        <v>6</v>
      </c>
      <c r="U11">
        <f t="shared" si="12"/>
        <v>8</v>
      </c>
      <c r="V11">
        <f>V$7*2</f>
        <v>10</v>
      </c>
      <c r="X11" s="27">
        <f t="shared" si="5"/>
        <v>1</v>
      </c>
      <c r="Y11" s="31">
        <f>(1-SUM(Y$3:Y10))*X11</f>
        <v>1.5749999999759012E-6</v>
      </c>
      <c r="Z11" s="32">
        <f t="shared" si="1"/>
        <v>7.65449999988288</v>
      </c>
      <c r="AA11" s="27">
        <f t="shared" si="6"/>
        <v>1</v>
      </c>
      <c r="AB11" s="31">
        <f>(1-SUM(AB$3:AB10))*AA11</f>
        <v>0</v>
      </c>
      <c r="AC11" s="32">
        <f t="shared" si="2"/>
        <v>0</v>
      </c>
      <c r="AD11" s="27">
        <f t="shared" si="7"/>
        <v>1</v>
      </c>
      <c r="AE11" s="31">
        <f>(1-SUM(AE$3:AE10))*AD11</f>
        <v>0</v>
      </c>
      <c r="AF11" s="32">
        <f t="shared" si="3"/>
        <v>0</v>
      </c>
    </row>
    <row r="12" spans="1:32" x14ac:dyDescent="0.3">
      <c r="A12">
        <v>22</v>
      </c>
      <c r="B12" s="23">
        <v>17</v>
      </c>
      <c r="C12" s="24">
        <v>80</v>
      </c>
      <c r="D12" s="25">
        <v>2</v>
      </c>
      <c r="E12" s="25">
        <v>2</v>
      </c>
      <c r="G12" s="27">
        <v>0.3</v>
      </c>
      <c r="H12" s="30">
        <v>8</v>
      </c>
      <c r="I12" s="4">
        <f t="shared" si="11"/>
        <v>240000</v>
      </c>
      <c r="J12" s="4">
        <v>633937.05972622964</v>
      </c>
      <c r="K12" s="4">
        <f t="shared" si="11"/>
        <v>480000</v>
      </c>
      <c r="L12" s="4">
        <v>1215612.7533562006</v>
      </c>
      <c r="M12" s="4">
        <f t="shared" si="11"/>
        <v>720000</v>
      </c>
      <c r="N12" s="4">
        <v>1760215.6800000004</v>
      </c>
      <c r="O12" s="4">
        <v>6</v>
      </c>
      <c r="P12" s="4">
        <v>8</v>
      </c>
      <c r="Q12" s="4">
        <v>10</v>
      </c>
      <c r="T12">
        <f t="shared" si="12"/>
        <v>6</v>
      </c>
      <c r="U12">
        <f t="shared" si="12"/>
        <v>8</v>
      </c>
      <c r="V12">
        <f>V$7*2</f>
        <v>10</v>
      </c>
      <c r="X12" s="27">
        <f t="shared" si="5"/>
        <v>1</v>
      </c>
      <c r="Y12" s="31">
        <f>(1-SUM(Y$3:Y11))*X12</f>
        <v>0</v>
      </c>
      <c r="Z12" s="32">
        <f t="shared" si="1"/>
        <v>0</v>
      </c>
      <c r="AA12" s="27">
        <f t="shared" si="6"/>
        <v>1</v>
      </c>
      <c r="AB12" s="31">
        <f>(1-SUM(AB$3:AB11))*AA12</f>
        <v>0</v>
      </c>
      <c r="AC12" s="32">
        <f t="shared" si="2"/>
        <v>0</v>
      </c>
      <c r="AD12" s="27">
        <f t="shared" si="7"/>
        <v>1</v>
      </c>
      <c r="AE12" s="31">
        <f>(1-SUM(AE$3:AE11))*AD12</f>
        <v>0</v>
      </c>
      <c r="AF12" s="32">
        <f t="shared" si="3"/>
        <v>0</v>
      </c>
    </row>
    <row r="13" spans="1:32" x14ac:dyDescent="0.3">
      <c r="A13">
        <v>23</v>
      </c>
      <c r="B13" s="23">
        <v>19</v>
      </c>
      <c r="C13" s="24">
        <v>90</v>
      </c>
      <c r="D13" s="25">
        <v>3</v>
      </c>
      <c r="E13" s="25">
        <v>3</v>
      </c>
      <c r="G13" s="27">
        <v>0.3</v>
      </c>
      <c r="H13" s="30">
        <v>9</v>
      </c>
      <c r="I13" s="4">
        <f t="shared" si="11"/>
        <v>270000</v>
      </c>
      <c r="J13" s="4">
        <v>713179.19219200849</v>
      </c>
      <c r="K13" s="4">
        <f t="shared" si="11"/>
        <v>540000</v>
      </c>
      <c r="L13" s="4">
        <v>1367564.3475257254</v>
      </c>
      <c r="M13" s="4">
        <f t="shared" si="11"/>
        <v>810000</v>
      </c>
      <c r="N13" s="4">
        <v>1980242.6400000006</v>
      </c>
      <c r="O13" s="4">
        <v>6</v>
      </c>
      <c r="P13" s="4">
        <v>8</v>
      </c>
      <c r="Q13" s="4">
        <v>10</v>
      </c>
      <c r="T13">
        <f t="shared" si="12"/>
        <v>6</v>
      </c>
      <c r="U13">
        <f t="shared" si="12"/>
        <v>8</v>
      </c>
      <c r="V13">
        <f>V$7*2</f>
        <v>10</v>
      </c>
      <c r="X13" s="27">
        <f t="shared" si="5"/>
        <v>1</v>
      </c>
      <c r="Y13" s="31">
        <f>(1-SUM(Y$3:Y12))*X13</f>
        <v>0</v>
      </c>
      <c r="Z13" s="32">
        <f t="shared" si="1"/>
        <v>0</v>
      </c>
      <c r="AA13" s="27">
        <f t="shared" si="6"/>
        <v>1</v>
      </c>
      <c r="AB13" s="31">
        <f>(1-SUM(AB$3:AB12))*AA13</f>
        <v>0</v>
      </c>
      <c r="AC13" s="32">
        <f t="shared" si="2"/>
        <v>0</v>
      </c>
      <c r="AD13" s="27">
        <f t="shared" si="7"/>
        <v>1</v>
      </c>
      <c r="AE13" s="31">
        <f>(1-SUM(AE$3:AE12))*AD13</f>
        <v>0</v>
      </c>
      <c r="AF13" s="32">
        <f t="shared" si="3"/>
        <v>0</v>
      </c>
    </row>
    <row r="14" spans="1:32" x14ac:dyDescent="0.3">
      <c r="A14" s="29" t="s">
        <v>168</v>
      </c>
      <c r="B14" s="23"/>
      <c r="C14" s="24"/>
      <c r="D14" s="25"/>
      <c r="E14" s="25"/>
      <c r="G14" s="27">
        <v>1</v>
      </c>
      <c r="H14" s="30">
        <v>3</v>
      </c>
      <c r="I14" s="4">
        <f>I$6*$H14</f>
        <v>1500000</v>
      </c>
      <c r="J14" s="4">
        <f>I14</f>
        <v>1500000</v>
      </c>
      <c r="K14" s="4">
        <f t="shared" ref="K14:M14" si="13">K$6*$H14</f>
        <v>3000000</v>
      </c>
      <c r="L14" s="4">
        <f>K14</f>
        <v>3000000</v>
      </c>
      <c r="M14" s="4">
        <f t="shared" si="13"/>
        <v>4500000</v>
      </c>
      <c r="N14" s="4">
        <f>M14</f>
        <v>4500000</v>
      </c>
      <c r="O14" s="4"/>
      <c r="P14" s="4"/>
      <c r="Q14" s="4"/>
      <c r="R14">
        <v>5</v>
      </c>
      <c r="X14" s="27">
        <f t="shared" si="5"/>
        <v>1</v>
      </c>
      <c r="Y14" s="31">
        <f>(1-SUM(Y$3:Y13))*X14</f>
        <v>0</v>
      </c>
      <c r="Z14" s="32">
        <f t="shared" si="1"/>
        <v>0</v>
      </c>
      <c r="AA14" s="27">
        <f t="shared" si="6"/>
        <v>1</v>
      </c>
      <c r="AB14" s="31">
        <f>(1-SUM(AB$3:AB13))*AA14</f>
        <v>0</v>
      </c>
      <c r="AC14" s="32">
        <f t="shared" si="2"/>
        <v>0</v>
      </c>
      <c r="AD14" s="27"/>
    </row>
    <row r="15" spans="1:32" x14ac:dyDescent="0.3">
      <c r="A15">
        <v>31</v>
      </c>
      <c r="B15" s="23">
        <v>21</v>
      </c>
      <c r="C15" s="24">
        <v>100</v>
      </c>
      <c r="D15" s="25">
        <v>3</v>
      </c>
      <c r="E15" s="25">
        <v>3</v>
      </c>
      <c r="G15" s="27">
        <v>0.1</v>
      </c>
      <c r="H15" s="30">
        <v>10</v>
      </c>
      <c r="I15" s="4">
        <f t="shared" ref="I15:M17" si="14">I$3*$H15</f>
        <v>300000</v>
      </c>
      <c r="J15" s="4">
        <v>1134522.7946019201</v>
      </c>
      <c r="K15" s="4">
        <f t="shared" si="14"/>
        <v>600000</v>
      </c>
      <c r="L15" s="4">
        <v>2074879.7423197431</v>
      </c>
      <c r="M15" s="4">
        <f t="shared" si="14"/>
        <v>900000</v>
      </c>
      <c r="N15" s="4">
        <v>2902613.6250000005</v>
      </c>
      <c r="O15" s="4">
        <v>9</v>
      </c>
      <c r="P15" s="4">
        <v>12</v>
      </c>
      <c r="Q15" s="4">
        <v>15</v>
      </c>
      <c r="T15">
        <f t="shared" ref="T15:U17" si="15">T$7*3</f>
        <v>9</v>
      </c>
      <c r="U15">
        <f t="shared" si="15"/>
        <v>12</v>
      </c>
      <c r="V15">
        <f>V$7*3</f>
        <v>15</v>
      </c>
      <c r="X15" s="27">
        <f t="shared" si="5"/>
        <v>1</v>
      </c>
      <c r="Y15" s="31">
        <f>(1-SUM(Y$3:Y14))*X15</f>
        <v>0</v>
      </c>
      <c r="Z15" s="32">
        <f t="shared" si="1"/>
        <v>0</v>
      </c>
      <c r="AA15" s="27">
        <f t="shared" si="6"/>
        <v>1</v>
      </c>
      <c r="AB15" s="31">
        <f>(1-SUM(AB$3:AB14))*AA15</f>
        <v>0</v>
      </c>
      <c r="AC15" s="32">
        <f t="shared" si="2"/>
        <v>0</v>
      </c>
      <c r="AD15" s="27"/>
    </row>
    <row r="16" spans="1:32" x14ac:dyDescent="0.3">
      <c r="A16">
        <v>32</v>
      </c>
      <c r="B16" s="23">
        <v>23</v>
      </c>
      <c r="C16" s="24">
        <v>110</v>
      </c>
      <c r="D16" s="25">
        <v>3</v>
      </c>
      <c r="E16" s="25">
        <v>3</v>
      </c>
      <c r="G16" s="27">
        <v>0.1</v>
      </c>
      <c r="H16" s="30">
        <v>11</v>
      </c>
      <c r="I16" s="4">
        <f t="shared" si="14"/>
        <v>330000</v>
      </c>
      <c r="J16" s="4">
        <v>1247975.0740621123</v>
      </c>
      <c r="K16" s="4">
        <f t="shared" si="14"/>
        <v>660000</v>
      </c>
      <c r="L16" s="4">
        <v>2282367.7165517174</v>
      </c>
      <c r="M16" s="4">
        <f t="shared" si="14"/>
        <v>990000</v>
      </c>
      <c r="N16" s="4">
        <v>3192874.9875000007</v>
      </c>
      <c r="O16" s="4">
        <v>9</v>
      </c>
      <c r="P16" s="4">
        <v>12</v>
      </c>
      <c r="Q16" s="4">
        <v>15</v>
      </c>
      <c r="T16">
        <f t="shared" si="15"/>
        <v>9</v>
      </c>
      <c r="U16">
        <f t="shared" si="15"/>
        <v>12</v>
      </c>
      <c r="V16">
        <f>V$7*3</f>
        <v>15</v>
      </c>
      <c r="X16" s="27">
        <f t="shared" si="5"/>
        <v>1</v>
      </c>
      <c r="Y16" s="31">
        <f>(1-SUM(Y$3:Y15))*X16</f>
        <v>0</v>
      </c>
      <c r="Z16" s="32">
        <f t="shared" si="1"/>
        <v>0</v>
      </c>
      <c r="AA16" s="27"/>
      <c r="AB16" s="31"/>
      <c r="AC16" s="31"/>
      <c r="AD16" s="27"/>
    </row>
    <row r="17" spans="1:32" x14ac:dyDescent="0.3">
      <c r="A17">
        <v>33</v>
      </c>
      <c r="B17" s="23">
        <v>25</v>
      </c>
      <c r="C17" s="24">
        <v>120</v>
      </c>
      <c r="D17" s="25">
        <v>4</v>
      </c>
      <c r="E17" s="25">
        <v>5</v>
      </c>
      <c r="G17" s="27">
        <v>0.1</v>
      </c>
      <c r="H17" s="30">
        <v>12</v>
      </c>
      <c r="I17" s="4">
        <f t="shared" si="14"/>
        <v>360000</v>
      </c>
      <c r="J17" s="4">
        <v>1361427.3535223044</v>
      </c>
      <c r="K17" s="4">
        <f t="shared" si="14"/>
        <v>720000</v>
      </c>
      <c r="L17" s="4">
        <v>2489855.6907836921</v>
      </c>
      <c r="M17" s="4">
        <f t="shared" si="14"/>
        <v>1080000</v>
      </c>
      <c r="N17" s="4">
        <v>3483136.3500000006</v>
      </c>
      <c r="O17" s="4">
        <v>9</v>
      </c>
      <c r="P17" s="4">
        <v>12</v>
      </c>
      <c r="Q17" s="4">
        <v>15</v>
      </c>
      <c r="T17">
        <f t="shared" si="15"/>
        <v>9</v>
      </c>
      <c r="U17">
        <f t="shared" si="15"/>
        <v>12</v>
      </c>
      <c r="V17">
        <f>V$7*3</f>
        <v>15</v>
      </c>
      <c r="X17" s="27">
        <f t="shared" ref="X17" si="16">MIN(100%,X16+U$7%)</f>
        <v>1</v>
      </c>
      <c r="Y17" s="31">
        <f>(1-SUM(Y$3:Y16))*X17</f>
        <v>0</v>
      </c>
      <c r="Z17" s="32">
        <f t="shared" ref="Z17" si="17">Z16*(ROW()-2)</f>
        <v>0</v>
      </c>
      <c r="AA17" s="27"/>
      <c r="AB17" s="31"/>
      <c r="AC17" s="31"/>
      <c r="AD17" s="27"/>
    </row>
    <row r="19" spans="1:32" x14ac:dyDescent="0.3">
      <c r="G19" t="s">
        <v>148</v>
      </c>
      <c r="I19" s="4">
        <f t="shared" ref="I19:Q19" si="18">SUM(I3:I17)</f>
        <v>5340000</v>
      </c>
      <c r="J19" s="4"/>
      <c r="K19" s="4">
        <f t="shared" si="18"/>
        <v>10680000</v>
      </c>
      <c r="L19" s="4"/>
      <c r="M19" s="4">
        <f t="shared" si="18"/>
        <v>16020000</v>
      </c>
      <c r="N19" s="4"/>
      <c r="O19" s="4">
        <f t="shared" si="18"/>
        <v>63</v>
      </c>
      <c r="P19" s="4">
        <f t="shared" si="18"/>
        <v>84</v>
      </c>
      <c r="Q19" s="4">
        <f t="shared" si="18"/>
        <v>105</v>
      </c>
      <c r="X19" s="27">
        <f>AVERAGE(X3:X17)</f>
        <v>0.88000000000000012</v>
      </c>
      <c r="Y19" s="27"/>
      <c r="Z19" s="32">
        <f>SUM(Z3:Z17)</f>
        <v>861271.96049999958</v>
      </c>
      <c r="AA19" s="27">
        <f>AVERAGE(AA3:AA17)</f>
        <v>0.7846153846153846</v>
      </c>
      <c r="AB19" s="27"/>
      <c r="AC19" s="32">
        <f>SUM(AC3:AC17)</f>
        <v>1980242.6400000006</v>
      </c>
      <c r="AD19" s="27">
        <f>AVERAGE(AD3:AD17)</f>
        <v>0.71363636363636362</v>
      </c>
      <c r="AF19" s="32">
        <f>SUM(AF3:AF17)</f>
        <v>3483136.3500000006</v>
      </c>
    </row>
    <row r="20" spans="1:32" x14ac:dyDescent="0.3">
      <c r="G20" t="s">
        <v>149</v>
      </c>
      <c r="I20" s="4"/>
      <c r="J20" s="4">
        <f>SUM(J3:J17)</f>
        <v>9554589.3415081315</v>
      </c>
      <c r="K20" s="4"/>
      <c r="L20" s="4">
        <f>SUM(L3:L17)</f>
        <v>18300070.645346195</v>
      </c>
      <c r="M20" s="4"/>
      <c r="N20" s="4">
        <f>SUM(N3:N17)</f>
        <v>26552451.903750002</v>
      </c>
      <c r="O20" s="30">
        <f>SUM(O3:O5)+SUM(O7:O9)*(J7/I7)+SUM(O11:O13)*J11/I11+SUM(O15:O17)*J15/I15</f>
        <v>173.22938979650215</v>
      </c>
      <c r="P20" s="30">
        <f>SUM(P3:P5)+SUM(P7:P9)*(L7/K7)+SUM(P11:P13)*L11/K11+SUM(P15:P17)*L15/K15</f>
        <v>216.55514534862715</v>
      </c>
      <c r="Q20" s="30">
        <f>SUM(Q3:Q5)+SUM(Q7:Q9)*(N7/M7)+SUM(Q11:Q13)*N11/M11+SUM(Q15:Q17)*N15/M15</f>
        <v>257.39722237500007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C469A-99EF-4EE7-90D6-2FBE639AAC42}">
  <dimension ref="A1:E11"/>
  <sheetViews>
    <sheetView workbookViewId="0">
      <selection activeCell="D6" sqref="D6"/>
    </sheetView>
  </sheetViews>
  <sheetFormatPr defaultRowHeight="14.4" x14ac:dyDescent="0.3"/>
  <sheetData>
    <row r="1" spans="1:5" x14ac:dyDescent="0.3">
      <c r="A1" t="s">
        <v>175</v>
      </c>
      <c r="B1">
        <v>0.25</v>
      </c>
    </row>
    <row r="2" spans="1:5" x14ac:dyDescent="0.3">
      <c r="A2" t="s">
        <v>176</v>
      </c>
      <c r="B2">
        <v>0.25</v>
      </c>
    </row>
    <row r="3" spans="1:5" x14ac:dyDescent="0.3">
      <c r="A3" t="s">
        <v>177</v>
      </c>
      <c r="B3" t="s">
        <v>178</v>
      </c>
      <c r="C3" t="s">
        <v>179</v>
      </c>
      <c r="D3" t="s">
        <v>180</v>
      </c>
    </row>
    <row r="4" spans="1:5" x14ac:dyDescent="0.3">
      <c r="A4">
        <v>0.25</v>
      </c>
      <c r="B4">
        <v>0.5</v>
      </c>
      <c r="C4">
        <v>0.75</v>
      </c>
      <c r="D4">
        <v>1</v>
      </c>
    </row>
    <row r="6" spans="1:5" x14ac:dyDescent="0.3">
      <c r="A6">
        <v>0.25</v>
      </c>
      <c r="B6">
        <f>(1-A6)*B4</f>
        <v>0.375</v>
      </c>
      <c r="C6">
        <f>(1-A6-B6)*C4</f>
        <v>0.28125</v>
      </c>
      <c r="D6">
        <f>(1-A6-B6-C6)*D4</f>
        <v>9.375E-2</v>
      </c>
    </row>
    <row r="7" spans="1:5" x14ac:dyDescent="0.3">
      <c r="B7">
        <f>2/SUM(A6:B6)</f>
        <v>3.2</v>
      </c>
      <c r="C7">
        <f>3/SUM(A6:C6)</f>
        <v>3.3103448275862069</v>
      </c>
    </row>
    <row r="9" spans="1:5" x14ac:dyDescent="0.3">
      <c r="C9">
        <f>1/0.625</f>
        <v>1.6</v>
      </c>
    </row>
    <row r="10" spans="1:5" x14ac:dyDescent="0.3">
      <c r="A10">
        <v>100</v>
      </c>
      <c r="B10">
        <v>200</v>
      </c>
      <c r="C10">
        <v>300</v>
      </c>
      <c r="D10">
        <v>400</v>
      </c>
    </row>
    <row r="11" spans="1:5" x14ac:dyDescent="0.3">
      <c r="A11">
        <f>A6*A10</f>
        <v>25</v>
      </c>
      <c r="B11">
        <f>B6*B10</f>
        <v>75</v>
      </c>
      <c r="C11">
        <f>C6*C10</f>
        <v>84.375</v>
      </c>
      <c r="D11">
        <f>D6*D10</f>
        <v>37.5</v>
      </c>
      <c r="E11">
        <f>SUM(A11:D11)</f>
        <v>221.875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Lau</dc:creator>
  <cp:lastModifiedBy>Kenneth Lau</cp:lastModifiedBy>
  <dcterms:created xsi:type="dcterms:W3CDTF">2020-02-22T12:49:00Z</dcterms:created>
  <dcterms:modified xsi:type="dcterms:W3CDTF">2020-02-25T18:01:15Z</dcterms:modified>
</cp:coreProperties>
</file>