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340" windowHeight="14920" activeTab="1"/>
  </bookViews>
  <sheets>
    <sheet name="已知" sheetId="1" r:id="rId1"/>
    <sheet name="求解" sheetId="2" r:id="rId2"/>
  </sheets>
  <calcPr calcId="144525"/>
</workbook>
</file>

<file path=xl/sharedStrings.xml><?xml version="1.0" encoding="utf-8"?>
<sst xmlns="http://schemas.openxmlformats.org/spreadsheetml/2006/main" count="173" uniqueCount="154">
  <si>
    <t>借款利率</t>
  </si>
  <si>
    <t>残值率</t>
  </si>
  <si>
    <t>建设周期</t>
  </si>
  <si>
    <t>所得税率</t>
  </si>
  <si>
    <t>法定盈余公积</t>
  </si>
  <si>
    <t>流动资金</t>
  </si>
  <si>
    <t>表7-29 建设投资</t>
  </si>
  <si>
    <t>年份</t>
  </si>
  <si>
    <t>合计</t>
  </si>
  <si>
    <t>1投资额</t>
  </si>
  <si>
    <t>表7-30 权益投资分年投资额</t>
  </si>
  <si>
    <t>1权益投资</t>
  </si>
  <si>
    <t>表7-31 销售收入、销售税金及附加和经营成本预测</t>
  </si>
  <si>
    <t>内容\年份</t>
  </si>
  <si>
    <t>1销售收入</t>
  </si>
  <si>
    <t>2销售税金及附加</t>
  </si>
  <si>
    <t>3经营成本</t>
  </si>
  <si>
    <t>表7-32 借款需要量计算表</t>
  </si>
  <si>
    <t>1建设投资总额</t>
  </si>
  <si>
    <t>2流动资金</t>
  </si>
  <si>
    <t>3其中权益投资</t>
  </si>
  <si>
    <t>4借款需要量</t>
  </si>
  <si>
    <t>综合资本成本=8%*（1-25%）*50%+12%*50%=9%</t>
  </si>
  <si>
    <t>表7-33 建设期利息计算表</t>
  </si>
  <si>
    <t>假定每年借款发生在年中，当年借款额只计一半利息，第4年初累计的欠款即为利息资本化后的总本金。</t>
  </si>
  <si>
    <t>附注（利息总计）</t>
  </si>
  <si>
    <t>1年初欠款</t>
  </si>
  <si>
    <t>2当年借款</t>
  </si>
  <si>
    <t>3当年利息</t>
  </si>
  <si>
    <t>4年末欠款累计</t>
  </si>
  <si>
    <t>表7-34 折旧与摊销计算表</t>
  </si>
  <si>
    <t>平均折旧年限为15年，残值率为5%。建设期利息计入固定资产原值内，第15年回收固定资产余值为2 550万元，</t>
  </si>
  <si>
    <t>1年初固定资产</t>
  </si>
  <si>
    <t>2当年折旧额</t>
  </si>
  <si>
    <t>3年末净资产额</t>
  </si>
  <si>
    <t>表7-35 借款偿还计划表</t>
  </si>
  <si>
    <t>根据与银行商定的条件，第4年开始支付每年的利息并偿还本金的1/10，10年内还清</t>
  </si>
  <si>
    <t>1年初本息余额</t>
  </si>
  <si>
    <t>2本年借款</t>
  </si>
  <si>
    <t>3本年应计利息</t>
  </si>
  <si>
    <t>4本年还本付息</t>
  </si>
  <si>
    <t>4.1其中：付息</t>
  </si>
  <si>
    <t>4.2还本</t>
  </si>
  <si>
    <t>5年末本息余额</t>
  </si>
  <si>
    <t>6还本资金来源</t>
  </si>
  <si>
    <t>7当年可用于还本的折旧和摊销</t>
  </si>
  <si>
    <t>8当年可用于还本的未分配利润</t>
  </si>
  <si>
    <t>表7-36 利润及利润分配表</t>
  </si>
  <si>
    <t>根据销售收入和所有成本费用之差计算利润，所得税税率为25%。利润的分配按以下原则进行：按当年税后利润的10%提取盈余公积金，余下部分全部作为应付利润分配，如果年折旧费不足以归还借款的本金，则先归还借款本金后再分配利润。</t>
  </si>
  <si>
    <t>1营业收入</t>
  </si>
  <si>
    <t>2营业税金及附加</t>
  </si>
  <si>
    <t>3总成本费用</t>
  </si>
  <si>
    <t>3.1经营成本</t>
  </si>
  <si>
    <t>3.2折旧与摊销</t>
  </si>
  <si>
    <t>3.3利息支付</t>
  </si>
  <si>
    <t>3.3.1建设投资借款利息</t>
  </si>
  <si>
    <t>3.3.2流动资金利息</t>
  </si>
  <si>
    <t>4增值税</t>
  </si>
  <si>
    <t>5利润总额</t>
  </si>
  <si>
    <t>6弥补以前年度亏损</t>
  </si>
  <si>
    <t>7应纳税所得额</t>
  </si>
  <si>
    <t>8所得税</t>
  </si>
  <si>
    <t>9净利润</t>
  </si>
  <si>
    <t>10期初末分配利润</t>
  </si>
  <si>
    <t>11可供分配利润</t>
  </si>
  <si>
    <t>12提取法定盈余公积金</t>
  </si>
  <si>
    <t>13可供投资者分配利润</t>
  </si>
  <si>
    <t>14应付优先股股利</t>
  </si>
  <si>
    <t>15提取任意盈余公积金</t>
  </si>
  <si>
    <t>16应付普通股股利</t>
  </si>
  <si>
    <t>17未分配利润</t>
  </si>
  <si>
    <t>18息税前利润</t>
  </si>
  <si>
    <t>19税后净营业利润</t>
  </si>
  <si>
    <t>20息税折旧摊销前利润</t>
  </si>
  <si>
    <t>21累计未分配利润</t>
  </si>
  <si>
    <t>计算得到全部投资收益率为17.87%，第5年权益投资收益率为17.14%</t>
  </si>
  <si>
    <t>表7-37 全部投资现金流量表</t>
  </si>
  <si>
    <t>1现金流入</t>
  </si>
  <si>
    <t>1.1营业收入</t>
  </si>
  <si>
    <t>1.2回收固定资产余值</t>
  </si>
  <si>
    <t>1.3回收流动资金</t>
  </si>
  <si>
    <t>1.4其他现金流入</t>
  </si>
  <si>
    <t>2现金流出</t>
  </si>
  <si>
    <t>2.1建设投资</t>
  </si>
  <si>
    <t>2.2流动资金</t>
  </si>
  <si>
    <t>2.3经营成本</t>
  </si>
  <si>
    <t>2.4营业税金及附加</t>
  </si>
  <si>
    <t>2.5增值税</t>
  </si>
  <si>
    <t>2.6所得税</t>
  </si>
  <si>
    <t>2.7其他现金流出</t>
  </si>
  <si>
    <t>3净现金流量</t>
  </si>
  <si>
    <t>4累计净现金流量</t>
  </si>
  <si>
    <t>表7-38 权益投资现金流量表</t>
  </si>
  <si>
    <t>1.1营业流入</t>
  </si>
  <si>
    <t>2.1权益资金</t>
  </si>
  <si>
    <t>2.2借款本金偿还</t>
  </si>
  <si>
    <t>2.3借款利息支付</t>
  </si>
  <si>
    <t>2.4经营成本</t>
  </si>
  <si>
    <t>2.5营业税金及附加</t>
  </si>
  <si>
    <t>2.6增值税</t>
  </si>
  <si>
    <t>2.7所得税</t>
  </si>
  <si>
    <t>表7-39 财务计划现金流量表</t>
  </si>
  <si>
    <t>1经营活动净现金流量</t>
  </si>
  <si>
    <t>1.1现金流入</t>
  </si>
  <si>
    <t>1.1.1营业收入</t>
  </si>
  <si>
    <t>1.1.2增值税销项税额</t>
  </si>
  <si>
    <t>1.1.3其他流入</t>
  </si>
  <si>
    <t>1.2现金流出</t>
  </si>
  <si>
    <t>1.2.1经营成本</t>
  </si>
  <si>
    <t>1.2.2增值税进项税额</t>
  </si>
  <si>
    <t>1.2.3营业税金及附加</t>
  </si>
  <si>
    <t>1.2.4增值税</t>
  </si>
  <si>
    <t>1.2.5所得税</t>
  </si>
  <si>
    <t>2投资活动净现金流量</t>
  </si>
  <si>
    <t>2.1现金流入</t>
  </si>
  <si>
    <t>2.2现金流出</t>
  </si>
  <si>
    <t>2.2.1建设投资</t>
  </si>
  <si>
    <t>2.2.2流动资金</t>
  </si>
  <si>
    <t>2.2.3其他流出</t>
  </si>
  <si>
    <t>3筹资活动净现金流量</t>
  </si>
  <si>
    <t>3.1现金流入</t>
  </si>
  <si>
    <t>3.1.1权益资金投入</t>
  </si>
  <si>
    <t>3.1.2建设投资借款</t>
  </si>
  <si>
    <t>3.1.3营运资金借款</t>
  </si>
  <si>
    <t>3.1.4短期借款</t>
  </si>
  <si>
    <t>3.2现金流出</t>
  </si>
  <si>
    <t>3.2.1各种利息支出</t>
  </si>
  <si>
    <t>3.2.2偿还债务本金</t>
  </si>
  <si>
    <t>3.2.3应付利润</t>
  </si>
  <si>
    <t>3.2.4其他流出</t>
  </si>
  <si>
    <t>4净现金流量</t>
  </si>
  <si>
    <t>5累计盈余资金</t>
  </si>
  <si>
    <t>从表中可知，各年盈余资金均大于等于零。该项目资金平衡不存在问题。</t>
  </si>
  <si>
    <t>表7-40 资产负债表</t>
  </si>
  <si>
    <t>1资产</t>
  </si>
  <si>
    <t>1.1流动资产总额</t>
  </si>
  <si>
    <t>1.1.1流动资产</t>
  </si>
  <si>
    <t>1.1.2累计盈余资金</t>
  </si>
  <si>
    <t>1.2在建工程</t>
  </si>
  <si>
    <t>1.3固定资产净值</t>
  </si>
  <si>
    <t>1.4无形资产净值</t>
  </si>
  <si>
    <t>1.5其他资产净值</t>
  </si>
  <si>
    <t>2负债与所有者权益</t>
  </si>
  <si>
    <t>2.1流动负债总额</t>
  </si>
  <si>
    <t>2.1.1短期借款</t>
  </si>
  <si>
    <t>2.1.2应付账款</t>
  </si>
  <si>
    <t>2.2建设投资借款</t>
  </si>
  <si>
    <t>2.3流动资金借款</t>
  </si>
  <si>
    <t>负债小计</t>
  </si>
  <si>
    <t>2.4所有者权益</t>
  </si>
  <si>
    <t>2.4.1资本金</t>
  </si>
  <si>
    <t>2.4.2累计盈余公积金</t>
  </si>
  <si>
    <t>2.4.3累计未分配利润</t>
  </si>
  <si>
    <t>资产负债率</t>
  </si>
</sst>
</file>

<file path=xl/styles.xml><?xml version="1.0" encoding="utf-8"?>
<styleSheet xmlns="http://schemas.openxmlformats.org/spreadsheetml/2006/main">
  <numFmts count="6">
    <numFmt numFmtId="176" formatCode="0_ "/>
    <numFmt numFmtId="177" formatCode="0.000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9" fillId="30" borderId="7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4" fillId="19" borderId="7" applyNumberForma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8" fillId="13" borderId="4" applyNumberFormat="0" applyAlignment="0" applyProtection="0">
      <alignment vertical="center"/>
    </xf>
    <xf numFmtId="0" fontId="16" fillId="19" borderId="8" applyNumberFormat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</cellStyleXfs>
  <cellXfs count="13">
    <xf numFmtId="0" fontId="0" fillId="0" borderId="0" xfId="0"/>
    <xf numFmtId="176" fontId="0" fillId="2" borderId="0" xfId="0" applyNumberFormat="1" applyFill="1"/>
    <xf numFmtId="176" fontId="0" fillId="0" borderId="0" xfId="0" applyNumberFormat="1" applyFill="1"/>
    <xf numFmtId="176" fontId="0" fillId="0" borderId="0" xfId="0" applyNumberFormat="1"/>
    <xf numFmtId="176" fontId="0" fillId="3" borderId="0" xfId="0" applyNumberFormat="1" applyFill="1" applyAlignment="1">
      <alignment horizontal="center"/>
    </xf>
    <xf numFmtId="176" fontId="0" fillId="0" borderId="0" xfId="0" applyNumberFormat="1" applyAlignment="1">
      <alignment horizontal="center"/>
    </xf>
    <xf numFmtId="176" fontId="0" fillId="3" borderId="0" xfId="0" applyNumberFormat="1" applyFill="1"/>
    <xf numFmtId="176" fontId="1" fillId="0" borderId="0" xfId="0" applyNumberFormat="1" applyFont="1" applyAlignment="1">
      <alignment horizontal="center"/>
    </xf>
    <xf numFmtId="177" fontId="0" fillId="0" borderId="0" xfId="0" applyNumberFormat="1"/>
    <xf numFmtId="0" fontId="0" fillId="2" borderId="0" xfId="0" applyFill="1"/>
    <xf numFmtId="9" fontId="0" fillId="0" borderId="0" xfId="0" applyNumberFormat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5"/>
  <sheetViews>
    <sheetView zoomScale="110" zoomScaleNormal="110" workbookViewId="0">
      <selection activeCell="M1" sqref="M1"/>
    </sheetView>
  </sheetViews>
  <sheetFormatPr defaultColWidth="8.83653846153846" defaultRowHeight="16.8"/>
  <cols>
    <col min="1" max="1" width="16.8365384615385" customWidth="1"/>
  </cols>
  <sheetData>
    <row r="1" spans="1:17">
      <c r="A1" t="s">
        <v>0</v>
      </c>
      <c r="B1" s="10">
        <v>0.08</v>
      </c>
      <c r="D1" t="s">
        <v>1</v>
      </c>
      <c r="E1" s="10">
        <v>0.05</v>
      </c>
      <c r="G1" t="s">
        <v>2</v>
      </c>
      <c r="H1">
        <v>15</v>
      </c>
      <c r="J1" t="s">
        <v>3</v>
      </c>
      <c r="K1" s="10">
        <v>0.25</v>
      </c>
      <c r="M1" t="s">
        <v>4</v>
      </c>
      <c r="N1" s="10">
        <v>0.1</v>
      </c>
      <c r="P1" t="s">
        <v>5</v>
      </c>
      <c r="Q1">
        <v>3000</v>
      </c>
    </row>
    <row r="3" s="9" customFormat="1" spans="1:1">
      <c r="A3" s="9" t="s">
        <v>6</v>
      </c>
    </row>
    <row r="4" spans="1:5">
      <c r="A4" s="11" t="s">
        <v>7</v>
      </c>
      <c r="B4" s="11">
        <v>1</v>
      </c>
      <c r="C4" s="11">
        <v>2</v>
      </c>
      <c r="D4" s="11">
        <v>3</v>
      </c>
      <c r="E4" s="11" t="s">
        <v>8</v>
      </c>
    </row>
    <row r="5" spans="1:5">
      <c r="A5" s="12" t="s">
        <v>9</v>
      </c>
      <c r="B5" s="12">
        <v>3125</v>
      </c>
      <c r="C5" s="12">
        <v>4375</v>
      </c>
      <c r="D5" s="12">
        <v>2500</v>
      </c>
      <c r="E5" s="12">
        <f>SUM(B5:D5)</f>
        <v>10000</v>
      </c>
    </row>
    <row r="7" s="9" customFormat="1" spans="1:1">
      <c r="A7" s="9" t="s">
        <v>10</v>
      </c>
    </row>
    <row r="8" spans="1:5">
      <c r="A8" s="12" t="s">
        <v>7</v>
      </c>
      <c r="B8" s="12">
        <v>1</v>
      </c>
      <c r="C8" s="12">
        <v>2</v>
      </c>
      <c r="D8" s="12">
        <v>3</v>
      </c>
      <c r="E8" s="12" t="s">
        <v>8</v>
      </c>
    </row>
    <row r="9" spans="1:5">
      <c r="A9" s="12" t="s">
        <v>11</v>
      </c>
      <c r="B9" s="12">
        <v>1875</v>
      </c>
      <c r="C9" s="12">
        <v>1875</v>
      </c>
      <c r="D9" s="12">
        <v>1250</v>
      </c>
      <c r="E9" s="12">
        <f>SUM(B9:D9)</f>
        <v>5000</v>
      </c>
    </row>
    <row r="11" s="9" customFormat="1" spans="1:1">
      <c r="A11" s="9" t="s">
        <v>12</v>
      </c>
    </row>
    <row r="12" spans="1:13">
      <c r="A12" s="11" t="s">
        <v>13</v>
      </c>
      <c r="B12" s="11">
        <v>4</v>
      </c>
      <c r="C12" s="11">
        <v>5</v>
      </c>
      <c r="D12" s="11">
        <v>6</v>
      </c>
      <c r="E12" s="11">
        <v>7</v>
      </c>
      <c r="F12" s="11">
        <v>8</v>
      </c>
      <c r="G12" s="11">
        <v>9</v>
      </c>
      <c r="H12" s="11">
        <v>10</v>
      </c>
      <c r="I12" s="11">
        <v>11</v>
      </c>
      <c r="J12" s="11">
        <v>12</v>
      </c>
      <c r="K12" s="11">
        <v>13</v>
      </c>
      <c r="L12" s="11">
        <v>14</v>
      </c>
      <c r="M12" s="11">
        <v>15</v>
      </c>
    </row>
    <row r="13" spans="1:13">
      <c r="A13" s="12" t="s">
        <v>14</v>
      </c>
      <c r="B13" s="12">
        <v>6300</v>
      </c>
      <c r="C13" s="12">
        <v>9000</v>
      </c>
      <c r="D13" s="12">
        <v>9000</v>
      </c>
      <c r="E13" s="12">
        <v>9000</v>
      </c>
      <c r="F13" s="12">
        <v>9000</v>
      </c>
      <c r="G13" s="12">
        <v>9000</v>
      </c>
      <c r="H13" s="12">
        <v>9000</v>
      </c>
      <c r="I13" s="12">
        <v>9000</v>
      </c>
      <c r="J13" s="12">
        <v>9000</v>
      </c>
      <c r="K13" s="12">
        <v>9000</v>
      </c>
      <c r="L13" s="12">
        <v>9000</v>
      </c>
      <c r="M13" s="12">
        <v>9000</v>
      </c>
    </row>
    <row r="14" spans="1:13">
      <c r="A14" s="12" t="s">
        <v>15</v>
      </c>
      <c r="B14" s="12">
        <v>360</v>
      </c>
      <c r="C14" s="12">
        <v>540</v>
      </c>
      <c r="D14" s="12">
        <v>540</v>
      </c>
      <c r="E14" s="12">
        <v>540</v>
      </c>
      <c r="F14" s="12">
        <v>540</v>
      </c>
      <c r="G14" s="12">
        <v>540</v>
      </c>
      <c r="H14" s="12">
        <v>540</v>
      </c>
      <c r="I14" s="12">
        <v>540</v>
      </c>
      <c r="J14" s="12">
        <v>540</v>
      </c>
      <c r="K14" s="12">
        <v>540</v>
      </c>
      <c r="L14" s="12">
        <v>540</v>
      </c>
      <c r="M14" s="12">
        <v>540</v>
      </c>
    </row>
    <row r="15" spans="1:13">
      <c r="A15" s="12" t="s">
        <v>16</v>
      </c>
      <c r="B15" s="12">
        <v>4200</v>
      </c>
      <c r="C15" s="12">
        <v>6000</v>
      </c>
      <c r="D15" s="12">
        <v>6000</v>
      </c>
      <c r="E15" s="12">
        <v>6000</v>
      </c>
      <c r="F15" s="12">
        <v>6000</v>
      </c>
      <c r="G15" s="12">
        <v>6000</v>
      </c>
      <c r="H15" s="12">
        <v>6000</v>
      </c>
      <c r="I15" s="12">
        <v>6000</v>
      </c>
      <c r="J15" s="12">
        <v>6000</v>
      </c>
      <c r="K15" s="12">
        <v>6000</v>
      </c>
      <c r="L15" s="12">
        <v>6000</v>
      </c>
      <c r="M15" s="12">
        <v>6000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53"/>
  <sheetViews>
    <sheetView tabSelected="1" zoomScale="134" zoomScaleNormal="134" topLeftCell="A130" workbookViewId="0">
      <selection activeCell="K131" sqref="K131"/>
    </sheetView>
  </sheetViews>
  <sheetFormatPr defaultColWidth="9" defaultRowHeight="16.8"/>
  <cols>
    <col min="1" max="1" width="27.8365384615385" style="3" customWidth="1"/>
    <col min="2" max="5" width="9" style="3"/>
    <col min="6" max="6" width="9" style="3" customWidth="1"/>
    <col min="7" max="16384" width="9" style="3"/>
  </cols>
  <sheetData>
    <row r="1" s="1" customFormat="1" spans="1:1">
      <c r="A1" s="1" t="s">
        <v>17</v>
      </c>
    </row>
    <row r="2" spans="1:6">
      <c r="A2" s="4" t="s">
        <v>7</v>
      </c>
      <c r="B2" s="4">
        <v>1</v>
      </c>
      <c r="C2" s="4">
        <v>2</v>
      </c>
      <c r="D2" s="4">
        <v>3</v>
      </c>
      <c r="E2" s="4">
        <v>4</v>
      </c>
      <c r="F2" s="4" t="s">
        <v>8</v>
      </c>
    </row>
    <row r="3" spans="1:6">
      <c r="A3" s="5" t="s">
        <v>18</v>
      </c>
      <c r="B3" s="5">
        <f>已知!B5</f>
        <v>3125</v>
      </c>
      <c r="C3" s="5">
        <f>已知!C5</f>
        <v>4375</v>
      </c>
      <c r="D3" s="5">
        <f>已知!D5</f>
        <v>2500</v>
      </c>
      <c r="E3" s="5"/>
      <c r="F3" s="5">
        <f>SUM(B3:E3)</f>
        <v>10000</v>
      </c>
    </row>
    <row r="4" spans="1:6">
      <c r="A4" s="5" t="s">
        <v>19</v>
      </c>
      <c r="B4" s="5"/>
      <c r="C4" s="5"/>
      <c r="D4" s="5"/>
      <c r="E4" s="7">
        <v>3000</v>
      </c>
      <c r="F4" s="5">
        <f>SUM(B4:E4)</f>
        <v>3000</v>
      </c>
    </row>
    <row r="5" spans="1:6">
      <c r="A5" s="5" t="s">
        <v>20</v>
      </c>
      <c r="B5" s="5">
        <f>已知!B9</f>
        <v>1875</v>
      </c>
      <c r="C5" s="5">
        <f>已知!C9</f>
        <v>1875</v>
      </c>
      <c r="D5" s="5">
        <f>已知!D9</f>
        <v>1250</v>
      </c>
      <c r="E5" s="5"/>
      <c r="F5" s="5">
        <f>SUM(B5:E5)</f>
        <v>5000</v>
      </c>
    </row>
    <row r="6" spans="1:6">
      <c r="A6" s="5" t="s">
        <v>21</v>
      </c>
      <c r="B6" s="5">
        <f>B3+B4-B5</f>
        <v>1250</v>
      </c>
      <c r="C6" s="5">
        <f>C3+C4-C5</f>
        <v>2500</v>
      </c>
      <c r="D6" s="5">
        <f>D3+D4-D5</f>
        <v>1250</v>
      </c>
      <c r="E6" s="7">
        <f>E3+E4-E5</f>
        <v>3000</v>
      </c>
      <c r="F6" s="5">
        <f>SUM(B6:E6)</f>
        <v>8000</v>
      </c>
    </row>
    <row r="7" spans="2:2">
      <c r="B7" s="3" t="s">
        <v>22</v>
      </c>
    </row>
    <row r="8" s="1" customFormat="1" spans="1:3">
      <c r="A8" s="1" t="s">
        <v>23</v>
      </c>
      <c r="C8" s="1" t="s">
        <v>24</v>
      </c>
    </row>
    <row r="9" spans="1:6">
      <c r="A9" s="4" t="s">
        <v>7</v>
      </c>
      <c r="B9" s="6">
        <v>1</v>
      </c>
      <c r="C9" s="6">
        <v>2</v>
      </c>
      <c r="D9" s="6">
        <v>3</v>
      </c>
      <c r="E9" s="6">
        <v>4</v>
      </c>
      <c r="F9" s="6" t="s">
        <v>25</v>
      </c>
    </row>
    <row r="10" spans="1:5">
      <c r="A10" s="5" t="s">
        <v>26</v>
      </c>
      <c r="B10" s="3">
        <v>0</v>
      </c>
      <c r="C10" s="3">
        <f>B13</f>
        <v>1300</v>
      </c>
      <c r="D10" s="3">
        <f>C13</f>
        <v>4004</v>
      </c>
      <c r="E10" s="3">
        <f>D13</f>
        <v>5624.32</v>
      </c>
    </row>
    <row r="11" spans="1:4">
      <c r="A11" s="5" t="s">
        <v>27</v>
      </c>
      <c r="B11" s="3">
        <f>B6</f>
        <v>1250</v>
      </c>
      <c r="C11" s="3">
        <f>C6</f>
        <v>2500</v>
      </c>
      <c r="D11" s="3">
        <f>D6</f>
        <v>1250</v>
      </c>
    </row>
    <row r="12" spans="1:6">
      <c r="A12" s="5" t="s">
        <v>28</v>
      </c>
      <c r="B12" s="3">
        <f>B10*已知!$B$1+B11*已知!$B$1/2</f>
        <v>50</v>
      </c>
      <c r="C12" s="3">
        <f>C10*已知!$B$1+C11*已知!$B$1/2</f>
        <v>204</v>
      </c>
      <c r="D12" s="3">
        <f>D10*已知!$B$1+D11*已知!$B$1/2</f>
        <v>370.32</v>
      </c>
      <c r="F12" s="3">
        <f>SUM(B12:D12)</f>
        <v>624.32</v>
      </c>
    </row>
    <row r="13" spans="1:4">
      <c r="A13" s="5" t="s">
        <v>29</v>
      </c>
      <c r="B13" s="3">
        <f>SUM(B10:B12)</f>
        <v>1300</v>
      </c>
      <c r="C13" s="3">
        <f>SUM(C10:C12)</f>
        <v>4004</v>
      </c>
      <c r="D13" s="3">
        <f>SUM(D10:D12)</f>
        <v>5624.32</v>
      </c>
    </row>
    <row r="15" s="1" customFormat="1" spans="1:3">
      <c r="A15" s="1" t="s">
        <v>30</v>
      </c>
      <c r="C15" s="1" t="s">
        <v>31</v>
      </c>
    </row>
    <row r="16" spans="1:13">
      <c r="A16" s="4" t="s">
        <v>7</v>
      </c>
      <c r="B16" s="6">
        <v>4</v>
      </c>
      <c r="C16" s="6">
        <v>5</v>
      </c>
      <c r="D16" s="6">
        <v>6</v>
      </c>
      <c r="E16" s="6">
        <v>7</v>
      </c>
      <c r="F16" s="6">
        <v>8</v>
      </c>
      <c r="G16" s="6">
        <v>9</v>
      </c>
      <c r="H16" s="6">
        <v>10</v>
      </c>
      <c r="I16" s="6">
        <v>11</v>
      </c>
      <c r="J16" s="6">
        <v>12</v>
      </c>
      <c r="K16" s="6">
        <v>13</v>
      </c>
      <c r="L16" s="6">
        <v>14</v>
      </c>
      <c r="M16" s="6">
        <v>15</v>
      </c>
    </row>
    <row r="17" spans="1:13">
      <c r="A17" s="5" t="s">
        <v>32</v>
      </c>
      <c r="B17" s="3">
        <f>已知!E5+求解!F12</f>
        <v>10624.32</v>
      </c>
      <c r="C17" s="3">
        <f>B19</f>
        <v>9951.4464</v>
      </c>
      <c r="D17" s="3">
        <f t="shared" ref="D17:M17" si="0">C19</f>
        <v>9278.5728</v>
      </c>
      <c r="E17" s="3">
        <f t="shared" si="0"/>
        <v>8605.6992</v>
      </c>
      <c r="F17" s="3">
        <f t="shared" si="0"/>
        <v>7932.8256</v>
      </c>
      <c r="G17" s="3">
        <f t="shared" si="0"/>
        <v>7259.952</v>
      </c>
      <c r="H17" s="3">
        <f t="shared" si="0"/>
        <v>6587.0784</v>
      </c>
      <c r="I17" s="3">
        <f t="shared" si="0"/>
        <v>5914.2048</v>
      </c>
      <c r="J17" s="3">
        <f t="shared" si="0"/>
        <v>5241.3312</v>
      </c>
      <c r="K17" s="3">
        <f t="shared" si="0"/>
        <v>4568.4576</v>
      </c>
      <c r="L17" s="3">
        <f t="shared" si="0"/>
        <v>3895.584</v>
      </c>
      <c r="M17" s="3">
        <f t="shared" si="0"/>
        <v>3222.7104</v>
      </c>
    </row>
    <row r="18" spans="1:13">
      <c r="A18" s="5" t="s">
        <v>33</v>
      </c>
      <c r="B18" s="3">
        <f>(1-已知!$E$1)*$B$17/已知!$H$1</f>
        <v>672.8736</v>
      </c>
      <c r="C18" s="3">
        <f>(1-已知!$E$1)*$B$17/已知!$H$1</f>
        <v>672.8736</v>
      </c>
      <c r="D18" s="3">
        <f>(1-已知!$E$1)*$B$17/已知!$H$1</f>
        <v>672.8736</v>
      </c>
      <c r="E18" s="3">
        <f>(1-已知!$E$1)*$B$17/已知!$H$1</f>
        <v>672.8736</v>
      </c>
      <c r="F18" s="3">
        <f>(1-已知!$E$1)*$B$17/已知!$H$1</f>
        <v>672.8736</v>
      </c>
      <c r="G18" s="3">
        <f>(1-已知!$E$1)*$B$17/已知!$H$1</f>
        <v>672.8736</v>
      </c>
      <c r="H18" s="3">
        <f>(1-已知!$E$1)*$B$17/已知!$H$1</f>
        <v>672.8736</v>
      </c>
      <c r="I18" s="3">
        <f>(1-已知!$E$1)*$B$17/已知!$H$1</f>
        <v>672.8736</v>
      </c>
      <c r="J18" s="3">
        <f>(1-已知!$E$1)*$B$17/已知!$H$1</f>
        <v>672.8736</v>
      </c>
      <c r="K18" s="3">
        <f>(1-已知!$E$1)*$B$17/已知!$H$1</f>
        <v>672.8736</v>
      </c>
      <c r="L18" s="3">
        <f>(1-已知!$E$1)*$B$17/已知!$H$1</f>
        <v>672.8736</v>
      </c>
      <c r="M18" s="3">
        <f>(1-已知!$E$1)*$B$17/已知!$H$1</f>
        <v>672.8736</v>
      </c>
    </row>
    <row r="19" spans="1:13">
      <c r="A19" s="5" t="s">
        <v>34</v>
      </c>
      <c r="B19" s="3">
        <f>B17-B18</f>
        <v>9951.4464</v>
      </c>
      <c r="C19" s="3">
        <f t="shared" ref="C19:M19" si="1">C17-C18</f>
        <v>9278.5728</v>
      </c>
      <c r="D19" s="3">
        <f t="shared" si="1"/>
        <v>8605.6992</v>
      </c>
      <c r="E19" s="3">
        <f t="shared" si="1"/>
        <v>7932.8256</v>
      </c>
      <c r="F19" s="3">
        <f t="shared" si="1"/>
        <v>7259.952</v>
      </c>
      <c r="G19" s="3">
        <f t="shared" si="1"/>
        <v>6587.0784</v>
      </c>
      <c r="H19" s="3">
        <f t="shared" si="1"/>
        <v>5914.2048</v>
      </c>
      <c r="I19" s="3">
        <f t="shared" si="1"/>
        <v>5241.3312</v>
      </c>
      <c r="J19" s="3">
        <f t="shared" si="1"/>
        <v>4568.4576</v>
      </c>
      <c r="K19" s="3">
        <f t="shared" si="1"/>
        <v>3895.584</v>
      </c>
      <c r="L19" s="3">
        <f t="shared" si="1"/>
        <v>3222.7104</v>
      </c>
      <c r="M19" s="3">
        <f t="shared" si="1"/>
        <v>2549.8368</v>
      </c>
    </row>
    <row r="21" s="1" customFormat="1" spans="1:3">
      <c r="A21" s="1" t="s">
        <v>35</v>
      </c>
      <c r="C21" s="1" t="s">
        <v>36</v>
      </c>
    </row>
    <row r="22" spans="1:14">
      <c r="A22" s="4" t="s">
        <v>7</v>
      </c>
      <c r="B22" s="6">
        <v>1</v>
      </c>
      <c r="C22" s="6">
        <v>2</v>
      </c>
      <c r="D22" s="6">
        <v>3</v>
      </c>
      <c r="E22" s="6">
        <v>4</v>
      </c>
      <c r="F22" s="6">
        <v>5</v>
      </c>
      <c r="G22" s="6">
        <v>6</v>
      </c>
      <c r="H22" s="6">
        <v>7</v>
      </c>
      <c r="I22" s="6">
        <v>8</v>
      </c>
      <c r="J22" s="6">
        <v>9</v>
      </c>
      <c r="K22" s="6">
        <v>10</v>
      </c>
      <c r="L22" s="6">
        <v>11</v>
      </c>
      <c r="M22" s="6">
        <v>12</v>
      </c>
      <c r="N22" s="6">
        <v>13</v>
      </c>
    </row>
    <row r="23" spans="1:14">
      <c r="A23" s="5" t="s">
        <v>37</v>
      </c>
      <c r="B23" s="3">
        <v>0</v>
      </c>
      <c r="C23" s="3">
        <f t="shared" ref="C23:N23" si="2">B29</f>
        <v>1300</v>
      </c>
      <c r="D23" s="3">
        <f t="shared" si="2"/>
        <v>4004</v>
      </c>
      <c r="E23" s="3">
        <f t="shared" si="2"/>
        <v>5624.32</v>
      </c>
      <c r="F23" s="3">
        <f t="shared" si="2"/>
        <v>5061.888</v>
      </c>
      <c r="G23" s="3">
        <f t="shared" si="2"/>
        <v>4499.456</v>
      </c>
      <c r="H23" s="3">
        <f t="shared" si="2"/>
        <v>3937.024</v>
      </c>
      <c r="I23" s="3">
        <f t="shared" si="2"/>
        <v>3374.592</v>
      </c>
      <c r="J23" s="3">
        <f t="shared" si="2"/>
        <v>2812.16</v>
      </c>
      <c r="K23" s="3">
        <f t="shared" si="2"/>
        <v>2249.728</v>
      </c>
      <c r="L23" s="3">
        <f t="shared" si="2"/>
        <v>1687.296</v>
      </c>
      <c r="M23" s="3">
        <f t="shared" si="2"/>
        <v>1124.864</v>
      </c>
      <c r="N23" s="3">
        <f t="shared" si="2"/>
        <v>562.432000000001</v>
      </c>
    </row>
    <row r="24" spans="1:4">
      <c r="A24" s="5" t="s">
        <v>38</v>
      </c>
      <c r="B24" s="3">
        <f>B11</f>
        <v>1250</v>
      </c>
      <c r="C24" s="3">
        <f>C11</f>
        <v>2500</v>
      </c>
      <c r="D24" s="3">
        <f t="shared" ref="D24" si="3">D11</f>
        <v>1250</v>
      </c>
    </row>
    <row r="25" spans="1:4">
      <c r="A25" s="5" t="s">
        <v>39</v>
      </c>
      <c r="B25" s="3">
        <f>B12</f>
        <v>50</v>
      </c>
      <c r="C25" s="3">
        <f t="shared" ref="C25:D25" si="4">C12</f>
        <v>204</v>
      </c>
      <c r="D25" s="3">
        <f t="shared" si="4"/>
        <v>370.32</v>
      </c>
    </row>
    <row r="26" spans="1:14">
      <c r="A26" s="5" t="s">
        <v>40</v>
      </c>
      <c r="E26" s="3">
        <f>SUM(E27:E28)</f>
        <v>1012.3776</v>
      </c>
      <c r="F26" s="3">
        <f t="shared" ref="F26:N26" si="5">SUM(F27:F28)</f>
        <v>967.38304</v>
      </c>
      <c r="G26" s="3">
        <f t="shared" si="5"/>
        <v>922.38848</v>
      </c>
      <c r="H26" s="3">
        <f t="shared" si="5"/>
        <v>877.39392</v>
      </c>
      <c r="I26" s="3">
        <f t="shared" si="5"/>
        <v>832.39936</v>
      </c>
      <c r="J26" s="3">
        <f t="shared" si="5"/>
        <v>787.4048</v>
      </c>
      <c r="K26" s="3">
        <f t="shared" si="5"/>
        <v>742.41024</v>
      </c>
      <c r="L26" s="3">
        <f t="shared" si="5"/>
        <v>697.41568</v>
      </c>
      <c r="M26" s="3">
        <f t="shared" si="5"/>
        <v>652.42112</v>
      </c>
      <c r="N26" s="3">
        <f t="shared" si="5"/>
        <v>607.42656</v>
      </c>
    </row>
    <row r="27" spans="1:14">
      <c r="A27" s="5" t="s">
        <v>41</v>
      </c>
      <c r="E27" s="3">
        <f>E23*已知!$B$1</f>
        <v>449.9456</v>
      </c>
      <c r="F27" s="3">
        <f>F23*已知!$B$1</f>
        <v>404.95104</v>
      </c>
      <c r="G27" s="3">
        <f>G23*已知!$B$1</f>
        <v>359.95648</v>
      </c>
      <c r="H27" s="3">
        <f>H23*已知!$B$1</f>
        <v>314.96192</v>
      </c>
      <c r="I27" s="3">
        <f>I23*已知!$B$1</f>
        <v>269.96736</v>
      </c>
      <c r="J27" s="3">
        <f>J23*已知!$B$1</f>
        <v>224.9728</v>
      </c>
      <c r="K27" s="3">
        <f>K23*已知!$B$1</f>
        <v>179.97824</v>
      </c>
      <c r="L27" s="3">
        <f>L23*已知!$B$1</f>
        <v>134.98368</v>
      </c>
      <c r="M27" s="3">
        <f>M23*已知!$B$1</f>
        <v>89.9891200000001</v>
      </c>
      <c r="N27" s="3">
        <f>N23*已知!$B$1</f>
        <v>44.9945600000001</v>
      </c>
    </row>
    <row r="28" spans="1:14">
      <c r="A28" s="5" t="s">
        <v>42</v>
      </c>
      <c r="E28" s="3">
        <f>$E$23*10%</f>
        <v>562.432</v>
      </c>
      <c r="F28" s="3">
        <f t="shared" ref="F28:N28" si="6">$E$23*10%</f>
        <v>562.432</v>
      </c>
      <c r="G28" s="3">
        <f t="shared" si="6"/>
        <v>562.432</v>
      </c>
      <c r="H28" s="3">
        <f t="shared" si="6"/>
        <v>562.432</v>
      </c>
      <c r="I28" s="3">
        <f t="shared" si="6"/>
        <v>562.432</v>
      </c>
      <c r="J28" s="3">
        <f t="shared" si="6"/>
        <v>562.432</v>
      </c>
      <c r="K28" s="3">
        <f t="shared" si="6"/>
        <v>562.432</v>
      </c>
      <c r="L28" s="3">
        <f t="shared" si="6"/>
        <v>562.432</v>
      </c>
      <c r="M28" s="3">
        <f t="shared" si="6"/>
        <v>562.432</v>
      </c>
      <c r="N28" s="3">
        <f t="shared" si="6"/>
        <v>562.432</v>
      </c>
    </row>
    <row r="29" spans="1:14">
      <c r="A29" s="5" t="s">
        <v>43</v>
      </c>
      <c r="B29" s="3">
        <f>SUM(B23:B25)-B26</f>
        <v>1300</v>
      </c>
      <c r="C29" s="3">
        <f>SUM(C23:C25)-C26</f>
        <v>4004</v>
      </c>
      <c r="D29" s="3">
        <f>SUM(D23:D25)-D26</f>
        <v>5624.32</v>
      </c>
      <c r="E29" s="3">
        <f>E23-E28</f>
        <v>5061.888</v>
      </c>
      <c r="F29" s="3">
        <f>F23-F28</f>
        <v>4499.456</v>
      </c>
      <c r="G29" s="3">
        <f t="shared" ref="G29:N29" si="7">G23-G28</f>
        <v>3937.024</v>
      </c>
      <c r="H29" s="3">
        <f t="shared" si="7"/>
        <v>3374.592</v>
      </c>
      <c r="I29" s="3">
        <f t="shared" si="7"/>
        <v>2812.16</v>
      </c>
      <c r="J29" s="3">
        <f t="shared" si="7"/>
        <v>2249.728</v>
      </c>
      <c r="K29" s="3">
        <f t="shared" si="7"/>
        <v>1687.296</v>
      </c>
      <c r="L29" s="3">
        <f t="shared" si="7"/>
        <v>1124.864</v>
      </c>
      <c r="M29" s="3">
        <f t="shared" si="7"/>
        <v>562.432000000001</v>
      </c>
      <c r="N29" s="3">
        <f t="shared" si="7"/>
        <v>9.09494701772928e-13</v>
      </c>
    </row>
    <row r="30" spans="1:1">
      <c r="A30" s="5" t="s">
        <v>44</v>
      </c>
    </row>
    <row r="31" spans="1:14">
      <c r="A31" s="5" t="s">
        <v>45</v>
      </c>
      <c r="E31" s="3">
        <f t="shared" ref="E31:N31" si="8">B18</f>
        <v>672.8736</v>
      </c>
      <c r="F31" s="3">
        <f t="shared" si="8"/>
        <v>672.8736</v>
      </c>
      <c r="G31" s="3">
        <f t="shared" si="8"/>
        <v>672.8736</v>
      </c>
      <c r="H31" s="3">
        <f t="shared" si="8"/>
        <v>672.8736</v>
      </c>
      <c r="I31" s="3">
        <f t="shared" si="8"/>
        <v>672.8736</v>
      </c>
      <c r="J31" s="3">
        <f t="shared" si="8"/>
        <v>672.8736</v>
      </c>
      <c r="K31" s="3">
        <f t="shared" si="8"/>
        <v>672.8736</v>
      </c>
      <c r="L31" s="3">
        <f t="shared" si="8"/>
        <v>672.8736</v>
      </c>
      <c r="M31" s="3">
        <f t="shared" si="8"/>
        <v>672.8736</v>
      </c>
      <c r="N31" s="3">
        <f t="shared" si="8"/>
        <v>672.8736</v>
      </c>
    </row>
    <row r="32" spans="1:14">
      <c r="A32" s="5" t="s">
        <v>46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</row>
    <row r="34" s="1" customFormat="1" spans="1:3">
      <c r="A34" s="1" t="s">
        <v>47</v>
      </c>
      <c r="C34" s="1" t="s">
        <v>48</v>
      </c>
    </row>
    <row r="35" spans="1:13">
      <c r="A35" s="4" t="s">
        <v>7</v>
      </c>
      <c r="B35" s="6">
        <v>4</v>
      </c>
      <c r="C35" s="6">
        <v>5</v>
      </c>
      <c r="D35" s="6">
        <v>6</v>
      </c>
      <c r="E35" s="6">
        <v>7</v>
      </c>
      <c r="F35" s="6">
        <v>8</v>
      </c>
      <c r="G35" s="6">
        <v>9</v>
      </c>
      <c r="H35" s="6">
        <v>10</v>
      </c>
      <c r="I35" s="6">
        <v>11</v>
      </c>
      <c r="J35" s="6">
        <v>12</v>
      </c>
      <c r="K35" s="6">
        <v>13</v>
      </c>
      <c r="L35" s="6">
        <v>14</v>
      </c>
      <c r="M35" s="6">
        <v>15</v>
      </c>
    </row>
    <row r="36" spans="1:13">
      <c r="A36" s="5" t="s">
        <v>49</v>
      </c>
      <c r="B36" s="3">
        <f>已知!B13</f>
        <v>6300</v>
      </c>
      <c r="C36" s="3">
        <f>已知!C13</f>
        <v>9000</v>
      </c>
      <c r="D36" s="3">
        <f>已知!D13</f>
        <v>9000</v>
      </c>
      <c r="E36" s="3">
        <f>已知!E13</f>
        <v>9000</v>
      </c>
      <c r="F36" s="3">
        <f>已知!F13</f>
        <v>9000</v>
      </c>
      <c r="G36" s="3">
        <f>已知!G13</f>
        <v>9000</v>
      </c>
      <c r="H36" s="3">
        <f>已知!H13</f>
        <v>9000</v>
      </c>
      <c r="I36" s="3">
        <f>已知!I13</f>
        <v>9000</v>
      </c>
      <c r="J36" s="3">
        <f>已知!J13</f>
        <v>9000</v>
      </c>
      <c r="K36" s="3">
        <f>已知!K13</f>
        <v>9000</v>
      </c>
      <c r="L36" s="3">
        <f>已知!L13</f>
        <v>9000</v>
      </c>
      <c r="M36" s="3">
        <f>已知!M13</f>
        <v>9000</v>
      </c>
    </row>
    <row r="37" spans="1:13">
      <c r="A37" s="5" t="s">
        <v>50</v>
      </c>
      <c r="B37" s="3">
        <f>已知!B14</f>
        <v>360</v>
      </c>
      <c r="C37" s="3">
        <f>已知!C14</f>
        <v>540</v>
      </c>
      <c r="D37" s="3">
        <f>已知!D14</f>
        <v>540</v>
      </c>
      <c r="E37" s="3">
        <f>已知!E14</f>
        <v>540</v>
      </c>
      <c r="F37" s="3">
        <f>已知!F14</f>
        <v>540</v>
      </c>
      <c r="G37" s="3">
        <f>已知!G14</f>
        <v>540</v>
      </c>
      <c r="H37" s="3">
        <f>已知!H14</f>
        <v>540</v>
      </c>
      <c r="I37" s="3">
        <f>已知!I14</f>
        <v>540</v>
      </c>
      <c r="J37" s="3">
        <f>已知!J14</f>
        <v>540</v>
      </c>
      <c r="K37" s="3">
        <f>已知!K14</f>
        <v>540</v>
      </c>
      <c r="L37" s="3">
        <f>已知!L14</f>
        <v>540</v>
      </c>
      <c r="M37" s="3">
        <f>已知!M14</f>
        <v>540</v>
      </c>
    </row>
    <row r="38" spans="1:13">
      <c r="A38" s="5" t="s">
        <v>51</v>
      </c>
      <c r="B38" s="3">
        <f>SUM(B39:B41)</f>
        <v>5562.8192</v>
      </c>
      <c r="C38" s="3">
        <f>SUM(C39:C41)</f>
        <v>7317.82464</v>
      </c>
      <c r="D38" s="3">
        <f t="shared" ref="D38:M38" si="9">SUM(D39:D41)</f>
        <v>7272.83008</v>
      </c>
      <c r="E38" s="3">
        <f t="shared" si="9"/>
        <v>7227.83552</v>
      </c>
      <c r="F38" s="3">
        <f t="shared" si="9"/>
        <v>7182.84096</v>
      </c>
      <c r="G38" s="3">
        <f t="shared" si="9"/>
        <v>7137.8464</v>
      </c>
      <c r="H38" s="3">
        <f t="shared" si="9"/>
        <v>7092.85184</v>
      </c>
      <c r="I38" s="3">
        <f t="shared" si="9"/>
        <v>7047.85728</v>
      </c>
      <c r="J38" s="3">
        <f t="shared" si="9"/>
        <v>7002.86272</v>
      </c>
      <c r="K38" s="3">
        <f t="shared" si="9"/>
        <v>6957.86816</v>
      </c>
      <c r="L38" s="3">
        <f t="shared" si="9"/>
        <v>6912.8736</v>
      </c>
      <c r="M38" s="3">
        <f t="shared" si="9"/>
        <v>6912.8736</v>
      </c>
    </row>
    <row r="39" spans="1:13">
      <c r="A39" s="5" t="s">
        <v>52</v>
      </c>
      <c r="B39" s="3">
        <f>已知!B15</f>
        <v>4200</v>
      </c>
      <c r="C39" s="3">
        <f>已知!C15</f>
        <v>6000</v>
      </c>
      <c r="D39" s="3">
        <f>已知!D15</f>
        <v>6000</v>
      </c>
      <c r="E39" s="3">
        <f>已知!E15</f>
        <v>6000</v>
      </c>
      <c r="F39" s="3">
        <f>已知!F15</f>
        <v>6000</v>
      </c>
      <c r="G39" s="3">
        <f>已知!G15</f>
        <v>6000</v>
      </c>
      <c r="H39" s="3">
        <f>已知!H15</f>
        <v>6000</v>
      </c>
      <c r="I39" s="3">
        <f>已知!I15</f>
        <v>6000</v>
      </c>
      <c r="J39" s="3">
        <f>已知!J15</f>
        <v>6000</v>
      </c>
      <c r="K39" s="3">
        <f>已知!K15</f>
        <v>6000</v>
      </c>
      <c r="L39" s="3">
        <f>已知!L15</f>
        <v>6000</v>
      </c>
      <c r="M39" s="3">
        <f>已知!M15</f>
        <v>6000</v>
      </c>
    </row>
    <row r="40" spans="1:13">
      <c r="A40" s="5" t="s">
        <v>53</v>
      </c>
      <c r="B40" s="3">
        <f t="shared" ref="B40:M40" si="10">B18</f>
        <v>672.8736</v>
      </c>
      <c r="C40" s="3">
        <f t="shared" si="10"/>
        <v>672.8736</v>
      </c>
      <c r="D40" s="3">
        <f t="shared" si="10"/>
        <v>672.8736</v>
      </c>
      <c r="E40" s="3">
        <f t="shared" si="10"/>
        <v>672.8736</v>
      </c>
      <c r="F40" s="3">
        <f t="shared" si="10"/>
        <v>672.8736</v>
      </c>
      <c r="G40" s="3">
        <f t="shared" si="10"/>
        <v>672.8736</v>
      </c>
      <c r="H40" s="3">
        <f t="shared" si="10"/>
        <v>672.8736</v>
      </c>
      <c r="I40" s="3">
        <f t="shared" si="10"/>
        <v>672.8736</v>
      </c>
      <c r="J40" s="3">
        <f t="shared" si="10"/>
        <v>672.8736</v>
      </c>
      <c r="K40" s="3">
        <f t="shared" si="10"/>
        <v>672.8736</v>
      </c>
      <c r="L40" s="3">
        <f t="shared" si="10"/>
        <v>672.8736</v>
      </c>
      <c r="M40" s="3">
        <f t="shared" si="10"/>
        <v>672.8736</v>
      </c>
    </row>
    <row r="41" spans="1:13">
      <c r="A41" s="5" t="s">
        <v>54</v>
      </c>
      <c r="B41" s="3">
        <f>SUM(B42:B43)</f>
        <v>689.9456</v>
      </c>
      <c r="C41" s="3">
        <f t="shared" ref="C41:M41" si="11">SUM(C42:C43)</f>
        <v>644.95104</v>
      </c>
      <c r="D41" s="3">
        <f t="shared" si="11"/>
        <v>599.95648</v>
      </c>
      <c r="E41" s="3">
        <f t="shared" si="11"/>
        <v>554.96192</v>
      </c>
      <c r="F41" s="3">
        <f t="shared" si="11"/>
        <v>509.96736</v>
      </c>
      <c r="G41" s="3">
        <f t="shared" si="11"/>
        <v>464.9728</v>
      </c>
      <c r="H41" s="3">
        <f t="shared" si="11"/>
        <v>419.97824</v>
      </c>
      <c r="I41" s="3">
        <f t="shared" si="11"/>
        <v>374.98368</v>
      </c>
      <c r="J41" s="3">
        <f t="shared" si="11"/>
        <v>329.98912</v>
      </c>
      <c r="K41" s="3">
        <f t="shared" si="11"/>
        <v>284.99456</v>
      </c>
      <c r="L41" s="3">
        <f t="shared" si="11"/>
        <v>240</v>
      </c>
      <c r="M41" s="3">
        <f t="shared" si="11"/>
        <v>240</v>
      </c>
    </row>
    <row r="42" spans="1:13">
      <c r="A42" s="5" t="s">
        <v>55</v>
      </c>
      <c r="B42" s="3">
        <f t="shared" ref="B42:M42" si="12">E27</f>
        <v>449.9456</v>
      </c>
      <c r="C42" s="3">
        <f t="shared" si="12"/>
        <v>404.95104</v>
      </c>
      <c r="D42" s="3">
        <f t="shared" si="12"/>
        <v>359.95648</v>
      </c>
      <c r="E42" s="3">
        <f t="shared" si="12"/>
        <v>314.96192</v>
      </c>
      <c r="F42" s="3">
        <f t="shared" si="12"/>
        <v>269.96736</v>
      </c>
      <c r="G42" s="3">
        <f t="shared" si="12"/>
        <v>224.9728</v>
      </c>
      <c r="H42" s="3">
        <f t="shared" si="12"/>
        <v>179.97824</v>
      </c>
      <c r="I42" s="3">
        <f t="shared" si="12"/>
        <v>134.98368</v>
      </c>
      <c r="J42" s="3">
        <f t="shared" si="12"/>
        <v>89.9891200000001</v>
      </c>
      <c r="K42" s="3">
        <f t="shared" si="12"/>
        <v>44.9945600000001</v>
      </c>
      <c r="L42" s="3">
        <f t="shared" si="12"/>
        <v>0</v>
      </c>
      <c r="M42" s="3">
        <f t="shared" si="12"/>
        <v>0</v>
      </c>
    </row>
    <row r="43" spans="1:13">
      <c r="A43" s="5" t="s">
        <v>56</v>
      </c>
      <c r="B43" s="3">
        <f>3000*已知!$B$1</f>
        <v>240</v>
      </c>
      <c r="C43" s="3">
        <f>3000*已知!$B$1</f>
        <v>240</v>
      </c>
      <c r="D43" s="3">
        <f>3000*已知!$B$1</f>
        <v>240</v>
      </c>
      <c r="E43" s="3">
        <f>3000*已知!$B$1</f>
        <v>240</v>
      </c>
      <c r="F43" s="3">
        <f>3000*已知!$B$1</f>
        <v>240</v>
      </c>
      <c r="G43" s="3">
        <f>3000*已知!$B$1</f>
        <v>240</v>
      </c>
      <c r="H43" s="3">
        <f>3000*已知!$B$1</f>
        <v>240</v>
      </c>
      <c r="I43" s="3">
        <f>3000*已知!$B$1</f>
        <v>240</v>
      </c>
      <c r="J43" s="3">
        <f>3000*已知!$B$1</f>
        <v>240</v>
      </c>
      <c r="K43" s="3">
        <f>3000*已知!$B$1</f>
        <v>240</v>
      </c>
      <c r="L43" s="3">
        <f>3000*已知!$B$1</f>
        <v>240</v>
      </c>
      <c r="M43" s="3">
        <f>3000*已知!$B$1</f>
        <v>240</v>
      </c>
    </row>
    <row r="44" spans="1:13">
      <c r="A44" s="5" t="s">
        <v>57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</row>
    <row r="45" spans="1:13">
      <c r="A45" s="5" t="s">
        <v>58</v>
      </c>
      <c r="B45" s="3">
        <f>B36-B37-B38-B44</f>
        <v>377.1808</v>
      </c>
      <c r="C45" s="3">
        <f t="shared" ref="C45:M45" si="13">C36-C37-C38-C44</f>
        <v>1142.17536</v>
      </c>
      <c r="D45" s="3">
        <f t="shared" si="13"/>
        <v>1187.16992</v>
      </c>
      <c r="E45" s="3">
        <f t="shared" si="13"/>
        <v>1232.16448</v>
      </c>
      <c r="F45" s="3">
        <f t="shared" si="13"/>
        <v>1277.15904</v>
      </c>
      <c r="G45" s="3">
        <f t="shared" si="13"/>
        <v>1322.1536</v>
      </c>
      <c r="H45" s="3">
        <f t="shared" si="13"/>
        <v>1367.14816</v>
      </c>
      <c r="I45" s="3">
        <f t="shared" si="13"/>
        <v>1412.14272</v>
      </c>
      <c r="J45" s="3">
        <f t="shared" si="13"/>
        <v>1457.13728</v>
      </c>
      <c r="K45" s="3">
        <f t="shared" si="13"/>
        <v>1502.13184</v>
      </c>
      <c r="L45" s="3">
        <f t="shared" si="13"/>
        <v>1547.1264</v>
      </c>
      <c r="M45" s="3">
        <f t="shared" si="13"/>
        <v>1547.1264</v>
      </c>
    </row>
    <row r="46" spans="1:13">
      <c r="A46" s="5" t="s">
        <v>59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</row>
    <row r="47" spans="1:13">
      <c r="A47" s="5" t="s">
        <v>60</v>
      </c>
      <c r="B47" s="3">
        <f>B45-B46</f>
        <v>377.1808</v>
      </c>
      <c r="C47" s="3">
        <f t="shared" ref="C47:M47" si="14">C45-C46</f>
        <v>1142.17536</v>
      </c>
      <c r="D47" s="3">
        <f t="shared" si="14"/>
        <v>1187.16992</v>
      </c>
      <c r="E47" s="3">
        <f t="shared" si="14"/>
        <v>1232.16448</v>
      </c>
      <c r="F47" s="3">
        <f t="shared" si="14"/>
        <v>1277.15904</v>
      </c>
      <c r="G47" s="3">
        <f t="shared" si="14"/>
        <v>1322.1536</v>
      </c>
      <c r="H47" s="3">
        <f t="shared" si="14"/>
        <v>1367.14816</v>
      </c>
      <c r="I47" s="3">
        <f t="shared" si="14"/>
        <v>1412.14272</v>
      </c>
      <c r="J47" s="3">
        <f t="shared" si="14"/>
        <v>1457.13728</v>
      </c>
      <c r="K47" s="3">
        <f t="shared" si="14"/>
        <v>1502.13184</v>
      </c>
      <c r="L47" s="3">
        <f t="shared" si="14"/>
        <v>1547.1264</v>
      </c>
      <c r="M47" s="3">
        <f t="shared" si="14"/>
        <v>1547.1264</v>
      </c>
    </row>
    <row r="48" spans="1:13">
      <c r="A48" s="5" t="s">
        <v>61</v>
      </c>
      <c r="B48" s="3">
        <f>B47*已知!$K$1</f>
        <v>94.2952</v>
      </c>
      <c r="C48" s="3">
        <f>C47*已知!$K$1</f>
        <v>285.54384</v>
      </c>
      <c r="D48" s="3">
        <f>D47*已知!$K$1</f>
        <v>296.79248</v>
      </c>
      <c r="E48" s="3">
        <f>E47*已知!$K$1</f>
        <v>308.04112</v>
      </c>
      <c r="F48" s="3">
        <f>F47*已知!$K$1</f>
        <v>319.28976</v>
      </c>
      <c r="G48" s="3">
        <f>G47*已知!$K$1</f>
        <v>330.5384</v>
      </c>
      <c r="H48" s="3">
        <f>H47*已知!$K$1</f>
        <v>341.78704</v>
      </c>
      <c r="I48" s="3">
        <f>I47*已知!$K$1</f>
        <v>353.03568</v>
      </c>
      <c r="J48" s="3">
        <f>J47*已知!$K$1</f>
        <v>364.28432</v>
      </c>
      <c r="K48" s="3">
        <f>K47*已知!$K$1</f>
        <v>375.53296</v>
      </c>
      <c r="L48" s="3">
        <f>L47*已知!$K$1</f>
        <v>386.7816</v>
      </c>
      <c r="M48" s="3">
        <f>M47*已知!$K$1</f>
        <v>386.7816</v>
      </c>
    </row>
    <row r="49" spans="1:13">
      <c r="A49" s="5" t="s">
        <v>62</v>
      </c>
      <c r="B49" s="3">
        <f>B47-B48</f>
        <v>282.8856</v>
      </c>
      <c r="C49" s="3">
        <f t="shared" ref="C49:M49" si="15">C47-C48</f>
        <v>856.63152</v>
      </c>
      <c r="D49" s="3">
        <f t="shared" si="15"/>
        <v>890.37744</v>
      </c>
      <c r="E49" s="3">
        <f t="shared" si="15"/>
        <v>924.12336</v>
      </c>
      <c r="F49" s="3">
        <f t="shared" si="15"/>
        <v>957.86928</v>
      </c>
      <c r="G49" s="3">
        <f t="shared" si="15"/>
        <v>991.6152</v>
      </c>
      <c r="H49" s="3">
        <f t="shared" si="15"/>
        <v>1025.36112</v>
      </c>
      <c r="I49" s="3">
        <f t="shared" si="15"/>
        <v>1059.10704</v>
      </c>
      <c r="J49" s="3">
        <f t="shared" si="15"/>
        <v>1092.85296</v>
      </c>
      <c r="K49" s="3">
        <f t="shared" si="15"/>
        <v>1126.59888</v>
      </c>
      <c r="L49" s="3">
        <f t="shared" si="15"/>
        <v>1160.3448</v>
      </c>
      <c r="M49" s="3">
        <f t="shared" si="15"/>
        <v>1160.3448</v>
      </c>
    </row>
    <row r="50" spans="1:13">
      <c r="A50" s="5" t="s">
        <v>63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1:13">
      <c r="A51" s="5" t="s">
        <v>64</v>
      </c>
      <c r="B51" s="3">
        <f>B49+B50</f>
        <v>282.8856</v>
      </c>
      <c r="C51" s="3">
        <f t="shared" ref="C51:M51" si="16">C49+C50</f>
        <v>856.63152</v>
      </c>
      <c r="D51" s="3">
        <f t="shared" si="16"/>
        <v>890.37744</v>
      </c>
      <c r="E51" s="3">
        <f t="shared" si="16"/>
        <v>924.12336</v>
      </c>
      <c r="F51" s="3">
        <f t="shared" si="16"/>
        <v>957.86928</v>
      </c>
      <c r="G51" s="3">
        <f t="shared" si="16"/>
        <v>991.6152</v>
      </c>
      <c r="H51" s="3">
        <f t="shared" si="16"/>
        <v>1025.36112</v>
      </c>
      <c r="I51" s="3">
        <f t="shared" si="16"/>
        <v>1059.10704</v>
      </c>
      <c r="J51" s="3">
        <f t="shared" si="16"/>
        <v>1092.85296</v>
      </c>
      <c r="K51" s="3">
        <f t="shared" si="16"/>
        <v>1126.59888</v>
      </c>
      <c r="L51" s="3">
        <f t="shared" si="16"/>
        <v>1160.3448</v>
      </c>
      <c r="M51" s="3">
        <f t="shared" si="16"/>
        <v>1160.3448</v>
      </c>
    </row>
    <row r="52" spans="1:13">
      <c r="A52" s="5" t="s">
        <v>65</v>
      </c>
      <c r="B52" s="3">
        <f>B51*已知!$N$1</f>
        <v>28.28856</v>
      </c>
      <c r="C52" s="3">
        <f>C51*已知!$N$1</f>
        <v>85.663152</v>
      </c>
      <c r="D52" s="3">
        <f>D51*已知!$N$1</f>
        <v>89.037744</v>
      </c>
      <c r="E52" s="3">
        <f>E51*已知!$N$1</f>
        <v>92.412336</v>
      </c>
      <c r="F52" s="3">
        <f>F51*已知!$N$1</f>
        <v>95.786928</v>
      </c>
      <c r="G52" s="3">
        <f>G51*已知!$N$1</f>
        <v>99.16152</v>
      </c>
      <c r="H52" s="3">
        <f>H51*已知!$N$1</f>
        <v>102.536112</v>
      </c>
      <c r="I52" s="3">
        <f>I51*已知!$N$1</f>
        <v>105.910704</v>
      </c>
      <c r="J52" s="3">
        <f>J51*已知!$N$1</f>
        <v>109.285296</v>
      </c>
      <c r="K52" s="3">
        <f>K51*已知!$N$1</f>
        <v>112.659888</v>
      </c>
      <c r="L52" s="3">
        <f>L51*已知!$N$1</f>
        <v>116.03448</v>
      </c>
      <c r="M52" s="3">
        <f>M51*已知!$N$1</f>
        <v>116.03448</v>
      </c>
    </row>
    <row r="53" spans="1:13">
      <c r="A53" s="5" t="s">
        <v>66</v>
      </c>
      <c r="B53" s="3">
        <f>B51-B52</f>
        <v>254.59704</v>
      </c>
      <c r="C53" s="3">
        <f t="shared" ref="C53:M53" si="17">C51-C52</f>
        <v>770.968368</v>
      </c>
      <c r="D53" s="3">
        <f t="shared" si="17"/>
        <v>801.339696</v>
      </c>
      <c r="E53" s="3">
        <f t="shared" si="17"/>
        <v>831.711024</v>
      </c>
      <c r="F53" s="3">
        <f t="shared" si="17"/>
        <v>862.082352</v>
      </c>
      <c r="G53" s="3">
        <f t="shared" si="17"/>
        <v>892.45368</v>
      </c>
      <c r="H53" s="3">
        <f t="shared" si="17"/>
        <v>922.825008</v>
      </c>
      <c r="I53" s="3">
        <f t="shared" si="17"/>
        <v>953.196336</v>
      </c>
      <c r="J53" s="3">
        <f t="shared" si="17"/>
        <v>983.567664</v>
      </c>
      <c r="K53" s="3">
        <f t="shared" si="17"/>
        <v>1013.938992</v>
      </c>
      <c r="L53" s="3">
        <f t="shared" si="17"/>
        <v>1044.31032</v>
      </c>
      <c r="M53" s="3">
        <f t="shared" si="17"/>
        <v>1044.31032</v>
      </c>
    </row>
    <row r="54" spans="1:13">
      <c r="A54" s="5" t="s">
        <v>67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</row>
    <row r="55" spans="1:13">
      <c r="A55" s="5" t="s">
        <v>68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</row>
    <row r="56" spans="1:13">
      <c r="A56" s="5" t="s">
        <v>69</v>
      </c>
      <c r="B56" s="3">
        <f>B53-B54-B55</f>
        <v>254.59704</v>
      </c>
      <c r="C56" s="3">
        <f t="shared" ref="C56:M56" si="18">C53-C54-C55</f>
        <v>770.968368</v>
      </c>
      <c r="D56" s="3">
        <f t="shared" si="18"/>
        <v>801.339696</v>
      </c>
      <c r="E56" s="3">
        <f t="shared" si="18"/>
        <v>831.711024</v>
      </c>
      <c r="F56" s="3">
        <f t="shared" si="18"/>
        <v>862.082352</v>
      </c>
      <c r="G56" s="3">
        <f t="shared" si="18"/>
        <v>892.45368</v>
      </c>
      <c r="H56" s="3">
        <f t="shared" si="18"/>
        <v>922.825008</v>
      </c>
      <c r="I56" s="3">
        <f t="shared" si="18"/>
        <v>953.196336</v>
      </c>
      <c r="J56" s="3">
        <f t="shared" si="18"/>
        <v>983.567664</v>
      </c>
      <c r="K56" s="3">
        <f t="shared" si="18"/>
        <v>1013.938992</v>
      </c>
      <c r="L56" s="3">
        <f t="shared" si="18"/>
        <v>1044.31032</v>
      </c>
      <c r="M56" s="3">
        <f t="shared" si="18"/>
        <v>1044.31032</v>
      </c>
    </row>
    <row r="57" spans="1:13">
      <c r="A57" s="5" t="s">
        <v>70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</row>
    <row r="58" spans="1:13">
      <c r="A58" s="5" t="s">
        <v>71</v>
      </c>
      <c r="B58" s="3">
        <f>B45+B41</f>
        <v>1067.1264</v>
      </c>
      <c r="C58" s="3">
        <f>C45+C41</f>
        <v>1787.1264</v>
      </c>
      <c r="D58" s="3">
        <f t="shared" ref="C58:M58" si="19">D45+D41</f>
        <v>1787.1264</v>
      </c>
      <c r="E58" s="3">
        <f t="shared" si="19"/>
        <v>1787.1264</v>
      </c>
      <c r="F58" s="3">
        <f t="shared" si="19"/>
        <v>1787.1264</v>
      </c>
      <c r="G58" s="3">
        <f t="shared" si="19"/>
        <v>1787.1264</v>
      </c>
      <c r="H58" s="3">
        <f t="shared" si="19"/>
        <v>1787.1264</v>
      </c>
      <c r="I58" s="3">
        <f t="shared" si="19"/>
        <v>1787.1264</v>
      </c>
      <c r="J58" s="3">
        <f t="shared" si="19"/>
        <v>1787.1264</v>
      </c>
      <c r="K58" s="3">
        <f t="shared" si="19"/>
        <v>1787.1264</v>
      </c>
      <c r="L58" s="3">
        <f t="shared" si="19"/>
        <v>1787.1264</v>
      </c>
      <c r="M58" s="3">
        <f t="shared" si="19"/>
        <v>1787.1264</v>
      </c>
    </row>
    <row r="59" spans="1:13">
      <c r="A59" s="5" t="s">
        <v>72</v>
      </c>
      <c r="B59" s="3">
        <f>B49+B41</f>
        <v>972.8312</v>
      </c>
      <c r="C59" s="3">
        <f t="shared" ref="C59:M59" si="20">C49+C41</f>
        <v>1501.58256</v>
      </c>
      <c r="D59" s="3">
        <f t="shared" si="20"/>
        <v>1490.33392</v>
      </c>
      <c r="E59" s="3">
        <f t="shared" si="20"/>
        <v>1479.08528</v>
      </c>
      <c r="F59" s="3">
        <f t="shared" si="20"/>
        <v>1467.83664</v>
      </c>
      <c r="G59" s="3">
        <f t="shared" si="20"/>
        <v>1456.588</v>
      </c>
      <c r="H59" s="3">
        <f t="shared" si="20"/>
        <v>1445.33936</v>
      </c>
      <c r="I59" s="3">
        <f t="shared" si="20"/>
        <v>1434.09072</v>
      </c>
      <c r="J59" s="3">
        <f t="shared" si="20"/>
        <v>1422.84208</v>
      </c>
      <c r="K59" s="3">
        <f t="shared" si="20"/>
        <v>1411.59344</v>
      </c>
      <c r="L59" s="3">
        <f t="shared" si="20"/>
        <v>1400.3448</v>
      </c>
      <c r="M59" s="3">
        <f t="shared" si="20"/>
        <v>1400.3448</v>
      </c>
    </row>
    <row r="60" spans="1:13">
      <c r="A60" s="5" t="s">
        <v>73</v>
      </c>
      <c r="B60" s="3">
        <f>B58+B40</f>
        <v>1740</v>
      </c>
      <c r="C60" s="3">
        <f t="shared" ref="C60:M60" si="21">C58+C40</f>
        <v>2460</v>
      </c>
      <c r="D60" s="3">
        <f t="shared" si="21"/>
        <v>2460</v>
      </c>
      <c r="E60" s="3">
        <f t="shared" si="21"/>
        <v>2460</v>
      </c>
      <c r="F60" s="3">
        <f t="shared" si="21"/>
        <v>2460</v>
      </c>
      <c r="G60" s="3">
        <f t="shared" si="21"/>
        <v>2460</v>
      </c>
      <c r="H60" s="3">
        <f t="shared" si="21"/>
        <v>2460</v>
      </c>
      <c r="I60" s="3">
        <f t="shared" si="21"/>
        <v>2460</v>
      </c>
      <c r="J60" s="3">
        <f t="shared" si="21"/>
        <v>2460</v>
      </c>
      <c r="K60" s="3">
        <f t="shared" si="21"/>
        <v>2460</v>
      </c>
      <c r="L60" s="3">
        <f t="shared" si="21"/>
        <v>2460</v>
      </c>
      <c r="M60" s="3">
        <f t="shared" si="21"/>
        <v>2460</v>
      </c>
    </row>
    <row r="61" spans="1:13">
      <c r="A61" s="5" t="s">
        <v>74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</row>
    <row r="62" spans="2:2">
      <c r="B62" s="3" t="s">
        <v>75</v>
      </c>
    </row>
    <row r="63" s="1" customFormat="1" spans="1:1">
      <c r="A63" s="1" t="s">
        <v>76</v>
      </c>
    </row>
    <row r="64" spans="1:16">
      <c r="A64" s="4" t="s">
        <v>7</v>
      </c>
      <c r="B64" s="6">
        <v>1</v>
      </c>
      <c r="C64" s="6">
        <v>2</v>
      </c>
      <c r="D64" s="6">
        <v>3</v>
      </c>
      <c r="E64" s="6">
        <v>4</v>
      </c>
      <c r="F64" s="6">
        <v>5</v>
      </c>
      <c r="G64" s="6">
        <v>6</v>
      </c>
      <c r="H64" s="6">
        <v>7</v>
      </c>
      <c r="I64" s="6">
        <v>8</v>
      </c>
      <c r="J64" s="6">
        <v>9</v>
      </c>
      <c r="K64" s="6">
        <v>10</v>
      </c>
      <c r="L64" s="6">
        <v>11</v>
      </c>
      <c r="M64" s="6">
        <v>12</v>
      </c>
      <c r="N64" s="6">
        <v>13</v>
      </c>
      <c r="O64" s="6">
        <v>14</v>
      </c>
      <c r="P64" s="6">
        <v>15</v>
      </c>
    </row>
    <row r="65" spans="1:16">
      <c r="A65" s="5" t="s">
        <v>77</v>
      </c>
      <c r="B65" s="3">
        <v>0</v>
      </c>
      <c r="C65" s="3">
        <v>0</v>
      </c>
      <c r="D65" s="3">
        <v>0</v>
      </c>
      <c r="E65" s="3">
        <f>SUM(E66:E69)</f>
        <v>6300</v>
      </c>
      <c r="F65" s="3">
        <f t="shared" ref="F65:P65" si="22">SUM(F66:F69)</f>
        <v>9000</v>
      </c>
      <c r="G65" s="3">
        <f t="shared" si="22"/>
        <v>9000</v>
      </c>
      <c r="H65" s="3">
        <f t="shared" si="22"/>
        <v>9000</v>
      </c>
      <c r="I65" s="3">
        <f t="shared" si="22"/>
        <v>9000</v>
      </c>
      <c r="J65" s="3">
        <f t="shared" si="22"/>
        <v>9000</v>
      </c>
      <c r="K65" s="3">
        <f t="shared" si="22"/>
        <v>9000</v>
      </c>
      <c r="L65" s="3">
        <f t="shared" si="22"/>
        <v>9000</v>
      </c>
      <c r="M65" s="3">
        <f t="shared" si="22"/>
        <v>9000</v>
      </c>
      <c r="N65" s="3">
        <f t="shared" si="22"/>
        <v>9000</v>
      </c>
      <c r="O65" s="3">
        <f t="shared" si="22"/>
        <v>9000</v>
      </c>
      <c r="P65" s="3">
        <f t="shared" si="22"/>
        <v>14549.8368</v>
      </c>
    </row>
    <row r="66" spans="1:16">
      <c r="A66" s="5" t="s">
        <v>78</v>
      </c>
      <c r="B66" s="3">
        <v>0</v>
      </c>
      <c r="E66" s="3">
        <f>已知!B13</f>
        <v>6300</v>
      </c>
      <c r="F66" s="3">
        <f>已知!C13</f>
        <v>9000</v>
      </c>
      <c r="G66" s="3">
        <f>已知!D13</f>
        <v>9000</v>
      </c>
      <c r="H66" s="3">
        <f>已知!E13</f>
        <v>9000</v>
      </c>
      <c r="I66" s="3">
        <f>已知!F13</f>
        <v>9000</v>
      </c>
      <c r="J66" s="3">
        <f>已知!G13</f>
        <v>9000</v>
      </c>
      <c r="K66" s="3">
        <f>已知!H13</f>
        <v>9000</v>
      </c>
      <c r="L66" s="3">
        <f>已知!I13</f>
        <v>9000</v>
      </c>
      <c r="M66" s="3">
        <f>已知!J13</f>
        <v>9000</v>
      </c>
      <c r="N66" s="3">
        <f>已知!K13</f>
        <v>9000</v>
      </c>
      <c r="O66" s="3">
        <f>已知!L13</f>
        <v>9000</v>
      </c>
      <c r="P66" s="3">
        <f>已知!M13</f>
        <v>9000</v>
      </c>
    </row>
    <row r="67" spans="1:16">
      <c r="A67" s="5" t="s">
        <v>79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f>求解!M19</f>
        <v>2549.8368</v>
      </c>
    </row>
    <row r="68" spans="1:16">
      <c r="A68" s="5" t="s">
        <v>80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f>已知!Q1</f>
        <v>3000</v>
      </c>
    </row>
    <row r="69" spans="1:16">
      <c r="A69" s="5" t="s">
        <v>81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</row>
    <row r="70" spans="1:16">
      <c r="A70" s="5" t="s">
        <v>82</v>
      </c>
      <c r="B70" s="3">
        <f t="shared" ref="B70:P70" si="23">SUM(B71:B77)</f>
        <v>3125</v>
      </c>
      <c r="C70" s="3">
        <f t="shared" si="23"/>
        <v>4375</v>
      </c>
      <c r="D70" s="3">
        <f t="shared" si="23"/>
        <v>5500</v>
      </c>
      <c r="E70" s="3">
        <f t="shared" si="23"/>
        <v>4654.2952</v>
      </c>
      <c r="F70" s="3">
        <f t="shared" si="23"/>
        <v>6825.54384</v>
      </c>
      <c r="G70" s="3">
        <f t="shared" si="23"/>
        <v>6836.79248</v>
      </c>
      <c r="H70" s="3">
        <f t="shared" si="23"/>
        <v>6848.04112</v>
      </c>
      <c r="I70" s="3">
        <f t="shared" si="23"/>
        <v>6859.28976</v>
      </c>
      <c r="J70" s="3">
        <f t="shared" si="23"/>
        <v>6870.5384</v>
      </c>
      <c r="K70" s="3">
        <f t="shared" si="23"/>
        <v>6881.78704</v>
      </c>
      <c r="L70" s="3">
        <f t="shared" si="23"/>
        <v>6893.03568</v>
      </c>
      <c r="M70" s="3">
        <f t="shared" si="23"/>
        <v>6904.28432</v>
      </c>
      <c r="N70" s="3">
        <f t="shared" si="23"/>
        <v>6915.53296</v>
      </c>
      <c r="O70" s="3">
        <f t="shared" si="23"/>
        <v>6926.7816</v>
      </c>
      <c r="P70" s="3">
        <f t="shared" si="23"/>
        <v>6926.7816</v>
      </c>
    </row>
    <row r="71" spans="1:16">
      <c r="A71" s="5" t="s">
        <v>83</v>
      </c>
      <c r="B71" s="3">
        <f>求解!B3</f>
        <v>3125</v>
      </c>
      <c r="C71" s="3">
        <f>求解!C3</f>
        <v>4375</v>
      </c>
      <c r="D71" s="3">
        <f>求解!D3</f>
        <v>2500</v>
      </c>
      <c r="E71" s="3">
        <f>求解!E3</f>
        <v>0</v>
      </c>
      <c r="F71" s="3">
        <v>0</v>
      </c>
      <c r="G71" s="3">
        <f>求解!G3</f>
        <v>0</v>
      </c>
      <c r="H71" s="3">
        <f>求解!H3</f>
        <v>0</v>
      </c>
      <c r="I71" s="3">
        <f>求解!I3</f>
        <v>0</v>
      </c>
      <c r="J71" s="3">
        <f>求解!J3</f>
        <v>0</v>
      </c>
      <c r="K71" s="3">
        <f>求解!K3</f>
        <v>0</v>
      </c>
      <c r="L71" s="3">
        <f>求解!L3</f>
        <v>0</v>
      </c>
      <c r="M71" s="3">
        <f>求解!M3</f>
        <v>0</v>
      </c>
      <c r="N71" s="3">
        <f>求解!N3</f>
        <v>0</v>
      </c>
      <c r="O71" s="3">
        <f>求解!O3</f>
        <v>0</v>
      </c>
      <c r="P71" s="3">
        <f>求解!P3</f>
        <v>0</v>
      </c>
    </row>
    <row r="72" spans="1:16">
      <c r="A72" s="5" t="s">
        <v>84</v>
      </c>
      <c r="B72" s="3">
        <f>C4</f>
        <v>0</v>
      </c>
      <c r="C72" s="3">
        <f>D4</f>
        <v>0</v>
      </c>
      <c r="D72" s="3">
        <f>E4</f>
        <v>3000</v>
      </c>
      <c r="E72" s="3">
        <v>0</v>
      </c>
      <c r="F72" s="3">
        <f t="shared" ref="F72:P72" si="24">G4</f>
        <v>0</v>
      </c>
      <c r="G72" s="3">
        <f t="shared" si="24"/>
        <v>0</v>
      </c>
      <c r="H72" s="3">
        <f t="shared" si="24"/>
        <v>0</v>
      </c>
      <c r="I72" s="3">
        <f t="shared" si="24"/>
        <v>0</v>
      </c>
      <c r="J72" s="3">
        <f t="shared" si="24"/>
        <v>0</v>
      </c>
      <c r="K72" s="3">
        <f t="shared" si="24"/>
        <v>0</v>
      </c>
      <c r="L72" s="3">
        <f t="shared" si="24"/>
        <v>0</v>
      </c>
      <c r="M72" s="3">
        <f t="shared" si="24"/>
        <v>0</v>
      </c>
      <c r="N72" s="3">
        <f t="shared" si="24"/>
        <v>0</v>
      </c>
      <c r="O72" s="3">
        <f t="shared" si="24"/>
        <v>0</v>
      </c>
      <c r="P72" s="3">
        <f t="shared" si="24"/>
        <v>0</v>
      </c>
    </row>
    <row r="73" spans="1:16">
      <c r="A73" s="5" t="s">
        <v>85</v>
      </c>
      <c r="E73" s="3">
        <f>已知!B15</f>
        <v>4200</v>
      </c>
      <c r="F73" s="3">
        <f>已知!C15</f>
        <v>6000</v>
      </c>
      <c r="G73" s="3">
        <f>已知!D15</f>
        <v>6000</v>
      </c>
      <c r="H73" s="3">
        <f>已知!E15</f>
        <v>6000</v>
      </c>
      <c r="I73" s="3">
        <f>已知!F15</f>
        <v>6000</v>
      </c>
      <c r="J73" s="3">
        <f>已知!G15</f>
        <v>6000</v>
      </c>
      <c r="K73" s="3">
        <f>已知!H15</f>
        <v>6000</v>
      </c>
      <c r="L73" s="3">
        <f>已知!I15</f>
        <v>6000</v>
      </c>
      <c r="M73" s="3">
        <f>已知!J15</f>
        <v>6000</v>
      </c>
      <c r="N73" s="3">
        <f>已知!K15</f>
        <v>6000</v>
      </c>
      <c r="O73" s="3">
        <f>已知!L15</f>
        <v>6000</v>
      </c>
      <c r="P73" s="3">
        <f>已知!M15</f>
        <v>6000</v>
      </c>
    </row>
    <row r="74" spans="1:16">
      <c r="A74" s="5" t="s">
        <v>86</v>
      </c>
      <c r="E74" s="3">
        <f>已知!B14</f>
        <v>360</v>
      </c>
      <c r="F74" s="3">
        <f>已知!C14</f>
        <v>540</v>
      </c>
      <c r="G74" s="3">
        <f>已知!D14</f>
        <v>540</v>
      </c>
      <c r="H74" s="3">
        <f>已知!E14</f>
        <v>540</v>
      </c>
      <c r="I74" s="3">
        <f>已知!F14</f>
        <v>540</v>
      </c>
      <c r="J74" s="3">
        <f>已知!G14</f>
        <v>540</v>
      </c>
      <c r="K74" s="3">
        <f>已知!H14</f>
        <v>540</v>
      </c>
      <c r="L74" s="3">
        <f>已知!I14</f>
        <v>540</v>
      </c>
      <c r="M74" s="3">
        <f>已知!J14</f>
        <v>540</v>
      </c>
      <c r="N74" s="3">
        <f>已知!K14</f>
        <v>540</v>
      </c>
      <c r="O74" s="3">
        <f>已知!L14</f>
        <v>540</v>
      </c>
      <c r="P74" s="3">
        <f>已知!M14</f>
        <v>540</v>
      </c>
    </row>
    <row r="75" spans="1:1">
      <c r="A75" s="5" t="s">
        <v>87</v>
      </c>
    </row>
    <row r="76" spans="1:16">
      <c r="A76" s="5" t="s">
        <v>88</v>
      </c>
      <c r="E76" s="3">
        <f t="shared" ref="E76:P76" si="25">B48</f>
        <v>94.2952</v>
      </c>
      <c r="F76" s="3">
        <f t="shared" si="25"/>
        <v>285.54384</v>
      </c>
      <c r="G76" s="3">
        <f t="shared" si="25"/>
        <v>296.79248</v>
      </c>
      <c r="H76" s="3">
        <f t="shared" si="25"/>
        <v>308.04112</v>
      </c>
      <c r="I76" s="3">
        <f t="shared" si="25"/>
        <v>319.28976</v>
      </c>
      <c r="J76" s="3">
        <f t="shared" si="25"/>
        <v>330.5384</v>
      </c>
      <c r="K76" s="3">
        <f t="shared" si="25"/>
        <v>341.78704</v>
      </c>
      <c r="L76" s="3">
        <f t="shared" si="25"/>
        <v>353.03568</v>
      </c>
      <c r="M76" s="3">
        <f t="shared" si="25"/>
        <v>364.28432</v>
      </c>
      <c r="N76" s="3">
        <f t="shared" si="25"/>
        <v>375.53296</v>
      </c>
      <c r="O76" s="3">
        <f t="shared" si="25"/>
        <v>386.7816</v>
      </c>
      <c r="P76" s="3">
        <f t="shared" si="25"/>
        <v>386.7816</v>
      </c>
    </row>
    <row r="77" spans="1:1">
      <c r="A77" s="5" t="s">
        <v>89</v>
      </c>
    </row>
    <row r="78" spans="1:16">
      <c r="A78" s="5" t="s">
        <v>90</v>
      </c>
      <c r="B78" s="3">
        <f t="shared" ref="B78:P78" si="26">B65-B70</f>
        <v>-3125</v>
      </c>
      <c r="C78" s="3">
        <f t="shared" si="26"/>
        <v>-4375</v>
      </c>
      <c r="D78" s="3">
        <f t="shared" si="26"/>
        <v>-5500</v>
      </c>
      <c r="E78" s="3">
        <f t="shared" si="26"/>
        <v>1645.7048</v>
      </c>
      <c r="F78" s="3">
        <f t="shared" si="26"/>
        <v>2174.45616</v>
      </c>
      <c r="G78" s="3">
        <f t="shared" si="26"/>
        <v>2163.20752</v>
      </c>
      <c r="H78" s="3">
        <f t="shared" si="26"/>
        <v>2151.95888</v>
      </c>
      <c r="I78" s="3">
        <f t="shared" si="26"/>
        <v>2140.71024</v>
      </c>
      <c r="J78" s="3">
        <f t="shared" si="26"/>
        <v>2129.4616</v>
      </c>
      <c r="K78" s="3">
        <f t="shared" si="26"/>
        <v>2118.21296</v>
      </c>
      <c r="L78" s="3">
        <f t="shared" si="26"/>
        <v>2106.96432</v>
      </c>
      <c r="M78" s="3">
        <f t="shared" si="26"/>
        <v>2095.71568</v>
      </c>
      <c r="N78" s="3">
        <f t="shared" si="26"/>
        <v>2084.46704</v>
      </c>
      <c r="O78" s="3">
        <f t="shared" si="26"/>
        <v>2073.2184</v>
      </c>
      <c r="P78" s="3">
        <f t="shared" si="26"/>
        <v>7623.0552</v>
      </c>
    </row>
    <row r="79" spans="1:16">
      <c r="A79" s="5" t="s">
        <v>91</v>
      </c>
      <c r="B79" s="3">
        <v>-3125</v>
      </c>
      <c r="C79" s="3">
        <f>B79+C78</f>
        <v>-7500</v>
      </c>
      <c r="D79" s="3">
        <f t="shared" ref="D79:P79" si="27">C79+D78</f>
        <v>-13000</v>
      </c>
      <c r="E79" s="3">
        <f t="shared" si="27"/>
        <v>-11354.2952</v>
      </c>
      <c r="F79" s="3">
        <f t="shared" si="27"/>
        <v>-9179.83904</v>
      </c>
      <c r="G79" s="3">
        <f t="shared" si="27"/>
        <v>-7016.63152</v>
      </c>
      <c r="H79" s="3">
        <f t="shared" si="27"/>
        <v>-4864.67264</v>
      </c>
      <c r="I79" s="3">
        <f t="shared" si="27"/>
        <v>-2723.9624</v>
      </c>
      <c r="J79" s="3">
        <f t="shared" si="27"/>
        <v>-594.5008</v>
      </c>
      <c r="K79" s="3">
        <f t="shared" si="27"/>
        <v>1523.71216</v>
      </c>
      <c r="L79" s="3">
        <f t="shared" si="27"/>
        <v>3630.67648</v>
      </c>
      <c r="M79" s="3">
        <f t="shared" si="27"/>
        <v>5726.39216</v>
      </c>
      <c r="N79" s="3">
        <f t="shared" si="27"/>
        <v>7810.8592</v>
      </c>
      <c r="O79" s="3">
        <f t="shared" si="27"/>
        <v>9884.0776</v>
      </c>
      <c r="P79" s="3">
        <f t="shared" si="27"/>
        <v>17507.1328</v>
      </c>
    </row>
    <row r="81" s="1" customFormat="1" spans="1:1">
      <c r="A81" s="1" t="s">
        <v>92</v>
      </c>
    </row>
    <row r="82" spans="1:16">
      <c r="A82" s="4" t="s">
        <v>7</v>
      </c>
      <c r="B82" s="6">
        <v>1</v>
      </c>
      <c r="C82" s="6">
        <v>2</v>
      </c>
      <c r="D82" s="6">
        <v>3</v>
      </c>
      <c r="E82" s="6">
        <v>4</v>
      </c>
      <c r="F82" s="6">
        <v>5</v>
      </c>
      <c r="G82" s="6">
        <v>6</v>
      </c>
      <c r="H82" s="6">
        <v>7</v>
      </c>
      <c r="I82" s="6">
        <v>8</v>
      </c>
      <c r="J82" s="6">
        <v>9</v>
      </c>
      <c r="K82" s="6">
        <v>10</v>
      </c>
      <c r="L82" s="6">
        <v>11</v>
      </c>
      <c r="M82" s="6">
        <v>12</v>
      </c>
      <c r="N82" s="6">
        <v>13</v>
      </c>
      <c r="O82" s="6">
        <v>14</v>
      </c>
      <c r="P82" s="6">
        <v>15</v>
      </c>
    </row>
    <row r="83" spans="1:16">
      <c r="A83" s="5" t="s">
        <v>77</v>
      </c>
      <c r="B83" s="3">
        <v>0</v>
      </c>
      <c r="C83" s="3">
        <v>0</v>
      </c>
      <c r="D83" s="3">
        <v>0</v>
      </c>
      <c r="E83" s="3">
        <f>SUM(E84:E86)</f>
        <v>6300</v>
      </c>
      <c r="F83" s="3">
        <f t="shared" ref="F83:P83" si="28">SUM(F84:F86)</f>
        <v>9000</v>
      </c>
      <c r="G83" s="3">
        <f t="shared" si="28"/>
        <v>9000</v>
      </c>
      <c r="H83" s="3">
        <f t="shared" si="28"/>
        <v>9000</v>
      </c>
      <c r="I83" s="3">
        <f t="shared" si="28"/>
        <v>9000</v>
      </c>
      <c r="J83" s="3">
        <f t="shared" si="28"/>
        <v>9000</v>
      </c>
      <c r="K83" s="3">
        <f t="shared" si="28"/>
        <v>9000</v>
      </c>
      <c r="L83" s="3">
        <f t="shared" si="28"/>
        <v>9000</v>
      </c>
      <c r="M83" s="3">
        <f t="shared" si="28"/>
        <v>9000</v>
      </c>
      <c r="N83" s="3">
        <f t="shared" si="28"/>
        <v>9000</v>
      </c>
      <c r="O83" s="3">
        <f t="shared" si="28"/>
        <v>9000</v>
      </c>
      <c r="P83" s="3">
        <f t="shared" si="28"/>
        <v>14549.8368</v>
      </c>
    </row>
    <row r="84" spans="1:16">
      <c r="A84" s="5" t="s">
        <v>93</v>
      </c>
      <c r="B84" s="3">
        <v>0</v>
      </c>
      <c r="E84" s="3">
        <f>已知!B13</f>
        <v>6300</v>
      </c>
      <c r="F84" s="3">
        <f>已知!C13</f>
        <v>9000</v>
      </c>
      <c r="G84" s="3">
        <f>已知!D13</f>
        <v>9000</v>
      </c>
      <c r="H84" s="3">
        <f>已知!E13</f>
        <v>9000</v>
      </c>
      <c r="I84" s="3">
        <f>已知!F13</f>
        <v>9000</v>
      </c>
      <c r="J84" s="3">
        <f>已知!G13</f>
        <v>9000</v>
      </c>
      <c r="K84" s="3">
        <f>已知!H13</f>
        <v>9000</v>
      </c>
      <c r="L84" s="3">
        <f>已知!I13</f>
        <v>9000</v>
      </c>
      <c r="M84" s="3">
        <f>已知!J13</f>
        <v>9000</v>
      </c>
      <c r="N84" s="3">
        <f>已知!K13</f>
        <v>9000</v>
      </c>
      <c r="O84" s="3">
        <f>已知!L13</f>
        <v>9000</v>
      </c>
      <c r="P84" s="3">
        <f>已知!M13</f>
        <v>9000</v>
      </c>
    </row>
    <row r="85" spans="1:16">
      <c r="A85" s="5" t="s">
        <v>79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f>求解!M19</f>
        <v>2549.8368</v>
      </c>
    </row>
    <row r="86" spans="1:16">
      <c r="A86" s="5" t="s">
        <v>80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f>已知!Q1</f>
        <v>3000</v>
      </c>
    </row>
    <row r="87" spans="1:1">
      <c r="A87" s="5" t="s">
        <v>81</v>
      </c>
    </row>
    <row r="88" spans="1:16">
      <c r="A88" s="5" t="s">
        <v>82</v>
      </c>
      <c r="B88" s="3">
        <f>SUM(B89:B94)</f>
        <v>1875</v>
      </c>
      <c r="C88" s="3">
        <f>SUM(C89:C94)</f>
        <v>1875</v>
      </c>
      <c r="D88" s="3">
        <f>SUM(D89:D94)</f>
        <v>1250</v>
      </c>
      <c r="E88" s="3">
        <f>SUM(E89:E95)</f>
        <v>5906.6728</v>
      </c>
      <c r="F88" s="3">
        <f t="shared" ref="F88:P88" si="29">SUM(F89:F95)</f>
        <v>8032.92688</v>
      </c>
      <c r="G88" s="3">
        <f t="shared" si="29"/>
        <v>7999.18096</v>
      </c>
      <c r="H88" s="3">
        <f t="shared" si="29"/>
        <v>7965.43504</v>
      </c>
      <c r="I88" s="3">
        <f t="shared" si="29"/>
        <v>7931.68912</v>
      </c>
      <c r="J88" s="3">
        <f t="shared" si="29"/>
        <v>7897.9432</v>
      </c>
      <c r="K88" s="3">
        <f t="shared" si="29"/>
        <v>7864.19728</v>
      </c>
      <c r="L88" s="3">
        <f t="shared" si="29"/>
        <v>7830.45136</v>
      </c>
      <c r="M88" s="3">
        <f t="shared" si="29"/>
        <v>7796.70544</v>
      </c>
      <c r="N88" s="3">
        <f t="shared" si="29"/>
        <v>7762.95952</v>
      </c>
      <c r="O88" s="3">
        <f t="shared" si="29"/>
        <v>7166.7816</v>
      </c>
      <c r="P88" s="3">
        <f t="shared" si="29"/>
        <v>10166.7816</v>
      </c>
    </row>
    <row r="89" spans="1:4">
      <c r="A89" s="5" t="s">
        <v>94</v>
      </c>
      <c r="B89" s="3">
        <f>求解!B5</f>
        <v>1875</v>
      </c>
      <c r="C89" s="3">
        <f>求解!C5</f>
        <v>1875</v>
      </c>
      <c r="D89" s="3">
        <f>求解!D5</f>
        <v>1250</v>
      </c>
    </row>
    <row r="90" spans="1:16">
      <c r="A90" s="5" t="s">
        <v>95</v>
      </c>
      <c r="E90" s="3">
        <f t="shared" ref="E90:O90" si="30">E28</f>
        <v>562.432</v>
      </c>
      <c r="F90" s="3">
        <f t="shared" si="30"/>
        <v>562.432</v>
      </c>
      <c r="G90" s="3">
        <f t="shared" si="30"/>
        <v>562.432</v>
      </c>
      <c r="H90" s="3">
        <f t="shared" si="30"/>
        <v>562.432</v>
      </c>
      <c r="I90" s="3">
        <f t="shared" si="30"/>
        <v>562.432</v>
      </c>
      <c r="J90" s="3">
        <f t="shared" si="30"/>
        <v>562.432</v>
      </c>
      <c r="K90" s="3">
        <f t="shared" si="30"/>
        <v>562.432</v>
      </c>
      <c r="L90" s="3">
        <f t="shared" si="30"/>
        <v>562.432</v>
      </c>
      <c r="M90" s="3">
        <f t="shared" si="30"/>
        <v>562.432</v>
      </c>
      <c r="N90" s="3">
        <f t="shared" si="30"/>
        <v>562.432</v>
      </c>
      <c r="O90" s="3">
        <f t="shared" si="30"/>
        <v>0</v>
      </c>
      <c r="P90" s="3">
        <f>已知!Q1</f>
        <v>3000</v>
      </c>
    </row>
    <row r="91" spans="1:16">
      <c r="A91" s="5" t="s">
        <v>96</v>
      </c>
      <c r="E91" s="3">
        <f t="shared" ref="E91:P91" si="31">B41</f>
        <v>689.9456</v>
      </c>
      <c r="F91" s="3">
        <f t="shared" si="31"/>
        <v>644.95104</v>
      </c>
      <c r="G91" s="3">
        <f t="shared" si="31"/>
        <v>599.95648</v>
      </c>
      <c r="H91" s="3">
        <f t="shared" si="31"/>
        <v>554.96192</v>
      </c>
      <c r="I91" s="3">
        <f t="shared" si="31"/>
        <v>509.96736</v>
      </c>
      <c r="J91" s="3">
        <f t="shared" si="31"/>
        <v>464.9728</v>
      </c>
      <c r="K91" s="3">
        <f t="shared" si="31"/>
        <v>419.97824</v>
      </c>
      <c r="L91" s="3">
        <f t="shared" si="31"/>
        <v>374.98368</v>
      </c>
      <c r="M91" s="3">
        <f t="shared" si="31"/>
        <v>329.98912</v>
      </c>
      <c r="N91" s="3">
        <f t="shared" si="31"/>
        <v>284.99456</v>
      </c>
      <c r="O91" s="3">
        <f t="shared" si="31"/>
        <v>240</v>
      </c>
      <c r="P91" s="3">
        <f t="shared" si="31"/>
        <v>240</v>
      </c>
    </row>
    <row r="92" spans="1:16">
      <c r="A92" s="5" t="s">
        <v>97</v>
      </c>
      <c r="E92" s="3">
        <f>已知!B15</f>
        <v>4200</v>
      </c>
      <c r="F92" s="3">
        <f>已知!C15</f>
        <v>6000</v>
      </c>
      <c r="G92" s="3">
        <f>已知!D15</f>
        <v>6000</v>
      </c>
      <c r="H92" s="3">
        <f>已知!E15</f>
        <v>6000</v>
      </c>
      <c r="I92" s="3">
        <f>已知!F15</f>
        <v>6000</v>
      </c>
      <c r="J92" s="3">
        <f>已知!G15</f>
        <v>6000</v>
      </c>
      <c r="K92" s="3">
        <f>已知!H15</f>
        <v>6000</v>
      </c>
      <c r="L92" s="3">
        <f>已知!I15</f>
        <v>6000</v>
      </c>
      <c r="M92" s="3">
        <f>已知!J15</f>
        <v>6000</v>
      </c>
      <c r="N92" s="3">
        <f>已知!K15</f>
        <v>6000</v>
      </c>
      <c r="O92" s="3">
        <f>已知!L15</f>
        <v>6000</v>
      </c>
      <c r="P92" s="3">
        <f>已知!M15</f>
        <v>6000</v>
      </c>
    </row>
    <row r="93" spans="1:16">
      <c r="A93" s="5" t="s">
        <v>98</v>
      </c>
      <c r="E93" s="3">
        <f>已知!B14</f>
        <v>360</v>
      </c>
      <c r="F93" s="3">
        <f>已知!C14</f>
        <v>540</v>
      </c>
      <c r="G93" s="3">
        <f>已知!D14</f>
        <v>540</v>
      </c>
      <c r="H93" s="3">
        <f>已知!E14</f>
        <v>540</v>
      </c>
      <c r="I93" s="3">
        <f>已知!F14</f>
        <v>540</v>
      </c>
      <c r="J93" s="3">
        <f>已知!G14</f>
        <v>540</v>
      </c>
      <c r="K93" s="3">
        <f>已知!H14</f>
        <v>540</v>
      </c>
      <c r="L93" s="3">
        <f>已知!I14</f>
        <v>540</v>
      </c>
      <c r="M93" s="3">
        <f>已知!J14</f>
        <v>540</v>
      </c>
      <c r="N93" s="3">
        <f>已知!K14</f>
        <v>540</v>
      </c>
      <c r="O93" s="3">
        <f>已知!L14</f>
        <v>540</v>
      </c>
      <c r="P93" s="3">
        <f>已知!M14</f>
        <v>540</v>
      </c>
    </row>
    <row r="94" spans="1:16">
      <c r="A94" s="5" t="s">
        <v>99</v>
      </c>
      <c r="E94" s="3">
        <f t="shared" ref="E94:P94" si="32">B67</f>
        <v>0</v>
      </c>
      <c r="F94" s="3">
        <f t="shared" si="32"/>
        <v>0</v>
      </c>
      <c r="G94" s="3">
        <f t="shared" si="32"/>
        <v>0</v>
      </c>
      <c r="H94" s="3">
        <f t="shared" si="32"/>
        <v>0</v>
      </c>
      <c r="I94" s="3">
        <f t="shared" si="32"/>
        <v>0</v>
      </c>
      <c r="J94" s="3">
        <f t="shared" si="32"/>
        <v>0</v>
      </c>
      <c r="K94" s="3">
        <f t="shared" si="32"/>
        <v>0</v>
      </c>
      <c r="L94" s="3">
        <f t="shared" si="32"/>
        <v>0</v>
      </c>
      <c r="M94" s="3">
        <f t="shared" si="32"/>
        <v>0</v>
      </c>
      <c r="N94" s="3">
        <f t="shared" si="32"/>
        <v>0</v>
      </c>
      <c r="O94" s="3">
        <f t="shared" si="32"/>
        <v>0</v>
      </c>
      <c r="P94" s="3">
        <f t="shared" si="32"/>
        <v>0</v>
      </c>
    </row>
    <row r="95" spans="1:16">
      <c r="A95" s="5" t="s">
        <v>100</v>
      </c>
      <c r="E95" s="3">
        <f t="shared" ref="E95:P95" si="33">B48</f>
        <v>94.2952</v>
      </c>
      <c r="F95" s="3">
        <f t="shared" si="33"/>
        <v>285.54384</v>
      </c>
      <c r="G95" s="3">
        <f t="shared" si="33"/>
        <v>296.79248</v>
      </c>
      <c r="H95" s="3">
        <f t="shared" si="33"/>
        <v>308.04112</v>
      </c>
      <c r="I95" s="3">
        <f t="shared" si="33"/>
        <v>319.28976</v>
      </c>
      <c r="J95" s="3">
        <f t="shared" si="33"/>
        <v>330.5384</v>
      </c>
      <c r="K95" s="3">
        <f t="shared" si="33"/>
        <v>341.78704</v>
      </c>
      <c r="L95" s="3">
        <f t="shared" si="33"/>
        <v>353.03568</v>
      </c>
      <c r="M95" s="3">
        <f t="shared" si="33"/>
        <v>364.28432</v>
      </c>
      <c r="N95" s="3">
        <f t="shared" si="33"/>
        <v>375.53296</v>
      </c>
      <c r="O95" s="3">
        <f t="shared" si="33"/>
        <v>386.7816</v>
      </c>
      <c r="P95" s="3">
        <f t="shared" si="33"/>
        <v>386.7816</v>
      </c>
    </row>
    <row r="96" spans="1:16">
      <c r="A96" s="5" t="s">
        <v>90</v>
      </c>
      <c r="B96" s="3">
        <f>B83-B88</f>
        <v>-1875</v>
      </c>
      <c r="C96" s="3">
        <f t="shared" ref="C96:P96" si="34">C83-C88</f>
        <v>-1875</v>
      </c>
      <c r="D96" s="3">
        <f t="shared" si="34"/>
        <v>-1250</v>
      </c>
      <c r="E96" s="3">
        <f t="shared" si="34"/>
        <v>393.3272</v>
      </c>
      <c r="F96" s="3">
        <f t="shared" si="34"/>
        <v>967.07312</v>
      </c>
      <c r="G96" s="3">
        <f t="shared" si="34"/>
        <v>1000.81904</v>
      </c>
      <c r="H96" s="3">
        <f t="shared" si="34"/>
        <v>1034.56496</v>
      </c>
      <c r="I96" s="3">
        <f t="shared" si="34"/>
        <v>1068.31088</v>
      </c>
      <c r="J96" s="3">
        <f t="shared" si="34"/>
        <v>1102.0568</v>
      </c>
      <c r="K96" s="3">
        <f t="shared" si="34"/>
        <v>1135.80272</v>
      </c>
      <c r="L96" s="3">
        <f t="shared" si="34"/>
        <v>1169.54864</v>
      </c>
      <c r="M96" s="3">
        <f t="shared" si="34"/>
        <v>1203.29456</v>
      </c>
      <c r="N96" s="3">
        <f t="shared" si="34"/>
        <v>1237.04048</v>
      </c>
      <c r="O96" s="3">
        <f t="shared" si="34"/>
        <v>1833.2184</v>
      </c>
      <c r="P96" s="3">
        <f t="shared" si="34"/>
        <v>4383.0552</v>
      </c>
    </row>
    <row r="97" spans="1:16">
      <c r="A97" s="5" t="s">
        <v>91</v>
      </c>
      <c r="B97" s="3">
        <v>-1875</v>
      </c>
      <c r="C97" s="3">
        <f>B97+C96</f>
        <v>-3750</v>
      </c>
      <c r="D97" s="3">
        <f t="shared" ref="D97" si="35">C97+D96</f>
        <v>-5000</v>
      </c>
      <c r="E97" s="3">
        <f t="shared" ref="E97" si="36">D97+E96</f>
        <v>-4606.6728</v>
      </c>
      <c r="F97" s="3">
        <f t="shared" ref="F97" si="37">E97+F96</f>
        <v>-3639.59968</v>
      </c>
      <c r="G97" s="3">
        <f t="shared" ref="G97" si="38">F97+G96</f>
        <v>-2638.78064</v>
      </c>
      <c r="H97" s="3">
        <f t="shared" ref="H97" si="39">G97+H96</f>
        <v>-1604.21568</v>
      </c>
      <c r="I97" s="3">
        <f t="shared" ref="I97" si="40">H97+I96</f>
        <v>-535.904800000001</v>
      </c>
      <c r="J97" s="3">
        <f t="shared" ref="J97" si="41">I97+J96</f>
        <v>566.151999999999</v>
      </c>
      <c r="K97" s="3">
        <f t="shared" ref="K97" si="42">J97+K96</f>
        <v>1701.95472</v>
      </c>
      <c r="L97" s="3">
        <f t="shared" ref="L97" si="43">K97+L96</f>
        <v>2871.50336</v>
      </c>
      <c r="M97" s="3">
        <f t="shared" ref="M97" si="44">L97+M96</f>
        <v>4074.79792</v>
      </c>
      <c r="N97" s="3">
        <f t="shared" ref="N97" si="45">M97+N96</f>
        <v>5311.8384</v>
      </c>
      <c r="O97" s="3">
        <f t="shared" ref="O97" si="46">N97+O96</f>
        <v>7145.0568</v>
      </c>
      <c r="P97" s="3">
        <f t="shared" ref="P97" si="47">O97+P96</f>
        <v>11528.112</v>
      </c>
    </row>
    <row r="99" s="1" customFormat="1" spans="1:1">
      <c r="A99" s="1" t="s">
        <v>101</v>
      </c>
    </row>
    <row r="100" spans="1:16">
      <c r="A100" s="4" t="s">
        <v>7</v>
      </c>
      <c r="B100" s="6">
        <v>1</v>
      </c>
      <c r="C100" s="6">
        <v>2</v>
      </c>
      <c r="D100" s="6">
        <v>3</v>
      </c>
      <c r="E100" s="6">
        <v>4</v>
      </c>
      <c r="F100" s="6">
        <v>5</v>
      </c>
      <c r="G100" s="6">
        <v>6</v>
      </c>
      <c r="H100" s="6">
        <v>7</v>
      </c>
      <c r="I100" s="6">
        <v>8</v>
      </c>
      <c r="J100" s="6">
        <v>9</v>
      </c>
      <c r="K100" s="6">
        <v>10</v>
      </c>
      <c r="L100" s="6">
        <v>11</v>
      </c>
      <c r="M100" s="6">
        <v>12</v>
      </c>
      <c r="N100" s="6">
        <v>13</v>
      </c>
      <c r="O100" s="6">
        <v>14</v>
      </c>
      <c r="P100" s="6">
        <v>15</v>
      </c>
    </row>
    <row r="101" spans="1:16">
      <c r="A101" s="5" t="s">
        <v>102</v>
      </c>
      <c r="B101" s="3">
        <f t="shared" ref="B101:P101" si="48">B102-B106</f>
        <v>0</v>
      </c>
      <c r="C101" s="3">
        <f t="shared" si="48"/>
        <v>0</v>
      </c>
      <c r="D101" s="3">
        <f t="shared" si="48"/>
        <v>0</v>
      </c>
      <c r="E101" s="3">
        <f t="shared" si="48"/>
        <v>1645.7048</v>
      </c>
      <c r="F101" s="3">
        <f t="shared" si="48"/>
        <v>2174.45616</v>
      </c>
      <c r="G101" s="3">
        <f t="shared" si="48"/>
        <v>2163.20752</v>
      </c>
      <c r="H101" s="3">
        <f t="shared" si="48"/>
        <v>2151.95888</v>
      </c>
      <c r="I101" s="3">
        <f t="shared" si="48"/>
        <v>2140.71024</v>
      </c>
      <c r="J101" s="3">
        <f t="shared" si="48"/>
        <v>2129.4616</v>
      </c>
      <c r="K101" s="3">
        <f t="shared" si="48"/>
        <v>2118.21296</v>
      </c>
      <c r="L101" s="3">
        <f t="shared" si="48"/>
        <v>2106.96432</v>
      </c>
      <c r="M101" s="3">
        <f t="shared" si="48"/>
        <v>2095.71568</v>
      </c>
      <c r="N101" s="3">
        <f t="shared" si="48"/>
        <v>2084.46704</v>
      </c>
      <c r="O101" s="3">
        <f t="shared" si="48"/>
        <v>2073.2184</v>
      </c>
      <c r="P101" s="3">
        <f t="shared" si="48"/>
        <v>2073.2184</v>
      </c>
    </row>
    <row r="102" spans="1:16">
      <c r="A102" s="5" t="s">
        <v>103</v>
      </c>
      <c r="B102" s="3">
        <f>SUM(B103:B104)</f>
        <v>0</v>
      </c>
      <c r="C102" s="3">
        <f t="shared" ref="C102:P102" si="49">SUM(C103:C104)</f>
        <v>0</v>
      </c>
      <c r="D102" s="3">
        <f t="shared" si="49"/>
        <v>0</v>
      </c>
      <c r="E102" s="3">
        <f t="shared" si="49"/>
        <v>6300</v>
      </c>
      <c r="F102" s="3">
        <f t="shared" si="49"/>
        <v>9000</v>
      </c>
      <c r="G102" s="3">
        <f t="shared" si="49"/>
        <v>9000</v>
      </c>
      <c r="H102" s="3">
        <f t="shared" si="49"/>
        <v>9000</v>
      </c>
      <c r="I102" s="3">
        <f t="shared" si="49"/>
        <v>9000</v>
      </c>
      <c r="J102" s="3">
        <f t="shared" si="49"/>
        <v>9000</v>
      </c>
      <c r="K102" s="3">
        <f t="shared" si="49"/>
        <v>9000</v>
      </c>
      <c r="L102" s="3">
        <f t="shared" si="49"/>
        <v>9000</v>
      </c>
      <c r="M102" s="3">
        <f t="shared" si="49"/>
        <v>9000</v>
      </c>
      <c r="N102" s="3">
        <f t="shared" si="49"/>
        <v>9000</v>
      </c>
      <c r="O102" s="3">
        <f t="shared" si="49"/>
        <v>9000</v>
      </c>
      <c r="P102" s="3">
        <f t="shared" si="49"/>
        <v>9000</v>
      </c>
    </row>
    <row r="103" spans="1:16">
      <c r="A103" s="5" t="s">
        <v>104</v>
      </c>
      <c r="E103" s="3">
        <f>已知!B13</f>
        <v>6300</v>
      </c>
      <c r="F103" s="3">
        <f>已知!C13</f>
        <v>9000</v>
      </c>
      <c r="G103" s="3">
        <f>已知!D13</f>
        <v>9000</v>
      </c>
      <c r="H103" s="3">
        <f>已知!E13</f>
        <v>9000</v>
      </c>
      <c r="I103" s="3">
        <f>已知!F13</f>
        <v>9000</v>
      </c>
      <c r="J103" s="3">
        <f>已知!G13</f>
        <v>9000</v>
      </c>
      <c r="K103" s="3">
        <f>已知!H13</f>
        <v>9000</v>
      </c>
      <c r="L103" s="3">
        <f>已知!I13</f>
        <v>9000</v>
      </c>
      <c r="M103" s="3">
        <f>已知!J13</f>
        <v>9000</v>
      </c>
      <c r="N103" s="3">
        <f>已知!K13</f>
        <v>9000</v>
      </c>
      <c r="O103" s="3">
        <f>已知!L13</f>
        <v>9000</v>
      </c>
      <c r="P103" s="3">
        <f>已知!M13</f>
        <v>9000</v>
      </c>
    </row>
    <row r="104" spans="1:1">
      <c r="A104" s="5" t="s">
        <v>105</v>
      </c>
    </row>
    <row r="105" spans="1:1">
      <c r="A105" s="5" t="s">
        <v>106</v>
      </c>
    </row>
    <row r="106" spans="1:16">
      <c r="A106" s="5" t="s">
        <v>107</v>
      </c>
      <c r="B106" s="3">
        <f t="shared" ref="B106:P106" si="50">SUM(B107:B111)</f>
        <v>0</v>
      </c>
      <c r="C106" s="3">
        <f t="shared" si="50"/>
        <v>0</v>
      </c>
      <c r="D106" s="3">
        <f t="shared" si="50"/>
        <v>0</v>
      </c>
      <c r="E106" s="3">
        <f t="shared" si="50"/>
        <v>4654.2952</v>
      </c>
      <c r="F106" s="3">
        <f t="shared" si="50"/>
        <v>6825.54384</v>
      </c>
      <c r="G106" s="3">
        <f t="shared" si="50"/>
        <v>6836.79248</v>
      </c>
      <c r="H106" s="3">
        <f t="shared" si="50"/>
        <v>6848.04112</v>
      </c>
      <c r="I106" s="3">
        <f t="shared" si="50"/>
        <v>6859.28976</v>
      </c>
      <c r="J106" s="3">
        <f t="shared" si="50"/>
        <v>6870.5384</v>
      </c>
      <c r="K106" s="3">
        <f t="shared" si="50"/>
        <v>6881.78704</v>
      </c>
      <c r="L106" s="3">
        <f t="shared" si="50"/>
        <v>6893.03568</v>
      </c>
      <c r="M106" s="3">
        <f t="shared" si="50"/>
        <v>6904.28432</v>
      </c>
      <c r="N106" s="3">
        <f t="shared" si="50"/>
        <v>6915.53296</v>
      </c>
      <c r="O106" s="3">
        <f t="shared" si="50"/>
        <v>6926.7816</v>
      </c>
      <c r="P106" s="3">
        <f t="shared" si="50"/>
        <v>6926.7816</v>
      </c>
    </row>
    <row r="107" spans="1:16">
      <c r="A107" s="5" t="s">
        <v>108</v>
      </c>
      <c r="E107" s="3">
        <f>已知!B15</f>
        <v>4200</v>
      </c>
      <c r="F107" s="3">
        <f>已知!C15</f>
        <v>6000</v>
      </c>
      <c r="G107" s="3">
        <f>已知!D15</f>
        <v>6000</v>
      </c>
      <c r="H107" s="3">
        <f>已知!E15</f>
        <v>6000</v>
      </c>
      <c r="I107" s="3">
        <f>已知!F15</f>
        <v>6000</v>
      </c>
      <c r="J107" s="3">
        <f>已知!G15</f>
        <v>6000</v>
      </c>
      <c r="K107" s="3">
        <f>已知!H15</f>
        <v>6000</v>
      </c>
      <c r="L107" s="3">
        <f>已知!I15</f>
        <v>6000</v>
      </c>
      <c r="M107" s="3">
        <f>已知!J15</f>
        <v>6000</v>
      </c>
      <c r="N107" s="3">
        <f>已知!K15</f>
        <v>6000</v>
      </c>
      <c r="O107" s="3">
        <f>已知!L15</f>
        <v>6000</v>
      </c>
      <c r="P107" s="3">
        <f>已知!M15</f>
        <v>6000</v>
      </c>
    </row>
    <row r="108" spans="1:1">
      <c r="A108" s="5" t="s">
        <v>109</v>
      </c>
    </row>
    <row r="109" spans="1:16">
      <c r="A109" s="5" t="s">
        <v>110</v>
      </c>
      <c r="E109" s="3">
        <f>已知!B14</f>
        <v>360</v>
      </c>
      <c r="F109" s="3">
        <f>已知!C14</f>
        <v>540</v>
      </c>
      <c r="G109" s="3">
        <f>已知!D14</f>
        <v>540</v>
      </c>
      <c r="H109" s="3">
        <f>已知!E14</f>
        <v>540</v>
      </c>
      <c r="I109" s="3">
        <f>已知!F14</f>
        <v>540</v>
      </c>
      <c r="J109" s="3">
        <f>已知!G14</f>
        <v>540</v>
      </c>
      <c r="K109" s="3">
        <f>已知!H14</f>
        <v>540</v>
      </c>
      <c r="L109" s="3">
        <f>已知!I14</f>
        <v>540</v>
      </c>
      <c r="M109" s="3">
        <f>已知!J14</f>
        <v>540</v>
      </c>
      <c r="N109" s="3">
        <f>已知!K14</f>
        <v>540</v>
      </c>
      <c r="O109" s="3">
        <f>已知!L14</f>
        <v>540</v>
      </c>
      <c r="P109" s="3">
        <f>已知!M14</f>
        <v>540</v>
      </c>
    </row>
    <row r="110" spans="1:1">
      <c r="A110" s="5" t="s">
        <v>111</v>
      </c>
    </row>
    <row r="111" spans="1:16">
      <c r="A111" s="5" t="s">
        <v>112</v>
      </c>
      <c r="E111" s="3">
        <f t="shared" ref="E111:P111" si="51">B48</f>
        <v>94.2952</v>
      </c>
      <c r="F111" s="3">
        <f t="shared" si="51"/>
        <v>285.54384</v>
      </c>
      <c r="G111" s="3">
        <f t="shared" si="51"/>
        <v>296.79248</v>
      </c>
      <c r="H111" s="3">
        <f t="shared" si="51"/>
        <v>308.04112</v>
      </c>
      <c r="I111" s="3">
        <f t="shared" si="51"/>
        <v>319.28976</v>
      </c>
      <c r="J111" s="3">
        <f t="shared" si="51"/>
        <v>330.5384</v>
      </c>
      <c r="K111" s="3">
        <f t="shared" si="51"/>
        <v>341.78704</v>
      </c>
      <c r="L111" s="3">
        <f t="shared" si="51"/>
        <v>353.03568</v>
      </c>
      <c r="M111" s="3">
        <f t="shared" si="51"/>
        <v>364.28432</v>
      </c>
      <c r="N111" s="3">
        <f t="shared" si="51"/>
        <v>375.53296</v>
      </c>
      <c r="O111" s="3">
        <f t="shared" si="51"/>
        <v>386.7816</v>
      </c>
      <c r="P111" s="3">
        <f t="shared" si="51"/>
        <v>386.7816</v>
      </c>
    </row>
    <row r="112" spans="1:4">
      <c r="A112" s="5" t="s">
        <v>113</v>
      </c>
      <c r="B112" s="3">
        <f>B113-B114</f>
        <v>-3125</v>
      </c>
      <c r="C112" s="3">
        <f t="shared" ref="C112:D112" si="52">C113-C114</f>
        <v>-4375</v>
      </c>
      <c r="D112" s="3">
        <f t="shared" si="52"/>
        <v>-5500</v>
      </c>
    </row>
    <row r="113" spans="1:1">
      <c r="A113" s="5" t="s">
        <v>114</v>
      </c>
    </row>
    <row r="114" spans="1:4">
      <c r="A114" s="5" t="s">
        <v>115</v>
      </c>
      <c r="B114" s="3">
        <f>SUM(B115:B116)</f>
        <v>3125</v>
      </c>
      <c r="C114" s="3">
        <f t="shared" ref="C114:D114" si="53">SUM(C115:C116)</f>
        <v>4375</v>
      </c>
      <c r="D114" s="3">
        <f t="shared" si="53"/>
        <v>5500</v>
      </c>
    </row>
    <row r="115" spans="1:4">
      <c r="A115" s="5" t="s">
        <v>116</v>
      </c>
      <c r="B115" s="3">
        <f>B3</f>
        <v>3125</v>
      </c>
      <c r="C115" s="3">
        <f>C3</f>
        <v>4375</v>
      </c>
      <c r="D115" s="3">
        <f>D3</f>
        <v>2500</v>
      </c>
    </row>
    <row r="116" spans="1:4">
      <c r="A116" s="5" t="s">
        <v>117</v>
      </c>
      <c r="B116" s="3">
        <f>B4</f>
        <v>0</v>
      </c>
      <c r="C116" s="3">
        <f>C4</f>
        <v>0</v>
      </c>
      <c r="D116" s="3">
        <v>3000</v>
      </c>
    </row>
    <row r="117" spans="1:1">
      <c r="A117" s="5" t="s">
        <v>118</v>
      </c>
    </row>
    <row r="118" spans="1:16">
      <c r="A118" s="5" t="s">
        <v>119</v>
      </c>
      <c r="B118" s="3">
        <f>SUM(B120:B123)-B124</f>
        <v>3125</v>
      </c>
      <c r="C118" s="3">
        <f t="shared" ref="C118:P118" si="54">SUM(C120:C123)-C124</f>
        <v>4375</v>
      </c>
      <c r="D118" s="3">
        <f t="shared" si="54"/>
        <v>5500</v>
      </c>
      <c r="E118" s="3">
        <f t="shared" si="54"/>
        <v>-1506.97464</v>
      </c>
      <c r="F118" s="3">
        <f t="shared" si="54"/>
        <v>-1978.351408</v>
      </c>
      <c r="G118" s="3">
        <f t="shared" si="54"/>
        <v>-1963.728176</v>
      </c>
      <c r="H118" s="3">
        <f t="shared" si="54"/>
        <v>-1949.104944</v>
      </c>
      <c r="I118" s="3">
        <f t="shared" si="54"/>
        <v>-1934.481712</v>
      </c>
      <c r="J118" s="3">
        <f t="shared" si="54"/>
        <v>-1919.85848</v>
      </c>
      <c r="K118" s="3">
        <f t="shared" si="54"/>
        <v>-1905.235248</v>
      </c>
      <c r="L118" s="3">
        <f t="shared" si="54"/>
        <v>-1890.612016</v>
      </c>
      <c r="M118" s="3">
        <f t="shared" si="54"/>
        <v>-1875.988784</v>
      </c>
      <c r="N118" s="3">
        <f t="shared" si="54"/>
        <v>-1861.365552</v>
      </c>
      <c r="O118" s="3">
        <f t="shared" si="54"/>
        <v>-1284.31032</v>
      </c>
      <c r="P118" s="3">
        <f t="shared" si="54"/>
        <v>-1284.31032</v>
      </c>
    </row>
    <row r="119" spans="1:4">
      <c r="A119" s="5" t="s">
        <v>120</v>
      </c>
      <c r="B119" s="3">
        <f>SUM(B120:B123)</f>
        <v>3125</v>
      </c>
      <c r="C119" s="3">
        <f t="shared" ref="C119:D119" si="55">SUM(C120:C123)</f>
        <v>4375</v>
      </c>
      <c r="D119" s="3">
        <f t="shared" si="55"/>
        <v>5500</v>
      </c>
    </row>
    <row r="120" spans="1:4">
      <c r="A120" s="5" t="s">
        <v>121</v>
      </c>
      <c r="B120" s="3">
        <f t="shared" ref="B120:D121" si="56">B5</f>
        <v>1875</v>
      </c>
      <c r="C120" s="3">
        <f t="shared" si="56"/>
        <v>1875</v>
      </c>
      <c r="D120" s="3">
        <f t="shared" si="56"/>
        <v>1250</v>
      </c>
    </row>
    <row r="121" spans="1:4">
      <c r="A121" s="5" t="s">
        <v>122</v>
      </c>
      <c r="B121" s="3">
        <f t="shared" si="56"/>
        <v>1250</v>
      </c>
      <c r="C121" s="3">
        <f t="shared" si="56"/>
        <v>2500</v>
      </c>
      <c r="D121" s="3">
        <f t="shared" si="56"/>
        <v>1250</v>
      </c>
    </row>
    <row r="122" spans="1:4">
      <c r="A122" s="5" t="s">
        <v>123</v>
      </c>
      <c r="B122" s="3">
        <v>0</v>
      </c>
      <c r="C122" s="3">
        <v>0</v>
      </c>
      <c r="D122" s="3">
        <v>3000</v>
      </c>
    </row>
    <row r="123" spans="1:1">
      <c r="A123" s="5" t="s">
        <v>124</v>
      </c>
    </row>
    <row r="124" spans="1:16">
      <c r="A124" s="5" t="s">
        <v>125</v>
      </c>
      <c r="B124" s="3">
        <f>SUM(B125:B127)</f>
        <v>0</v>
      </c>
      <c r="C124" s="3">
        <f t="shared" ref="C124:P124" si="57">SUM(C125:C127)</f>
        <v>0</v>
      </c>
      <c r="D124" s="3">
        <f t="shared" si="57"/>
        <v>0</v>
      </c>
      <c r="E124" s="3">
        <f t="shared" si="57"/>
        <v>1506.97464</v>
      </c>
      <c r="F124" s="3">
        <f t="shared" si="57"/>
        <v>1978.351408</v>
      </c>
      <c r="G124" s="3">
        <f t="shared" si="57"/>
        <v>1963.728176</v>
      </c>
      <c r="H124" s="3">
        <f t="shared" si="57"/>
        <v>1949.104944</v>
      </c>
      <c r="I124" s="3">
        <f t="shared" si="57"/>
        <v>1934.481712</v>
      </c>
      <c r="J124" s="3">
        <f t="shared" si="57"/>
        <v>1919.85848</v>
      </c>
      <c r="K124" s="3">
        <f t="shared" si="57"/>
        <v>1905.235248</v>
      </c>
      <c r="L124" s="3">
        <f t="shared" si="57"/>
        <v>1890.612016</v>
      </c>
      <c r="M124" s="3">
        <f t="shared" si="57"/>
        <v>1875.988784</v>
      </c>
      <c r="N124" s="3">
        <f t="shared" si="57"/>
        <v>1861.365552</v>
      </c>
      <c r="O124" s="3">
        <f t="shared" si="57"/>
        <v>1284.31032</v>
      </c>
      <c r="P124" s="3">
        <f t="shared" si="57"/>
        <v>1284.31032</v>
      </c>
    </row>
    <row r="125" spans="1:16">
      <c r="A125" s="5" t="s">
        <v>126</v>
      </c>
      <c r="E125" s="3">
        <f t="shared" ref="E125:P125" si="58">B41</f>
        <v>689.9456</v>
      </c>
      <c r="F125" s="3">
        <f t="shared" si="58"/>
        <v>644.95104</v>
      </c>
      <c r="G125" s="3">
        <f t="shared" si="58"/>
        <v>599.95648</v>
      </c>
      <c r="H125" s="3">
        <f t="shared" si="58"/>
        <v>554.96192</v>
      </c>
      <c r="I125" s="3">
        <f t="shared" si="58"/>
        <v>509.96736</v>
      </c>
      <c r="J125" s="3">
        <f t="shared" si="58"/>
        <v>464.9728</v>
      </c>
      <c r="K125" s="3">
        <f t="shared" si="58"/>
        <v>419.97824</v>
      </c>
      <c r="L125" s="3">
        <f t="shared" si="58"/>
        <v>374.98368</v>
      </c>
      <c r="M125" s="3">
        <f t="shared" si="58"/>
        <v>329.98912</v>
      </c>
      <c r="N125" s="3">
        <f t="shared" si="58"/>
        <v>284.99456</v>
      </c>
      <c r="O125" s="3">
        <f t="shared" si="58"/>
        <v>240</v>
      </c>
      <c r="P125" s="3">
        <f t="shared" si="58"/>
        <v>240</v>
      </c>
    </row>
    <row r="126" spans="1:16">
      <c r="A126" s="5" t="s">
        <v>127</v>
      </c>
      <c r="E126" s="3">
        <f t="shared" ref="E126:P126" si="59">E28</f>
        <v>562.432</v>
      </c>
      <c r="F126" s="3">
        <f t="shared" si="59"/>
        <v>562.432</v>
      </c>
      <c r="G126" s="3">
        <f t="shared" si="59"/>
        <v>562.432</v>
      </c>
      <c r="H126" s="3">
        <f t="shared" si="59"/>
        <v>562.432</v>
      </c>
      <c r="I126" s="3">
        <f t="shared" si="59"/>
        <v>562.432</v>
      </c>
      <c r="J126" s="3">
        <f t="shared" si="59"/>
        <v>562.432</v>
      </c>
      <c r="K126" s="3">
        <f t="shared" si="59"/>
        <v>562.432</v>
      </c>
      <c r="L126" s="3">
        <f t="shared" si="59"/>
        <v>562.432</v>
      </c>
      <c r="M126" s="3">
        <f t="shared" si="59"/>
        <v>562.432</v>
      </c>
      <c r="N126" s="3">
        <f t="shared" si="59"/>
        <v>562.432</v>
      </c>
      <c r="O126" s="3">
        <f t="shared" si="59"/>
        <v>0</v>
      </c>
      <c r="P126" s="3">
        <f t="shared" si="59"/>
        <v>0</v>
      </c>
    </row>
    <row r="127" spans="1:16">
      <c r="A127" s="5" t="s">
        <v>128</v>
      </c>
      <c r="E127" s="3">
        <f t="shared" ref="E127:P127" si="60">B53</f>
        <v>254.59704</v>
      </c>
      <c r="F127" s="3">
        <f t="shared" si="60"/>
        <v>770.968368</v>
      </c>
      <c r="G127" s="3">
        <f t="shared" si="60"/>
        <v>801.339696</v>
      </c>
      <c r="H127" s="3">
        <f t="shared" si="60"/>
        <v>831.711024</v>
      </c>
      <c r="I127" s="3">
        <f t="shared" si="60"/>
        <v>862.082352</v>
      </c>
      <c r="J127" s="3">
        <f t="shared" si="60"/>
        <v>892.45368</v>
      </c>
      <c r="K127" s="3">
        <f t="shared" si="60"/>
        <v>922.825008</v>
      </c>
      <c r="L127" s="3">
        <f t="shared" si="60"/>
        <v>953.196336</v>
      </c>
      <c r="M127" s="3">
        <f t="shared" si="60"/>
        <v>983.567664</v>
      </c>
      <c r="N127" s="3">
        <f t="shared" si="60"/>
        <v>1013.938992</v>
      </c>
      <c r="O127" s="3">
        <f t="shared" si="60"/>
        <v>1044.31032</v>
      </c>
      <c r="P127" s="3">
        <f t="shared" si="60"/>
        <v>1044.31032</v>
      </c>
    </row>
    <row r="128" spans="1:1">
      <c r="A128" s="5" t="s">
        <v>129</v>
      </c>
    </row>
    <row r="129" spans="1:16">
      <c r="A129" s="5" t="s">
        <v>130</v>
      </c>
      <c r="B129" s="3">
        <f t="shared" ref="B129:P129" si="61">B101+B112+B118</f>
        <v>0</v>
      </c>
      <c r="C129" s="3">
        <f t="shared" si="61"/>
        <v>0</v>
      </c>
      <c r="D129" s="3">
        <f t="shared" si="61"/>
        <v>0</v>
      </c>
      <c r="E129" s="3">
        <f t="shared" si="61"/>
        <v>138.730159999999</v>
      </c>
      <c r="F129" s="3">
        <f t="shared" si="61"/>
        <v>196.104752</v>
      </c>
      <c r="G129" s="3">
        <f t="shared" si="61"/>
        <v>199.479344</v>
      </c>
      <c r="H129" s="3">
        <f t="shared" si="61"/>
        <v>202.853936</v>
      </c>
      <c r="I129" s="3">
        <f t="shared" si="61"/>
        <v>206.228528</v>
      </c>
      <c r="J129" s="3">
        <f t="shared" si="61"/>
        <v>209.603120000001</v>
      </c>
      <c r="K129" s="3">
        <f t="shared" si="61"/>
        <v>212.977712</v>
      </c>
      <c r="L129" s="3">
        <f t="shared" si="61"/>
        <v>216.352304</v>
      </c>
      <c r="M129" s="3">
        <f t="shared" si="61"/>
        <v>219.726896</v>
      </c>
      <c r="N129" s="3">
        <f t="shared" si="61"/>
        <v>223.101487999999</v>
      </c>
      <c r="O129" s="3">
        <f t="shared" si="61"/>
        <v>788.90808</v>
      </c>
      <c r="P129" s="3">
        <f t="shared" si="61"/>
        <v>788.90808</v>
      </c>
    </row>
    <row r="130" spans="1:16">
      <c r="A130" s="5" t="s">
        <v>131</v>
      </c>
      <c r="B130" s="3">
        <v>0</v>
      </c>
      <c r="C130" s="3">
        <f t="shared" ref="C130:P130" si="62">B130+C129</f>
        <v>0</v>
      </c>
      <c r="D130" s="3">
        <f t="shared" si="62"/>
        <v>0</v>
      </c>
      <c r="E130" s="3">
        <f t="shared" si="62"/>
        <v>138.730159999999</v>
      </c>
      <c r="F130" s="3">
        <f t="shared" si="62"/>
        <v>334.834911999999</v>
      </c>
      <c r="G130" s="3">
        <f t="shared" si="62"/>
        <v>534.314255999999</v>
      </c>
      <c r="H130" s="3">
        <f t="shared" si="62"/>
        <v>737.168191999999</v>
      </c>
      <c r="I130" s="3">
        <f t="shared" si="62"/>
        <v>943.396719999999</v>
      </c>
      <c r="J130" s="3">
        <f t="shared" si="62"/>
        <v>1152.99984</v>
      </c>
      <c r="K130" s="3">
        <f t="shared" si="62"/>
        <v>1365.977552</v>
      </c>
      <c r="L130" s="3">
        <f t="shared" si="62"/>
        <v>1582.329856</v>
      </c>
      <c r="M130" s="3">
        <f t="shared" si="62"/>
        <v>1802.056752</v>
      </c>
      <c r="N130" s="3">
        <f t="shared" si="62"/>
        <v>2025.15824</v>
      </c>
      <c r="O130" s="3">
        <f t="shared" si="62"/>
        <v>2814.06632</v>
      </c>
      <c r="P130" s="3">
        <f t="shared" si="62"/>
        <v>3602.9744</v>
      </c>
    </row>
    <row r="131" spans="3:3">
      <c r="C131" s="3" t="s">
        <v>132</v>
      </c>
    </row>
    <row r="132" s="1" customFormat="1" spans="1:1">
      <c r="A132" s="1" t="s">
        <v>133</v>
      </c>
    </row>
    <row r="133" s="2" customFormat="1" spans="1:16">
      <c r="A133" s="4" t="s">
        <v>7</v>
      </c>
      <c r="B133" s="6">
        <v>1</v>
      </c>
      <c r="C133" s="6">
        <v>2</v>
      </c>
      <c r="D133" s="6">
        <v>3</v>
      </c>
      <c r="E133" s="6">
        <v>4</v>
      </c>
      <c r="F133" s="6">
        <v>5</v>
      </c>
      <c r="G133" s="6">
        <v>6</v>
      </c>
      <c r="H133" s="6">
        <v>7</v>
      </c>
      <c r="I133" s="6">
        <v>8</v>
      </c>
      <c r="J133" s="6">
        <v>9</v>
      </c>
      <c r="K133" s="6">
        <v>10</v>
      </c>
      <c r="L133" s="6">
        <v>11</v>
      </c>
      <c r="M133" s="6">
        <v>12</v>
      </c>
      <c r="N133" s="6">
        <v>13</v>
      </c>
      <c r="O133" s="6">
        <v>14</v>
      </c>
      <c r="P133" s="6">
        <v>15</v>
      </c>
    </row>
    <row r="134" spans="1:16">
      <c r="A134" s="5" t="s">
        <v>134</v>
      </c>
      <c r="B134" s="3">
        <f>B135+SUM(B138:B141)</f>
        <v>3175</v>
      </c>
      <c r="C134" s="3">
        <f t="shared" ref="C134:P134" si="63">C135+SUM(C138:C141)</f>
        <v>7754</v>
      </c>
      <c r="D134" s="3">
        <f t="shared" si="63"/>
        <v>13624.32</v>
      </c>
      <c r="E134" s="3">
        <f t="shared" si="63"/>
        <v>13090.17656</v>
      </c>
      <c r="F134" s="3">
        <f t="shared" si="63"/>
        <v>12613.407712</v>
      </c>
      <c r="G134" s="3">
        <f t="shared" si="63"/>
        <v>12140.013456</v>
      </c>
      <c r="H134" s="3">
        <f t="shared" si="63"/>
        <v>11669.993792</v>
      </c>
      <c r="I134" s="3">
        <f t="shared" si="63"/>
        <v>11203.34872</v>
      </c>
      <c r="J134" s="3">
        <f t="shared" si="63"/>
        <v>10740.07824</v>
      </c>
      <c r="K134" s="3">
        <f t="shared" si="63"/>
        <v>10280.182352</v>
      </c>
      <c r="L134" s="3">
        <f t="shared" si="63"/>
        <v>9823.661056</v>
      </c>
      <c r="M134" s="3">
        <f t="shared" si="63"/>
        <v>9370.514352</v>
      </c>
      <c r="N134" s="3">
        <f t="shared" si="63"/>
        <v>8920.74224</v>
      </c>
      <c r="O134" s="3">
        <f t="shared" si="63"/>
        <v>9036.77672</v>
      </c>
      <c r="P134" s="3">
        <f t="shared" si="63"/>
        <v>9152.8112</v>
      </c>
    </row>
    <row r="135" spans="1:16">
      <c r="A135" s="5" t="s">
        <v>135</v>
      </c>
      <c r="B135" s="3">
        <f>SUM(B136:B137)</f>
        <v>0</v>
      </c>
      <c r="C135" s="3">
        <f t="shared" ref="C135:P135" si="64">SUM(C136:C137)</f>
        <v>0</v>
      </c>
      <c r="D135" s="3">
        <f t="shared" si="64"/>
        <v>3000</v>
      </c>
      <c r="E135" s="3">
        <f t="shared" si="64"/>
        <v>3138.73016</v>
      </c>
      <c r="F135" s="3">
        <f t="shared" si="64"/>
        <v>3334.834912</v>
      </c>
      <c r="G135" s="3">
        <f t="shared" si="64"/>
        <v>3534.314256</v>
      </c>
      <c r="H135" s="3">
        <f t="shared" si="64"/>
        <v>3737.168192</v>
      </c>
      <c r="I135" s="3">
        <f t="shared" si="64"/>
        <v>3943.39672</v>
      </c>
      <c r="J135" s="3">
        <f t="shared" si="64"/>
        <v>4152.99984</v>
      </c>
      <c r="K135" s="3">
        <f t="shared" si="64"/>
        <v>4365.977552</v>
      </c>
      <c r="L135" s="3">
        <f t="shared" si="64"/>
        <v>4582.329856</v>
      </c>
      <c r="M135" s="3">
        <f t="shared" si="64"/>
        <v>4802.056752</v>
      </c>
      <c r="N135" s="3">
        <f t="shared" si="64"/>
        <v>5025.15824</v>
      </c>
      <c r="O135" s="3">
        <f t="shared" si="64"/>
        <v>5814.06632</v>
      </c>
      <c r="P135" s="3">
        <f t="shared" si="64"/>
        <v>6602.9744</v>
      </c>
    </row>
    <row r="136" spans="1:16">
      <c r="A136" s="5" t="s">
        <v>136</v>
      </c>
      <c r="B136" s="3">
        <f>B4</f>
        <v>0</v>
      </c>
      <c r="C136" s="3">
        <f>C4</f>
        <v>0</v>
      </c>
      <c r="D136" s="3">
        <f>$E$4</f>
        <v>3000</v>
      </c>
      <c r="E136" s="3">
        <f t="shared" ref="E136:P136" si="65">$E$4</f>
        <v>3000</v>
      </c>
      <c r="F136" s="3">
        <f t="shared" si="65"/>
        <v>3000</v>
      </c>
      <c r="G136" s="3">
        <f t="shared" si="65"/>
        <v>3000</v>
      </c>
      <c r="H136" s="3">
        <f t="shared" si="65"/>
        <v>3000</v>
      </c>
      <c r="I136" s="3">
        <f t="shared" si="65"/>
        <v>3000</v>
      </c>
      <c r="J136" s="3">
        <f t="shared" si="65"/>
        <v>3000</v>
      </c>
      <c r="K136" s="3">
        <f t="shared" si="65"/>
        <v>3000</v>
      </c>
      <c r="L136" s="3">
        <f t="shared" si="65"/>
        <v>3000</v>
      </c>
      <c r="M136" s="3">
        <f t="shared" si="65"/>
        <v>3000</v>
      </c>
      <c r="N136" s="3">
        <f t="shared" si="65"/>
        <v>3000</v>
      </c>
      <c r="O136" s="3">
        <f t="shared" si="65"/>
        <v>3000</v>
      </c>
      <c r="P136" s="3">
        <f t="shared" si="65"/>
        <v>3000</v>
      </c>
    </row>
    <row r="137" spans="1:16">
      <c r="A137" s="5" t="s">
        <v>137</v>
      </c>
      <c r="B137" s="3">
        <f>B130</f>
        <v>0</v>
      </c>
      <c r="C137" s="3">
        <f t="shared" ref="C137:P137" si="66">C130</f>
        <v>0</v>
      </c>
      <c r="D137" s="3">
        <f t="shared" si="66"/>
        <v>0</v>
      </c>
      <c r="E137" s="3">
        <f t="shared" si="66"/>
        <v>138.730159999999</v>
      </c>
      <c r="F137" s="3">
        <f t="shared" si="66"/>
        <v>334.834911999999</v>
      </c>
      <c r="G137" s="3">
        <f t="shared" si="66"/>
        <v>534.314255999999</v>
      </c>
      <c r="H137" s="3">
        <f t="shared" si="66"/>
        <v>737.168191999999</v>
      </c>
      <c r="I137" s="3">
        <f t="shared" si="66"/>
        <v>943.396719999999</v>
      </c>
      <c r="J137" s="3">
        <f t="shared" si="66"/>
        <v>1152.99984</v>
      </c>
      <c r="K137" s="3">
        <f t="shared" si="66"/>
        <v>1365.977552</v>
      </c>
      <c r="L137" s="3">
        <f t="shared" si="66"/>
        <v>1582.329856</v>
      </c>
      <c r="M137" s="3">
        <f t="shared" si="66"/>
        <v>1802.056752</v>
      </c>
      <c r="N137" s="3">
        <f t="shared" si="66"/>
        <v>2025.15824</v>
      </c>
      <c r="O137" s="3">
        <f t="shared" si="66"/>
        <v>2814.06632</v>
      </c>
      <c r="P137" s="3">
        <f t="shared" si="66"/>
        <v>3602.9744</v>
      </c>
    </row>
    <row r="138" spans="1:4">
      <c r="A138" s="5" t="s">
        <v>138</v>
      </c>
      <c r="B138" s="3">
        <f>B3+求解!B12</f>
        <v>3175</v>
      </c>
      <c r="C138" s="3">
        <f>B138+C3+求解!C12</f>
        <v>7754</v>
      </c>
      <c r="D138" s="3">
        <f>C138+D3+求解!D12</f>
        <v>10624.32</v>
      </c>
    </row>
    <row r="139" spans="1:16">
      <c r="A139" s="5" t="s">
        <v>139</v>
      </c>
      <c r="B139" s="3">
        <f>SUM(B140:B141)</f>
        <v>0</v>
      </c>
      <c r="C139" s="3">
        <f>SUM(C140:C141)</f>
        <v>0</v>
      </c>
      <c r="D139" s="3">
        <f>SUM(D140:D141)</f>
        <v>0</v>
      </c>
      <c r="E139" s="3">
        <f t="shared" ref="E139:P139" si="67">B19</f>
        <v>9951.4464</v>
      </c>
      <c r="F139" s="3">
        <f t="shared" si="67"/>
        <v>9278.5728</v>
      </c>
      <c r="G139" s="3">
        <f t="shared" si="67"/>
        <v>8605.6992</v>
      </c>
      <c r="H139" s="3">
        <f t="shared" si="67"/>
        <v>7932.8256</v>
      </c>
      <c r="I139" s="3">
        <f t="shared" si="67"/>
        <v>7259.952</v>
      </c>
      <c r="J139" s="3">
        <f t="shared" si="67"/>
        <v>6587.0784</v>
      </c>
      <c r="K139" s="3">
        <f t="shared" si="67"/>
        <v>5914.2048</v>
      </c>
      <c r="L139" s="3">
        <f t="shared" si="67"/>
        <v>5241.3312</v>
      </c>
      <c r="M139" s="3">
        <f t="shared" si="67"/>
        <v>4568.4576</v>
      </c>
      <c r="N139" s="3">
        <f t="shared" si="67"/>
        <v>3895.584</v>
      </c>
      <c r="O139" s="3">
        <f t="shared" si="67"/>
        <v>3222.7104</v>
      </c>
      <c r="P139" s="3">
        <f t="shared" si="67"/>
        <v>2549.8368</v>
      </c>
    </row>
    <row r="140" spans="1:16">
      <c r="A140" s="5" t="s">
        <v>140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</row>
    <row r="141" spans="1:16">
      <c r="A141" s="5" t="s">
        <v>141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</row>
    <row r="142" spans="1:16">
      <c r="A142" s="5" t="s">
        <v>142</v>
      </c>
      <c r="B142" s="3">
        <f>B148+B149</f>
        <v>3175</v>
      </c>
      <c r="C142" s="3">
        <f t="shared" ref="C142:P142" si="68">C148+C149</f>
        <v>7754</v>
      </c>
      <c r="D142" s="3">
        <f t="shared" si="68"/>
        <v>13624.32</v>
      </c>
      <c r="E142" s="3">
        <f t="shared" si="68"/>
        <v>13090.17656</v>
      </c>
      <c r="F142" s="3">
        <f t="shared" si="68"/>
        <v>12613.407712</v>
      </c>
      <c r="G142" s="3">
        <f t="shared" si="68"/>
        <v>12140.013456</v>
      </c>
      <c r="H142" s="3">
        <f t="shared" si="68"/>
        <v>11669.993792</v>
      </c>
      <c r="I142" s="3">
        <f t="shared" si="68"/>
        <v>11203.34872</v>
      </c>
      <c r="J142" s="3">
        <f t="shared" si="68"/>
        <v>10740.07824</v>
      </c>
      <c r="K142" s="3">
        <f t="shared" si="68"/>
        <v>10280.182352</v>
      </c>
      <c r="L142" s="3">
        <f t="shared" si="68"/>
        <v>9823.661056</v>
      </c>
      <c r="M142" s="3">
        <f t="shared" si="68"/>
        <v>9370.514352</v>
      </c>
      <c r="N142" s="3">
        <f t="shared" si="68"/>
        <v>8920.74224</v>
      </c>
      <c r="O142" s="3">
        <f t="shared" si="68"/>
        <v>9036.77672</v>
      </c>
      <c r="P142" s="3">
        <f t="shared" si="68"/>
        <v>9152.8112</v>
      </c>
    </row>
    <row r="143" spans="1:16">
      <c r="A143" s="5" t="s">
        <v>143</v>
      </c>
      <c r="B143" s="3">
        <f>SUM(B144:B145)</f>
        <v>0</v>
      </c>
      <c r="C143" s="3">
        <f t="shared" ref="C143:P143" si="69">SUM(C144:C145)</f>
        <v>0</v>
      </c>
      <c r="D143" s="3">
        <f t="shared" si="69"/>
        <v>0</v>
      </c>
      <c r="E143" s="3">
        <f t="shared" si="69"/>
        <v>0</v>
      </c>
      <c r="F143" s="3">
        <f t="shared" si="69"/>
        <v>0</v>
      </c>
      <c r="G143" s="3">
        <f t="shared" si="69"/>
        <v>0</v>
      </c>
      <c r="H143" s="3">
        <f t="shared" si="69"/>
        <v>0</v>
      </c>
      <c r="I143" s="3">
        <f t="shared" si="69"/>
        <v>0</v>
      </c>
      <c r="J143" s="3">
        <f t="shared" si="69"/>
        <v>0</v>
      </c>
      <c r="K143" s="3">
        <f t="shared" si="69"/>
        <v>0</v>
      </c>
      <c r="L143" s="3">
        <f t="shared" si="69"/>
        <v>0</v>
      </c>
      <c r="M143" s="3">
        <f t="shared" si="69"/>
        <v>0</v>
      </c>
      <c r="N143" s="3">
        <f t="shared" si="69"/>
        <v>0</v>
      </c>
      <c r="O143" s="3">
        <f t="shared" si="69"/>
        <v>0</v>
      </c>
      <c r="P143" s="3">
        <f t="shared" si="69"/>
        <v>0</v>
      </c>
    </row>
    <row r="144" spans="1:16">
      <c r="A144" s="5" t="s">
        <v>144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</row>
    <row r="145" spans="1:1">
      <c r="A145" s="5" t="s">
        <v>145</v>
      </c>
    </row>
    <row r="146" spans="1:16">
      <c r="A146" s="5" t="s">
        <v>146</v>
      </c>
      <c r="B146" s="3">
        <f>B29</f>
        <v>1300</v>
      </c>
      <c r="C146" s="3">
        <f>C29</f>
        <v>4004</v>
      </c>
      <c r="D146" s="3">
        <f t="shared" ref="B146:P146" si="70">D29</f>
        <v>5624.32</v>
      </c>
      <c r="E146" s="3">
        <f t="shared" si="70"/>
        <v>5061.888</v>
      </c>
      <c r="F146" s="3">
        <f t="shared" si="70"/>
        <v>4499.456</v>
      </c>
      <c r="G146" s="3">
        <f t="shared" si="70"/>
        <v>3937.024</v>
      </c>
      <c r="H146" s="3">
        <f t="shared" si="70"/>
        <v>3374.592</v>
      </c>
      <c r="I146" s="3">
        <f t="shared" si="70"/>
        <v>2812.16</v>
      </c>
      <c r="J146" s="3">
        <f t="shared" si="70"/>
        <v>2249.728</v>
      </c>
      <c r="K146" s="3">
        <f t="shared" si="70"/>
        <v>1687.296</v>
      </c>
      <c r="L146" s="3">
        <f t="shared" si="70"/>
        <v>1124.864</v>
      </c>
      <c r="M146" s="3">
        <f t="shared" si="70"/>
        <v>562.432000000001</v>
      </c>
      <c r="N146" s="3">
        <f t="shared" si="70"/>
        <v>9.09494701772928e-13</v>
      </c>
      <c r="O146" s="3">
        <f t="shared" si="70"/>
        <v>0</v>
      </c>
      <c r="P146" s="3">
        <f t="shared" si="70"/>
        <v>0</v>
      </c>
    </row>
    <row r="147" spans="1:16">
      <c r="A147" s="5" t="s">
        <v>147</v>
      </c>
      <c r="D147" s="3">
        <f>$E$4</f>
        <v>3000</v>
      </c>
      <c r="E147" s="3">
        <f t="shared" ref="E147:P147" si="71">$E$4</f>
        <v>3000</v>
      </c>
      <c r="F147" s="3">
        <f t="shared" si="71"/>
        <v>3000</v>
      </c>
      <c r="G147" s="3">
        <f t="shared" si="71"/>
        <v>3000</v>
      </c>
      <c r="H147" s="3">
        <f t="shared" si="71"/>
        <v>3000</v>
      </c>
      <c r="I147" s="3">
        <f t="shared" si="71"/>
        <v>3000</v>
      </c>
      <c r="J147" s="3">
        <f t="shared" si="71"/>
        <v>3000</v>
      </c>
      <c r="K147" s="3">
        <f t="shared" si="71"/>
        <v>3000</v>
      </c>
      <c r="L147" s="3">
        <f t="shared" si="71"/>
        <v>3000</v>
      </c>
      <c r="M147" s="3">
        <f t="shared" si="71"/>
        <v>3000</v>
      </c>
      <c r="N147" s="3">
        <f t="shared" si="71"/>
        <v>3000</v>
      </c>
      <c r="O147" s="3">
        <f t="shared" si="71"/>
        <v>3000</v>
      </c>
      <c r="P147" s="3">
        <f t="shared" si="71"/>
        <v>3000</v>
      </c>
    </row>
    <row r="148" spans="1:16">
      <c r="A148" s="5" t="s">
        <v>148</v>
      </c>
      <c r="B148" s="3">
        <f>SUM(B146:B147)</f>
        <v>1300</v>
      </c>
      <c r="C148" s="3">
        <f t="shared" ref="C148:P148" si="72">SUM(C146:C147)</f>
        <v>4004</v>
      </c>
      <c r="D148" s="3">
        <f t="shared" si="72"/>
        <v>8624.32</v>
      </c>
      <c r="E148" s="3">
        <f t="shared" si="72"/>
        <v>8061.888</v>
      </c>
      <c r="F148" s="3">
        <f t="shared" si="72"/>
        <v>7499.456</v>
      </c>
      <c r="G148" s="3">
        <f t="shared" si="72"/>
        <v>6937.024</v>
      </c>
      <c r="H148" s="3">
        <f t="shared" si="72"/>
        <v>6374.592</v>
      </c>
      <c r="I148" s="3">
        <f t="shared" si="72"/>
        <v>5812.16</v>
      </c>
      <c r="J148" s="3">
        <f t="shared" si="72"/>
        <v>5249.728</v>
      </c>
      <c r="K148" s="3">
        <f t="shared" si="72"/>
        <v>4687.296</v>
      </c>
      <c r="L148" s="3">
        <f t="shared" si="72"/>
        <v>4124.864</v>
      </c>
      <c r="M148" s="3">
        <f t="shared" si="72"/>
        <v>3562.432</v>
      </c>
      <c r="N148" s="3">
        <f t="shared" si="72"/>
        <v>3000</v>
      </c>
      <c r="O148" s="3">
        <f t="shared" si="72"/>
        <v>3000</v>
      </c>
      <c r="P148" s="3">
        <f t="shared" si="72"/>
        <v>3000</v>
      </c>
    </row>
    <row r="149" spans="1:16">
      <c r="A149" s="5" t="s">
        <v>149</v>
      </c>
      <c r="B149" s="3">
        <f>SUM(B150:B152)</f>
        <v>1875</v>
      </c>
      <c r="C149" s="3">
        <f t="shared" ref="C149:P149" si="73">SUM(C150:C152)</f>
        <v>3750</v>
      </c>
      <c r="D149" s="3">
        <f t="shared" si="73"/>
        <v>5000</v>
      </c>
      <c r="E149" s="3">
        <f t="shared" si="73"/>
        <v>5028.28856</v>
      </c>
      <c r="F149" s="3">
        <f t="shared" si="73"/>
        <v>5113.951712</v>
      </c>
      <c r="G149" s="3">
        <f t="shared" si="73"/>
        <v>5202.989456</v>
      </c>
      <c r="H149" s="3">
        <f t="shared" si="73"/>
        <v>5295.401792</v>
      </c>
      <c r="I149" s="3">
        <f t="shared" si="73"/>
        <v>5391.18872</v>
      </c>
      <c r="J149" s="3">
        <f t="shared" si="73"/>
        <v>5490.35024</v>
      </c>
      <c r="K149" s="3">
        <f t="shared" si="73"/>
        <v>5592.886352</v>
      </c>
      <c r="L149" s="3">
        <f t="shared" si="73"/>
        <v>5698.797056</v>
      </c>
      <c r="M149" s="3">
        <f t="shared" si="73"/>
        <v>5808.082352</v>
      </c>
      <c r="N149" s="3">
        <f t="shared" si="73"/>
        <v>5920.74224</v>
      </c>
      <c r="O149" s="3">
        <f t="shared" si="73"/>
        <v>6036.77672</v>
      </c>
      <c r="P149" s="3">
        <f t="shared" si="73"/>
        <v>6152.8112</v>
      </c>
    </row>
    <row r="150" spans="1:16">
      <c r="A150" s="5" t="s">
        <v>150</v>
      </c>
      <c r="B150" s="3">
        <f>已知!B9</f>
        <v>1875</v>
      </c>
      <c r="C150" s="3">
        <f>B150+已知!C9</f>
        <v>3750</v>
      </c>
      <c r="D150" s="3">
        <f>C150+已知!D9</f>
        <v>5000</v>
      </c>
      <c r="E150" s="3">
        <f>D150</f>
        <v>5000</v>
      </c>
      <c r="F150" s="3">
        <f t="shared" ref="F150:P150" si="74">E150</f>
        <v>5000</v>
      </c>
      <c r="G150" s="3">
        <f t="shared" si="74"/>
        <v>5000</v>
      </c>
      <c r="H150" s="3">
        <f t="shared" si="74"/>
        <v>5000</v>
      </c>
      <c r="I150" s="3">
        <f t="shared" si="74"/>
        <v>5000</v>
      </c>
      <c r="J150" s="3">
        <f t="shared" si="74"/>
        <v>5000</v>
      </c>
      <c r="K150" s="3">
        <f t="shared" si="74"/>
        <v>5000</v>
      </c>
      <c r="L150" s="3">
        <f t="shared" si="74"/>
        <v>5000</v>
      </c>
      <c r="M150" s="3">
        <f t="shared" si="74"/>
        <v>5000</v>
      </c>
      <c r="N150" s="3">
        <f t="shared" si="74"/>
        <v>5000</v>
      </c>
      <c r="O150" s="3">
        <f t="shared" si="74"/>
        <v>5000</v>
      </c>
      <c r="P150" s="3">
        <f t="shared" si="74"/>
        <v>5000</v>
      </c>
    </row>
    <row r="151" spans="1:16">
      <c r="A151" s="5" t="s">
        <v>151</v>
      </c>
      <c r="E151" s="3">
        <f>B52</f>
        <v>28.28856</v>
      </c>
      <c r="F151" s="3">
        <f t="shared" ref="F151:P151" si="75">E151+C52</f>
        <v>113.951712</v>
      </c>
      <c r="G151" s="3">
        <f t="shared" si="75"/>
        <v>202.989456</v>
      </c>
      <c r="H151" s="3">
        <f t="shared" si="75"/>
        <v>295.401792</v>
      </c>
      <c r="I151" s="3">
        <f t="shared" si="75"/>
        <v>391.18872</v>
      </c>
      <c r="J151" s="3">
        <f t="shared" si="75"/>
        <v>490.35024</v>
      </c>
      <c r="K151" s="3">
        <f t="shared" si="75"/>
        <v>592.886352</v>
      </c>
      <c r="L151" s="3">
        <f t="shared" si="75"/>
        <v>698.797056</v>
      </c>
      <c r="M151" s="3">
        <f t="shared" si="75"/>
        <v>808.082352</v>
      </c>
      <c r="N151" s="3">
        <f t="shared" si="75"/>
        <v>920.74224</v>
      </c>
      <c r="O151" s="3">
        <f t="shared" si="75"/>
        <v>1036.77672</v>
      </c>
      <c r="P151" s="3">
        <f t="shared" si="75"/>
        <v>1152.8112</v>
      </c>
    </row>
    <row r="152" spans="1:16">
      <c r="A152" s="5" t="s">
        <v>152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</row>
    <row r="153" spans="1:16">
      <c r="A153" s="5" t="s">
        <v>153</v>
      </c>
      <c r="B153" s="8">
        <f>B148/B134</f>
        <v>0.409448818897638</v>
      </c>
      <c r="C153" s="8">
        <f t="shared" ref="C153:P153" si="76">C148/C134</f>
        <v>0.516378643280887</v>
      </c>
      <c r="D153" s="8">
        <f t="shared" si="76"/>
        <v>0.633009207065013</v>
      </c>
      <c r="E153" s="8">
        <f t="shared" si="76"/>
        <v>0.615873129216219</v>
      </c>
      <c r="F153" s="8">
        <f t="shared" si="76"/>
        <v>0.594562244496803</v>
      </c>
      <c r="G153" s="8">
        <f t="shared" si="76"/>
        <v>0.571418147528617</v>
      </c>
      <c r="H153" s="8">
        <f t="shared" si="76"/>
        <v>0.546237822711603</v>
      </c>
      <c r="I153" s="8">
        <f t="shared" si="76"/>
        <v>0.518787743313234</v>
      </c>
      <c r="J153" s="8">
        <f t="shared" si="76"/>
        <v>0.488797928905963</v>
      </c>
      <c r="K153" s="8">
        <f t="shared" si="76"/>
        <v>0.455954557954713</v>
      </c>
      <c r="L153" s="8">
        <f t="shared" si="76"/>
        <v>0.419890708411673</v>
      </c>
      <c r="M153" s="8">
        <f t="shared" si="76"/>
        <v>0.380174648496179</v>
      </c>
      <c r="N153" s="8">
        <f t="shared" si="76"/>
        <v>0.336294886601275</v>
      </c>
      <c r="O153" s="8">
        <f t="shared" si="76"/>
        <v>0.331976775896262</v>
      </c>
      <c r="P153" s="8">
        <f t="shared" si="76"/>
        <v>0.327768150620216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已知</vt:lpstr>
      <vt:lpstr>求解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Q.LJ</cp:lastModifiedBy>
  <dcterms:created xsi:type="dcterms:W3CDTF">2006-09-16T16:00:00Z</dcterms:created>
  <dcterms:modified xsi:type="dcterms:W3CDTF">2023-05-25T09:43:23Z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ae560321-dc45-4664-8429-9a1e1b22bb6d</vt:lpwstr>
  </property>
  <property fmtid="{D5CDD505-2E9C-101B-9397-08002B2CF9AE}" pid="3" name="KSOProductBuildVer">
    <vt:lpwstr>2052-5.2.0.7734</vt:lpwstr>
  </property>
  <property fmtid="{D5CDD505-2E9C-101B-9397-08002B2CF9AE}" pid="4" name="ICV">
    <vt:lpwstr>C9252DEF28222BA1CD096E64A6DFC1C9_42</vt:lpwstr>
  </property>
</Properties>
</file>