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ownloads\blocgame\"/>
    </mc:Choice>
  </mc:AlternateContent>
  <bookViews>
    <workbookView xWindow="0" yWindow="0" windowWidth="21570" windowHeight="8265" activeTab="6"/>
  </bookViews>
  <sheets>
    <sheet name="Wep Calc" sheetId="1" r:id="rId1"/>
    <sheet name="Sheet1" sheetId="6" r:id="rId2"/>
    <sheet name="Sheet2" sheetId="7" r:id="rId3"/>
    <sheet name="Wardec Scraping" sheetId="4" r:id="rId4"/>
    <sheet name="Training" sheetId="3" r:id="rId5"/>
    <sheet name="Ships" sheetId="2" r:id="rId6"/>
    <sheet name="Coms" sheetId="5" r:id="rId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5" l="1"/>
  <c r="K20" i="6" l="1"/>
  <c r="K21" i="6"/>
  <c r="K22" i="6"/>
  <c r="K23" i="6"/>
  <c r="K24" i="6"/>
  <c r="K25" i="6"/>
  <c r="K26" i="6"/>
  <c r="K27" i="6"/>
  <c r="K28" i="6"/>
  <c r="K29" i="6"/>
  <c r="K30" i="6"/>
  <c r="K31" i="6"/>
  <c r="K32" i="6"/>
  <c r="K33" i="6"/>
  <c r="K34" i="6"/>
  <c r="K35" i="6"/>
  <c r="K36" i="6"/>
  <c r="K37" i="6"/>
  <c r="K38" i="6"/>
  <c r="K19" i="6"/>
  <c r="E20" i="6" l="1"/>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19"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20" i="6"/>
  <c r="F20" i="6" s="1"/>
  <c r="D21" i="6"/>
  <c r="F21" i="6" s="1"/>
  <c r="D22" i="6"/>
  <c r="F22" i="6" s="1"/>
  <c r="D23" i="6"/>
  <c r="F23" i="6" s="1"/>
  <c r="D24" i="6"/>
  <c r="F24" i="6" s="1"/>
  <c r="D25" i="6"/>
  <c r="F25" i="6" s="1"/>
  <c r="D26" i="6"/>
  <c r="F26" i="6" s="1"/>
  <c r="D19" i="6"/>
  <c r="F19" i="6" s="1"/>
  <c r="I2" i="6"/>
  <c r="I4" i="6"/>
  <c r="I5" i="6"/>
  <c r="I6" i="6"/>
  <c r="I7" i="6"/>
  <c r="I8" i="6"/>
  <c r="I9" i="6"/>
  <c r="I3" i="6"/>
  <c r="D3" i="6"/>
  <c r="D4" i="6"/>
  <c r="D5" i="6"/>
  <c r="D6" i="6"/>
  <c r="D7" i="6"/>
  <c r="D8" i="6"/>
  <c r="D9" i="6"/>
  <c r="D10" i="6"/>
  <c r="D2" i="6"/>
  <c r="C3" i="6"/>
  <c r="C4" i="6"/>
  <c r="C5" i="6"/>
  <c r="C6" i="6"/>
  <c r="C7" i="6"/>
  <c r="C8" i="6"/>
  <c r="C9" i="6"/>
  <c r="C10" i="6"/>
  <c r="C2" i="6"/>
  <c r="F89" i="6" l="1"/>
  <c r="P24" i="6" s="1"/>
  <c r="F85" i="6"/>
  <c r="P19" i="6" s="1"/>
  <c r="F81" i="6"/>
  <c r="F77" i="6"/>
  <c r="F73" i="6"/>
  <c r="F69" i="6"/>
  <c r="F65" i="6"/>
  <c r="F61" i="6"/>
  <c r="F57" i="6"/>
  <c r="F53" i="6"/>
  <c r="F49" i="6"/>
  <c r="F45" i="6"/>
  <c r="F41" i="6"/>
  <c r="F37" i="6"/>
  <c r="F33" i="6"/>
  <c r="F29" i="6"/>
  <c r="F83" i="6"/>
  <c r="F75" i="6"/>
  <c r="F71" i="6"/>
  <c r="F63" i="6"/>
  <c r="F55" i="6"/>
  <c r="F47" i="6"/>
  <c r="F39" i="6"/>
  <c r="F35" i="6"/>
  <c r="F27" i="6"/>
  <c r="F87" i="6"/>
  <c r="F79" i="6"/>
  <c r="F67" i="6"/>
  <c r="F59" i="6"/>
  <c r="F51" i="6"/>
  <c r="F43" i="6"/>
  <c r="F31" i="6"/>
  <c r="F90" i="6"/>
  <c r="F86" i="6"/>
  <c r="F82" i="6"/>
  <c r="O24" i="6" s="1"/>
  <c r="F78" i="6"/>
  <c r="F74" i="6"/>
  <c r="F70" i="6"/>
  <c r="F66" i="6"/>
  <c r="F62" i="6"/>
  <c r="F58" i="6"/>
  <c r="F54" i="6"/>
  <c r="F50" i="6"/>
  <c r="F46" i="6"/>
  <c r="F42" i="6"/>
  <c r="F38" i="6"/>
  <c r="F34" i="6"/>
  <c r="F30" i="6"/>
  <c r="F88" i="6"/>
  <c r="F84" i="6"/>
  <c r="F80" i="6"/>
  <c r="O19" i="6" s="1"/>
  <c r="F76" i="6"/>
  <c r="F72" i="6"/>
  <c r="F68" i="6"/>
  <c r="F64" i="6"/>
  <c r="F60" i="6"/>
  <c r="F56" i="6"/>
  <c r="F52" i="6"/>
  <c r="F48" i="6"/>
  <c r="F44" i="6"/>
  <c r="F40" i="6"/>
  <c r="F36" i="6"/>
  <c r="F32" i="6"/>
  <c r="F28" i="6"/>
  <c r="C10" i="5"/>
  <c r="G32" i="1" l="1"/>
  <c r="G31" i="1"/>
  <c r="F32" i="1"/>
  <c r="E32" i="1"/>
  <c r="E31" i="1" l="1"/>
  <c r="F31" i="1" s="1"/>
  <c r="O21" i="2" l="1"/>
  <c r="P21" i="2" s="1"/>
  <c r="R21" i="2" s="1"/>
  <c r="O20" i="2"/>
  <c r="P20" i="2" s="1"/>
  <c r="R20" i="2" s="1"/>
  <c r="I2" i="2"/>
  <c r="R22" i="2" l="1"/>
  <c r="I3" i="2" s="1"/>
  <c r="C9" i="5"/>
  <c r="C8" i="5" l="1"/>
  <c r="C7" i="5"/>
  <c r="C6" i="5"/>
  <c r="C5" i="5"/>
  <c r="C4" i="5"/>
  <c r="C3" i="5"/>
  <c r="C2" i="5"/>
  <c r="E4" i="1" l="1"/>
  <c r="F4" i="1" s="1"/>
  <c r="G4" i="1" s="1"/>
  <c r="E30" i="1" l="1"/>
  <c r="F30" i="1" s="1"/>
  <c r="G30" i="1" s="1"/>
  <c r="E21" i="1" l="1"/>
  <c r="F21" i="1" s="1"/>
  <c r="G21" i="1" s="1"/>
  <c r="E20" i="1"/>
  <c r="F20" i="1" s="1"/>
  <c r="G20" i="1" s="1"/>
  <c r="H20" i="1" l="1"/>
  <c r="C3" i="3"/>
  <c r="B4" i="3"/>
  <c r="B5" i="3" l="1"/>
  <c r="C5" i="3" s="1"/>
  <c r="C4" i="3"/>
  <c r="E18" i="1"/>
  <c r="F18" i="1" s="1"/>
  <c r="G18" i="1" s="1"/>
  <c r="B6" i="3" l="1"/>
  <c r="C6" i="3" s="1"/>
  <c r="B7" i="3"/>
  <c r="C7" i="3" s="1"/>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4" i="2"/>
  <c r="D3" i="2"/>
  <c r="D2"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52" i="2"/>
  <c r="C53" i="2"/>
  <c r="C54" i="2"/>
  <c r="C55" i="2"/>
  <c r="C56" i="2"/>
  <c r="C57" i="2"/>
  <c r="C58" i="2"/>
  <c r="C59"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2" i="2"/>
  <c r="E21" i="2" s="1"/>
  <c r="I4" i="2" l="1"/>
  <c r="J4" i="2"/>
  <c r="E2" i="2"/>
  <c r="E90" i="2"/>
  <c r="E78" i="2"/>
  <c r="E70" i="2"/>
  <c r="E62" i="2"/>
  <c r="E50" i="2"/>
  <c r="E38" i="2"/>
  <c r="E26" i="2"/>
  <c r="E5" i="2"/>
  <c r="E101" i="2"/>
  <c r="E97" i="2"/>
  <c r="E93" i="2"/>
  <c r="E89" i="2"/>
  <c r="E85" i="2"/>
  <c r="E81" i="2"/>
  <c r="E77" i="2"/>
  <c r="E73" i="2"/>
  <c r="E69" i="2"/>
  <c r="E65" i="2"/>
  <c r="E61" i="2"/>
  <c r="E57" i="2"/>
  <c r="E53" i="2"/>
  <c r="E49" i="2"/>
  <c r="E45" i="2"/>
  <c r="E41" i="2"/>
  <c r="E37" i="2"/>
  <c r="E33" i="2"/>
  <c r="E29" i="2"/>
  <c r="E25" i="2"/>
  <c r="E20" i="2"/>
  <c r="E16" i="2"/>
  <c r="E12" i="2"/>
  <c r="E8" i="2"/>
  <c r="E4" i="2"/>
  <c r="E98" i="2"/>
  <c r="E86" i="2"/>
  <c r="E74" i="2"/>
  <c r="E58" i="2"/>
  <c r="E46" i="2"/>
  <c r="E30" i="2"/>
  <c r="E17" i="2"/>
  <c r="E9" i="2"/>
  <c r="E100" i="2"/>
  <c r="E96" i="2"/>
  <c r="E92" i="2"/>
  <c r="E88" i="2"/>
  <c r="E84" i="2"/>
  <c r="E80" i="2"/>
  <c r="E76" i="2"/>
  <c r="E72" i="2"/>
  <c r="E68" i="2"/>
  <c r="E64" i="2"/>
  <c r="E60" i="2"/>
  <c r="E56" i="2"/>
  <c r="E52" i="2"/>
  <c r="E48" i="2"/>
  <c r="E44" i="2"/>
  <c r="E40" i="2"/>
  <c r="E36" i="2"/>
  <c r="E32" i="2"/>
  <c r="E28" i="2"/>
  <c r="E24" i="2"/>
  <c r="E19" i="2"/>
  <c r="E15" i="2"/>
  <c r="E11" i="2"/>
  <c r="E7" i="2"/>
  <c r="E3" i="2"/>
  <c r="E94" i="2"/>
  <c r="E82" i="2"/>
  <c r="E66" i="2"/>
  <c r="E54" i="2"/>
  <c r="E42" i="2"/>
  <c r="E34" i="2"/>
  <c r="E22" i="2"/>
  <c r="E13" i="2"/>
  <c r="E99" i="2"/>
  <c r="E95" i="2"/>
  <c r="E91" i="2"/>
  <c r="E87" i="2"/>
  <c r="E83" i="2"/>
  <c r="E79" i="2"/>
  <c r="E75" i="2"/>
  <c r="E71" i="2"/>
  <c r="E67" i="2"/>
  <c r="E63" i="2"/>
  <c r="E59" i="2"/>
  <c r="E55" i="2"/>
  <c r="E51" i="2"/>
  <c r="E47" i="2"/>
  <c r="E43" i="2"/>
  <c r="E39" i="2"/>
  <c r="E35" i="2"/>
  <c r="E31" i="2"/>
  <c r="E27" i="2"/>
  <c r="E23" i="2"/>
  <c r="E18" i="2"/>
  <c r="E14" i="2"/>
  <c r="E10" i="2"/>
  <c r="E6" i="2"/>
  <c r="B8" i="3"/>
  <c r="C8" i="3" s="1"/>
  <c r="E27" i="1"/>
  <c r="F27" i="1" s="1"/>
  <c r="G27" i="1" s="1"/>
  <c r="J5" i="2" l="1"/>
  <c r="I5" i="2"/>
  <c r="B9" i="3"/>
  <c r="C9" i="3" s="1"/>
  <c r="D10" i="3" s="1"/>
  <c r="E17" i="1"/>
  <c r="F17" i="1" s="1"/>
  <c r="G17" i="1" s="1"/>
  <c r="E16" i="1"/>
  <c r="F16" i="1" s="1"/>
  <c r="G16" i="1" s="1"/>
  <c r="E26" i="1"/>
  <c r="F26" i="1" s="1"/>
  <c r="G26" i="1" s="1"/>
  <c r="B10" i="3" l="1"/>
  <c r="C10" i="3" s="1"/>
  <c r="E15" i="1"/>
  <c r="F15" i="1" s="1"/>
  <c r="G15" i="1" s="1"/>
  <c r="B11" i="3" l="1"/>
  <c r="E14" i="1"/>
  <c r="F14" i="1" s="1"/>
  <c r="G14" i="1" s="1"/>
  <c r="B12" i="3" l="1"/>
  <c r="C11" i="3"/>
  <c r="E12" i="1"/>
  <c r="F12" i="1" s="1"/>
  <c r="G12" i="1" s="1"/>
  <c r="C18" i="3" l="1"/>
  <c r="B13" i="3"/>
  <c r="C12" i="3"/>
  <c r="E10" i="1"/>
  <c r="F10" i="1" s="1"/>
  <c r="G10" i="1" s="1"/>
  <c r="B14" i="3" l="1"/>
  <c r="C13" i="3"/>
  <c r="E9" i="1"/>
  <c r="F9" i="1" s="1"/>
  <c r="G9" i="1" s="1"/>
  <c r="D13" i="3" l="1"/>
  <c r="B15" i="3"/>
  <c r="C14" i="3"/>
  <c r="D14" i="3" s="1"/>
  <c r="E8" i="1"/>
  <c r="F8" i="1" s="1"/>
  <c r="G8" i="1" s="1"/>
  <c r="E25" i="1"/>
  <c r="F25" i="1" s="1"/>
  <c r="G25" i="1" s="1"/>
  <c r="B16" i="3" l="1"/>
  <c r="C15" i="3"/>
  <c r="E11" i="1"/>
  <c r="F11" i="1" s="1"/>
  <c r="G11" i="1" s="1"/>
  <c r="B17" i="3" l="1"/>
  <c r="C17" i="3" s="1"/>
  <c r="C16" i="3"/>
  <c r="E6" i="1"/>
  <c r="F6" i="1" s="1"/>
  <c r="G6" i="1" s="1"/>
</calcChain>
</file>

<file path=xl/sharedStrings.xml><?xml version="1.0" encoding="utf-8"?>
<sst xmlns="http://schemas.openxmlformats.org/spreadsheetml/2006/main" count="206" uniqueCount="137">
  <si>
    <t>%</t>
  </si>
  <si>
    <t>next-current</t>
  </si>
  <si>
    <t>weps in current</t>
  </si>
  <si>
    <t>Technology</t>
  </si>
  <si>
    <t>Weapons</t>
  </si>
  <si>
    <t>Stone Age</t>
  </si>
  <si>
    <t>Finest of the 19th Century</t>
  </si>
  <si>
    <t>First World War surplus</t>
  </si>
  <si>
    <t>Second World War surplus</t>
  </si>
  <si>
    <t>Korean War surplus</t>
  </si>
  <si>
    <t>Vietnam War surplus</t>
  </si>
  <si>
    <t>Almost Modern</t>
  </si>
  <si>
    <t>Persian Gulf War surplus</t>
  </si>
  <si>
    <t>Advanced</t>
  </si>
  <si>
    <t>nextlvlamt</t>
  </si>
  <si>
    <t>current tech lvl amt</t>
  </si>
  <si>
    <t>Actual # of Weps</t>
  </si>
  <si>
    <t>Level</t>
  </si>
  <si>
    <t>Planes</t>
  </si>
  <si>
    <t>Meagre</t>
  </si>
  <si>
    <t>1–2</t>
  </si>
  <si>
    <t>Small</t>
  </si>
  <si>
    <t>Mediocre</t>
  </si>
  <si>
    <t>4–5</t>
  </si>
  <si>
    <t>Somewhat Large</t>
  </si>
  <si>
    <t>Large</t>
  </si>
  <si>
    <t>7–8</t>
  </si>
  <si>
    <t>Powerful</t>
  </si>
  <si>
    <t>Very Powerful</t>
  </si>
  <si>
    <t>Airforce</t>
  </si>
  <si>
    <t>viet</t>
  </si>
  <si>
    <t>2nd</t>
  </si>
  <si>
    <t>advanced</t>
  </si>
  <si>
    <t>total weps calc</t>
  </si>
  <si>
    <t>almost modern</t>
  </si>
  <si>
    <t>Ships</t>
  </si>
  <si>
    <t>MG</t>
  </si>
  <si>
    <t>Oil</t>
  </si>
  <si>
    <t>Cumulative MG</t>
  </si>
  <si>
    <t>Cumulative Oil</t>
  </si>
  <si>
    <t xml:space="preserve">[(Army Size)^2 * (Training)^2]/20000 </t>
  </si>
  <si>
    <t>Army Size (k)</t>
  </si>
  <si>
    <t>korean</t>
  </si>
  <si>
    <t>http://blocgame.com/news.php?page=1</t>
  </si>
  <si>
    <t>http://blocgame.com/news.php?page=2</t>
  </si>
  <si>
    <t>http://blocgame.com/news.php?page=3</t>
  </si>
  <si>
    <t>http://blocgame.com/news.php?page=4</t>
  </si>
  <si>
    <t>http://blocgame.com/news.php?page=5</t>
  </si>
  <si>
    <t>http://blocgame.com/news.php?page=6</t>
  </si>
  <si>
    <t>http://blocgame.com/news.php?page=7</t>
  </si>
  <si>
    <t>http://blocgame.com/news.php?page=8</t>
  </si>
  <si>
    <t>http://blocgame.com/news.php?page=9</t>
  </si>
  <si>
    <t>http://blocgame.com/news.php?page=10</t>
  </si>
  <si>
    <t>http://blocgame.com/news.php?page=11</t>
  </si>
  <si>
    <t>http://blocgame.com/news.php?page=12</t>
  </si>
  <si>
    <t>http://blocgame.com/news.php?page=13</t>
  </si>
  <si>
    <t>http://blocgame.com/news.php?page=14</t>
  </si>
  <si>
    <t>http://blocgame.com/news.php?page=15</t>
  </si>
  <si>
    <t>http://blocgame.com/news.php?page=16</t>
  </si>
  <si>
    <t>http://blocgame.com/news.php?page=17</t>
  </si>
  <si>
    <t>http://blocgame.com/news.php?page=18</t>
  </si>
  <si>
    <t>http://blocgame.com/news.php?page=19</t>
  </si>
  <si>
    <t>http://blocgame.com/news.php?page=20</t>
  </si>
  <si>
    <t>http://blocgame.com/news.php?page=21</t>
  </si>
  <si>
    <t>http://blocgame.com/news.php?page=22</t>
  </si>
  <si>
    <t>http://blocgame.com/news.php?page=23</t>
  </si>
  <si>
    <t>http://blocgame.com/news.php?page=24</t>
  </si>
  <si>
    <t>http://blocgame.com/news.php?page=25</t>
  </si>
  <si>
    <t>http://blocgame.com/news.php?page=26</t>
  </si>
  <si>
    <t>http://blocgame.com/news.php?page=27</t>
  </si>
  <si>
    <t>http://blocgame.com/news.php?page=28</t>
  </si>
  <si>
    <t>http://blocgame.com/news.php?page=29</t>
  </si>
  <si>
    <t>http://blocgame.com/news.php?page=30</t>
  </si>
  <si>
    <t>http://blocgame.com/news.php?page=31</t>
  </si>
  <si>
    <t>1st</t>
  </si>
  <si>
    <t xml:space="preserve">There have been several unauthorized raids against other alliances lately. This alliance only sanctions raids against nations without alliances, nations within The Order who haven't logged on for 55 hours or more, and nations in other alliances who have not logged on for 60 hours or more. Any other raid is unauthorized, and is at your own peril. Such raids carry substantial risk as other alliances will open 2nd fronts against your nation, and will flood their nations with resources from across their alliances and pacts. If anyone wants to attack a target outside of the specified parameters, get authorization from an officer first. Thanks. </t>
  </si>
  <si>
    <t>Raid Policy</t>
  </si>
  <si>
    <t>Conscript, One Party</t>
  </si>
  <si>
    <t>Training</t>
  </si>
  <si>
    <t>Conscript 2x</t>
  </si>
  <si>
    <t>LD</t>
  </si>
  <si>
    <t>Don't forget to do labor discipline once a turn. It will double your factory output. More than that though, and you're probably better off selling oil/rm and buying MG.</t>
  </si>
  <si>
    <t>No Support</t>
  </si>
  <si>
    <t>Reason</t>
  </si>
  <si>
    <t>Don't forget to conscript 4k troops every turn. Also if you aren't already, I recommend changing your government type to one party so you can get more manpower. If anyone has any questions about their nation, feel free to drop me a line</t>
  </si>
  <si>
    <t>Everyone should be maintaining 'Good' training at all times. Also, don't forget to draft 4k troops every turn if you're at untapped manpower.</t>
  </si>
  <si>
    <t>Everyone should be conscripting twice a turn if they're at untapped manpower. Don't let your manpower regeneration go to waste.</t>
  </si>
  <si>
    <t>Under no circumstance is anyone allowed to trade, aid or reinforce Nation/Nation Name unless explicitly told otherwise. Resources within this alliance is for mutual aid and benefit, not only personal gain side projects.</t>
  </si>
  <si>
    <t>Got Questions?</t>
  </si>
  <si>
    <t>Got game mechanics questions? Not sure who to raid? Want to min/max more efficiently? Drop by our Skype chat or ask an officer. Any officer can drop you in our skype chat or answer your questions.</t>
  </si>
  <si>
    <t>Char Count</t>
  </si>
  <si>
    <t>Msg</t>
  </si>
  <si>
    <t>Being Raided</t>
  </si>
  <si>
    <t>If you're being raided, always get the raider to send YOU peace. You can't retract it if you've already sent it. Remember, having 5k troops or below is an instakill.</t>
  </si>
  <si>
    <t>Ships now</t>
  </si>
  <si>
    <t>MG needed to blue water:</t>
  </si>
  <si>
    <t>Oil needed to blue water:</t>
  </si>
  <si>
    <t>MG spent so far:</t>
  </si>
  <si>
    <t>Oil spent so far:</t>
  </si>
  <si>
    <t>n</t>
  </si>
  <si>
    <t>m</t>
  </si>
  <si>
    <t>n/2 rounddown</t>
  </si>
  <si>
    <t>n/2 roundup</t>
  </si>
  <si>
    <t># of terms</t>
  </si>
  <si>
    <t>even</t>
  </si>
  <si>
    <t>odd</t>
  </si>
  <si>
    <t>summation</t>
  </si>
  <si>
    <t>% to blue</t>
  </si>
  <si>
    <t>#Planes</t>
  </si>
  <si>
    <t>planes</t>
  </si>
  <si>
    <t>tech</t>
  </si>
  <si>
    <t>training</t>
  </si>
  <si>
    <t>boats</t>
  </si>
  <si>
    <t>-2 = enemy has &gt;=2 times the ships as you</t>
  </si>
  <si>
    <t>-1 = enemy has 4 more ships&lt;x&lt;2 times your ships</t>
  </si>
  <si>
    <t>0 = enemy has 4 less ships&lt;x&lt;4 mroe ships</t>
  </si>
  <si>
    <t>etc</t>
  </si>
  <si>
    <t>tech - linear</t>
  </si>
  <si>
    <t>airforce - exponent</t>
  </si>
  <si>
    <t xml:space="preserve">ships - </t>
  </si>
  <si>
    <t>War Score Makeup</t>
  </si>
  <si>
    <t>troops (% diff)</t>
  </si>
  <si>
    <t>Welcomd</t>
  </si>
  <si>
    <t>Please extend a warm welcome to the additional members that have joined us recently. As a reminder, our raiding policy allows only for nations in alliances that have not logged on for greater than 60 hours, people not in alliances, and people in The Order who have not logged on for more than 55 hours. If you need any advice/help, contact any officer through our skype chat by giving us your skype username, or hit us up with the in game coms.</t>
  </si>
  <si>
    <t>wartechlvl</t>
  </si>
  <si>
    <t>techscore</t>
  </si>
  <si>
    <t>tech c</t>
  </si>
  <si>
    <t>plane c</t>
  </si>
  <si>
    <t>None</t>
  </si>
  <si>
    <t>planescore</t>
  </si>
  <si>
    <t>totalscore</t>
  </si>
  <si>
    <t>persian@7.5planes</t>
  </si>
  <si>
    <t>adv@3planes</t>
  </si>
  <si>
    <t>persian@10planes</t>
  </si>
  <si>
    <t>adv@9planes</t>
  </si>
  <si>
    <t>troop #</t>
  </si>
  <si>
    <t>Hey everyone, this is a friendly reminder that if you are going inactive to let an officer know. In addition, consider going on vacation mode if you're going inactive for more than 55 hours to prevent being farmed. If you are inactive for more than 72 hours without being on vacation mode, you will be kicked from the alliance. Thanks.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</si>
</sst>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
  </numFmts>
  <fonts count="3" x14ac:knownFonts="1">
    <font>
      <sz val="11"/>
      <color theme="1"/>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2" fillId="0" borderId="0" applyNumberFormat="0" applyFill="0" applyBorder="0" applyAlignment="0" applyProtection="0"/>
  </cellStyleXfs>
  <cellXfs count="8">
    <xf numFmtId="0" fontId="0" fillId="0" borderId="0" xfId="0"/>
    <xf numFmtId="164" fontId="0" fillId="0" borderId="0" xfId="0" applyNumberFormat="1"/>
    <xf numFmtId="10" fontId="0" fillId="0" borderId="0" xfId="0" applyNumberFormat="1"/>
    <xf numFmtId="0" fontId="0" fillId="0" borderId="0" xfId="0" applyAlignment="1">
      <alignment wrapText="1"/>
    </xf>
    <xf numFmtId="165" fontId="0" fillId="0" borderId="0" xfId="1" applyNumberFormat="1" applyFont="1"/>
    <xf numFmtId="2" fontId="0" fillId="0" borderId="0" xfId="0" applyNumberFormat="1"/>
    <xf numFmtId="1" fontId="0" fillId="0" borderId="0" xfId="0" applyNumberFormat="1"/>
    <xf numFmtId="0" fontId="2" fillId="0" borderId="0" xfId="2"/>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persian@10planes" TargetMode="External"/><Relationship Id="rId2" Type="http://schemas.openxmlformats.org/officeDocument/2006/relationships/hyperlink" Target="mailto:adv@3planes" TargetMode="External"/><Relationship Id="rId1" Type="http://schemas.openxmlformats.org/officeDocument/2006/relationships/hyperlink" Target="mailto:persian@7.5planes" TargetMode="External"/><Relationship Id="rId4" Type="http://schemas.openxmlformats.org/officeDocument/2006/relationships/hyperlink" Target="mailto:adv@9plane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topLeftCell="A13" workbookViewId="0">
      <selection activeCell="K32" sqref="K32"/>
    </sheetView>
  </sheetViews>
  <sheetFormatPr defaultRowHeight="15" x14ac:dyDescent="0.25"/>
  <cols>
    <col min="1" max="1" width="14.5703125" bestFit="1" customWidth="1"/>
    <col min="2" max="2" width="18.42578125" bestFit="1" customWidth="1"/>
    <col min="3" max="3" width="10.5703125" bestFit="1" customWidth="1"/>
    <col min="4" max="4" width="9.140625" bestFit="1" customWidth="1"/>
    <col min="5" max="5" width="15.28515625" bestFit="1" customWidth="1"/>
    <col min="6" max="6" width="14.85546875" bestFit="1" customWidth="1"/>
    <col min="7" max="7" width="14.140625" bestFit="1" customWidth="1"/>
    <col min="8" max="8" width="15.85546875" bestFit="1" customWidth="1"/>
    <col min="11" max="11" width="15.7109375" bestFit="1" customWidth="1"/>
    <col min="12" max="12" width="6.85546875" bestFit="1" customWidth="1"/>
    <col min="13" max="14" width="6.85546875" customWidth="1"/>
    <col min="15" max="15" width="6.85546875" bestFit="1" customWidth="1"/>
    <col min="16" max="16" width="24.5703125" bestFit="1" customWidth="1"/>
    <col min="18" max="18" width="9.7109375" customWidth="1"/>
    <col min="19" max="19" width="9.28515625" bestFit="1" customWidth="1"/>
  </cols>
  <sheetData>
    <row r="1" spans="1:17" x14ac:dyDescent="0.25">
      <c r="B1" t="s">
        <v>15</v>
      </c>
      <c r="C1" t="s">
        <v>14</v>
      </c>
      <c r="D1" t="s">
        <v>0</v>
      </c>
      <c r="E1" t="s">
        <v>1</v>
      </c>
      <c r="F1" t="s">
        <v>2</v>
      </c>
      <c r="G1" t="s">
        <v>33</v>
      </c>
      <c r="H1" t="s">
        <v>16</v>
      </c>
      <c r="K1" t="s">
        <v>29</v>
      </c>
      <c r="P1" t="s">
        <v>3</v>
      </c>
      <c r="Q1" t="s">
        <v>4</v>
      </c>
    </row>
    <row r="2" spans="1:17" x14ac:dyDescent="0.25">
      <c r="K2" t="s">
        <v>17</v>
      </c>
      <c r="L2" t="s">
        <v>18</v>
      </c>
      <c r="P2" t="s">
        <v>5</v>
      </c>
      <c r="Q2">
        <v>0</v>
      </c>
    </row>
    <row r="3" spans="1:17" x14ac:dyDescent="0.25">
      <c r="K3" t="s">
        <v>19</v>
      </c>
      <c r="L3" t="s">
        <v>20</v>
      </c>
      <c r="M3">
        <v>1.5</v>
      </c>
      <c r="P3" t="s">
        <v>6</v>
      </c>
      <c r="Q3">
        <v>1</v>
      </c>
    </row>
    <row r="4" spans="1:17" x14ac:dyDescent="0.25">
      <c r="A4" t="s">
        <v>74</v>
      </c>
      <c r="B4">
        <v>11</v>
      </c>
      <c r="C4">
        <v>51</v>
      </c>
      <c r="D4" s="2">
        <v>0.32500000000000001</v>
      </c>
      <c r="E4">
        <f>C4-B4</f>
        <v>40</v>
      </c>
      <c r="F4" s="1">
        <f>E4*D4</f>
        <v>13</v>
      </c>
      <c r="G4" s="1">
        <f>F4+B4</f>
        <v>24</v>
      </c>
      <c r="K4" t="s">
        <v>21</v>
      </c>
      <c r="L4">
        <v>3</v>
      </c>
      <c r="M4">
        <v>3</v>
      </c>
      <c r="P4" t="s">
        <v>7</v>
      </c>
      <c r="Q4">
        <v>11</v>
      </c>
    </row>
    <row r="5" spans="1:17" x14ac:dyDescent="0.25">
      <c r="K5" t="s">
        <v>22</v>
      </c>
      <c r="L5" t="s">
        <v>23</v>
      </c>
      <c r="M5">
        <v>4.5</v>
      </c>
      <c r="P5" t="s">
        <v>8</v>
      </c>
      <c r="Q5">
        <v>51</v>
      </c>
    </row>
    <row r="6" spans="1:17" x14ac:dyDescent="0.25">
      <c r="A6" t="s">
        <v>31</v>
      </c>
      <c r="B6">
        <v>51</v>
      </c>
      <c r="C6">
        <v>151</v>
      </c>
      <c r="D6" s="2">
        <v>0.56000000000000005</v>
      </c>
      <c r="E6">
        <f>C6-B6</f>
        <v>100</v>
      </c>
      <c r="F6" s="1">
        <f>E6*D6</f>
        <v>56.000000000000007</v>
      </c>
      <c r="G6" s="1">
        <f>F6+B6</f>
        <v>107</v>
      </c>
      <c r="K6" t="s">
        <v>24</v>
      </c>
      <c r="L6">
        <v>6</v>
      </c>
      <c r="M6">
        <v>6</v>
      </c>
      <c r="P6" t="s">
        <v>9</v>
      </c>
      <c r="Q6">
        <v>151</v>
      </c>
    </row>
    <row r="7" spans="1:17" x14ac:dyDescent="0.25">
      <c r="D7" s="2"/>
      <c r="K7" t="s">
        <v>25</v>
      </c>
      <c r="L7" t="s">
        <v>26</v>
      </c>
      <c r="M7">
        <v>7.5</v>
      </c>
      <c r="P7" t="s">
        <v>10</v>
      </c>
      <c r="Q7">
        <v>301</v>
      </c>
    </row>
    <row r="8" spans="1:17" x14ac:dyDescent="0.25">
      <c r="A8" t="s">
        <v>30</v>
      </c>
      <c r="B8">
        <v>301</v>
      </c>
      <c r="C8">
        <v>500</v>
      </c>
      <c r="D8" s="2">
        <v>0.125</v>
      </c>
      <c r="E8">
        <f>C8-B8</f>
        <v>199</v>
      </c>
      <c r="F8" s="1">
        <f>E8*D8</f>
        <v>24.875</v>
      </c>
      <c r="G8" s="1">
        <f t="shared" ref="G8:G10" si="0">F8+B8</f>
        <v>325.875</v>
      </c>
      <c r="H8">
        <v>325</v>
      </c>
      <c r="K8" t="s">
        <v>27</v>
      </c>
      <c r="L8">
        <v>9</v>
      </c>
      <c r="M8">
        <v>9</v>
      </c>
      <c r="P8" t="s">
        <v>11</v>
      </c>
      <c r="Q8">
        <v>501</v>
      </c>
    </row>
    <row r="9" spans="1:17" x14ac:dyDescent="0.25">
      <c r="A9" t="s">
        <v>30</v>
      </c>
      <c r="B9">
        <v>301</v>
      </c>
      <c r="C9">
        <v>500</v>
      </c>
      <c r="D9" s="2">
        <v>0.58499999999999996</v>
      </c>
      <c r="E9">
        <f>C9-B9</f>
        <v>199</v>
      </c>
      <c r="F9" s="1">
        <f>E9*D9</f>
        <v>116.41499999999999</v>
      </c>
      <c r="G9" s="1">
        <f t="shared" si="0"/>
        <v>417.41499999999996</v>
      </c>
      <c r="H9">
        <v>417</v>
      </c>
      <c r="K9" t="s">
        <v>28</v>
      </c>
      <c r="L9">
        <v>10</v>
      </c>
      <c r="M9">
        <v>10</v>
      </c>
      <c r="P9" t="s">
        <v>12</v>
      </c>
      <c r="Q9">
        <v>1001</v>
      </c>
    </row>
    <row r="10" spans="1:17" x14ac:dyDescent="0.25">
      <c r="A10" t="s">
        <v>30</v>
      </c>
      <c r="B10">
        <v>301</v>
      </c>
      <c r="C10">
        <v>500</v>
      </c>
      <c r="D10" s="2">
        <v>0.66500000000000004</v>
      </c>
      <c r="E10">
        <f>C10-B10</f>
        <v>199</v>
      </c>
      <c r="F10" s="1">
        <f>E10*D10</f>
        <v>132.33500000000001</v>
      </c>
      <c r="G10" s="1">
        <f t="shared" si="0"/>
        <v>433.33500000000004</v>
      </c>
      <c r="H10">
        <v>433</v>
      </c>
      <c r="P10" t="s">
        <v>13</v>
      </c>
      <c r="Q10">
        <v>2001</v>
      </c>
    </row>
    <row r="11" spans="1:17" x14ac:dyDescent="0.25">
      <c r="A11" t="s">
        <v>30</v>
      </c>
      <c r="B11">
        <v>301</v>
      </c>
      <c r="C11">
        <v>500</v>
      </c>
      <c r="D11" s="2">
        <v>0.16500000000000001</v>
      </c>
      <c r="E11">
        <f>C11-B11</f>
        <v>199</v>
      </c>
      <c r="F11" s="1">
        <f>E11*D11</f>
        <v>32.835000000000001</v>
      </c>
      <c r="G11" s="1">
        <f>F11+B11</f>
        <v>333.83499999999998</v>
      </c>
      <c r="H11">
        <v>333</v>
      </c>
    </row>
    <row r="12" spans="1:17" x14ac:dyDescent="0.25">
      <c r="B12">
        <v>301</v>
      </c>
      <c r="C12">
        <v>500</v>
      </c>
      <c r="D12" s="2">
        <v>0.66500000000000004</v>
      </c>
      <c r="E12">
        <f>C12-B12</f>
        <v>199</v>
      </c>
      <c r="F12" s="1">
        <f>E12*D12</f>
        <v>132.33500000000001</v>
      </c>
      <c r="G12" s="1">
        <f>F12+B12</f>
        <v>433.33500000000004</v>
      </c>
    </row>
    <row r="13" spans="1:17" x14ac:dyDescent="0.25">
      <c r="D13" s="2"/>
    </row>
    <row r="14" spans="1:17" x14ac:dyDescent="0.25">
      <c r="A14" t="s">
        <v>34</v>
      </c>
      <c r="B14">
        <v>501</v>
      </c>
      <c r="C14">
        <v>1001</v>
      </c>
      <c r="D14" s="2">
        <v>2E-3</v>
      </c>
      <c r="E14">
        <f>C14-B14</f>
        <v>500</v>
      </c>
      <c r="F14" s="1">
        <f>E14*D14</f>
        <v>1</v>
      </c>
      <c r="G14" s="1">
        <f>F14+B14</f>
        <v>502</v>
      </c>
      <c r="H14">
        <v>501</v>
      </c>
    </row>
    <row r="15" spans="1:17" x14ac:dyDescent="0.25">
      <c r="B15">
        <v>501</v>
      </c>
      <c r="C15">
        <v>1001</v>
      </c>
      <c r="D15" s="2">
        <v>0.29599999999999999</v>
      </c>
      <c r="E15">
        <f t="shared" ref="E15" si="1">C15-B15</f>
        <v>500</v>
      </c>
      <c r="F15" s="1">
        <f t="shared" ref="F15" si="2">E15*D15</f>
        <v>148</v>
      </c>
      <c r="G15" s="1">
        <f t="shared" ref="G15" si="3">F15+B15</f>
        <v>649</v>
      </c>
      <c r="H15">
        <v>648</v>
      </c>
    </row>
    <row r="16" spans="1:17" x14ac:dyDescent="0.25">
      <c r="B16">
        <v>501</v>
      </c>
      <c r="C16">
        <v>1001</v>
      </c>
      <c r="D16" s="2">
        <v>0.55200000000000005</v>
      </c>
      <c r="E16">
        <f t="shared" ref="E16:E17" si="4">C16-B16</f>
        <v>500</v>
      </c>
      <c r="F16" s="1">
        <f t="shared" ref="F16:F17" si="5">E16*D16</f>
        <v>276</v>
      </c>
      <c r="G16" s="1">
        <f t="shared" ref="G16:G17" si="6">F16+B16</f>
        <v>777</v>
      </c>
      <c r="H16">
        <v>776</v>
      </c>
    </row>
    <row r="17" spans="1:8" x14ac:dyDescent="0.25">
      <c r="B17">
        <v>501</v>
      </c>
      <c r="C17">
        <v>1001</v>
      </c>
      <c r="D17" s="2">
        <v>0.192</v>
      </c>
      <c r="E17">
        <f t="shared" si="4"/>
        <v>500</v>
      </c>
      <c r="F17" s="1">
        <f t="shared" si="5"/>
        <v>96</v>
      </c>
      <c r="G17" s="1">
        <f t="shared" si="6"/>
        <v>597</v>
      </c>
    </row>
    <row r="18" spans="1:8" x14ac:dyDescent="0.25">
      <c r="B18">
        <v>501</v>
      </c>
      <c r="C18">
        <v>1001</v>
      </c>
      <c r="D18" s="2">
        <v>0.86799999999999999</v>
      </c>
      <c r="E18">
        <f t="shared" ref="E18:E20" si="7">C18-B18</f>
        <v>500</v>
      </c>
      <c r="F18" s="1">
        <f t="shared" ref="F18:F20" si="8">E18*D18</f>
        <v>434</v>
      </c>
      <c r="G18" s="1">
        <f t="shared" ref="G18:G20" si="9">F18+B18</f>
        <v>935</v>
      </c>
      <c r="H18" s="1"/>
    </row>
    <row r="19" spans="1:8" x14ac:dyDescent="0.25">
      <c r="D19" s="2"/>
      <c r="F19" s="1"/>
      <c r="G19" s="1"/>
    </row>
    <row r="20" spans="1:8" x14ac:dyDescent="0.25">
      <c r="A20" t="s">
        <v>12</v>
      </c>
      <c r="B20">
        <v>1000</v>
      </c>
      <c r="C20">
        <v>2001</v>
      </c>
      <c r="D20" s="2">
        <v>3.2000000000000001E-2</v>
      </c>
      <c r="E20">
        <f t="shared" si="7"/>
        <v>1001</v>
      </c>
      <c r="F20" s="1">
        <f t="shared" si="8"/>
        <v>32.032000000000004</v>
      </c>
      <c r="G20" s="1">
        <f t="shared" si="9"/>
        <v>1032.0319999999999</v>
      </c>
      <c r="H20" s="1">
        <f>G20-G21</f>
        <v>29.028999999999883</v>
      </c>
    </row>
    <row r="21" spans="1:8" x14ac:dyDescent="0.25">
      <c r="B21">
        <v>1000</v>
      </c>
      <c r="C21">
        <v>2001</v>
      </c>
      <c r="D21" s="2">
        <v>3.0000000000000001E-3</v>
      </c>
      <c r="E21">
        <f t="shared" ref="E21" si="10">C21-B21</f>
        <v>1001</v>
      </c>
      <c r="F21" s="1">
        <f t="shared" ref="F21" si="11">E21*D21</f>
        <v>3.0030000000000001</v>
      </c>
      <c r="G21" s="1">
        <f t="shared" ref="G21" si="12">F21+B21</f>
        <v>1003.003</v>
      </c>
    </row>
    <row r="25" spans="1:8" x14ac:dyDescent="0.25">
      <c r="A25" t="s">
        <v>32</v>
      </c>
      <c r="B25">
        <v>2001</v>
      </c>
      <c r="C25">
        <v>102001</v>
      </c>
      <c r="D25" s="2">
        <v>2.2799999999999999E-3</v>
      </c>
      <c r="E25">
        <f>C25-B25</f>
        <v>100000</v>
      </c>
      <c r="F25" s="1">
        <f>E25*D25</f>
        <v>228</v>
      </c>
      <c r="G25" s="1">
        <f>F25+B25</f>
        <v>2229</v>
      </c>
      <c r="H25">
        <v>2228</v>
      </c>
    </row>
    <row r="26" spans="1:8" x14ac:dyDescent="0.25">
      <c r="B26">
        <v>2001</v>
      </c>
      <c r="C26">
        <v>102001</v>
      </c>
      <c r="D26" s="2">
        <v>2.8799999999999999E-2</v>
      </c>
      <c r="E26">
        <f>C26-B26</f>
        <v>100000</v>
      </c>
      <c r="F26" s="1">
        <f>E26*D26/2</f>
        <v>1440</v>
      </c>
      <c r="G26" s="1">
        <f>F26+B26</f>
        <v>3441</v>
      </c>
      <c r="H26">
        <v>3523</v>
      </c>
    </row>
    <row r="27" spans="1:8" x14ac:dyDescent="0.25">
      <c r="B27">
        <v>2001</v>
      </c>
      <c r="C27">
        <v>102001</v>
      </c>
      <c r="D27" s="2">
        <v>4.0000000000000002E-4</v>
      </c>
      <c r="E27">
        <f>C27-B27</f>
        <v>100000</v>
      </c>
      <c r="F27" s="1">
        <f>E27*D27/2</f>
        <v>20</v>
      </c>
      <c r="G27" s="1">
        <f>F27+B27</f>
        <v>2021</v>
      </c>
    </row>
    <row r="30" spans="1:8" x14ac:dyDescent="0.25">
      <c r="A30" t="s">
        <v>42</v>
      </c>
      <c r="B30">
        <v>151</v>
      </c>
      <c r="C30">
        <v>301</v>
      </c>
      <c r="D30" s="2">
        <v>0.2838</v>
      </c>
      <c r="E30">
        <f>C30-B30</f>
        <v>150</v>
      </c>
      <c r="F30" s="1">
        <f>E30*D30/2</f>
        <v>21.285</v>
      </c>
      <c r="G30" s="1">
        <f>F30+B30</f>
        <v>172.285</v>
      </c>
    </row>
    <row r="31" spans="1:8" x14ac:dyDescent="0.25">
      <c r="B31">
        <v>151</v>
      </c>
      <c r="C31">
        <v>301</v>
      </c>
      <c r="D31" s="2">
        <v>1.32E-2</v>
      </c>
      <c r="E31">
        <f>C31-B31</f>
        <v>150</v>
      </c>
      <c r="F31" s="1">
        <f>E31*D31/2</f>
        <v>0.99</v>
      </c>
      <c r="G31" s="1">
        <f>F31+B31</f>
        <v>151.99</v>
      </c>
    </row>
    <row r="32" spans="1:8" x14ac:dyDescent="0.25">
      <c r="B32">
        <v>151</v>
      </c>
      <c r="C32">
        <v>301</v>
      </c>
      <c r="D32" s="2">
        <v>0.2772</v>
      </c>
      <c r="E32">
        <f>C32-B32</f>
        <v>150</v>
      </c>
      <c r="F32" s="1">
        <f>E32*D32/2</f>
        <v>20.79</v>
      </c>
      <c r="G32" s="1">
        <f>F32+B32</f>
        <v>171.79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0"/>
  <sheetViews>
    <sheetView topLeftCell="A13" workbookViewId="0">
      <selection activeCell="M32" sqref="M32"/>
    </sheetView>
  </sheetViews>
  <sheetFormatPr defaultRowHeight="15" x14ac:dyDescent="0.25"/>
  <cols>
    <col min="1" max="1" width="24.5703125" bestFit="1" customWidth="1"/>
    <col min="2" max="2" width="9.28515625" bestFit="1" customWidth="1"/>
    <col min="3" max="3" width="10.28515625" bestFit="1" customWidth="1"/>
    <col min="4" max="4" width="10.7109375" bestFit="1" customWidth="1"/>
    <col min="6" max="6" width="9.85546875" bestFit="1" customWidth="1"/>
    <col min="7" max="7" width="15.7109375" bestFit="1" customWidth="1"/>
    <col min="9" max="9" width="10.5703125" bestFit="1" customWidth="1"/>
    <col min="10" max="10" width="7.85546875" bestFit="1" customWidth="1"/>
    <col min="11" max="11" width="6" bestFit="1" customWidth="1"/>
    <col min="15" max="15" width="18.140625" bestFit="1" customWidth="1"/>
    <col min="16" max="16" width="12.85546875" bestFit="1" customWidth="1"/>
    <col min="17" max="17" width="18.28515625" bestFit="1" customWidth="1"/>
  </cols>
  <sheetData>
    <row r="1" spans="1:17" x14ac:dyDescent="0.25">
      <c r="A1" t="s">
        <v>3</v>
      </c>
      <c r="B1" t="s">
        <v>4</v>
      </c>
      <c r="C1" t="s">
        <v>124</v>
      </c>
      <c r="D1" t="s">
        <v>125</v>
      </c>
      <c r="G1" t="s">
        <v>29</v>
      </c>
      <c r="H1" t="s">
        <v>108</v>
      </c>
      <c r="L1" t="s">
        <v>113</v>
      </c>
    </row>
    <row r="2" spans="1:17" x14ac:dyDescent="0.25">
      <c r="A2" t="s">
        <v>5</v>
      </c>
      <c r="B2">
        <v>0</v>
      </c>
      <c r="C2">
        <f t="shared" ref="C2:C10" si="0">IF(A2="Stone Age",0,
 IF(A2="Finest of the 19th Century",1,
 IF(A2="First World War surplus",2,
 IF(A2="Second World War surplus",3,
 IF(A2="Korean War surplus",4,
 IF(A2="Vietnam War surplus",5,
 IF(A2="Almost Modern",6,
 IF(A2="Persian Gulf War surplus",7,
 IF(A2="Advanced",8,
 "Error")
 ))))))))</f>
        <v>0</v>
      </c>
      <c r="D2">
        <f>$B$12*C2</f>
        <v>0</v>
      </c>
      <c r="G2" t="s">
        <v>128</v>
      </c>
      <c r="H2">
        <v>0</v>
      </c>
      <c r="I2" s="5">
        <f>$B$13^H2</f>
        <v>1</v>
      </c>
      <c r="L2" t="s">
        <v>114</v>
      </c>
    </row>
    <row r="3" spans="1:17" x14ac:dyDescent="0.25">
      <c r="A3" t="s">
        <v>6</v>
      </c>
      <c r="B3">
        <v>1</v>
      </c>
      <c r="C3">
        <f t="shared" si="0"/>
        <v>1</v>
      </c>
      <c r="D3">
        <f t="shared" ref="D3:D10" si="1">$B$12*C3</f>
        <v>500</v>
      </c>
      <c r="G3" t="s">
        <v>19</v>
      </c>
      <c r="H3">
        <v>1.5</v>
      </c>
      <c r="I3" s="5">
        <f>$B$13^H3</f>
        <v>3.7180640123591195</v>
      </c>
      <c r="L3" t="s">
        <v>115</v>
      </c>
      <c r="Q3" t="s">
        <v>117</v>
      </c>
    </row>
    <row r="4" spans="1:17" x14ac:dyDescent="0.25">
      <c r="A4" t="s">
        <v>7</v>
      </c>
      <c r="B4">
        <v>11</v>
      </c>
      <c r="C4">
        <f t="shared" si="0"/>
        <v>2</v>
      </c>
      <c r="D4">
        <f t="shared" si="1"/>
        <v>1000</v>
      </c>
      <c r="G4" t="s">
        <v>21</v>
      </c>
      <c r="H4">
        <v>3</v>
      </c>
      <c r="I4" s="5">
        <f t="shared" ref="I4:I9" si="2">$B$13^H4</f>
        <v>13.824</v>
      </c>
      <c r="L4" t="s">
        <v>116</v>
      </c>
      <c r="Q4" t="s">
        <v>118</v>
      </c>
    </row>
    <row r="5" spans="1:17" x14ac:dyDescent="0.25">
      <c r="A5" t="s">
        <v>8</v>
      </c>
      <c r="B5">
        <v>51</v>
      </c>
      <c r="C5">
        <f t="shared" si="0"/>
        <v>3</v>
      </c>
      <c r="D5">
        <f t="shared" si="1"/>
        <v>1500</v>
      </c>
      <c r="G5" t="s">
        <v>22</v>
      </c>
      <c r="H5">
        <v>4.5</v>
      </c>
      <c r="I5" s="5">
        <f t="shared" si="2"/>
        <v>51.398516906852471</v>
      </c>
      <c r="Q5" t="s">
        <v>119</v>
      </c>
    </row>
    <row r="6" spans="1:17" x14ac:dyDescent="0.25">
      <c r="A6" t="s">
        <v>9</v>
      </c>
      <c r="B6">
        <v>151</v>
      </c>
      <c r="C6">
        <f t="shared" si="0"/>
        <v>4</v>
      </c>
      <c r="D6">
        <f t="shared" si="1"/>
        <v>2000</v>
      </c>
      <c r="G6" t="s">
        <v>24</v>
      </c>
      <c r="H6">
        <v>6</v>
      </c>
      <c r="I6" s="5">
        <f t="shared" si="2"/>
        <v>191.10297599999998</v>
      </c>
      <c r="Q6" t="s">
        <v>111</v>
      </c>
    </row>
    <row r="7" spans="1:17" x14ac:dyDescent="0.25">
      <c r="A7" t="s">
        <v>10</v>
      </c>
      <c r="B7">
        <v>301</v>
      </c>
      <c r="C7">
        <f t="shared" si="0"/>
        <v>5</v>
      </c>
      <c r="D7">
        <f t="shared" si="1"/>
        <v>2500</v>
      </c>
      <c r="G7" t="s">
        <v>25</v>
      </c>
      <c r="H7">
        <v>7.5</v>
      </c>
      <c r="I7" s="5">
        <f t="shared" si="2"/>
        <v>710.53309772032799</v>
      </c>
    </row>
    <row r="8" spans="1:17" x14ac:dyDescent="0.25">
      <c r="A8" t="s">
        <v>11</v>
      </c>
      <c r="B8">
        <v>501</v>
      </c>
      <c r="C8">
        <f t="shared" si="0"/>
        <v>6</v>
      </c>
      <c r="D8">
        <f t="shared" si="1"/>
        <v>3000</v>
      </c>
      <c r="G8" t="s">
        <v>27</v>
      </c>
      <c r="H8">
        <v>9</v>
      </c>
      <c r="I8" s="5">
        <f t="shared" si="2"/>
        <v>2641.8075402239997</v>
      </c>
    </row>
    <row r="9" spans="1:17" x14ac:dyDescent="0.25">
      <c r="A9" t="s">
        <v>12</v>
      </c>
      <c r="B9">
        <v>1001</v>
      </c>
      <c r="C9">
        <f t="shared" si="0"/>
        <v>7</v>
      </c>
      <c r="D9">
        <f t="shared" si="1"/>
        <v>3500</v>
      </c>
      <c r="G9" t="s">
        <v>28</v>
      </c>
      <c r="H9">
        <v>10</v>
      </c>
      <c r="I9" s="5">
        <f t="shared" si="2"/>
        <v>6340.3380965375991</v>
      </c>
    </row>
    <row r="10" spans="1:17" x14ac:dyDescent="0.25">
      <c r="A10" t="s">
        <v>13</v>
      </c>
      <c r="B10">
        <v>2001</v>
      </c>
      <c r="C10">
        <f t="shared" si="0"/>
        <v>8</v>
      </c>
      <c r="D10">
        <f t="shared" si="1"/>
        <v>4000</v>
      </c>
    </row>
    <row r="12" spans="1:17" x14ac:dyDescent="0.25">
      <c r="A12" t="s">
        <v>126</v>
      </c>
      <c r="B12">
        <v>500</v>
      </c>
    </row>
    <row r="13" spans="1:17" x14ac:dyDescent="0.25">
      <c r="A13" t="s">
        <v>127</v>
      </c>
      <c r="B13">
        <v>2.4</v>
      </c>
    </row>
    <row r="18" spans="1:16" x14ac:dyDescent="0.25">
      <c r="B18" t="s">
        <v>124</v>
      </c>
      <c r="C18" t="s">
        <v>109</v>
      </c>
      <c r="D18" t="s">
        <v>125</v>
      </c>
      <c r="E18" t="s">
        <v>129</v>
      </c>
      <c r="F18" t="s">
        <v>130</v>
      </c>
      <c r="I18" t="s">
        <v>135</v>
      </c>
      <c r="J18" t="s">
        <v>111</v>
      </c>
      <c r="O18" s="7" t="s">
        <v>131</v>
      </c>
      <c r="P18" s="7" t="s">
        <v>132</v>
      </c>
    </row>
    <row r="19" spans="1:16" x14ac:dyDescent="0.25">
      <c r="A19" t="s">
        <v>5</v>
      </c>
      <c r="B19">
        <v>0</v>
      </c>
      <c r="C19">
        <v>0</v>
      </c>
      <c r="D19">
        <f>$B$12*B19</f>
        <v>0</v>
      </c>
      <c r="E19" s="6">
        <f>$B$13^C19</f>
        <v>1</v>
      </c>
      <c r="F19" s="6">
        <f>D19+E19</f>
        <v>1</v>
      </c>
      <c r="I19">
        <v>20</v>
      </c>
      <c r="J19">
        <v>10</v>
      </c>
      <c r="K19">
        <f>2*I19*0.2*J19</f>
        <v>80</v>
      </c>
      <c r="O19" s="6">
        <f>F80</f>
        <v>4210.5330977203284</v>
      </c>
      <c r="P19" s="6">
        <f>F85</f>
        <v>4013.8240000000001</v>
      </c>
    </row>
    <row r="20" spans="1:16" x14ac:dyDescent="0.25">
      <c r="B20">
        <v>0</v>
      </c>
      <c r="C20">
        <v>1.5</v>
      </c>
      <c r="D20">
        <f t="shared" ref="D20:D83" si="3">$B$12*B20</f>
        <v>0</v>
      </c>
      <c r="E20" s="6">
        <f t="shared" ref="E20:E83" si="4">$B$13^C20</f>
        <v>3.7180640123591195</v>
      </c>
      <c r="F20" s="6">
        <f t="shared" ref="F20:F83" si="5">D20+E20</f>
        <v>3.7180640123591195</v>
      </c>
      <c r="I20">
        <v>20</v>
      </c>
      <c r="J20">
        <v>30</v>
      </c>
      <c r="K20">
        <f t="shared" ref="K20:K38" si="6">2*I20*0.2*J20</f>
        <v>240</v>
      </c>
    </row>
    <row r="21" spans="1:16" x14ac:dyDescent="0.25">
      <c r="B21">
        <v>0</v>
      </c>
      <c r="C21">
        <v>3</v>
      </c>
      <c r="D21">
        <f t="shared" si="3"/>
        <v>0</v>
      </c>
      <c r="E21" s="6">
        <f t="shared" si="4"/>
        <v>13.824</v>
      </c>
      <c r="F21" s="6">
        <f t="shared" si="5"/>
        <v>13.824</v>
      </c>
      <c r="I21">
        <v>20</v>
      </c>
      <c r="J21">
        <v>50</v>
      </c>
      <c r="K21">
        <f t="shared" si="6"/>
        <v>400</v>
      </c>
    </row>
    <row r="22" spans="1:16" x14ac:dyDescent="0.25">
      <c r="B22">
        <v>0</v>
      </c>
      <c r="C22">
        <v>4.5</v>
      </c>
      <c r="D22">
        <f t="shared" si="3"/>
        <v>0</v>
      </c>
      <c r="E22" s="6">
        <f t="shared" si="4"/>
        <v>51.398516906852471</v>
      </c>
      <c r="F22" s="6">
        <f t="shared" si="5"/>
        <v>51.398516906852471</v>
      </c>
      <c r="I22">
        <v>20</v>
      </c>
      <c r="J22">
        <v>70</v>
      </c>
      <c r="K22">
        <f t="shared" si="6"/>
        <v>560</v>
      </c>
    </row>
    <row r="23" spans="1:16" x14ac:dyDescent="0.25">
      <c r="B23">
        <v>0</v>
      </c>
      <c r="C23">
        <v>6</v>
      </c>
      <c r="D23">
        <f t="shared" si="3"/>
        <v>0</v>
      </c>
      <c r="E23" s="6">
        <f t="shared" si="4"/>
        <v>191.10297599999998</v>
      </c>
      <c r="F23" s="6">
        <f t="shared" si="5"/>
        <v>191.10297599999998</v>
      </c>
      <c r="I23">
        <v>20</v>
      </c>
      <c r="J23">
        <v>90</v>
      </c>
      <c r="K23">
        <f t="shared" si="6"/>
        <v>720</v>
      </c>
      <c r="O23" s="7" t="s">
        <v>133</v>
      </c>
      <c r="P23" s="7" t="s">
        <v>134</v>
      </c>
    </row>
    <row r="24" spans="1:16" x14ac:dyDescent="0.25">
      <c r="B24">
        <v>0</v>
      </c>
      <c r="C24">
        <v>7.5</v>
      </c>
      <c r="D24">
        <f t="shared" si="3"/>
        <v>0</v>
      </c>
      <c r="E24" s="6">
        <f t="shared" si="4"/>
        <v>710.53309772032799</v>
      </c>
      <c r="F24" s="6">
        <f t="shared" si="5"/>
        <v>710.53309772032799</v>
      </c>
      <c r="I24">
        <v>50</v>
      </c>
      <c r="J24">
        <v>10</v>
      </c>
      <c r="K24">
        <f t="shared" si="6"/>
        <v>200</v>
      </c>
      <c r="O24" s="6">
        <f>F82</f>
        <v>9840.3380965375982</v>
      </c>
      <c r="P24" s="6">
        <f>F89</f>
        <v>6641.8075402239992</v>
      </c>
    </row>
    <row r="25" spans="1:16" x14ac:dyDescent="0.25">
      <c r="B25">
        <v>0</v>
      </c>
      <c r="C25">
        <v>9</v>
      </c>
      <c r="D25">
        <f t="shared" si="3"/>
        <v>0</v>
      </c>
      <c r="E25" s="6">
        <f t="shared" si="4"/>
        <v>2641.8075402239997</v>
      </c>
      <c r="F25" s="6">
        <f t="shared" si="5"/>
        <v>2641.8075402239997</v>
      </c>
      <c r="I25">
        <v>50</v>
      </c>
      <c r="J25">
        <v>30</v>
      </c>
      <c r="K25">
        <f t="shared" si="6"/>
        <v>600</v>
      </c>
    </row>
    <row r="26" spans="1:16" x14ac:dyDescent="0.25">
      <c r="B26">
        <v>0</v>
      </c>
      <c r="C26">
        <v>10</v>
      </c>
      <c r="D26">
        <f t="shared" si="3"/>
        <v>0</v>
      </c>
      <c r="E26" s="6">
        <f t="shared" si="4"/>
        <v>6340.3380965375991</v>
      </c>
      <c r="F26" s="6">
        <f t="shared" si="5"/>
        <v>6340.3380965375991</v>
      </c>
      <c r="I26">
        <v>50</v>
      </c>
      <c r="J26">
        <v>50</v>
      </c>
      <c r="K26">
        <f t="shared" si="6"/>
        <v>1000</v>
      </c>
    </row>
    <row r="27" spans="1:16" x14ac:dyDescent="0.25">
      <c r="A27" t="s">
        <v>6</v>
      </c>
      <c r="B27">
        <v>1</v>
      </c>
      <c r="C27">
        <v>0</v>
      </c>
      <c r="D27">
        <f t="shared" si="3"/>
        <v>500</v>
      </c>
      <c r="E27" s="6">
        <f t="shared" si="4"/>
        <v>1</v>
      </c>
      <c r="F27" s="6">
        <f t="shared" si="5"/>
        <v>501</v>
      </c>
      <c r="I27">
        <v>50</v>
      </c>
      <c r="J27">
        <v>70</v>
      </c>
      <c r="K27">
        <f t="shared" si="6"/>
        <v>1400</v>
      </c>
    </row>
    <row r="28" spans="1:16" x14ac:dyDescent="0.25">
      <c r="B28">
        <v>1</v>
      </c>
      <c r="C28">
        <v>1.5</v>
      </c>
      <c r="D28">
        <f t="shared" si="3"/>
        <v>500</v>
      </c>
      <c r="E28" s="6">
        <f t="shared" si="4"/>
        <v>3.7180640123591195</v>
      </c>
      <c r="F28" s="6">
        <f t="shared" si="5"/>
        <v>503.71806401235909</v>
      </c>
      <c r="I28">
        <v>50</v>
      </c>
      <c r="J28">
        <v>90</v>
      </c>
      <c r="K28">
        <f t="shared" si="6"/>
        <v>1800</v>
      </c>
    </row>
    <row r="29" spans="1:16" x14ac:dyDescent="0.25">
      <c r="B29">
        <v>1</v>
      </c>
      <c r="C29">
        <v>3</v>
      </c>
      <c r="D29">
        <f t="shared" si="3"/>
        <v>500</v>
      </c>
      <c r="E29" s="6">
        <f t="shared" si="4"/>
        <v>13.824</v>
      </c>
      <c r="F29" s="6">
        <f t="shared" si="5"/>
        <v>513.82399999999996</v>
      </c>
      <c r="I29">
        <v>100</v>
      </c>
      <c r="J29">
        <v>10</v>
      </c>
      <c r="K29">
        <f t="shared" si="6"/>
        <v>400</v>
      </c>
    </row>
    <row r="30" spans="1:16" x14ac:dyDescent="0.25">
      <c r="B30">
        <v>1</v>
      </c>
      <c r="C30">
        <v>4.5</v>
      </c>
      <c r="D30">
        <f t="shared" si="3"/>
        <v>500</v>
      </c>
      <c r="E30" s="6">
        <f t="shared" si="4"/>
        <v>51.398516906852471</v>
      </c>
      <c r="F30" s="6">
        <f t="shared" si="5"/>
        <v>551.39851690685248</v>
      </c>
      <c r="I30">
        <v>100</v>
      </c>
      <c r="J30">
        <v>30</v>
      </c>
      <c r="K30">
        <f t="shared" si="6"/>
        <v>1200</v>
      </c>
    </row>
    <row r="31" spans="1:16" x14ac:dyDescent="0.25">
      <c r="B31">
        <v>1</v>
      </c>
      <c r="C31">
        <v>6</v>
      </c>
      <c r="D31">
        <f t="shared" si="3"/>
        <v>500</v>
      </c>
      <c r="E31" s="6">
        <f t="shared" si="4"/>
        <v>191.10297599999998</v>
      </c>
      <c r="F31" s="6">
        <f t="shared" si="5"/>
        <v>691.10297600000001</v>
      </c>
      <c r="I31">
        <v>100</v>
      </c>
      <c r="J31">
        <v>50</v>
      </c>
      <c r="K31">
        <f t="shared" si="6"/>
        <v>2000</v>
      </c>
    </row>
    <row r="32" spans="1:16" x14ac:dyDescent="0.25">
      <c r="B32">
        <v>1</v>
      </c>
      <c r="C32">
        <v>7.5</v>
      </c>
      <c r="D32">
        <f t="shared" si="3"/>
        <v>500</v>
      </c>
      <c r="E32" s="6">
        <f t="shared" si="4"/>
        <v>710.53309772032799</v>
      </c>
      <c r="F32" s="6">
        <f t="shared" si="5"/>
        <v>1210.533097720328</v>
      </c>
      <c r="I32">
        <v>100</v>
      </c>
      <c r="J32">
        <v>70</v>
      </c>
      <c r="K32">
        <f t="shared" si="6"/>
        <v>2800</v>
      </c>
    </row>
    <row r="33" spans="1:11" x14ac:dyDescent="0.25">
      <c r="B33">
        <v>1</v>
      </c>
      <c r="C33">
        <v>9</v>
      </c>
      <c r="D33">
        <f t="shared" si="3"/>
        <v>500</v>
      </c>
      <c r="E33" s="6">
        <f t="shared" si="4"/>
        <v>2641.8075402239997</v>
      </c>
      <c r="F33" s="6">
        <f t="shared" si="5"/>
        <v>3141.8075402239997</v>
      </c>
      <c r="I33">
        <v>100</v>
      </c>
      <c r="J33">
        <v>90</v>
      </c>
      <c r="K33">
        <f t="shared" si="6"/>
        <v>3600</v>
      </c>
    </row>
    <row r="34" spans="1:11" x14ac:dyDescent="0.25">
      <c r="B34">
        <v>1</v>
      </c>
      <c r="C34">
        <v>10</v>
      </c>
      <c r="D34">
        <f t="shared" si="3"/>
        <v>500</v>
      </c>
      <c r="E34" s="6">
        <f t="shared" si="4"/>
        <v>6340.3380965375991</v>
      </c>
      <c r="F34" s="6">
        <f t="shared" si="5"/>
        <v>6840.3380965375991</v>
      </c>
      <c r="I34">
        <v>200</v>
      </c>
      <c r="J34">
        <v>10</v>
      </c>
      <c r="K34">
        <f t="shared" si="6"/>
        <v>800</v>
      </c>
    </row>
    <row r="35" spans="1:11" x14ac:dyDescent="0.25">
      <c r="A35" t="s">
        <v>7</v>
      </c>
      <c r="B35">
        <v>2</v>
      </c>
      <c r="C35">
        <v>0</v>
      </c>
      <c r="D35">
        <f t="shared" si="3"/>
        <v>1000</v>
      </c>
      <c r="E35" s="6">
        <f t="shared" si="4"/>
        <v>1</v>
      </c>
      <c r="F35" s="6">
        <f t="shared" si="5"/>
        <v>1001</v>
      </c>
      <c r="I35">
        <v>200</v>
      </c>
      <c r="J35">
        <v>30</v>
      </c>
      <c r="K35">
        <f t="shared" si="6"/>
        <v>2400</v>
      </c>
    </row>
    <row r="36" spans="1:11" x14ac:dyDescent="0.25">
      <c r="B36">
        <v>2</v>
      </c>
      <c r="C36">
        <v>1.5</v>
      </c>
      <c r="D36">
        <f t="shared" si="3"/>
        <v>1000</v>
      </c>
      <c r="E36" s="6">
        <f t="shared" si="4"/>
        <v>3.7180640123591195</v>
      </c>
      <c r="F36" s="6">
        <f t="shared" si="5"/>
        <v>1003.7180640123592</v>
      </c>
      <c r="I36">
        <v>200</v>
      </c>
      <c r="J36">
        <v>50</v>
      </c>
      <c r="K36">
        <f t="shared" si="6"/>
        <v>4000</v>
      </c>
    </row>
    <row r="37" spans="1:11" x14ac:dyDescent="0.25">
      <c r="B37">
        <v>2</v>
      </c>
      <c r="C37">
        <v>3</v>
      </c>
      <c r="D37">
        <f t="shared" si="3"/>
        <v>1000</v>
      </c>
      <c r="E37" s="6">
        <f t="shared" si="4"/>
        <v>13.824</v>
      </c>
      <c r="F37" s="6">
        <f t="shared" si="5"/>
        <v>1013.824</v>
      </c>
      <c r="I37">
        <v>200</v>
      </c>
      <c r="J37">
        <v>70</v>
      </c>
      <c r="K37">
        <f t="shared" si="6"/>
        <v>5600</v>
      </c>
    </row>
    <row r="38" spans="1:11" x14ac:dyDescent="0.25">
      <c r="B38">
        <v>2</v>
      </c>
      <c r="C38">
        <v>4.5</v>
      </c>
      <c r="D38">
        <f t="shared" si="3"/>
        <v>1000</v>
      </c>
      <c r="E38" s="6">
        <f t="shared" si="4"/>
        <v>51.398516906852471</v>
      </c>
      <c r="F38" s="6">
        <f t="shared" si="5"/>
        <v>1051.3985169068524</v>
      </c>
      <c r="I38">
        <v>200</v>
      </c>
      <c r="J38">
        <v>90</v>
      </c>
      <c r="K38">
        <f t="shared" si="6"/>
        <v>7200</v>
      </c>
    </row>
    <row r="39" spans="1:11" x14ac:dyDescent="0.25">
      <c r="B39">
        <v>2</v>
      </c>
      <c r="C39">
        <v>6</v>
      </c>
      <c r="D39">
        <f t="shared" si="3"/>
        <v>1000</v>
      </c>
      <c r="E39" s="6">
        <f t="shared" si="4"/>
        <v>191.10297599999998</v>
      </c>
      <c r="F39" s="6">
        <f t="shared" si="5"/>
        <v>1191.1029759999999</v>
      </c>
    </row>
    <row r="40" spans="1:11" x14ac:dyDescent="0.25">
      <c r="B40">
        <v>2</v>
      </c>
      <c r="C40">
        <v>7.5</v>
      </c>
      <c r="D40">
        <f t="shared" si="3"/>
        <v>1000</v>
      </c>
      <c r="E40" s="6">
        <f t="shared" si="4"/>
        <v>710.53309772032799</v>
      </c>
      <c r="F40" s="6">
        <f t="shared" si="5"/>
        <v>1710.533097720328</v>
      </c>
    </row>
    <row r="41" spans="1:11" x14ac:dyDescent="0.25">
      <c r="B41">
        <v>2</v>
      </c>
      <c r="C41">
        <v>9</v>
      </c>
      <c r="D41">
        <f t="shared" si="3"/>
        <v>1000</v>
      </c>
      <c r="E41" s="6">
        <f t="shared" si="4"/>
        <v>2641.8075402239997</v>
      </c>
      <c r="F41" s="6">
        <f t="shared" si="5"/>
        <v>3641.8075402239997</v>
      </c>
    </row>
    <row r="42" spans="1:11" x14ac:dyDescent="0.25">
      <c r="B42">
        <v>2</v>
      </c>
      <c r="C42">
        <v>10</v>
      </c>
      <c r="D42">
        <f t="shared" si="3"/>
        <v>1000</v>
      </c>
      <c r="E42" s="6">
        <f t="shared" si="4"/>
        <v>6340.3380965375991</v>
      </c>
      <c r="F42" s="6">
        <f t="shared" si="5"/>
        <v>7340.3380965375991</v>
      </c>
    </row>
    <row r="43" spans="1:11" x14ac:dyDescent="0.25">
      <c r="A43" t="s">
        <v>8</v>
      </c>
      <c r="B43">
        <v>3</v>
      </c>
      <c r="C43">
        <v>0</v>
      </c>
      <c r="D43">
        <f t="shared" si="3"/>
        <v>1500</v>
      </c>
      <c r="E43" s="6">
        <f t="shared" si="4"/>
        <v>1</v>
      </c>
      <c r="F43" s="6">
        <f t="shared" si="5"/>
        <v>1501</v>
      </c>
    </row>
    <row r="44" spans="1:11" x14ac:dyDescent="0.25">
      <c r="B44">
        <v>3</v>
      </c>
      <c r="C44">
        <v>1.5</v>
      </c>
      <c r="D44">
        <f t="shared" si="3"/>
        <v>1500</v>
      </c>
      <c r="E44" s="6">
        <f t="shared" si="4"/>
        <v>3.7180640123591195</v>
      </c>
      <c r="F44" s="6">
        <f t="shared" si="5"/>
        <v>1503.718064012359</v>
      </c>
    </row>
    <row r="45" spans="1:11" x14ac:dyDescent="0.25">
      <c r="B45">
        <v>3</v>
      </c>
      <c r="C45">
        <v>3</v>
      </c>
      <c r="D45">
        <f t="shared" si="3"/>
        <v>1500</v>
      </c>
      <c r="E45" s="6">
        <f t="shared" si="4"/>
        <v>13.824</v>
      </c>
      <c r="F45" s="6">
        <f t="shared" si="5"/>
        <v>1513.8240000000001</v>
      </c>
    </row>
    <row r="46" spans="1:11" x14ac:dyDescent="0.25">
      <c r="B46">
        <v>3</v>
      </c>
      <c r="C46">
        <v>4.5</v>
      </c>
      <c r="D46">
        <f t="shared" si="3"/>
        <v>1500</v>
      </c>
      <c r="E46" s="6">
        <f t="shared" si="4"/>
        <v>51.398516906852471</v>
      </c>
      <c r="F46" s="6">
        <f t="shared" si="5"/>
        <v>1551.3985169068524</v>
      </c>
    </row>
    <row r="47" spans="1:11" x14ac:dyDescent="0.25">
      <c r="B47">
        <v>3</v>
      </c>
      <c r="C47">
        <v>6</v>
      </c>
      <c r="D47">
        <f t="shared" si="3"/>
        <v>1500</v>
      </c>
      <c r="E47" s="6">
        <f t="shared" si="4"/>
        <v>191.10297599999998</v>
      </c>
      <c r="F47" s="6">
        <f t="shared" si="5"/>
        <v>1691.1029759999999</v>
      </c>
    </row>
    <row r="48" spans="1:11" x14ac:dyDescent="0.25">
      <c r="B48">
        <v>3</v>
      </c>
      <c r="C48">
        <v>7.5</v>
      </c>
      <c r="D48">
        <f t="shared" si="3"/>
        <v>1500</v>
      </c>
      <c r="E48" s="6">
        <f t="shared" si="4"/>
        <v>710.53309772032799</v>
      </c>
      <c r="F48" s="6">
        <f t="shared" si="5"/>
        <v>2210.533097720328</v>
      </c>
    </row>
    <row r="49" spans="1:6" x14ac:dyDescent="0.25">
      <c r="B49">
        <v>3</v>
      </c>
      <c r="C49">
        <v>9</v>
      </c>
      <c r="D49">
        <f t="shared" si="3"/>
        <v>1500</v>
      </c>
      <c r="E49" s="6">
        <f t="shared" si="4"/>
        <v>2641.8075402239997</v>
      </c>
      <c r="F49" s="6">
        <f t="shared" si="5"/>
        <v>4141.8075402239992</v>
      </c>
    </row>
    <row r="50" spans="1:6" x14ac:dyDescent="0.25">
      <c r="B50">
        <v>3</v>
      </c>
      <c r="C50">
        <v>10</v>
      </c>
      <c r="D50">
        <f t="shared" si="3"/>
        <v>1500</v>
      </c>
      <c r="E50" s="6">
        <f t="shared" si="4"/>
        <v>6340.3380965375991</v>
      </c>
      <c r="F50" s="6">
        <f t="shared" si="5"/>
        <v>7840.3380965375991</v>
      </c>
    </row>
    <row r="51" spans="1:6" x14ac:dyDescent="0.25">
      <c r="A51" t="s">
        <v>9</v>
      </c>
      <c r="B51">
        <v>4</v>
      </c>
      <c r="C51">
        <v>0</v>
      </c>
      <c r="D51">
        <f t="shared" si="3"/>
        <v>2000</v>
      </c>
      <c r="E51" s="6">
        <f t="shared" si="4"/>
        <v>1</v>
      </c>
      <c r="F51" s="6">
        <f t="shared" si="5"/>
        <v>2001</v>
      </c>
    </row>
    <row r="52" spans="1:6" x14ac:dyDescent="0.25">
      <c r="B52">
        <v>4</v>
      </c>
      <c r="C52">
        <v>1.5</v>
      </c>
      <c r="D52">
        <f t="shared" si="3"/>
        <v>2000</v>
      </c>
      <c r="E52" s="6">
        <f t="shared" si="4"/>
        <v>3.7180640123591195</v>
      </c>
      <c r="F52" s="6">
        <f t="shared" si="5"/>
        <v>2003.718064012359</v>
      </c>
    </row>
    <row r="53" spans="1:6" x14ac:dyDescent="0.25">
      <c r="B53">
        <v>4</v>
      </c>
      <c r="C53">
        <v>3</v>
      </c>
      <c r="D53">
        <f t="shared" si="3"/>
        <v>2000</v>
      </c>
      <c r="E53" s="6">
        <f t="shared" si="4"/>
        <v>13.824</v>
      </c>
      <c r="F53" s="6">
        <f t="shared" si="5"/>
        <v>2013.8240000000001</v>
      </c>
    </row>
    <row r="54" spans="1:6" x14ac:dyDescent="0.25">
      <c r="B54">
        <v>4</v>
      </c>
      <c r="C54">
        <v>4.5</v>
      </c>
      <c r="D54">
        <f t="shared" si="3"/>
        <v>2000</v>
      </c>
      <c r="E54" s="6">
        <f t="shared" si="4"/>
        <v>51.398516906852471</v>
      </c>
      <c r="F54" s="6">
        <f t="shared" si="5"/>
        <v>2051.3985169068524</v>
      </c>
    </row>
    <row r="55" spans="1:6" x14ac:dyDescent="0.25">
      <c r="B55">
        <v>4</v>
      </c>
      <c r="C55">
        <v>6</v>
      </c>
      <c r="D55">
        <f t="shared" si="3"/>
        <v>2000</v>
      </c>
      <c r="E55" s="6">
        <f t="shared" si="4"/>
        <v>191.10297599999998</v>
      </c>
      <c r="F55" s="6">
        <f t="shared" si="5"/>
        <v>2191.1029760000001</v>
      </c>
    </row>
    <row r="56" spans="1:6" x14ac:dyDescent="0.25">
      <c r="B56">
        <v>4</v>
      </c>
      <c r="C56">
        <v>7.5</v>
      </c>
      <c r="D56">
        <f t="shared" si="3"/>
        <v>2000</v>
      </c>
      <c r="E56" s="6">
        <f t="shared" si="4"/>
        <v>710.53309772032799</v>
      </c>
      <c r="F56" s="6">
        <f t="shared" si="5"/>
        <v>2710.533097720328</v>
      </c>
    </row>
    <row r="57" spans="1:6" x14ac:dyDescent="0.25">
      <c r="B57">
        <v>4</v>
      </c>
      <c r="C57">
        <v>9</v>
      </c>
      <c r="D57">
        <f t="shared" si="3"/>
        <v>2000</v>
      </c>
      <c r="E57" s="6">
        <f t="shared" si="4"/>
        <v>2641.8075402239997</v>
      </c>
      <c r="F57" s="6">
        <f t="shared" si="5"/>
        <v>4641.8075402239992</v>
      </c>
    </row>
    <row r="58" spans="1:6" x14ac:dyDescent="0.25">
      <c r="B58">
        <v>4</v>
      </c>
      <c r="C58">
        <v>10</v>
      </c>
      <c r="D58">
        <f t="shared" si="3"/>
        <v>2000</v>
      </c>
      <c r="E58" s="6">
        <f t="shared" si="4"/>
        <v>6340.3380965375991</v>
      </c>
      <c r="F58" s="6">
        <f t="shared" si="5"/>
        <v>8340.3380965375982</v>
      </c>
    </row>
    <row r="59" spans="1:6" x14ac:dyDescent="0.25">
      <c r="A59" t="s">
        <v>10</v>
      </c>
      <c r="B59">
        <v>5</v>
      </c>
      <c r="C59">
        <v>0</v>
      </c>
      <c r="D59">
        <f t="shared" si="3"/>
        <v>2500</v>
      </c>
      <c r="E59" s="6">
        <f t="shared" si="4"/>
        <v>1</v>
      </c>
      <c r="F59" s="6">
        <f t="shared" si="5"/>
        <v>2501</v>
      </c>
    </row>
    <row r="60" spans="1:6" x14ac:dyDescent="0.25">
      <c r="B60">
        <v>5</v>
      </c>
      <c r="C60">
        <v>1.5</v>
      </c>
      <c r="D60">
        <f t="shared" si="3"/>
        <v>2500</v>
      </c>
      <c r="E60" s="6">
        <f t="shared" si="4"/>
        <v>3.7180640123591195</v>
      </c>
      <c r="F60" s="6">
        <f t="shared" si="5"/>
        <v>2503.7180640123593</v>
      </c>
    </row>
    <row r="61" spans="1:6" x14ac:dyDescent="0.25">
      <c r="B61">
        <v>5</v>
      </c>
      <c r="C61">
        <v>3</v>
      </c>
      <c r="D61">
        <f t="shared" si="3"/>
        <v>2500</v>
      </c>
      <c r="E61" s="6">
        <f t="shared" si="4"/>
        <v>13.824</v>
      </c>
      <c r="F61" s="6">
        <f t="shared" si="5"/>
        <v>2513.8240000000001</v>
      </c>
    </row>
    <row r="62" spans="1:6" x14ac:dyDescent="0.25">
      <c r="B62">
        <v>5</v>
      </c>
      <c r="C62">
        <v>4.5</v>
      </c>
      <c r="D62">
        <f t="shared" si="3"/>
        <v>2500</v>
      </c>
      <c r="E62" s="6">
        <f t="shared" si="4"/>
        <v>51.398516906852471</v>
      </c>
      <c r="F62" s="6">
        <f t="shared" si="5"/>
        <v>2551.3985169068524</v>
      </c>
    </row>
    <row r="63" spans="1:6" x14ac:dyDescent="0.25">
      <c r="B63">
        <v>5</v>
      </c>
      <c r="C63">
        <v>6</v>
      </c>
      <c r="D63">
        <f t="shared" si="3"/>
        <v>2500</v>
      </c>
      <c r="E63" s="6">
        <f t="shared" si="4"/>
        <v>191.10297599999998</v>
      </c>
      <c r="F63" s="6">
        <f t="shared" si="5"/>
        <v>2691.1029760000001</v>
      </c>
    </row>
    <row r="64" spans="1:6" x14ac:dyDescent="0.25">
      <c r="B64">
        <v>5</v>
      </c>
      <c r="C64">
        <v>7.5</v>
      </c>
      <c r="D64">
        <f t="shared" si="3"/>
        <v>2500</v>
      </c>
      <c r="E64" s="6">
        <f t="shared" si="4"/>
        <v>710.53309772032799</v>
      </c>
      <c r="F64" s="6">
        <f t="shared" si="5"/>
        <v>3210.533097720328</v>
      </c>
    </row>
    <row r="65" spans="1:6" x14ac:dyDescent="0.25">
      <c r="B65">
        <v>5</v>
      </c>
      <c r="C65">
        <v>9</v>
      </c>
      <c r="D65">
        <f t="shared" si="3"/>
        <v>2500</v>
      </c>
      <c r="E65" s="6">
        <f t="shared" si="4"/>
        <v>2641.8075402239997</v>
      </c>
      <c r="F65" s="6">
        <f t="shared" si="5"/>
        <v>5141.8075402239992</v>
      </c>
    </row>
    <row r="66" spans="1:6" x14ac:dyDescent="0.25">
      <c r="B66">
        <v>5</v>
      </c>
      <c r="C66">
        <v>10</v>
      </c>
      <c r="D66">
        <f t="shared" si="3"/>
        <v>2500</v>
      </c>
      <c r="E66" s="6">
        <f t="shared" si="4"/>
        <v>6340.3380965375991</v>
      </c>
      <c r="F66" s="6">
        <f t="shared" si="5"/>
        <v>8840.3380965375982</v>
      </c>
    </row>
    <row r="67" spans="1:6" x14ac:dyDescent="0.25">
      <c r="A67" t="s">
        <v>11</v>
      </c>
      <c r="B67">
        <v>6</v>
      </c>
      <c r="C67">
        <v>0</v>
      </c>
      <c r="D67">
        <f t="shared" si="3"/>
        <v>3000</v>
      </c>
      <c r="E67" s="6">
        <f t="shared" si="4"/>
        <v>1</v>
      </c>
      <c r="F67" s="6">
        <f t="shared" si="5"/>
        <v>3001</v>
      </c>
    </row>
    <row r="68" spans="1:6" x14ac:dyDescent="0.25">
      <c r="B68">
        <v>6</v>
      </c>
      <c r="C68">
        <v>1.5</v>
      </c>
      <c r="D68">
        <f t="shared" si="3"/>
        <v>3000</v>
      </c>
      <c r="E68" s="6">
        <f t="shared" si="4"/>
        <v>3.7180640123591195</v>
      </c>
      <c r="F68" s="6">
        <f t="shared" si="5"/>
        <v>3003.7180640123593</v>
      </c>
    </row>
    <row r="69" spans="1:6" x14ac:dyDescent="0.25">
      <c r="B69">
        <v>6</v>
      </c>
      <c r="C69">
        <v>3</v>
      </c>
      <c r="D69">
        <f t="shared" si="3"/>
        <v>3000</v>
      </c>
      <c r="E69" s="6">
        <f t="shared" si="4"/>
        <v>13.824</v>
      </c>
      <c r="F69" s="6">
        <f t="shared" si="5"/>
        <v>3013.8240000000001</v>
      </c>
    </row>
    <row r="70" spans="1:6" x14ac:dyDescent="0.25">
      <c r="B70">
        <v>6</v>
      </c>
      <c r="C70">
        <v>4.5</v>
      </c>
      <c r="D70">
        <f t="shared" si="3"/>
        <v>3000</v>
      </c>
      <c r="E70" s="6">
        <f t="shared" si="4"/>
        <v>51.398516906852471</v>
      </c>
      <c r="F70" s="6">
        <f t="shared" si="5"/>
        <v>3051.3985169068524</v>
      </c>
    </row>
    <row r="71" spans="1:6" x14ac:dyDescent="0.25">
      <c r="B71">
        <v>6</v>
      </c>
      <c r="C71">
        <v>6</v>
      </c>
      <c r="D71">
        <f t="shared" si="3"/>
        <v>3000</v>
      </c>
      <c r="E71" s="6">
        <f t="shared" si="4"/>
        <v>191.10297599999998</v>
      </c>
      <c r="F71" s="6">
        <f t="shared" si="5"/>
        <v>3191.1029760000001</v>
      </c>
    </row>
    <row r="72" spans="1:6" x14ac:dyDescent="0.25">
      <c r="B72">
        <v>6</v>
      </c>
      <c r="C72">
        <v>7.5</v>
      </c>
      <c r="D72">
        <f t="shared" si="3"/>
        <v>3000</v>
      </c>
      <c r="E72" s="6">
        <f t="shared" si="4"/>
        <v>710.53309772032799</v>
      </c>
      <c r="F72" s="6">
        <f t="shared" si="5"/>
        <v>3710.533097720328</v>
      </c>
    </row>
    <row r="73" spans="1:6" x14ac:dyDescent="0.25">
      <c r="B73">
        <v>6</v>
      </c>
      <c r="C73">
        <v>9</v>
      </c>
      <c r="D73">
        <f t="shared" si="3"/>
        <v>3000</v>
      </c>
      <c r="E73" s="6">
        <f t="shared" si="4"/>
        <v>2641.8075402239997</v>
      </c>
      <c r="F73" s="6">
        <f t="shared" si="5"/>
        <v>5641.8075402239992</v>
      </c>
    </row>
    <row r="74" spans="1:6" x14ac:dyDescent="0.25">
      <c r="B74">
        <v>6</v>
      </c>
      <c r="C74">
        <v>10</v>
      </c>
      <c r="D74">
        <f t="shared" si="3"/>
        <v>3000</v>
      </c>
      <c r="E74" s="6">
        <f t="shared" si="4"/>
        <v>6340.3380965375991</v>
      </c>
      <c r="F74" s="6">
        <f t="shared" si="5"/>
        <v>9340.3380965375982</v>
      </c>
    </row>
    <row r="75" spans="1:6" x14ac:dyDescent="0.25">
      <c r="A75" t="s">
        <v>12</v>
      </c>
      <c r="B75">
        <v>7</v>
      </c>
      <c r="C75">
        <v>0</v>
      </c>
      <c r="D75">
        <f t="shared" si="3"/>
        <v>3500</v>
      </c>
      <c r="E75" s="6">
        <f t="shared" si="4"/>
        <v>1</v>
      </c>
      <c r="F75" s="6">
        <f t="shared" si="5"/>
        <v>3501</v>
      </c>
    </row>
    <row r="76" spans="1:6" x14ac:dyDescent="0.25">
      <c r="B76">
        <v>7</v>
      </c>
      <c r="C76">
        <v>1.5</v>
      </c>
      <c r="D76">
        <f t="shared" si="3"/>
        <v>3500</v>
      </c>
      <c r="E76" s="6">
        <f t="shared" si="4"/>
        <v>3.7180640123591195</v>
      </c>
      <c r="F76" s="6">
        <f t="shared" si="5"/>
        <v>3503.7180640123593</v>
      </c>
    </row>
    <row r="77" spans="1:6" x14ac:dyDescent="0.25">
      <c r="B77">
        <v>7</v>
      </c>
      <c r="C77">
        <v>3</v>
      </c>
      <c r="D77">
        <f t="shared" si="3"/>
        <v>3500</v>
      </c>
      <c r="E77" s="6">
        <f t="shared" si="4"/>
        <v>13.824</v>
      </c>
      <c r="F77" s="6">
        <f t="shared" si="5"/>
        <v>3513.8240000000001</v>
      </c>
    </row>
    <row r="78" spans="1:6" x14ac:dyDescent="0.25">
      <c r="B78">
        <v>7</v>
      </c>
      <c r="C78">
        <v>4.5</v>
      </c>
      <c r="D78">
        <f t="shared" si="3"/>
        <v>3500</v>
      </c>
      <c r="E78" s="6">
        <f t="shared" si="4"/>
        <v>51.398516906852471</v>
      </c>
      <c r="F78" s="6">
        <f t="shared" si="5"/>
        <v>3551.3985169068524</v>
      </c>
    </row>
    <row r="79" spans="1:6" x14ac:dyDescent="0.25">
      <c r="B79">
        <v>7</v>
      </c>
      <c r="C79">
        <v>6</v>
      </c>
      <c r="D79">
        <f t="shared" si="3"/>
        <v>3500</v>
      </c>
      <c r="E79" s="6">
        <f t="shared" si="4"/>
        <v>191.10297599999998</v>
      </c>
      <c r="F79" s="6">
        <f t="shared" si="5"/>
        <v>3691.1029760000001</v>
      </c>
    </row>
    <row r="80" spans="1:6" x14ac:dyDescent="0.25">
      <c r="B80">
        <v>7</v>
      </c>
      <c r="C80">
        <v>7.5</v>
      </c>
      <c r="D80">
        <f t="shared" si="3"/>
        <v>3500</v>
      </c>
      <c r="E80" s="6">
        <f t="shared" si="4"/>
        <v>710.53309772032799</v>
      </c>
      <c r="F80" s="6">
        <f t="shared" si="5"/>
        <v>4210.5330977203284</v>
      </c>
    </row>
    <row r="81" spans="1:6" x14ac:dyDescent="0.25">
      <c r="B81">
        <v>7</v>
      </c>
      <c r="C81">
        <v>9</v>
      </c>
      <c r="D81">
        <f t="shared" si="3"/>
        <v>3500</v>
      </c>
      <c r="E81" s="6">
        <f t="shared" si="4"/>
        <v>2641.8075402239997</v>
      </c>
      <c r="F81" s="6">
        <f t="shared" si="5"/>
        <v>6141.8075402239992</v>
      </c>
    </row>
    <row r="82" spans="1:6" x14ac:dyDescent="0.25">
      <c r="B82">
        <v>7</v>
      </c>
      <c r="C82">
        <v>10</v>
      </c>
      <c r="D82">
        <f t="shared" si="3"/>
        <v>3500</v>
      </c>
      <c r="E82" s="6">
        <f t="shared" si="4"/>
        <v>6340.3380965375991</v>
      </c>
      <c r="F82" s="6">
        <f t="shared" si="5"/>
        <v>9840.3380965375982</v>
      </c>
    </row>
    <row r="83" spans="1:6" x14ac:dyDescent="0.25">
      <c r="A83" t="s">
        <v>13</v>
      </c>
      <c r="B83">
        <v>8</v>
      </c>
      <c r="C83">
        <v>0</v>
      </c>
      <c r="D83">
        <f t="shared" si="3"/>
        <v>4000</v>
      </c>
      <c r="E83" s="6">
        <f t="shared" si="4"/>
        <v>1</v>
      </c>
      <c r="F83" s="6">
        <f t="shared" si="5"/>
        <v>4001</v>
      </c>
    </row>
    <row r="84" spans="1:6" x14ac:dyDescent="0.25">
      <c r="B84">
        <v>8</v>
      </c>
      <c r="C84">
        <v>1.5</v>
      </c>
      <c r="D84">
        <f t="shared" ref="D84:D90" si="7">$B$12*B84</f>
        <v>4000</v>
      </c>
      <c r="E84" s="6">
        <f t="shared" ref="E84:E90" si="8">$B$13^C84</f>
        <v>3.7180640123591195</v>
      </c>
      <c r="F84" s="6">
        <f t="shared" ref="F84:F90" si="9">D84+E84</f>
        <v>4003.7180640123593</v>
      </c>
    </row>
    <row r="85" spans="1:6" x14ac:dyDescent="0.25">
      <c r="B85">
        <v>8</v>
      </c>
      <c r="C85">
        <v>3</v>
      </c>
      <c r="D85">
        <f t="shared" si="7"/>
        <v>4000</v>
      </c>
      <c r="E85" s="6">
        <f t="shared" si="8"/>
        <v>13.824</v>
      </c>
      <c r="F85" s="6">
        <f t="shared" si="9"/>
        <v>4013.8240000000001</v>
      </c>
    </row>
    <row r="86" spans="1:6" x14ac:dyDescent="0.25">
      <c r="B86">
        <v>8</v>
      </c>
      <c r="C86">
        <v>4.5</v>
      </c>
      <c r="D86">
        <f t="shared" si="7"/>
        <v>4000</v>
      </c>
      <c r="E86" s="6">
        <f t="shared" si="8"/>
        <v>51.398516906852471</v>
      </c>
      <c r="F86" s="6">
        <f t="shared" si="9"/>
        <v>4051.3985169068524</v>
      </c>
    </row>
    <row r="87" spans="1:6" x14ac:dyDescent="0.25">
      <c r="B87">
        <v>8</v>
      </c>
      <c r="C87">
        <v>6</v>
      </c>
      <c r="D87">
        <f t="shared" si="7"/>
        <v>4000</v>
      </c>
      <c r="E87" s="6">
        <f t="shared" si="8"/>
        <v>191.10297599999998</v>
      </c>
      <c r="F87" s="6">
        <f t="shared" si="9"/>
        <v>4191.1029760000001</v>
      </c>
    </row>
    <row r="88" spans="1:6" x14ac:dyDescent="0.25">
      <c r="B88">
        <v>8</v>
      </c>
      <c r="C88">
        <v>7.5</v>
      </c>
      <c r="D88">
        <f t="shared" si="7"/>
        <v>4000</v>
      </c>
      <c r="E88" s="6">
        <f t="shared" si="8"/>
        <v>710.53309772032799</v>
      </c>
      <c r="F88" s="6">
        <f t="shared" si="9"/>
        <v>4710.5330977203284</v>
      </c>
    </row>
    <row r="89" spans="1:6" x14ac:dyDescent="0.25">
      <c r="B89">
        <v>8</v>
      </c>
      <c r="C89">
        <v>9</v>
      </c>
      <c r="D89">
        <f t="shared" si="7"/>
        <v>4000</v>
      </c>
      <c r="E89" s="6">
        <f t="shared" si="8"/>
        <v>2641.8075402239997</v>
      </c>
      <c r="F89" s="6">
        <f t="shared" si="9"/>
        <v>6641.8075402239992</v>
      </c>
    </row>
    <row r="90" spans="1:6" x14ac:dyDescent="0.25">
      <c r="B90">
        <v>8</v>
      </c>
      <c r="C90">
        <v>10</v>
      </c>
      <c r="D90">
        <f t="shared" si="7"/>
        <v>4000</v>
      </c>
      <c r="E90" s="6">
        <f t="shared" si="8"/>
        <v>6340.3380965375991</v>
      </c>
      <c r="F90" s="6">
        <f t="shared" si="9"/>
        <v>10340.338096537598</v>
      </c>
    </row>
  </sheetData>
  <hyperlinks>
    <hyperlink ref="O18" r:id="rId1"/>
    <hyperlink ref="P18" r:id="rId2"/>
    <hyperlink ref="O23" r:id="rId3"/>
    <hyperlink ref="P23"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
  <sheetViews>
    <sheetView workbookViewId="0">
      <selection activeCell="G5" sqref="G5"/>
    </sheetView>
  </sheetViews>
  <sheetFormatPr defaultRowHeight="15" x14ac:dyDescent="0.25"/>
  <cols>
    <col min="1" max="1" width="17.7109375" bestFit="1" customWidth="1"/>
  </cols>
  <sheetData>
    <row r="2" spans="1:12" x14ac:dyDescent="0.25">
      <c r="A2" t="s">
        <v>120</v>
      </c>
    </row>
    <row r="3" spans="1:12" x14ac:dyDescent="0.25">
      <c r="A3" t="s">
        <v>109</v>
      </c>
      <c r="B3">
        <v>0</v>
      </c>
      <c r="C3">
        <v>1</v>
      </c>
      <c r="D3">
        <v>2</v>
      </c>
      <c r="E3">
        <v>3</v>
      </c>
      <c r="F3">
        <v>4</v>
      </c>
      <c r="G3">
        <v>5</v>
      </c>
      <c r="H3">
        <v>6</v>
      </c>
      <c r="I3">
        <v>7</v>
      </c>
      <c r="J3">
        <v>8</v>
      </c>
      <c r="K3">
        <v>9</v>
      </c>
      <c r="L3">
        <v>10</v>
      </c>
    </row>
    <row r="4" spans="1:12" x14ac:dyDescent="0.25">
      <c r="A4" t="s">
        <v>110</v>
      </c>
      <c r="B4" t="s">
        <v>5</v>
      </c>
      <c r="C4" t="s">
        <v>6</v>
      </c>
      <c r="D4" t="s">
        <v>7</v>
      </c>
      <c r="E4" t="s">
        <v>8</v>
      </c>
      <c r="F4" t="s">
        <v>9</v>
      </c>
      <c r="G4" t="s">
        <v>10</v>
      </c>
      <c r="H4" t="s">
        <v>11</v>
      </c>
      <c r="I4" t="s">
        <v>12</v>
      </c>
      <c r="J4" t="s">
        <v>13</v>
      </c>
    </row>
    <row r="5" spans="1:12" x14ac:dyDescent="0.25">
      <c r="A5" t="s">
        <v>121</v>
      </c>
      <c r="B5">
        <v>0</v>
      </c>
      <c r="C5">
        <v>10</v>
      </c>
      <c r="D5">
        <v>20</v>
      </c>
      <c r="E5">
        <v>30</v>
      </c>
      <c r="F5">
        <v>40</v>
      </c>
    </row>
    <row r="6" spans="1:12" x14ac:dyDescent="0.25">
      <c r="A6" t="s">
        <v>111</v>
      </c>
    </row>
    <row r="7" spans="1:12" x14ac:dyDescent="0.25">
      <c r="A7" t="s">
        <v>112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heetViews>
  <sheetFormatPr defaultRowHeight="15" x14ac:dyDescent="0.25"/>
  <sheetData>
    <row r="1" spans="1:1" x14ac:dyDescent="0.25">
      <c r="A1" t="s">
        <v>43</v>
      </c>
    </row>
    <row r="2" spans="1:1" x14ac:dyDescent="0.25">
      <c r="A2" t="s">
        <v>44</v>
      </c>
    </row>
    <row r="3" spans="1:1" x14ac:dyDescent="0.25">
      <c r="A3" t="s">
        <v>45</v>
      </c>
    </row>
    <row r="4" spans="1:1" x14ac:dyDescent="0.25">
      <c r="A4" t="s">
        <v>46</v>
      </c>
    </row>
    <row r="5" spans="1:1" x14ac:dyDescent="0.25">
      <c r="A5" t="s">
        <v>47</v>
      </c>
    </row>
    <row r="6" spans="1:1" x14ac:dyDescent="0.25">
      <c r="A6" t="s">
        <v>48</v>
      </c>
    </row>
    <row r="7" spans="1:1" x14ac:dyDescent="0.25">
      <c r="A7" t="s">
        <v>49</v>
      </c>
    </row>
    <row r="8" spans="1:1" x14ac:dyDescent="0.25">
      <c r="A8" t="s">
        <v>50</v>
      </c>
    </row>
    <row r="9" spans="1:1" x14ac:dyDescent="0.25">
      <c r="A9" t="s">
        <v>51</v>
      </c>
    </row>
    <row r="10" spans="1:1" x14ac:dyDescent="0.25">
      <c r="A10" t="s">
        <v>52</v>
      </c>
    </row>
    <row r="11" spans="1:1" x14ac:dyDescent="0.25">
      <c r="A11" t="s">
        <v>53</v>
      </c>
    </row>
    <row r="12" spans="1:1" x14ac:dyDescent="0.25">
      <c r="A12" t="s">
        <v>54</v>
      </c>
    </row>
    <row r="13" spans="1:1" x14ac:dyDescent="0.25">
      <c r="A13" t="s">
        <v>55</v>
      </c>
    </row>
    <row r="14" spans="1:1" x14ac:dyDescent="0.25">
      <c r="A14" t="s">
        <v>56</v>
      </c>
    </row>
    <row r="15" spans="1:1" x14ac:dyDescent="0.25">
      <c r="A15" t="s">
        <v>57</v>
      </c>
    </row>
    <row r="16" spans="1:1" x14ac:dyDescent="0.25">
      <c r="A16" t="s">
        <v>58</v>
      </c>
    </row>
    <row r="17" spans="1:1" x14ac:dyDescent="0.25">
      <c r="A17" t="s">
        <v>59</v>
      </c>
    </row>
    <row r="18" spans="1:1" x14ac:dyDescent="0.25">
      <c r="A18" t="s">
        <v>60</v>
      </c>
    </row>
    <row r="19" spans="1:1" x14ac:dyDescent="0.25">
      <c r="A19" t="s">
        <v>61</v>
      </c>
    </row>
    <row r="20" spans="1:1" x14ac:dyDescent="0.25">
      <c r="A20" t="s">
        <v>62</v>
      </c>
    </row>
    <row r="21" spans="1:1" x14ac:dyDescent="0.25">
      <c r="A21" t="s">
        <v>63</v>
      </c>
    </row>
    <row r="22" spans="1:1" x14ac:dyDescent="0.25">
      <c r="A22" t="s">
        <v>64</v>
      </c>
    </row>
    <row r="23" spans="1:1" x14ac:dyDescent="0.25">
      <c r="A23" t="s">
        <v>65</v>
      </c>
    </row>
    <row r="24" spans="1:1" x14ac:dyDescent="0.25">
      <c r="A24" t="s">
        <v>66</v>
      </c>
    </row>
    <row r="25" spans="1:1" x14ac:dyDescent="0.25">
      <c r="A25" t="s">
        <v>67</v>
      </c>
    </row>
    <row r="26" spans="1:1" x14ac:dyDescent="0.25">
      <c r="A26" t="s">
        <v>68</v>
      </c>
    </row>
    <row r="27" spans="1:1" x14ac:dyDescent="0.25">
      <c r="A27" t="s">
        <v>69</v>
      </c>
    </row>
    <row r="28" spans="1:1" x14ac:dyDescent="0.25">
      <c r="A28" t="s">
        <v>70</v>
      </c>
    </row>
    <row r="29" spans="1:1" x14ac:dyDescent="0.25">
      <c r="A29" t="s">
        <v>71</v>
      </c>
    </row>
    <row r="30" spans="1:1" x14ac:dyDescent="0.25">
      <c r="A30" t="s">
        <v>72</v>
      </c>
    </row>
    <row r="31" spans="1:1" x14ac:dyDescent="0.25">
      <c r="A31" t="s">
        <v>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workbookViewId="0"/>
  </sheetViews>
  <sheetFormatPr defaultRowHeight="15" x14ac:dyDescent="0.25"/>
  <cols>
    <col min="1" max="1" width="12.5703125" bestFit="1" customWidth="1"/>
  </cols>
  <sheetData>
    <row r="1" spans="1:9" x14ac:dyDescent="0.25">
      <c r="H1" t="s">
        <v>40</v>
      </c>
    </row>
    <row r="2" spans="1:9" x14ac:dyDescent="0.25">
      <c r="A2" t="s">
        <v>41</v>
      </c>
      <c r="B2" t="s">
        <v>0</v>
      </c>
    </row>
    <row r="3" spans="1:9" x14ac:dyDescent="0.25">
      <c r="A3">
        <v>66</v>
      </c>
      <c r="B3">
        <v>58</v>
      </c>
      <c r="C3">
        <f>(A3^2*B3^2)/20000</f>
        <v>732.67920000000004</v>
      </c>
    </row>
    <row r="4" spans="1:9" x14ac:dyDescent="0.25">
      <c r="A4">
        <v>66</v>
      </c>
      <c r="B4">
        <f>B3+5</f>
        <v>63</v>
      </c>
      <c r="C4">
        <f t="shared" ref="C4:C17" si="0">(A4^2*B4^2)/20000</f>
        <v>864.44820000000004</v>
      </c>
      <c r="I4" t="s">
        <v>43</v>
      </c>
    </row>
    <row r="5" spans="1:9" x14ac:dyDescent="0.25">
      <c r="A5">
        <v>66</v>
      </c>
      <c r="B5">
        <f t="shared" ref="B5:B17" si="1">B4+5</f>
        <v>68</v>
      </c>
      <c r="C5">
        <f t="shared" si="0"/>
        <v>1007.1072</v>
      </c>
      <c r="I5" t="s">
        <v>44</v>
      </c>
    </row>
    <row r="6" spans="1:9" x14ac:dyDescent="0.25">
      <c r="A6">
        <v>66</v>
      </c>
      <c r="B6">
        <f t="shared" si="1"/>
        <v>73</v>
      </c>
      <c r="C6">
        <f t="shared" si="0"/>
        <v>1160.6561999999999</v>
      </c>
      <c r="I6" t="s">
        <v>45</v>
      </c>
    </row>
    <row r="7" spans="1:9" x14ac:dyDescent="0.25">
      <c r="A7">
        <v>66</v>
      </c>
      <c r="B7">
        <f t="shared" si="1"/>
        <v>78</v>
      </c>
      <c r="C7">
        <f t="shared" si="0"/>
        <v>1325.0952</v>
      </c>
      <c r="I7" t="s">
        <v>46</v>
      </c>
    </row>
    <row r="8" spans="1:9" x14ac:dyDescent="0.25">
      <c r="A8">
        <v>66</v>
      </c>
      <c r="B8">
        <f t="shared" si="1"/>
        <v>83</v>
      </c>
      <c r="C8">
        <f t="shared" si="0"/>
        <v>1500.4241999999999</v>
      </c>
      <c r="I8" t="s">
        <v>47</v>
      </c>
    </row>
    <row r="9" spans="1:9" x14ac:dyDescent="0.25">
      <c r="A9">
        <v>66</v>
      </c>
      <c r="B9">
        <f t="shared" si="1"/>
        <v>88</v>
      </c>
      <c r="C9">
        <f t="shared" si="0"/>
        <v>1686.6432</v>
      </c>
      <c r="I9" t="s">
        <v>48</v>
      </c>
    </row>
    <row r="10" spans="1:9" x14ac:dyDescent="0.25">
      <c r="A10">
        <v>66</v>
      </c>
      <c r="B10">
        <f t="shared" si="1"/>
        <v>93</v>
      </c>
      <c r="C10">
        <f t="shared" si="0"/>
        <v>1883.7521999999999</v>
      </c>
      <c r="D10">
        <f>SUM(C3:C9)</f>
        <v>8277.0534000000007</v>
      </c>
      <c r="I10" t="s">
        <v>49</v>
      </c>
    </row>
    <row r="11" spans="1:9" x14ac:dyDescent="0.25">
      <c r="A11">
        <v>66</v>
      </c>
      <c r="B11">
        <f t="shared" si="1"/>
        <v>98</v>
      </c>
      <c r="C11">
        <f t="shared" si="0"/>
        <v>2091.7512000000002</v>
      </c>
      <c r="I11" t="s">
        <v>50</v>
      </c>
    </row>
    <row r="12" spans="1:9" x14ac:dyDescent="0.25">
      <c r="A12">
        <v>66</v>
      </c>
      <c r="B12">
        <f t="shared" si="1"/>
        <v>103</v>
      </c>
      <c r="C12">
        <f t="shared" si="0"/>
        <v>2310.6401999999998</v>
      </c>
      <c r="I12" t="s">
        <v>51</v>
      </c>
    </row>
    <row r="13" spans="1:9" x14ac:dyDescent="0.25">
      <c r="A13">
        <v>66</v>
      </c>
      <c r="B13">
        <f t="shared" si="1"/>
        <v>108</v>
      </c>
      <c r="C13">
        <f t="shared" si="0"/>
        <v>2540.4191999999998</v>
      </c>
      <c r="D13">
        <f>SUM(C2:C13)</f>
        <v>17103.6162</v>
      </c>
      <c r="I13" t="s">
        <v>52</v>
      </c>
    </row>
    <row r="14" spans="1:9" x14ac:dyDescent="0.25">
      <c r="A14">
        <v>66</v>
      </c>
      <c r="B14">
        <f t="shared" si="1"/>
        <v>113</v>
      </c>
      <c r="C14">
        <f t="shared" si="0"/>
        <v>2781.0882000000001</v>
      </c>
      <c r="D14">
        <f>SUM(C3:C14)</f>
        <v>19884.704400000002</v>
      </c>
      <c r="I14" t="s">
        <v>53</v>
      </c>
    </row>
    <row r="15" spans="1:9" x14ac:dyDescent="0.25">
      <c r="A15">
        <v>66</v>
      </c>
      <c r="B15">
        <f t="shared" si="1"/>
        <v>118</v>
      </c>
      <c r="C15">
        <f t="shared" si="0"/>
        <v>3032.6471999999999</v>
      </c>
      <c r="I15" t="s">
        <v>54</v>
      </c>
    </row>
    <row r="16" spans="1:9" x14ac:dyDescent="0.25">
      <c r="A16">
        <v>66</v>
      </c>
      <c r="B16">
        <f t="shared" si="1"/>
        <v>123</v>
      </c>
      <c r="C16">
        <f t="shared" si="0"/>
        <v>3295.0962</v>
      </c>
      <c r="I16" t="s">
        <v>55</v>
      </c>
    </row>
    <row r="17" spans="1:9" x14ac:dyDescent="0.25">
      <c r="A17">
        <v>66</v>
      </c>
      <c r="B17">
        <f t="shared" si="1"/>
        <v>128</v>
      </c>
      <c r="C17">
        <f t="shared" si="0"/>
        <v>3568.4351999999999</v>
      </c>
      <c r="I17" t="s">
        <v>56</v>
      </c>
    </row>
    <row r="18" spans="1:9" x14ac:dyDescent="0.25">
      <c r="C18">
        <f>SUM(C3:C11)</f>
        <v>12252.5568</v>
      </c>
      <c r="I18" t="s">
        <v>57</v>
      </c>
    </row>
    <row r="19" spans="1:9" x14ac:dyDescent="0.25">
      <c r="I19" t="s">
        <v>58</v>
      </c>
    </row>
    <row r="20" spans="1:9" x14ac:dyDescent="0.25">
      <c r="I20" t="s">
        <v>59</v>
      </c>
    </row>
    <row r="21" spans="1:9" x14ac:dyDescent="0.25">
      <c r="I21" t="s">
        <v>60</v>
      </c>
    </row>
    <row r="22" spans="1:9" x14ac:dyDescent="0.25">
      <c r="I22" t="s">
        <v>61</v>
      </c>
    </row>
    <row r="23" spans="1:9" x14ac:dyDescent="0.25">
      <c r="I23" t="s">
        <v>62</v>
      </c>
    </row>
    <row r="24" spans="1:9" x14ac:dyDescent="0.25">
      <c r="I24" t="s">
        <v>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1"/>
  <sheetViews>
    <sheetView workbookViewId="0">
      <pane ySplit="1" topLeftCell="A2" activePane="bottomLeft" state="frozen"/>
      <selection pane="bottomLeft" activeCell="J27" sqref="J27"/>
    </sheetView>
  </sheetViews>
  <sheetFormatPr defaultRowHeight="15" x14ac:dyDescent="0.25"/>
  <cols>
    <col min="1" max="1" width="5.7109375" bestFit="1" customWidth="1"/>
    <col min="2" max="2" width="4" bestFit="1" customWidth="1"/>
    <col min="3" max="3" width="3.5703125" bestFit="1" customWidth="1"/>
    <col min="4" max="4" width="14.7109375" bestFit="1" customWidth="1"/>
    <col min="5" max="5" width="14.28515625" bestFit="1" customWidth="1"/>
    <col min="7" max="7" width="10" bestFit="1" customWidth="1"/>
    <col min="8" max="8" width="24.5703125" bestFit="1" customWidth="1"/>
    <col min="9" max="9" width="5" bestFit="1" customWidth="1"/>
    <col min="12" max="12" width="7.5703125" customWidth="1"/>
    <col min="13" max="13" width="15" bestFit="1" customWidth="1"/>
    <col min="14" max="14" width="14.85546875" bestFit="1" customWidth="1"/>
    <col min="15" max="15" width="9.85546875" bestFit="1" customWidth="1"/>
    <col min="16" max="17" width="3" bestFit="1" customWidth="1"/>
    <col min="18" max="18" width="11" bestFit="1" customWidth="1"/>
  </cols>
  <sheetData>
    <row r="1" spans="1:10" x14ac:dyDescent="0.25">
      <c r="A1" t="s">
        <v>35</v>
      </c>
      <c r="B1" t="s">
        <v>36</v>
      </c>
      <c r="C1" t="s">
        <v>37</v>
      </c>
      <c r="D1" t="s">
        <v>38</v>
      </c>
      <c r="E1" t="s">
        <v>39</v>
      </c>
      <c r="G1" t="s">
        <v>94</v>
      </c>
      <c r="J1" t="s">
        <v>107</v>
      </c>
    </row>
    <row r="2" spans="1:10" x14ac:dyDescent="0.25">
      <c r="A2">
        <v>1</v>
      </c>
      <c r="B2">
        <v>10</v>
      </c>
      <c r="C2">
        <f>ROUNDDOWN(10+A2/2, 0)</f>
        <v>10</v>
      </c>
      <c r="D2">
        <f>SUM($B$2:B2)</f>
        <v>10</v>
      </c>
      <c r="E2">
        <f>SUM($C$2:C2)</f>
        <v>10</v>
      </c>
      <c r="G2">
        <v>33</v>
      </c>
      <c r="H2" t="s">
        <v>97</v>
      </c>
      <c r="I2">
        <f>((G2+9)-10+1)*((G2+9)+10)/2</f>
        <v>858</v>
      </c>
    </row>
    <row r="3" spans="1:10" x14ac:dyDescent="0.25">
      <c r="A3">
        <v>2</v>
      </c>
      <c r="B3">
        <v>11</v>
      </c>
      <c r="C3">
        <f t="shared" ref="C3:C51" si="0">ROUNDDOWN(10+A3/2, 0)</f>
        <v>11</v>
      </c>
      <c r="D3">
        <f>SUM($B$2:B3)</f>
        <v>21</v>
      </c>
      <c r="E3">
        <f>SUM($C$2:C3)</f>
        <v>21</v>
      </c>
      <c r="H3" t="s">
        <v>98</v>
      </c>
      <c r="I3">
        <f>R22</f>
        <v>602</v>
      </c>
    </row>
    <row r="4" spans="1:10" x14ac:dyDescent="0.25">
      <c r="A4">
        <v>3</v>
      </c>
      <c r="B4">
        <v>12</v>
      </c>
      <c r="C4">
        <f t="shared" si="0"/>
        <v>11</v>
      </c>
      <c r="D4">
        <f>SUM($B$2:B4)</f>
        <v>33</v>
      </c>
      <c r="E4">
        <f>SUM($C$2:C4)</f>
        <v>32</v>
      </c>
      <c r="H4" t="s">
        <v>95</v>
      </c>
      <c r="I4">
        <f>D52-I2</f>
        <v>927</v>
      </c>
      <c r="J4" s="4">
        <f>I2/D52</f>
        <v>0.48067226890756304</v>
      </c>
    </row>
    <row r="5" spans="1:10" x14ac:dyDescent="0.25">
      <c r="A5">
        <v>4</v>
      </c>
      <c r="B5">
        <v>13</v>
      </c>
      <c r="C5">
        <f t="shared" si="0"/>
        <v>12</v>
      </c>
      <c r="D5">
        <f>SUM($B$2:B5)</f>
        <v>46</v>
      </c>
      <c r="E5">
        <f>SUM($C$2:C5)</f>
        <v>44</v>
      </c>
      <c r="H5" t="s">
        <v>96</v>
      </c>
      <c r="I5">
        <f>E52-I3</f>
        <v>558</v>
      </c>
      <c r="J5" s="4">
        <f>I3/E52</f>
        <v>0.51896551724137929</v>
      </c>
    </row>
    <row r="6" spans="1:10" x14ac:dyDescent="0.25">
      <c r="A6">
        <v>5</v>
      </c>
      <c r="B6">
        <v>14</v>
      </c>
      <c r="C6">
        <f t="shared" si="0"/>
        <v>12</v>
      </c>
      <c r="D6">
        <f>SUM($B$2:B6)</f>
        <v>60</v>
      </c>
      <c r="E6">
        <f>SUM($C$2:C6)</f>
        <v>56</v>
      </c>
    </row>
    <row r="7" spans="1:10" x14ac:dyDescent="0.25">
      <c r="A7">
        <v>6</v>
      </c>
      <c r="B7">
        <v>15</v>
      </c>
      <c r="C7">
        <f t="shared" si="0"/>
        <v>13</v>
      </c>
      <c r="D7">
        <f>SUM($B$2:B7)</f>
        <v>75</v>
      </c>
      <c r="E7">
        <f>SUM($C$2:C7)</f>
        <v>69</v>
      </c>
    </row>
    <row r="8" spans="1:10" x14ac:dyDescent="0.25">
      <c r="A8">
        <v>7</v>
      </c>
      <c r="B8">
        <v>16</v>
      </c>
      <c r="C8">
        <f t="shared" si="0"/>
        <v>13</v>
      </c>
      <c r="D8">
        <f>SUM($B$2:B8)</f>
        <v>91</v>
      </c>
      <c r="E8">
        <f>SUM($C$2:C8)</f>
        <v>82</v>
      </c>
    </row>
    <row r="9" spans="1:10" x14ac:dyDescent="0.25">
      <c r="A9">
        <v>8</v>
      </c>
      <c r="B9">
        <v>17</v>
      </c>
      <c r="C9">
        <f t="shared" si="0"/>
        <v>14</v>
      </c>
      <c r="D9">
        <f>SUM($B$2:B9)</f>
        <v>108</v>
      </c>
      <c r="E9">
        <f>SUM($C$2:C9)</f>
        <v>96</v>
      </c>
    </row>
    <row r="10" spans="1:10" x14ac:dyDescent="0.25">
      <c r="A10">
        <v>9</v>
      </c>
      <c r="B10">
        <v>18</v>
      </c>
      <c r="C10">
        <f t="shared" si="0"/>
        <v>14</v>
      </c>
      <c r="D10">
        <f>SUM($B$2:B10)</f>
        <v>126</v>
      </c>
      <c r="E10">
        <f>SUM($C$2:C10)</f>
        <v>110</v>
      </c>
    </row>
    <row r="11" spans="1:10" x14ac:dyDescent="0.25">
      <c r="A11">
        <v>10</v>
      </c>
      <c r="B11">
        <v>19</v>
      </c>
      <c r="C11">
        <f t="shared" si="0"/>
        <v>15</v>
      </c>
      <c r="D11">
        <f>SUM($B$2:B11)</f>
        <v>145</v>
      </c>
      <c r="E11">
        <f>SUM($C$2:C11)</f>
        <v>125</v>
      </c>
    </row>
    <row r="12" spans="1:10" x14ac:dyDescent="0.25">
      <c r="A12">
        <v>11</v>
      </c>
      <c r="B12">
        <v>20</v>
      </c>
      <c r="C12">
        <f t="shared" si="0"/>
        <v>15</v>
      </c>
      <c r="D12">
        <f>SUM($B$2:B12)</f>
        <v>165</v>
      </c>
      <c r="E12">
        <f>SUM($C$2:C12)</f>
        <v>140</v>
      </c>
    </row>
    <row r="13" spans="1:10" x14ac:dyDescent="0.25">
      <c r="A13">
        <v>12</v>
      </c>
      <c r="B13">
        <v>21</v>
      </c>
      <c r="C13">
        <f t="shared" si="0"/>
        <v>16</v>
      </c>
      <c r="D13">
        <f>SUM($B$2:B13)</f>
        <v>186</v>
      </c>
      <c r="E13">
        <f>SUM($C$2:C13)</f>
        <v>156</v>
      </c>
    </row>
    <row r="14" spans="1:10" x14ac:dyDescent="0.25">
      <c r="A14">
        <v>13</v>
      </c>
      <c r="B14">
        <v>22</v>
      </c>
      <c r="C14">
        <f t="shared" si="0"/>
        <v>16</v>
      </c>
      <c r="D14">
        <f>SUM($B$2:B14)</f>
        <v>208</v>
      </c>
      <c r="E14">
        <f>SUM($C$2:C14)</f>
        <v>172</v>
      </c>
    </row>
    <row r="15" spans="1:10" x14ac:dyDescent="0.25">
      <c r="A15">
        <v>14</v>
      </c>
      <c r="B15">
        <v>23</v>
      </c>
      <c r="C15">
        <f t="shared" si="0"/>
        <v>17</v>
      </c>
      <c r="D15">
        <f>SUM($B$2:B15)</f>
        <v>231</v>
      </c>
      <c r="E15">
        <f>SUM($C$2:C15)</f>
        <v>189</v>
      </c>
    </row>
    <row r="16" spans="1:10" x14ac:dyDescent="0.25">
      <c r="A16">
        <v>15</v>
      </c>
      <c r="B16">
        <v>24</v>
      </c>
      <c r="C16">
        <f t="shared" si="0"/>
        <v>17</v>
      </c>
      <c r="D16">
        <f>SUM($B$2:B16)</f>
        <v>255</v>
      </c>
      <c r="E16">
        <f>SUM($C$2:C16)</f>
        <v>206</v>
      </c>
    </row>
    <row r="17" spans="1:18" x14ac:dyDescent="0.25">
      <c r="A17">
        <v>16</v>
      </c>
      <c r="B17">
        <v>25</v>
      </c>
      <c r="C17">
        <f t="shared" si="0"/>
        <v>18</v>
      </c>
      <c r="D17">
        <f>SUM($B$2:B17)</f>
        <v>280</v>
      </c>
      <c r="E17">
        <f>SUM($C$2:C17)</f>
        <v>224</v>
      </c>
    </row>
    <row r="18" spans="1:18" x14ac:dyDescent="0.25">
      <c r="A18">
        <v>17</v>
      </c>
      <c r="B18">
        <v>26</v>
      </c>
      <c r="C18">
        <f t="shared" si="0"/>
        <v>18</v>
      </c>
      <c r="D18">
        <f>SUM($B$2:B18)</f>
        <v>306</v>
      </c>
      <c r="E18">
        <f>SUM($C$2:C18)</f>
        <v>242</v>
      </c>
    </row>
    <row r="19" spans="1:18" x14ac:dyDescent="0.25">
      <c r="A19">
        <v>18</v>
      </c>
      <c r="B19">
        <v>27</v>
      </c>
      <c r="C19">
        <f t="shared" si="0"/>
        <v>19</v>
      </c>
      <c r="D19">
        <f>SUM($B$2:B19)</f>
        <v>333</v>
      </c>
      <c r="E19">
        <f>SUM($C$2:C19)</f>
        <v>261</v>
      </c>
      <c r="O19" t="s">
        <v>103</v>
      </c>
      <c r="P19" t="s">
        <v>99</v>
      </c>
      <c r="Q19" t="s">
        <v>100</v>
      </c>
      <c r="R19" t="s">
        <v>106</v>
      </c>
    </row>
    <row r="20" spans="1:18" x14ac:dyDescent="0.25">
      <c r="A20">
        <v>19</v>
      </c>
      <c r="B20">
        <v>28</v>
      </c>
      <c r="C20">
        <f t="shared" si="0"/>
        <v>19</v>
      </c>
      <c r="D20">
        <f>SUM($B$2:B20)</f>
        <v>361</v>
      </c>
      <c r="E20">
        <f>SUM($C$2:C20)</f>
        <v>280</v>
      </c>
      <c r="M20" t="s">
        <v>104</v>
      </c>
      <c r="N20" t="s">
        <v>101</v>
      </c>
      <c r="O20">
        <f>ROUNDDOWN(G2/2,0)</f>
        <v>16</v>
      </c>
      <c r="P20">
        <f>Q20-1+O20</f>
        <v>26</v>
      </c>
      <c r="Q20">
        <v>11</v>
      </c>
      <c r="R20">
        <f>(P20-Q20+1)*(P20+Q20)/2</f>
        <v>296</v>
      </c>
    </row>
    <row r="21" spans="1:18" x14ac:dyDescent="0.25">
      <c r="A21">
        <v>20</v>
      </c>
      <c r="B21">
        <v>29</v>
      </c>
      <c r="C21">
        <f t="shared" si="0"/>
        <v>20</v>
      </c>
      <c r="D21">
        <f>SUM($B$2:B21)</f>
        <v>390</v>
      </c>
      <c r="E21">
        <f>SUM($C$2:C21)</f>
        <v>300</v>
      </c>
      <c r="M21" t="s">
        <v>105</v>
      </c>
      <c r="N21" t="s">
        <v>102</v>
      </c>
      <c r="O21">
        <f>ROUNDUP(G2/2,0)</f>
        <v>17</v>
      </c>
      <c r="P21">
        <f>Q21+O21-1</f>
        <v>26</v>
      </c>
      <c r="Q21">
        <v>10</v>
      </c>
      <c r="R21">
        <f>(P21-Q21+1)*(P21+Q21)/2</f>
        <v>306</v>
      </c>
    </row>
    <row r="22" spans="1:18" x14ac:dyDescent="0.25">
      <c r="A22">
        <v>21</v>
      </c>
      <c r="B22">
        <v>30</v>
      </c>
      <c r="C22">
        <f t="shared" si="0"/>
        <v>20</v>
      </c>
      <c r="D22">
        <f>SUM($B$2:B22)</f>
        <v>420</v>
      </c>
      <c r="E22">
        <f>SUM($C$2:C22)</f>
        <v>320</v>
      </c>
      <c r="M22" t="s">
        <v>98</v>
      </c>
      <c r="R22">
        <f>SUM(R20:R21)</f>
        <v>602</v>
      </c>
    </row>
    <row r="23" spans="1:18" x14ac:dyDescent="0.25">
      <c r="A23">
        <v>22</v>
      </c>
      <c r="B23">
        <v>31</v>
      </c>
      <c r="C23">
        <f t="shared" si="0"/>
        <v>21</v>
      </c>
      <c r="D23">
        <f>SUM($B$2:B23)</f>
        <v>451</v>
      </c>
      <c r="E23">
        <f>SUM($C$2:C23)</f>
        <v>341</v>
      </c>
    </row>
    <row r="24" spans="1:18" x14ac:dyDescent="0.25">
      <c r="A24">
        <v>23</v>
      </c>
      <c r="B24">
        <v>32</v>
      </c>
      <c r="C24">
        <f t="shared" si="0"/>
        <v>21</v>
      </c>
      <c r="D24">
        <f>SUM($B$2:B24)</f>
        <v>483</v>
      </c>
      <c r="E24">
        <f>SUM($C$2:C24)</f>
        <v>362</v>
      </c>
    </row>
    <row r="25" spans="1:18" x14ac:dyDescent="0.25">
      <c r="A25">
        <v>24</v>
      </c>
      <c r="B25">
        <v>33</v>
      </c>
      <c r="C25">
        <f t="shared" si="0"/>
        <v>22</v>
      </c>
      <c r="D25">
        <f>SUM($B$2:B25)</f>
        <v>516</v>
      </c>
      <c r="E25">
        <f>SUM($C$2:C25)</f>
        <v>384</v>
      </c>
    </row>
    <row r="26" spans="1:18" x14ac:dyDescent="0.25">
      <c r="A26">
        <v>25</v>
      </c>
      <c r="B26">
        <v>34</v>
      </c>
      <c r="C26">
        <f t="shared" si="0"/>
        <v>22</v>
      </c>
      <c r="D26">
        <f>SUM($B$2:B26)</f>
        <v>550</v>
      </c>
      <c r="E26">
        <f>SUM($C$2:C26)</f>
        <v>406</v>
      </c>
    </row>
    <row r="27" spans="1:18" x14ac:dyDescent="0.25">
      <c r="A27">
        <v>26</v>
      </c>
      <c r="B27">
        <v>35</v>
      </c>
      <c r="C27">
        <f t="shared" si="0"/>
        <v>23</v>
      </c>
      <c r="D27">
        <f>SUM($B$2:B27)</f>
        <v>585</v>
      </c>
      <c r="E27">
        <f>SUM($C$2:C27)</f>
        <v>429</v>
      </c>
    </row>
    <row r="28" spans="1:18" x14ac:dyDescent="0.25">
      <c r="A28">
        <v>27</v>
      </c>
      <c r="B28">
        <v>36</v>
      </c>
      <c r="C28">
        <f t="shared" si="0"/>
        <v>23</v>
      </c>
      <c r="D28">
        <f>SUM($B$2:B28)</f>
        <v>621</v>
      </c>
      <c r="E28">
        <f>SUM($C$2:C28)</f>
        <v>452</v>
      </c>
    </row>
    <row r="29" spans="1:18" x14ac:dyDescent="0.25">
      <c r="A29">
        <v>28</v>
      </c>
      <c r="B29">
        <v>37</v>
      </c>
      <c r="C29">
        <f t="shared" si="0"/>
        <v>24</v>
      </c>
      <c r="D29">
        <f>SUM($B$2:B29)</f>
        <v>658</v>
      </c>
      <c r="E29">
        <f>SUM($C$2:C29)</f>
        <v>476</v>
      </c>
    </row>
    <row r="30" spans="1:18" x14ac:dyDescent="0.25">
      <c r="A30">
        <v>29</v>
      </c>
      <c r="B30">
        <v>38</v>
      </c>
      <c r="C30">
        <f t="shared" si="0"/>
        <v>24</v>
      </c>
      <c r="D30">
        <f>SUM($B$2:B30)</f>
        <v>696</v>
      </c>
      <c r="E30">
        <f>SUM($C$2:C30)</f>
        <v>500</v>
      </c>
    </row>
    <row r="31" spans="1:18" x14ac:dyDescent="0.25">
      <c r="A31">
        <v>30</v>
      </c>
      <c r="B31">
        <v>39</v>
      </c>
      <c r="C31">
        <f t="shared" si="0"/>
        <v>25</v>
      </c>
      <c r="D31">
        <f>SUM($B$2:B31)</f>
        <v>735</v>
      </c>
      <c r="E31">
        <f>SUM($C$2:C31)</f>
        <v>525</v>
      </c>
    </row>
    <row r="32" spans="1:18" x14ac:dyDescent="0.25">
      <c r="A32">
        <v>31</v>
      </c>
      <c r="B32">
        <v>40</v>
      </c>
      <c r="C32">
        <f t="shared" si="0"/>
        <v>25</v>
      </c>
      <c r="D32">
        <f>SUM($B$2:B32)</f>
        <v>775</v>
      </c>
      <c r="E32">
        <f>SUM($C$2:C32)</f>
        <v>550</v>
      </c>
    </row>
    <row r="33" spans="1:5" x14ac:dyDescent="0.25">
      <c r="A33">
        <v>32</v>
      </c>
      <c r="B33">
        <v>41</v>
      </c>
      <c r="C33">
        <f t="shared" si="0"/>
        <v>26</v>
      </c>
      <c r="D33">
        <f>SUM($B$2:B33)</f>
        <v>816</v>
      </c>
      <c r="E33">
        <f>SUM($C$2:C33)</f>
        <v>576</v>
      </c>
    </row>
    <row r="34" spans="1:5" x14ac:dyDescent="0.25">
      <c r="A34">
        <v>33</v>
      </c>
      <c r="B34">
        <v>42</v>
      </c>
      <c r="C34">
        <f t="shared" si="0"/>
        <v>26</v>
      </c>
      <c r="D34">
        <f>SUM($B$2:B34)</f>
        <v>858</v>
      </c>
      <c r="E34">
        <f>SUM($C$2:C34)</f>
        <v>602</v>
      </c>
    </row>
    <row r="35" spans="1:5" x14ac:dyDescent="0.25">
      <c r="A35">
        <v>34</v>
      </c>
      <c r="B35">
        <v>43</v>
      </c>
      <c r="C35">
        <f t="shared" si="0"/>
        <v>27</v>
      </c>
      <c r="D35">
        <f>SUM($B$2:B35)</f>
        <v>901</v>
      </c>
      <c r="E35">
        <f>SUM($C$2:C35)</f>
        <v>629</v>
      </c>
    </row>
    <row r="36" spans="1:5" x14ac:dyDescent="0.25">
      <c r="A36">
        <v>35</v>
      </c>
      <c r="B36">
        <v>44</v>
      </c>
      <c r="C36">
        <f t="shared" si="0"/>
        <v>27</v>
      </c>
      <c r="D36">
        <f>SUM($B$2:B36)</f>
        <v>945</v>
      </c>
      <c r="E36">
        <f>SUM($C$2:C36)</f>
        <v>656</v>
      </c>
    </row>
    <row r="37" spans="1:5" x14ac:dyDescent="0.25">
      <c r="A37">
        <v>36</v>
      </c>
      <c r="B37">
        <v>45</v>
      </c>
      <c r="C37">
        <f t="shared" si="0"/>
        <v>28</v>
      </c>
      <c r="D37">
        <f>SUM($B$2:B37)</f>
        <v>990</v>
      </c>
      <c r="E37">
        <f>SUM($C$2:C37)</f>
        <v>684</v>
      </c>
    </row>
    <row r="38" spans="1:5" x14ac:dyDescent="0.25">
      <c r="A38">
        <v>37</v>
      </c>
      <c r="B38">
        <v>46</v>
      </c>
      <c r="C38">
        <f t="shared" si="0"/>
        <v>28</v>
      </c>
      <c r="D38">
        <f>SUM($B$2:B38)</f>
        <v>1036</v>
      </c>
      <c r="E38">
        <f>SUM($C$2:C38)</f>
        <v>712</v>
      </c>
    </row>
    <row r="39" spans="1:5" x14ac:dyDescent="0.25">
      <c r="A39">
        <v>38</v>
      </c>
      <c r="B39">
        <v>47</v>
      </c>
      <c r="C39">
        <f t="shared" si="0"/>
        <v>29</v>
      </c>
      <c r="D39">
        <f>SUM($B$2:B39)</f>
        <v>1083</v>
      </c>
      <c r="E39">
        <f>SUM($C$2:C39)</f>
        <v>741</v>
      </c>
    </row>
    <row r="40" spans="1:5" x14ac:dyDescent="0.25">
      <c r="A40">
        <v>39</v>
      </c>
      <c r="B40">
        <v>48</v>
      </c>
      <c r="C40">
        <f t="shared" si="0"/>
        <v>29</v>
      </c>
      <c r="D40">
        <f>SUM($B$2:B40)</f>
        <v>1131</v>
      </c>
      <c r="E40">
        <f>SUM($C$2:C40)</f>
        <v>770</v>
      </c>
    </row>
    <row r="41" spans="1:5" x14ac:dyDescent="0.25">
      <c r="A41">
        <v>40</v>
      </c>
      <c r="B41">
        <v>49</v>
      </c>
      <c r="C41">
        <f t="shared" si="0"/>
        <v>30</v>
      </c>
      <c r="D41">
        <f>SUM($B$2:B41)</f>
        <v>1180</v>
      </c>
      <c r="E41">
        <f>SUM($C$2:C41)</f>
        <v>800</v>
      </c>
    </row>
    <row r="42" spans="1:5" x14ac:dyDescent="0.25">
      <c r="A42">
        <v>41</v>
      </c>
      <c r="B42">
        <v>50</v>
      </c>
      <c r="C42">
        <f t="shared" si="0"/>
        <v>30</v>
      </c>
      <c r="D42">
        <f>SUM($B$2:B42)</f>
        <v>1230</v>
      </c>
      <c r="E42">
        <f>SUM($C$2:C42)</f>
        <v>830</v>
      </c>
    </row>
    <row r="43" spans="1:5" x14ac:dyDescent="0.25">
      <c r="A43">
        <v>42</v>
      </c>
      <c r="B43">
        <v>51</v>
      </c>
      <c r="C43">
        <f t="shared" si="0"/>
        <v>31</v>
      </c>
      <c r="D43">
        <f>SUM($B$2:B43)</f>
        <v>1281</v>
      </c>
      <c r="E43">
        <f>SUM($C$2:C43)</f>
        <v>861</v>
      </c>
    </row>
    <row r="44" spans="1:5" x14ac:dyDescent="0.25">
      <c r="A44">
        <v>43</v>
      </c>
      <c r="B44">
        <v>52</v>
      </c>
      <c r="C44">
        <f t="shared" si="0"/>
        <v>31</v>
      </c>
      <c r="D44">
        <f>SUM($B$2:B44)</f>
        <v>1333</v>
      </c>
      <c r="E44">
        <f>SUM($C$2:C44)</f>
        <v>892</v>
      </c>
    </row>
    <row r="45" spans="1:5" x14ac:dyDescent="0.25">
      <c r="A45">
        <v>44</v>
      </c>
      <c r="B45">
        <v>53</v>
      </c>
      <c r="C45">
        <f t="shared" si="0"/>
        <v>32</v>
      </c>
      <c r="D45">
        <f>SUM($B$2:B45)</f>
        <v>1386</v>
      </c>
      <c r="E45">
        <f>SUM($C$2:C45)</f>
        <v>924</v>
      </c>
    </row>
    <row r="46" spans="1:5" x14ac:dyDescent="0.25">
      <c r="A46">
        <v>45</v>
      </c>
      <c r="B46">
        <v>54</v>
      </c>
      <c r="C46">
        <f t="shared" si="0"/>
        <v>32</v>
      </c>
      <c r="D46">
        <f>SUM($B$2:B46)</f>
        <v>1440</v>
      </c>
      <c r="E46">
        <f>SUM($C$2:C46)</f>
        <v>956</v>
      </c>
    </row>
    <row r="47" spans="1:5" x14ac:dyDescent="0.25">
      <c r="A47">
        <v>46</v>
      </c>
      <c r="B47">
        <v>55</v>
      </c>
      <c r="C47">
        <f t="shared" si="0"/>
        <v>33</v>
      </c>
      <c r="D47">
        <f>SUM($B$2:B47)</f>
        <v>1495</v>
      </c>
      <c r="E47">
        <f>SUM($C$2:C47)</f>
        <v>989</v>
      </c>
    </row>
    <row r="48" spans="1:5" x14ac:dyDescent="0.25">
      <c r="A48">
        <v>47</v>
      </c>
      <c r="B48">
        <v>56</v>
      </c>
      <c r="C48">
        <f t="shared" si="0"/>
        <v>33</v>
      </c>
      <c r="D48">
        <f>SUM($B$2:B48)</f>
        <v>1551</v>
      </c>
      <c r="E48">
        <f>SUM($C$2:C48)</f>
        <v>1022</v>
      </c>
    </row>
    <row r="49" spans="1:5" x14ac:dyDescent="0.25">
      <c r="A49">
        <v>48</v>
      </c>
      <c r="B49">
        <v>57</v>
      </c>
      <c r="C49">
        <f t="shared" si="0"/>
        <v>34</v>
      </c>
      <c r="D49">
        <f>SUM($B$2:B49)</f>
        <v>1608</v>
      </c>
      <c r="E49">
        <f>SUM($C$2:C49)</f>
        <v>1056</v>
      </c>
    </row>
    <row r="50" spans="1:5" x14ac:dyDescent="0.25">
      <c r="A50">
        <v>49</v>
      </c>
      <c r="B50">
        <v>58</v>
      </c>
      <c r="C50">
        <f t="shared" si="0"/>
        <v>34</v>
      </c>
      <c r="D50">
        <f>SUM($B$2:B50)</f>
        <v>1666</v>
      </c>
      <c r="E50">
        <f>SUM($C$2:C50)</f>
        <v>1090</v>
      </c>
    </row>
    <row r="51" spans="1:5" x14ac:dyDescent="0.25">
      <c r="A51">
        <v>50</v>
      </c>
      <c r="B51">
        <v>59</v>
      </c>
      <c r="C51">
        <f t="shared" si="0"/>
        <v>35</v>
      </c>
      <c r="D51">
        <f>SUM($B$2:B51)</f>
        <v>1725</v>
      </c>
      <c r="E51">
        <f>SUM($C$2:C51)</f>
        <v>1125</v>
      </c>
    </row>
    <row r="52" spans="1:5" x14ac:dyDescent="0.25">
      <c r="A52">
        <v>51</v>
      </c>
      <c r="B52">
        <v>60</v>
      </c>
      <c r="C52">
        <f t="shared" ref="C52:C59" si="1">ROUNDDOWN(10+A52/2, 0)</f>
        <v>35</v>
      </c>
      <c r="D52">
        <f>SUM($B$2:B52)</f>
        <v>1785</v>
      </c>
      <c r="E52">
        <f>SUM($C$2:C52)</f>
        <v>1160</v>
      </c>
    </row>
    <row r="53" spans="1:5" x14ac:dyDescent="0.25">
      <c r="A53">
        <v>52</v>
      </c>
      <c r="B53">
        <v>61</v>
      </c>
      <c r="C53">
        <f t="shared" si="1"/>
        <v>36</v>
      </c>
      <c r="D53">
        <f>SUM($B$2:B53)</f>
        <v>1846</v>
      </c>
      <c r="E53">
        <f>SUM($C$2:C53)</f>
        <v>1196</v>
      </c>
    </row>
    <row r="54" spans="1:5" x14ac:dyDescent="0.25">
      <c r="A54">
        <v>53</v>
      </c>
      <c r="B54">
        <v>62</v>
      </c>
      <c r="C54">
        <f t="shared" si="1"/>
        <v>36</v>
      </c>
      <c r="D54">
        <f>SUM($B$2:B54)</f>
        <v>1908</v>
      </c>
      <c r="E54">
        <f>SUM($C$2:C54)</f>
        <v>1232</v>
      </c>
    </row>
    <row r="55" spans="1:5" x14ac:dyDescent="0.25">
      <c r="A55">
        <v>54</v>
      </c>
      <c r="B55">
        <v>63</v>
      </c>
      <c r="C55">
        <f t="shared" si="1"/>
        <v>37</v>
      </c>
      <c r="D55">
        <f>SUM($B$2:B55)</f>
        <v>1971</v>
      </c>
      <c r="E55">
        <f>SUM($C$2:C55)</f>
        <v>1269</v>
      </c>
    </row>
    <row r="56" spans="1:5" x14ac:dyDescent="0.25">
      <c r="A56">
        <v>55</v>
      </c>
      <c r="B56">
        <v>64</v>
      </c>
      <c r="C56">
        <f t="shared" si="1"/>
        <v>37</v>
      </c>
      <c r="D56">
        <f>SUM($B$2:B56)</f>
        <v>2035</v>
      </c>
      <c r="E56">
        <f>SUM($C$2:C56)</f>
        <v>1306</v>
      </c>
    </row>
    <row r="57" spans="1:5" x14ac:dyDescent="0.25">
      <c r="A57">
        <v>56</v>
      </c>
      <c r="B57">
        <v>65</v>
      </c>
      <c r="C57">
        <f t="shared" si="1"/>
        <v>38</v>
      </c>
      <c r="D57">
        <f>SUM($B$2:B57)</f>
        <v>2100</v>
      </c>
      <c r="E57">
        <f>SUM($C$2:C57)</f>
        <v>1344</v>
      </c>
    </row>
    <row r="58" spans="1:5" x14ac:dyDescent="0.25">
      <c r="A58">
        <v>57</v>
      </c>
      <c r="B58">
        <v>66</v>
      </c>
      <c r="C58">
        <f t="shared" si="1"/>
        <v>38</v>
      </c>
      <c r="D58">
        <f>SUM($B$2:B58)</f>
        <v>2166</v>
      </c>
      <c r="E58">
        <f>SUM($C$2:C58)</f>
        <v>1382</v>
      </c>
    </row>
    <row r="59" spans="1:5" x14ac:dyDescent="0.25">
      <c r="A59">
        <v>58</v>
      </c>
      <c r="B59">
        <v>67</v>
      </c>
      <c r="C59">
        <f t="shared" si="1"/>
        <v>39</v>
      </c>
      <c r="D59">
        <f>SUM($B$2:B59)</f>
        <v>2233</v>
      </c>
      <c r="E59">
        <f>SUM($C$2:C59)</f>
        <v>1421</v>
      </c>
    </row>
    <row r="60" spans="1:5" x14ac:dyDescent="0.25">
      <c r="A60">
        <v>59</v>
      </c>
      <c r="B60">
        <v>68</v>
      </c>
      <c r="C60">
        <f t="shared" ref="C60:C101" si="2">ROUNDDOWN(10+A60/2, 0)</f>
        <v>39</v>
      </c>
      <c r="D60">
        <f>SUM($B$2:B60)</f>
        <v>2301</v>
      </c>
      <c r="E60">
        <f>SUM($C$2:C60)</f>
        <v>1460</v>
      </c>
    </row>
    <row r="61" spans="1:5" x14ac:dyDescent="0.25">
      <c r="A61">
        <v>60</v>
      </c>
      <c r="B61">
        <v>69</v>
      </c>
      <c r="C61">
        <f t="shared" si="2"/>
        <v>40</v>
      </c>
      <c r="D61">
        <f>SUM($B$2:B61)</f>
        <v>2370</v>
      </c>
      <c r="E61">
        <f>SUM($C$2:C61)</f>
        <v>1500</v>
      </c>
    </row>
    <row r="62" spans="1:5" x14ac:dyDescent="0.25">
      <c r="A62">
        <v>61</v>
      </c>
      <c r="B62">
        <v>70</v>
      </c>
      <c r="C62">
        <f t="shared" si="2"/>
        <v>40</v>
      </c>
      <c r="D62">
        <f>SUM($B$2:B62)</f>
        <v>2440</v>
      </c>
      <c r="E62">
        <f>SUM($C$2:C62)</f>
        <v>1540</v>
      </c>
    </row>
    <row r="63" spans="1:5" x14ac:dyDescent="0.25">
      <c r="A63">
        <v>62</v>
      </c>
      <c r="B63">
        <v>71</v>
      </c>
      <c r="C63">
        <f t="shared" si="2"/>
        <v>41</v>
      </c>
      <c r="D63">
        <f>SUM($B$2:B63)</f>
        <v>2511</v>
      </c>
      <c r="E63">
        <f>SUM($C$2:C63)</f>
        <v>1581</v>
      </c>
    </row>
    <row r="64" spans="1:5" x14ac:dyDescent="0.25">
      <c r="A64">
        <v>63</v>
      </c>
      <c r="B64">
        <v>72</v>
      </c>
      <c r="C64">
        <f t="shared" si="2"/>
        <v>41</v>
      </c>
      <c r="D64">
        <f>SUM($B$2:B64)</f>
        <v>2583</v>
      </c>
      <c r="E64">
        <f>SUM($C$2:C64)</f>
        <v>1622</v>
      </c>
    </row>
    <row r="65" spans="1:5" x14ac:dyDescent="0.25">
      <c r="A65">
        <v>64</v>
      </c>
      <c r="B65">
        <v>73</v>
      </c>
      <c r="C65">
        <f t="shared" si="2"/>
        <v>42</v>
      </c>
      <c r="D65">
        <f>SUM($B$2:B65)</f>
        <v>2656</v>
      </c>
      <c r="E65">
        <f>SUM($C$2:C65)</f>
        <v>1664</v>
      </c>
    </row>
    <row r="66" spans="1:5" x14ac:dyDescent="0.25">
      <c r="A66">
        <v>65</v>
      </c>
      <c r="B66">
        <v>74</v>
      </c>
      <c r="C66">
        <f t="shared" si="2"/>
        <v>42</v>
      </c>
      <c r="D66">
        <f>SUM($B$2:B66)</f>
        <v>2730</v>
      </c>
      <c r="E66">
        <f>SUM($C$2:C66)</f>
        <v>1706</v>
      </c>
    </row>
    <row r="67" spans="1:5" x14ac:dyDescent="0.25">
      <c r="A67">
        <v>66</v>
      </c>
      <c r="B67">
        <v>75</v>
      </c>
      <c r="C67">
        <f t="shared" si="2"/>
        <v>43</v>
      </c>
      <c r="D67">
        <f>SUM($B$2:B67)</f>
        <v>2805</v>
      </c>
      <c r="E67">
        <f>SUM($C$2:C67)</f>
        <v>1749</v>
      </c>
    </row>
    <row r="68" spans="1:5" x14ac:dyDescent="0.25">
      <c r="A68">
        <v>67</v>
      </c>
      <c r="B68">
        <v>76</v>
      </c>
      <c r="C68">
        <f t="shared" si="2"/>
        <v>43</v>
      </c>
      <c r="D68">
        <f>SUM($B$2:B68)</f>
        <v>2881</v>
      </c>
      <c r="E68">
        <f>SUM($C$2:C68)</f>
        <v>1792</v>
      </c>
    </row>
    <row r="69" spans="1:5" x14ac:dyDescent="0.25">
      <c r="A69">
        <v>68</v>
      </c>
      <c r="B69">
        <v>77</v>
      </c>
      <c r="C69">
        <f t="shared" si="2"/>
        <v>44</v>
      </c>
      <c r="D69">
        <f>SUM($B$2:B69)</f>
        <v>2958</v>
      </c>
      <c r="E69">
        <f>SUM($C$2:C69)</f>
        <v>1836</v>
      </c>
    </row>
    <row r="70" spans="1:5" x14ac:dyDescent="0.25">
      <c r="A70">
        <v>69</v>
      </c>
      <c r="B70">
        <v>78</v>
      </c>
      <c r="C70">
        <f t="shared" si="2"/>
        <v>44</v>
      </c>
      <c r="D70">
        <f>SUM($B$2:B70)</f>
        <v>3036</v>
      </c>
      <c r="E70">
        <f>SUM($C$2:C70)</f>
        <v>1880</v>
      </c>
    </row>
    <row r="71" spans="1:5" x14ac:dyDescent="0.25">
      <c r="A71">
        <v>70</v>
      </c>
      <c r="B71">
        <v>79</v>
      </c>
      <c r="C71">
        <f t="shared" si="2"/>
        <v>45</v>
      </c>
      <c r="D71">
        <f>SUM($B$2:B71)</f>
        <v>3115</v>
      </c>
      <c r="E71">
        <f>SUM($C$2:C71)</f>
        <v>1925</v>
      </c>
    </row>
    <row r="72" spans="1:5" x14ac:dyDescent="0.25">
      <c r="A72">
        <v>71</v>
      </c>
      <c r="B72">
        <v>80</v>
      </c>
      <c r="C72">
        <f t="shared" si="2"/>
        <v>45</v>
      </c>
      <c r="D72">
        <f>SUM($B$2:B72)</f>
        <v>3195</v>
      </c>
      <c r="E72">
        <f>SUM($C$2:C72)</f>
        <v>1970</v>
      </c>
    </row>
    <row r="73" spans="1:5" x14ac:dyDescent="0.25">
      <c r="A73">
        <v>72</v>
      </c>
      <c r="B73">
        <v>81</v>
      </c>
      <c r="C73">
        <f t="shared" si="2"/>
        <v>46</v>
      </c>
      <c r="D73">
        <f>SUM($B$2:B73)</f>
        <v>3276</v>
      </c>
      <c r="E73">
        <f>SUM($C$2:C73)</f>
        <v>2016</v>
      </c>
    </row>
    <row r="74" spans="1:5" x14ac:dyDescent="0.25">
      <c r="A74">
        <v>73</v>
      </c>
      <c r="B74">
        <v>82</v>
      </c>
      <c r="C74">
        <f t="shared" si="2"/>
        <v>46</v>
      </c>
      <c r="D74">
        <f>SUM($B$2:B74)</f>
        <v>3358</v>
      </c>
      <c r="E74">
        <f>SUM($C$2:C74)</f>
        <v>2062</v>
      </c>
    </row>
    <row r="75" spans="1:5" x14ac:dyDescent="0.25">
      <c r="A75">
        <v>74</v>
      </c>
      <c r="B75">
        <v>83</v>
      </c>
      <c r="C75">
        <f t="shared" si="2"/>
        <v>47</v>
      </c>
      <c r="D75">
        <f>SUM($B$2:B75)</f>
        <v>3441</v>
      </c>
      <c r="E75">
        <f>SUM($C$2:C75)</f>
        <v>2109</v>
      </c>
    </row>
    <row r="76" spans="1:5" x14ac:dyDescent="0.25">
      <c r="A76">
        <v>75</v>
      </c>
      <c r="B76">
        <v>84</v>
      </c>
      <c r="C76">
        <f t="shared" si="2"/>
        <v>47</v>
      </c>
      <c r="D76">
        <f>SUM($B$2:B76)</f>
        <v>3525</v>
      </c>
      <c r="E76">
        <f>SUM($C$2:C76)</f>
        <v>2156</v>
      </c>
    </row>
    <row r="77" spans="1:5" x14ac:dyDescent="0.25">
      <c r="A77">
        <v>76</v>
      </c>
      <c r="B77">
        <v>85</v>
      </c>
      <c r="C77">
        <f t="shared" si="2"/>
        <v>48</v>
      </c>
      <c r="D77">
        <f>SUM($B$2:B77)</f>
        <v>3610</v>
      </c>
      <c r="E77">
        <f>SUM($C$2:C77)</f>
        <v>2204</v>
      </c>
    </row>
    <row r="78" spans="1:5" x14ac:dyDescent="0.25">
      <c r="A78">
        <v>77</v>
      </c>
      <c r="B78">
        <v>86</v>
      </c>
      <c r="C78">
        <f t="shared" si="2"/>
        <v>48</v>
      </c>
      <c r="D78">
        <f>SUM($B$2:B78)</f>
        <v>3696</v>
      </c>
      <c r="E78">
        <f>SUM($C$2:C78)</f>
        <v>2252</v>
      </c>
    </row>
    <row r="79" spans="1:5" x14ac:dyDescent="0.25">
      <c r="A79">
        <v>78</v>
      </c>
      <c r="B79">
        <v>87</v>
      </c>
      <c r="C79">
        <f t="shared" si="2"/>
        <v>49</v>
      </c>
      <c r="D79">
        <f>SUM($B$2:B79)</f>
        <v>3783</v>
      </c>
      <c r="E79">
        <f>SUM($C$2:C79)</f>
        <v>2301</v>
      </c>
    </row>
    <row r="80" spans="1:5" x14ac:dyDescent="0.25">
      <c r="A80">
        <v>79</v>
      </c>
      <c r="B80">
        <v>88</v>
      </c>
      <c r="C80">
        <f t="shared" si="2"/>
        <v>49</v>
      </c>
      <c r="D80">
        <f>SUM($B$2:B80)</f>
        <v>3871</v>
      </c>
      <c r="E80">
        <f>SUM($C$2:C80)</f>
        <v>2350</v>
      </c>
    </row>
    <row r="81" spans="1:5" x14ac:dyDescent="0.25">
      <c r="A81">
        <v>80</v>
      </c>
      <c r="B81">
        <v>89</v>
      </c>
      <c r="C81">
        <f t="shared" si="2"/>
        <v>50</v>
      </c>
      <c r="D81">
        <f>SUM($B$2:B81)</f>
        <v>3960</v>
      </c>
      <c r="E81">
        <f>SUM($C$2:C81)</f>
        <v>2400</v>
      </c>
    </row>
    <row r="82" spans="1:5" x14ac:dyDescent="0.25">
      <c r="A82">
        <v>81</v>
      </c>
      <c r="B82">
        <v>90</v>
      </c>
      <c r="C82">
        <f t="shared" si="2"/>
        <v>50</v>
      </c>
      <c r="D82">
        <f>SUM($B$2:B82)</f>
        <v>4050</v>
      </c>
      <c r="E82">
        <f>SUM($C$2:C82)</f>
        <v>2450</v>
      </c>
    </row>
    <row r="83" spans="1:5" x14ac:dyDescent="0.25">
      <c r="A83">
        <v>82</v>
      </c>
      <c r="B83">
        <v>91</v>
      </c>
      <c r="C83">
        <f t="shared" si="2"/>
        <v>51</v>
      </c>
      <c r="D83">
        <f>SUM($B$2:B83)</f>
        <v>4141</v>
      </c>
      <c r="E83">
        <f>SUM($C$2:C83)</f>
        <v>2501</v>
      </c>
    </row>
    <row r="84" spans="1:5" x14ac:dyDescent="0.25">
      <c r="A84">
        <v>83</v>
      </c>
      <c r="B84">
        <v>92</v>
      </c>
      <c r="C84">
        <f t="shared" si="2"/>
        <v>51</v>
      </c>
      <c r="D84">
        <f>SUM($B$2:B84)</f>
        <v>4233</v>
      </c>
      <c r="E84">
        <f>SUM($C$2:C84)</f>
        <v>2552</v>
      </c>
    </row>
    <row r="85" spans="1:5" x14ac:dyDescent="0.25">
      <c r="A85">
        <v>84</v>
      </c>
      <c r="B85">
        <v>93</v>
      </c>
      <c r="C85">
        <f t="shared" si="2"/>
        <v>52</v>
      </c>
      <c r="D85">
        <f>SUM($B$2:B85)</f>
        <v>4326</v>
      </c>
      <c r="E85">
        <f>SUM($C$2:C85)</f>
        <v>2604</v>
      </c>
    </row>
    <row r="86" spans="1:5" x14ac:dyDescent="0.25">
      <c r="A86">
        <v>85</v>
      </c>
      <c r="B86">
        <v>94</v>
      </c>
      <c r="C86">
        <f t="shared" si="2"/>
        <v>52</v>
      </c>
      <c r="D86">
        <f>SUM($B$2:B86)</f>
        <v>4420</v>
      </c>
      <c r="E86">
        <f>SUM($C$2:C86)</f>
        <v>2656</v>
      </c>
    </row>
    <row r="87" spans="1:5" x14ac:dyDescent="0.25">
      <c r="A87">
        <v>86</v>
      </c>
      <c r="B87">
        <v>95</v>
      </c>
      <c r="C87">
        <f t="shared" si="2"/>
        <v>53</v>
      </c>
      <c r="D87">
        <f>SUM($B$2:B87)</f>
        <v>4515</v>
      </c>
      <c r="E87">
        <f>SUM($C$2:C87)</f>
        <v>2709</v>
      </c>
    </row>
    <row r="88" spans="1:5" x14ac:dyDescent="0.25">
      <c r="A88">
        <v>87</v>
      </c>
      <c r="B88">
        <v>96</v>
      </c>
      <c r="C88">
        <f t="shared" si="2"/>
        <v>53</v>
      </c>
      <c r="D88">
        <f>SUM($B$2:B88)</f>
        <v>4611</v>
      </c>
      <c r="E88">
        <f>SUM($C$2:C88)</f>
        <v>2762</v>
      </c>
    </row>
    <row r="89" spans="1:5" x14ac:dyDescent="0.25">
      <c r="A89">
        <v>88</v>
      </c>
      <c r="B89">
        <v>97</v>
      </c>
      <c r="C89">
        <f t="shared" si="2"/>
        <v>54</v>
      </c>
      <c r="D89">
        <f>SUM($B$2:B89)</f>
        <v>4708</v>
      </c>
      <c r="E89">
        <f>SUM($C$2:C89)</f>
        <v>2816</v>
      </c>
    </row>
    <row r="90" spans="1:5" x14ac:dyDescent="0.25">
      <c r="A90">
        <v>89</v>
      </c>
      <c r="B90">
        <v>98</v>
      </c>
      <c r="C90">
        <f t="shared" si="2"/>
        <v>54</v>
      </c>
      <c r="D90">
        <f>SUM($B$2:B90)</f>
        <v>4806</v>
      </c>
      <c r="E90">
        <f>SUM($C$2:C90)</f>
        <v>2870</v>
      </c>
    </row>
    <row r="91" spans="1:5" x14ac:dyDescent="0.25">
      <c r="A91">
        <v>90</v>
      </c>
      <c r="B91">
        <v>99</v>
      </c>
      <c r="C91">
        <f t="shared" si="2"/>
        <v>55</v>
      </c>
      <c r="D91">
        <f>SUM($B$2:B91)</f>
        <v>4905</v>
      </c>
      <c r="E91">
        <f>SUM($C$2:C91)</f>
        <v>2925</v>
      </c>
    </row>
    <row r="92" spans="1:5" x14ac:dyDescent="0.25">
      <c r="A92">
        <v>91</v>
      </c>
      <c r="B92">
        <v>100</v>
      </c>
      <c r="C92">
        <f t="shared" si="2"/>
        <v>55</v>
      </c>
      <c r="D92">
        <f>SUM($B$2:B92)</f>
        <v>5005</v>
      </c>
      <c r="E92">
        <f>SUM($C$2:C92)</f>
        <v>2980</v>
      </c>
    </row>
    <row r="93" spans="1:5" x14ac:dyDescent="0.25">
      <c r="A93">
        <v>92</v>
      </c>
      <c r="B93">
        <v>101</v>
      </c>
      <c r="C93">
        <f t="shared" si="2"/>
        <v>56</v>
      </c>
      <c r="D93">
        <f>SUM($B$2:B93)</f>
        <v>5106</v>
      </c>
      <c r="E93">
        <f>SUM($C$2:C93)</f>
        <v>3036</v>
      </c>
    </row>
    <row r="94" spans="1:5" x14ac:dyDescent="0.25">
      <c r="A94">
        <v>93</v>
      </c>
      <c r="B94">
        <v>102</v>
      </c>
      <c r="C94">
        <f t="shared" si="2"/>
        <v>56</v>
      </c>
      <c r="D94">
        <f>SUM($B$2:B94)</f>
        <v>5208</v>
      </c>
      <c r="E94">
        <f>SUM($C$2:C94)</f>
        <v>3092</v>
      </c>
    </row>
    <row r="95" spans="1:5" x14ac:dyDescent="0.25">
      <c r="A95">
        <v>94</v>
      </c>
      <c r="B95">
        <v>103</v>
      </c>
      <c r="C95">
        <f t="shared" si="2"/>
        <v>57</v>
      </c>
      <c r="D95">
        <f>SUM($B$2:B95)</f>
        <v>5311</v>
      </c>
      <c r="E95">
        <f>SUM($C$2:C95)</f>
        <v>3149</v>
      </c>
    </row>
    <row r="96" spans="1:5" x14ac:dyDescent="0.25">
      <c r="A96">
        <v>95</v>
      </c>
      <c r="B96">
        <v>104</v>
      </c>
      <c r="C96">
        <f t="shared" si="2"/>
        <v>57</v>
      </c>
      <c r="D96">
        <f>SUM($B$2:B96)</f>
        <v>5415</v>
      </c>
      <c r="E96">
        <f>SUM($C$2:C96)</f>
        <v>3206</v>
      </c>
    </row>
    <row r="97" spans="1:5" x14ac:dyDescent="0.25">
      <c r="A97">
        <v>96</v>
      </c>
      <c r="B97">
        <v>105</v>
      </c>
      <c r="C97">
        <f t="shared" si="2"/>
        <v>58</v>
      </c>
      <c r="D97">
        <f>SUM($B$2:B97)</f>
        <v>5520</v>
      </c>
      <c r="E97">
        <f>SUM($C$2:C97)</f>
        <v>3264</v>
      </c>
    </row>
    <row r="98" spans="1:5" x14ac:dyDescent="0.25">
      <c r="A98">
        <v>97</v>
      </c>
      <c r="B98">
        <v>106</v>
      </c>
      <c r="C98">
        <f t="shared" si="2"/>
        <v>58</v>
      </c>
      <c r="D98">
        <f>SUM($B$2:B98)</f>
        <v>5626</v>
      </c>
      <c r="E98">
        <f>SUM($C$2:C98)</f>
        <v>3322</v>
      </c>
    </row>
    <row r="99" spans="1:5" x14ac:dyDescent="0.25">
      <c r="A99">
        <v>98</v>
      </c>
      <c r="B99">
        <v>107</v>
      </c>
      <c r="C99">
        <f t="shared" si="2"/>
        <v>59</v>
      </c>
      <c r="D99">
        <f>SUM($B$2:B99)</f>
        <v>5733</v>
      </c>
      <c r="E99">
        <f>SUM($C$2:C99)</f>
        <v>3381</v>
      </c>
    </row>
    <row r="100" spans="1:5" x14ac:dyDescent="0.25">
      <c r="A100">
        <v>99</v>
      </c>
      <c r="B100">
        <v>108</v>
      </c>
      <c r="C100">
        <f t="shared" si="2"/>
        <v>59</v>
      </c>
      <c r="D100">
        <f>SUM($B$2:B100)</f>
        <v>5841</v>
      </c>
      <c r="E100">
        <f>SUM($C$2:C100)</f>
        <v>3440</v>
      </c>
    </row>
    <row r="101" spans="1:5" x14ac:dyDescent="0.25">
      <c r="A101">
        <v>100</v>
      </c>
      <c r="B101">
        <v>109</v>
      </c>
      <c r="C101">
        <f t="shared" si="2"/>
        <v>60</v>
      </c>
      <c r="D101">
        <f>SUM($B$2:B101)</f>
        <v>5950</v>
      </c>
      <c r="E101">
        <f>SUM($C$2:C101)</f>
        <v>3500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tabSelected="1" topLeftCell="A3" workbookViewId="0">
      <selection activeCell="B11" sqref="B11"/>
    </sheetView>
  </sheetViews>
  <sheetFormatPr defaultRowHeight="15" x14ac:dyDescent="0.25"/>
  <cols>
    <col min="1" max="1" width="19.28515625" bestFit="1" customWidth="1"/>
    <col min="2" max="2" width="144.42578125" bestFit="1" customWidth="1"/>
    <col min="3" max="3" width="10.7109375" bestFit="1" customWidth="1"/>
  </cols>
  <sheetData>
    <row r="1" spans="1:3" x14ac:dyDescent="0.25">
      <c r="A1" t="s">
        <v>83</v>
      </c>
      <c r="B1" t="s">
        <v>91</v>
      </c>
      <c r="C1" t="s">
        <v>90</v>
      </c>
    </row>
    <row r="2" spans="1:3" ht="75" x14ac:dyDescent="0.25">
      <c r="A2" t="s">
        <v>76</v>
      </c>
      <c r="B2" s="3" t="s">
        <v>75</v>
      </c>
      <c r="C2">
        <f t="shared" ref="C2:C11" si="0">LEN(B2)</f>
        <v>647</v>
      </c>
    </row>
    <row r="3" spans="1:3" ht="30" x14ac:dyDescent="0.25">
      <c r="A3" t="s">
        <v>77</v>
      </c>
      <c r="B3" s="3" t="s">
        <v>84</v>
      </c>
      <c r="C3">
        <f t="shared" si="0"/>
        <v>236</v>
      </c>
    </row>
    <row r="4" spans="1:3" x14ac:dyDescent="0.25">
      <c r="A4" t="s">
        <v>78</v>
      </c>
      <c r="B4" s="3" t="s">
        <v>85</v>
      </c>
      <c r="C4">
        <f t="shared" si="0"/>
        <v>141</v>
      </c>
    </row>
    <row r="5" spans="1:3" x14ac:dyDescent="0.25">
      <c r="A5" t="s">
        <v>79</v>
      </c>
      <c r="B5" s="3" t="s">
        <v>86</v>
      </c>
      <c r="C5">
        <f t="shared" si="0"/>
        <v>127</v>
      </c>
    </row>
    <row r="6" spans="1:3" ht="30" x14ac:dyDescent="0.25">
      <c r="A6" t="s">
        <v>80</v>
      </c>
      <c r="B6" s="3" t="s">
        <v>81</v>
      </c>
      <c r="C6">
        <f t="shared" si="0"/>
        <v>168</v>
      </c>
    </row>
    <row r="7" spans="1:3" ht="30" x14ac:dyDescent="0.25">
      <c r="A7" t="s">
        <v>82</v>
      </c>
      <c r="B7" s="3" t="s">
        <v>87</v>
      </c>
      <c r="C7">
        <f t="shared" si="0"/>
        <v>219</v>
      </c>
    </row>
    <row r="8" spans="1:3" ht="30" x14ac:dyDescent="0.25">
      <c r="A8" t="s">
        <v>88</v>
      </c>
      <c r="B8" s="3" t="s">
        <v>89</v>
      </c>
      <c r="C8">
        <f t="shared" si="0"/>
        <v>196</v>
      </c>
    </row>
    <row r="9" spans="1:3" ht="30" x14ac:dyDescent="0.25">
      <c r="A9" t="s">
        <v>92</v>
      </c>
      <c r="B9" s="3" t="s">
        <v>93</v>
      </c>
      <c r="C9">
        <f t="shared" si="0"/>
        <v>165</v>
      </c>
    </row>
    <row r="10" spans="1:3" ht="45" x14ac:dyDescent="0.25">
      <c r="A10" t="s">
        <v>122</v>
      </c>
      <c r="B10" s="3" t="s">
        <v>123</v>
      </c>
      <c r="C10">
        <f t="shared" si="0"/>
        <v>444</v>
      </c>
    </row>
    <row r="11" spans="1:3" ht="45" x14ac:dyDescent="0.25">
      <c r="B11" s="3" t="s">
        <v>136</v>
      </c>
      <c r="C11">
        <f t="shared" si="0"/>
        <v>335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Wep Calc</vt:lpstr>
      <vt:lpstr>Sheet1</vt:lpstr>
      <vt:lpstr>Sheet2</vt:lpstr>
      <vt:lpstr>Wardec Scraping</vt:lpstr>
      <vt:lpstr>Training</vt:lpstr>
      <vt:lpstr>Ships</vt:lpstr>
      <vt:lpstr>Coms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Lee</dc:creator>
  <cp:lastModifiedBy>Brian Lee</cp:lastModifiedBy>
  <dcterms:created xsi:type="dcterms:W3CDTF">2015-11-06T22:36:40Z</dcterms:created>
  <dcterms:modified xsi:type="dcterms:W3CDTF">2016-03-10T01:13:05Z</dcterms:modified>
</cp:coreProperties>
</file>