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ohan\Documents\"/>
    </mc:Choice>
  </mc:AlternateContent>
  <xr:revisionPtr revIDLastSave="0" documentId="13_ncr:1_{DEF2CDEB-6EC5-4D7D-B0AE-64BD0D6D60C9}" xr6:coauthVersionLast="47" xr6:coauthVersionMax="47" xr10:uidLastSave="{00000000-0000-0000-0000-000000000000}"/>
  <bookViews>
    <workbookView xWindow="5856" yWindow="564" windowWidth="17280" windowHeight="88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Y5" i="1"/>
  <c r="Y6" i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V6" i="1"/>
  <c r="V7" i="1"/>
  <c r="V8" i="1"/>
  <c r="V9" i="1"/>
  <c r="V10" i="1"/>
  <c r="V11" i="1"/>
  <c r="V5" i="1"/>
  <c r="V12" i="1"/>
  <c r="V13" i="1" s="1"/>
  <c r="V14" i="1" s="1"/>
  <c r="V15" i="1" s="1"/>
  <c r="V16" i="1" s="1"/>
  <c r="V17" i="1" s="1"/>
  <c r="V18" i="1" s="1"/>
  <c r="V19" i="1" s="1"/>
  <c r="P34" i="1"/>
  <c r="P35" i="1" s="1"/>
  <c r="P36" i="1" s="1"/>
  <c r="P37" i="1" s="1"/>
  <c r="P38" i="1" s="1"/>
  <c r="P39" i="1" s="1"/>
  <c r="P40" i="1" s="1"/>
  <c r="P41" i="1" s="1"/>
  <c r="P42" i="1" s="1"/>
  <c r="P43" i="1" s="1"/>
  <c r="P20" i="1"/>
  <c r="P14" i="1"/>
  <c r="N9" i="1"/>
  <c r="N6" i="1"/>
  <c r="N7" i="1"/>
  <c r="N8" i="1" s="1"/>
  <c r="L38" i="1"/>
  <c r="D5" i="1"/>
  <c r="AU4" i="1"/>
  <c r="AU9" i="1"/>
  <c r="AU8" i="1"/>
  <c r="AU7" i="1"/>
  <c r="AU6" i="1"/>
  <c r="AU5" i="1"/>
  <c r="AT10" i="1"/>
  <c r="AT9" i="1"/>
  <c r="AT8" i="1"/>
  <c r="AT7" i="1"/>
  <c r="AT6" i="1"/>
  <c r="AT5" i="1"/>
  <c r="AT4" i="1"/>
  <c r="AN10" i="1"/>
  <c r="AN9" i="1"/>
  <c r="AN8" i="1"/>
  <c r="AN7" i="1"/>
  <c r="AN6" i="1"/>
  <c r="AN5" i="1"/>
  <c r="AN4" i="1"/>
  <c r="AM10" i="1"/>
  <c r="AM9" i="1"/>
  <c r="AM8" i="1"/>
  <c r="AM7" i="1"/>
  <c r="AM6" i="1"/>
  <c r="AM5" i="1"/>
  <c r="AM4" i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AJ5" i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P5" i="1"/>
  <c r="P6" i="1" s="1"/>
  <c r="P7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Q5" i="1"/>
  <c r="Q6" i="1" s="1"/>
  <c r="AF5" i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E5" i="1"/>
  <c r="AE6" i="1" s="1"/>
  <c r="AE7" i="1" s="1"/>
  <c r="AE8" i="1" s="1"/>
  <c r="AE9" i="1" s="1"/>
  <c r="AE10" i="1" s="1"/>
  <c r="AD5" i="1"/>
  <c r="AD6" i="1" s="1"/>
  <c r="AD7" i="1" s="1"/>
  <c r="AD8" i="1" s="1"/>
  <c r="AD9" i="1" s="1"/>
  <c r="AD10" i="1" s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O5" i="1"/>
  <c r="O6" i="1" s="1"/>
  <c r="O7" i="1" s="1"/>
  <c r="O8" i="1" s="1"/>
  <c r="O9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D4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P8" i="1" l="1"/>
  <c r="P9" i="1" s="1"/>
  <c r="P10" i="1" s="1"/>
  <c r="P11" i="1" s="1"/>
  <c r="P12" i="1" s="1"/>
  <c r="P13" i="1" s="1"/>
  <c r="N5" i="1"/>
  <c r="N62" i="1" s="1"/>
  <c r="L62" i="1"/>
  <c r="Q7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P15" i="1" l="1"/>
  <c r="P16" i="1" s="1"/>
  <c r="P17" i="1" l="1"/>
  <c r="P18" i="1" s="1"/>
  <c r="P19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62" i="1"/>
</calcChain>
</file>

<file path=xl/sharedStrings.xml><?xml version="1.0" encoding="utf-8"?>
<sst xmlns="http://schemas.openxmlformats.org/spreadsheetml/2006/main" count="79" uniqueCount="40">
  <si>
    <t>r</t>
  </si>
  <si>
    <t>b</t>
  </si>
  <si>
    <t>g</t>
  </si>
  <si>
    <t>Benarichtungsfarben Schlecht</t>
  </si>
  <si>
    <t>Zeitpunkt
[s]</t>
  </si>
  <si>
    <t>stufe</t>
  </si>
  <si>
    <t xml:space="preserve">Kosten </t>
  </si>
  <si>
    <t>Effekt</t>
  </si>
  <si>
    <t>Geschwindikeit</t>
  </si>
  <si>
    <t>Rang</t>
  </si>
  <si>
    <t>Kosten Reduzierung</t>
  </si>
  <si>
    <t>Scoutbüro</t>
  </si>
  <si>
    <t>Kosten 2</t>
  </si>
  <si>
    <t>Effekt3</t>
  </si>
  <si>
    <t>Kosten 4</t>
  </si>
  <si>
    <t>Effekt5</t>
  </si>
  <si>
    <t>Batilionausbildungszentrum</t>
  </si>
  <si>
    <t>Erholungsresort</t>
  </si>
  <si>
    <t>Grundstarke</t>
  </si>
  <si>
    <t>Ergebnis</t>
  </si>
  <si>
    <t>Hauptmenu Hover</t>
  </si>
  <si>
    <t>Faktor</t>
  </si>
  <si>
    <t>S</t>
  </si>
  <si>
    <t>A</t>
  </si>
  <si>
    <t>B</t>
  </si>
  <si>
    <t>C</t>
  </si>
  <si>
    <t>D</t>
  </si>
  <si>
    <t>E</t>
  </si>
  <si>
    <t>F</t>
  </si>
  <si>
    <t>Bodyguard</t>
  </si>
  <si>
    <t>min</t>
  </si>
  <si>
    <t xml:space="preserve">max  </t>
  </si>
  <si>
    <t>Anshen
min</t>
  </si>
  <si>
    <t>Ansehen
max</t>
  </si>
  <si>
    <t>Item
Rang</t>
  </si>
  <si>
    <t>Item
war.</t>
  </si>
  <si>
    <t>Ansehen
Verlust</t>
  </si>
  <si>
    <t>Spionage</t>
  </si>
  <si>
    <t>Anschläge</t>
  </si>
  <si>
    <t>Benarichtungsfarben gut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</si>
</sst>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1" fillId="2" borderId="0" xfId="3" applyNumberFormat="1" applyAlignment="1">
      <alignment horizontal="center" vertical="center"/>
    </xf>
    <xf numFmtId="9" fontId="1" fillId="2" borderId="0" xfId="3" applyNumberFormat="1" applyAlignment="1">
      <alignment horizontal="center" vertical="center"/>
    </xf>
    <xf numFmtId="0" fontId="1" fillId="3" borderId="0" xfId="4"/>
    <xf numFmtId="44" fontId="1" fillId="3" borderId="0" xfId="4" applyNumberFormat="1" applyAlignment="1">
      <alignment horizontal="center" vertical="center"/>
    </xf>
    <xf numFmtId="0" fontId="1" fillId="3" borderId="0" xfId="4" applyAlignment="1">
      <alignment horizontal="center" vertical="center"/>
    </xf>
    <xf numFmtId="44" fontId="1" fillId="4" borderId="0" xfId="5" applyNumberFormat="1" applyAlignment="1">
      <alignment horizontal="center" vertical="center"/>
    </xf>
    <xf numFmtId="0" fontId="1" fillId="4" borderId="0" xfId="5" applyAlignment="1">
      <alignment horizontal="center" vertical="center"/>
    </xf>
    <xf numFmtId="164" fontId="1" fillId="4" borderId="0" xfId="5" applyNumberFormat="1" applyAlignment="1">
      <alignment horizontal="center" vertical="center"/>
    </xf>
    <xf numFmtId="44" fontId="1" fillId="3" borderId="0" xfId="1" applyFill="1" applyAlignment="1">
      <alignment horizontal="center" vertical="center"/>
    </xf>
    <xf numFmtId="44" fontId="1" fillId="4" borderId="0" xfId="1" applyFill="1" applyAlignment="1">
      <alignment horizontal="center" vertical="center"/>
    </xf>
    <xf numFmtId="164" fontId="1" fillId="4" borderId="0" xfId="1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44" fontId="0" fillId="10" borderId="0" xfId="0" applyNumberFormat="1" applyFill="1" applyAlignment="1">
      <alignment horizontal="center" vertical="center"/>
    </xf>
    <xf numFmtId="44" fontId="0" fillId="0" borderId="0" xfId="0" applyNumberFormat="1"/>
    <xf numFmtId="44" fontId="0" fillId="0" borderId="0" xfId="0" applyNumberFormat="1" applyAlignment="1">
      <alignment horizontal="center" vertical="center"/>
    </xf>
    <xf numFmtId="44" fontId="1" fillId="5" borderId="0" xfId="6" applyNumberFormat="1" applyAlignment="1">
      <alignment horizontal="center" vertical="center"/>
    </xf>
    <xf numFmtId="9" fontId="1" fillId="5" borderId="0" xfId="6" applyNumberFormat="1" applyAlignment="1">
      <alignment horizontal="center" vertical="center"/>
    </xf>
    <xf numFmtId="44" fontId="1" fillId="6" borderId="0" xfId="7" applyNumberFormat="1" applyAlignment="1">
      <alignment horizontal="center" vertical="center"/>
    </xf>
    <xf numFmtId="0" fontId="1" fillId="6" borderId="0" xfId="7" applyAlignment="1">
      <alignment horizontal="center" vertical="center"/>
    </xf>
    <xf numFmtId="44" fontId="1" fillId="7" borderId="0" xfId="8" applyNumberFormat="1" applyAlignment="1">
      <alignment horizontal="center" vertical="center"/>
    </xf>
    <xf numFmtId="0" fontId="1" fillId="7" borderId="0" xfId="8" applyAlignment="1">
      <alignment horizontal="center" vertical="center"/>
    </xf>
    <xf numFmtId="0" fontId="3" fillId="8" borderId="4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4" fontId="0" fillId="0" borderId="0" xfId="1" applyFont="1" applyAlignment="1">
      <alignment horizontal="center" vertical="center"/>
    </xf>
    <xf numFmtId="0" fontId="1" fillId="4" borderId="2" xfId="5" applyBorder="1" applyAlignment="1">
      <alignment horizontal="center"/>
    </xf>
    <xf numFmtId="0" fontId="2" fillId="0" borderId="1" xfId="2" applyAlignment="1">
      <alignment horizontal="center"/>
    </xf>
    <xf numFmtId="0" fontId="0" fillId="0" borderId="0" xfId="0" applyAlignment="1">
      <alignment horizontal="center"/>
    </xf>
    <xf numFmtId="0" fontId="2" fillId="0" borderId="1" xfId="2" applyAlignment="1">
      <alignment horizontal="center" vertical="center"/>
    </xf>
    <xf numFmtId="0" fontId="1" fillId="2" borderId="2" xfId="3" applyBorder="1" applyAlignment="1">
      <alignment horizontal="center" vertical="center"/>
    </xf>
    <xf numFmtId="0" fontId="1" fillId="3" borderId="2" xfId="4" applyBorder="1" applyAlignment="1">
      <alignment horizontal="center" vertical="center"/>
    </xf>
    <xf numFmtId="0" fontId="1" fillId="2" borderId="2" xfId="3" applyBorder="1" applyAlignment="1">
      <alignment horizontal="center"/>
    </xf>
    <xf numFmtId="0" fontId="1" fillId="3" borderId="2" xfId="4" applyBorder="1" applyAlignment="1">
      <alignment horizontal="center"/>
    </xf>
    <xf numFmtId="0" fontId="1" fillId="4" borderId="2" xfId="5" applyBorder="1" applyAlignment="1">
      <alignment horizontal="center" vertical="center"/>
    </xf>
    <xf numFmtId="164" fontId="1" fillId="7" borderId="0" xfId="8" applyNumberFormat="1" applyAlignment="1">
      <alignment horizontal="center" vertical="center"/>
    </xf>
  </cellXfs>
  <cellStyles count="9">
    <cellStyle name="20 % - Akzent1" xfId="3" builtinId="30"/>
    <cellStyle name="20 % - Akzent2" xfId="4" builtinId="34"/>
    <cellStyle name="20 % - Akzent4" xfId="5" builtinId="42"/>
    <cellStyle name="60 % - Akzent1" xfId="6" builtinId="32"/>
    <cellStyle name="60 % - Akzent2" xfId="7" builtinId="36"/>
    <cellStyle name="60 % - Akzent4" xfId="8" builtinId="44"/>
    <cellStyle name="Standard" xfId="0" builtinId="0"/>
    <cellStyle name="Überschrift 2" xfId="2" builtinId="17"/>
    <cellStyle name="Währung" xfId="1" builtinId="4"/>
  </cellStyles>
  <dxfs count="5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4B1B89-769D-4421-96D9-A93EFD364FBC}" name="BenarichtigungsfarbenSchlecht" displayName="BenarichtigungsfarbenSchlecht" ref="A2:D33" totalsRowShown="0">
  <autoFilter ref="A2:D33" xr:uid="{2C4B1B89-769D-4421-96D9-A93EFD364FBC}"/>
  <tableColumns count="4">
    <tableColumn id="4" xr3:uid="{E592CFC8-BF22-4D26-8023-E2A1D6AEA830}" name="Zeitpunkt_x000a_[s]" dataDxfId="58"/>
    <tableColumn id="1" xr3:uid="{E6D423F5-5EEF-45E0-9C7D-EE5D7A7C0E09}" name="r" dataDxfId="57">
      <calculatedColumnFormula>B2+5</calculatedColumnFormula>
    </tableColumn>
    <tableColumn id="2" xr3:uid="{21DD27B6-19EA-491C-AB3C-E017D08CBCF9}" name="b" dataDxfId="56"/>
    <tableColumn id="3" xr3:uid="{9A144183-5EE9-4A88-812B-1F187C7A35B5}" name="g" dataDxfId="55"/>
  </tableColumns>
  <tableStyleInfo name="TableStyleMedium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92FD28-0F14-4809-AF52-49DBC07C4911}" name="BenarichtigungsfarbenGut" displayName="BenarichtigungsfarbenGut" ref="F2:I33" totalsRowShown="0">
  <autoFilter ref="F2:I33" xr:uid="{DA92FD28-0F14-4809-AF52-49DBC07C4911}"/>
  <tableColumns count="4">
    <tableColumn id="4" xr3:uid="{DBE09458-5471-49E1-A4B2-4F9BA9DC1F34}" name="Zeitpunkt_x000a_[s]" dataDxfId="54"/>
    <tableColumn id="1" xr3:uid="{CB25C50F-D688-46C5-B61A-138EC185E224}" name="r" dataDxfId="53">
      <calculatedColumnFormula>G2+5</calculatedColumnFormula>
    </tableColumn>
    <tableColumn id="2" xr3:uid="{5A41C42C-D377-4F71-80A4-6B77175E339E}" name="b" dataDxfId="52"/>
    <tableColumn id="3" xr3:uid="{28A74FC1-0D8A-40BA-A2E7-B23D3FAB6920}" name="g" dataDxfId="51"/>
  </tableColumns>
  <tableStyleInfo name="TableStyleMedium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266366-9CE2-4E76-9B20-C0250174E21B}" name="BatilionausbildungszentrumUpgrades" displayName="BatilionausbildungszentrumUpgrades" ref="S3:Y61" totalsRowShown="0">
  <autoFilter ref="S3:Y61" xr:uid="{0D266366-9CE2-4E76-9B20-C0250174E21B}"/>
  <tableColumns count="7">
    <tableColumn id="1" xr3:uid="{495802A7-08B6-4782-AEF2-DDFFD2995F34}" name="stufe" dataDxfId="50"/>
    <tableColumn id="2" xr3:uid="{503002EB-396D-4EC3-89F8-45C1FC1E3914}" name="Kosten " dataDxfId="49" dataCellStyle="20 % - Akzent1"/>
    <tableColumn id="3" xr3:uid="{4726D406-BEE2-4D55-BF68-7E8D5E4A62C6}" name="Effekt" dataDxfId="48" dataCellStyle="20 % - Akzent1"/>
    <tableColumn id="4" xr3:uid="{88E26F6C-BA52-476C-AE8C-35970F692174}" name="Kosten 2" dataDxfId="47" dataCellStyle="20 % - Akzent2"/>
    <tableColumn id="5" xr3:uid="{E659C0A0-5EC4-4375-BB6C-410F27B2EA10}" name="Effekt3" dataDxfId="46" dataCellStyle="20 % - Akzent2"/>
    <tableColumn id="6" xr3:uid="{2FBEBBDA-2376-4C22-AC78-B7D0BE581BCC}" name="Kosten 4" dataDxfId="45" dataCellStyle="20 % - Akzent4"/>
    <tableColumn id="7" xr3:uid="{0B5A8BB2-BC21-4515-B8A2-3854DDBED7B3}" name="Effekt5" dataDxfId="44" dataCellStyle="20 % - Akzent4">
      <calculatedColumnFormula>Y3-5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DECA52-3BC0-47B0-8A43-A415CCC41560}" name="ScoutbüroUpgrades" displayName="ScoutbüroUpgrades" ref="K3:Q62" totalsRowCount="1">
  <autoFilter ref="K3:Q61" xr:uid="{9CDECA52-3BC0-47B0-8A43-A415CCC41560}"/>
  <tableColumns count="7">
    <tableColumn id="1" xr3:uid="{F3E06B2F-69BA-4BBD-B053-79A7888EB853}" name="stufe" totalsRowLabel="Ergebnis"/>
    <tableColumn id="2" xr3:uid="{B8261F58-CEE3-4AED-A048-2E7A94D89D8A}" name="Kosten " totalsRowFunction="sum" dataDxfId="8" totalsRowDxfId="7" dataCellStyle="20 % - Akzent1"/>
    <tableColumn id="3" xr3:uid="{C0DEDA9F-B63E-4A8F-BE4B-29F0F3F1F3D1}" name="Effekt" dataDxfId="6" totalsRowDxfId="5" dataCellStyle="20 % - Akzent1"/>
    <tableColumn id="4" xr3:uid="{B79CE96B-D882-42C2-A16B-F688585B9CF9}" name="Kosten 2" totalsRowFunction="sum" totalsRowDxfId="4"/>
    <tableColumn id="5" xr3:uid="{19126685-BDCF-4A27-84C5-E5A058042005}" name="Effekt3"/>
    <tableColumn id="6" xr3:uid="{1CE0EDB8-D6AC-4AAD-AD6F-ACDCC94C676F}" name="Kosten 4" totalsRowFunction="sum" dataDxfId="3" totalsRowDxfId="2"/>
    <tableColumn id="7" xr3:uid="{08290D56-A41C-43F2-BDE5-9F40CA551A40}" name="Effekt5" dataDxfId="1" totalsRowDxfId="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711805-088B-4FEC-8DE9-A61B16D2915F}" name="BatilionausbildungszentrumUpgrades9" displayName="BatilionausbildungszentrumUpgrades9" ref="AA3:AG61" totalsRowShown="0">
  <autoFilter ref="AA3:AG61" xr:uid="{D9711805-088B-4FEC-8DE9-A61B16D2915F}"/>
  <tableColumns count="7">
    <tableColumn id="1" xr3:uid="{5C512942-62C0-4FA6-AD15-80546758A729}" name="stufe" dataDxfId="43"/>
    <tableColumn id="2" xr3:uid="{B8D506C9-A2C1-41E0-9CDB-05A7BB6173D8}" name="Kosten " dataDxfId="42" dataCellStyle="20 % - Akzent1"/>
    <tableColumn id="3" xr3:uid="{74F37D3B-2085-410D-91FF-7CD984BC6542}" name="Effekt" dataDxfId="41" dataCellStyle="20 % - Akzent1"/>
    <tableColumn id="4" xr3:uid="{0D716976-7A79-4455-A83E-55CD13DAA752}" name="Kosten 2" dataDxfId="40" dataCellStyle="20 % - Akzent2"/>
    <tableColumn id="5" xr3:uid="{6E6EF369-E074-4663-BD3E-340E95D8882A}" name="Effekt3" dataDxfId="39" dataCellStyle="20 % - Akzent2"/>
    <tableColumn id="6" xr3:uid="{04C7E6E6-1115-4258-AA71-DA4DCEF7C6FA}" name="Kosten 4" dataDxfId="38" dataCellStyle="20 % - Akzent4"/>
    <tableColumn id="7" xr3:uid="{AAB364F4-2963-4974-8CDF-57EC6025B557}" name="Effekt5" dataDxfId="37" dataCellStyle="20 % - Akzent4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E9AFA71-44DB-4171-8514-23BD25296EC7}" name="Tabelle9" displayName="Tabelle9" ref="AL3:AS10" totalsRowShown="0" headerRowDxfId="36" dataDxfId="35">
  <autoFilter ref="AL3:AS10" xr:uid="{BE9AFA71-44DB-4171-8514-23BD25296EC7}"/>
  <sortState xmlns:xlrd2="http://schemas.microsoft.com/office/spreadsheetml/2017/richdata2" ref="AL4:AS10">
    <sortCondition ref="AN3:AN10"/>
  </sortState>
  <tableColumns count="8">
    <tableColumn id="1" xr3:uid="{4BE05E77-B33C-4E08-BBAC-944A35A385F7}" name="Rang" dataDxfId="34"/>
    <tableColumn id="2" xr3:uid="{6770554D-14C1-4BBB-81DD-B54FD611E101}" name="min" dataDxfId="33" dataCellStyle="Währung"/>
    <tableColumn id="3" xr3:uid="{1803CCC3-3AB4-418A-8C01-080C21191A11}" name="max  " dataDxfId="32" dataCellStyle="Währung"/>
    <tableColumn id="4" xr3:uid="{C647309E-7A14-4F71-BBA7-DC1D8E4C57C5}" name="Anshen_x000a_min" dataDxfId="31"/>
    <tableColumn id="5" xr3:uid="{07877955-032F-4A9B-8CCE-BD978039CA46}" name="Ansehen_x000a_max" dataDxfId="30"/>
    <tableColumn id="6" xr3:uid="{81ECDE50-F053-46DB-99FF-9AA036BAB241}" name="Item_x000a_Rang" dataDxfId="29"/>
    <tableColumn id="7" xr3:uid="{FA3C3EB6-A35C-4705-B75B-15D0BC543814}" name="Item_x000a_war." dataDxfId="28"/>
    <tableColumn id="8" xr3:uid="{F13D9E93-5602-4840-B294-AE8C2BFA1DD7}" name="Ansehen_x000a_Verlust" dataDxfId="27"/>
  </tableColumns>
  <tableStyleInfo name="TableStyleMedium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265703-CA0A-4402-A34C-BC3650FC4D4A}" name="Tabelle10" displayName="Tabelle10" ref="AT3:AZ10" totalsRowShown="0" headerRowDxfId="26" dataDxfId="25">
  <autoFilter ref="AT3:AZ10" xr:uid="{8B265703-CA0A-4402-A34C-BC3650FC4D4A}"/>
  <tableColumns count="7">
    <tableColumn id="1" xr3:uid="{91AD3027-D347-4941-A24B-C857332CA8C8}" name="min" dataDxfId="24" dataCellStyle="Währung"/>
    <tableColumn id="2" xr3:uid="{F2B7B663-118C-48BA-ADB6-1A1725FC708D}" name="max  " dataDxfId="23" dataCellStyle="Währung"/>
    <tableColumn id="3" xr3:uid="{1EFF8126-7BD1-4A6D-8D00-C2868F12D93D}" name="Anshen_x000a_min" dataDxfId="22"/>
    <tableColumn id="4" xr3:uid="{C2017170-3C3A-4530-AC5F-A5F01F927EC3}" name="Ansehen_x000a_max" dataDxfId="21"/>
    <tableColumn id="5" xr3:uid="{514ABB89-2CFB-488B-B3EA-C04C9A5607B7}" name="Item_x000a_Rang" dataDxfId="20"/>
    <tableColumn id="6" xr3:uid="{B3E1CC09-5E5D-4D66-8BEE-D3EB16D472A8}" name="Item_x000a_war." dataDxfId="19"/>
    <tableColumn id="7" xr3:uid="{74FF14C9-76AF-4DCE-8F81-EDEF680A0BDF}" name="Ansehen_x000a_Verlust" dataDxfId="18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46D2F28-1B49-4E1F-926A-5089756BCF73}" name="Tabelle11" displayName="Tabelle11" ref="BA3:BG10" totalsRowShown="0" headerRowDxfId="17" dataDxfId="16">
  <autoFilter ref="BA3:BG10" xr:uid="{E46D2F28-1B49-4E1F-926A-5089756BCF73}"/>
  <tableColumns count="7">
    <tableColumn id="1" xr3:uid="{449A59AB-AF72-4954-8C4A-E4E3560D21D9}" name="min" dataDxfId="15" dataCellStyle="Währung"/>
    <tableColumn id="2" xr3:uid="{245E9E22-B164-4BB7-8B17-18706DBF503C}" name="max  " dataDxfId="14" dataCellStyle="Währung"/>
    <tableColumn id="3" xr3:uid="{6F40C575-EBB1-456B-BB9A-4BD629891D8B}" name="Anshen_x000a_min" dataDxfId="13"/>
    <tableColumn id="4" xr3:uid="{EDA8D57F-B36D-4B93-8109-06620E85A609}" name="Ansehen_x000a_max" dataDxfId="12"/>
    <tableColumn id="5" xr3:uid="{7303F3E3-19F8-4818-8C18-B4DA0EFBA1B7}" name="Item_x000a_Rang" dataDxfId="11"/>
    <tableColumn id="6" xr3:uid="{0906BA42-DABE-4493-9A9A-5E832E4FCA42}" name="Item_x000a_war." dataDxfId="10"/>
    <tableColumn id="7" xr3:uid="{91647D0F-7848-49B1-AD22-49F68ACECAE1}" name="Ansehen_x000a_Verlust" dataDxfId="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2"/>
  <sheetViews>
    <sheetView tabSelected="1" topLeftCell="Q1" zoomScale="85" zoomScaleNormal="85" workbookViewId="0">
      <selection activeCell="S13" sqref="S13"/>
    </sheetView>
  </sheetViews>
  <sheetFormatPr baseColWidth="10" defaultColWidth="8.88671875" defaultRowHeight="14.4" x14ac:dyDescent="0.3"/>
  <cols>
    <col min="1" max="1" width="13.5546875" style="1" bestFit="1" customWidth="1"/>
    <col min="2" max="2" width="6.109375" bestFit="1" customWidth="1"/>
    <col min="3" max="3" width="6.5546875" bestFit="1" customWidth="1"/>
    <col min="4" max="4" width="6.44140625" bestFit="1" customWidth="1"/>
    <col min="6" max="6" width="12.88671875" bestFit="1" customWidth="1"/>
    <col min="7" max="7" width="6.109375" bestFit="1" customWidth="1"/>
    <col min="8" max="8" width="6.5546875" bestFit="1" customWidth="1"/>
    <col min="9" max="9" width="6.44140625" bestFit="1" customWidth="1"/>
    <col min="12" max="12" width="23.33203125" customWidth="1"/>
    <col min="13" max="13" width="8" customWidth="1"/>
    <col min="14" max="14" width="18.5546875" bestFit="1" customWidth="1"/>
    <col min="15" max="15" width="9.77734375" bestFit="1" customWidth="1"/>
    <col min="16" max="16" width="18.5546875" bestFit="1" customWidth="1"/>
    <col min="17" max="17" width="9.77734375" bestFit="1" customWidth="1"/>
    <col min="19" max="19" width="8" bestFit="1" customWidth="1"/>
    <col min="20" max="20" width="22.33203125" bestFit="1" customWidth="1"/>
    <col min="21" max="21" width="8.77734375" bestFit="1" customWidth="1"/>
    <col min="22" max="22" width="15.77734375" bestFit="1" customWidth="1"/>
    <col min="23" max="23" width="9.77734375" bestFit="1" customWidth="1"/>
    <col min="24" max="24" width="14.77734375" bestFit="1" customWidth="1"/>
    <col min="25" max="25" width="9.77734375" bestFit="1" customWidth="1"/>
    <col min="28" max="28" width="22.33203125" bestFit="1" customWidth="1"/>
    <col min="30" max="30" width="13.21875" bestFit="1" customWidth="1"/>
    <col min="32" max="32" width="9.5546875" bestFit="1" customWidth="1"/>
    <col min="36" max="36" width="12.44140625" customWidth="1"/>
    <col min="38" max="38" width="8" bestFit="1" customWidth="1"/>
    <col min="39" max="39" width="14.77734375" bestFit="1" customWidth="1"/>
    <col min="40" max="40" width="17" bestFit="1" customWidth="1"/>
    <col min="41" max="41" width="10.21875" bestFit="1" customWidth="1"/>
    <col min="42" max="42" width="11.21875" bestFit="1" customWidth="1"/>
    <col min="43" max="43" width="8" bestFit="1" customWidth="1"/>
    <col min="44" max="44" width="7.5546875" bestFit="1" customWidth="1"/>
    <col min="45" max="45" width="11.21875" bestFit="1" customWidth="1"/>
    <col min="46" max="46" width="14.77734375" bestFit="1" customWidth="1"/>
    <col min="47" max="47" width="17" bestFit="1" customWidth="1"/>
    <col min="48" max="48" width="10.21875" bestFit="1" customWidth="1"/>
    <col min="49" max="49" width="11.21875" bestFit="1" customWidth="1"/>
    <col min="50" max="50" width="8" bestFit="1" customWidth="1"/>
    <col min="51" max="51" width="7.5546875" bestFit="1" customWidth="1"/>
    <col min="52" max="52" width="11.21875" bestFit="1" customWidth="1"/>
    <col min="53" max="53" width="14.77734375" bestFit="1" customWidth="1"/>
    <col min="54" max="54" width="17" bestFit="1" customWidth="1"/>
    <col min="55" max="55" width="10.21875" bestFit="1" customWidth="1"/>
    <col min="56" max="56" width="11.21875" bestFit="1" customWidth="1"/>
    <col min="57" max="57" width="8" bestFit="1" customWidth="1"/>
    <col min="58" max="58" width="7.5546875" bestFit="1" customWidth="1"/>
    <col min="59" max="59" width="11.21875" bestFit="1" customWidth="1"/>
  </cols>
  <sheetData>
    <row r="1" spans="1:59" ht="18" thickBot="1" x14ac:dyDescent="0.4">
      <c r="A1" s="36" t="s">
        <v>3</v>
      </c>
      <c r="B1" s="36"/>
      <c r="C1" s="36"/>
      <c r="D1" s="36"/>
      <c r="F1" s="36" t="s">
        <v>39</v>
      </c>
      <c r="G1" s="36"/>
      <c r="H1" s="36"/>
      <c r="I1" s="36"/>
      <c r="K1" s="34" t="s">
        <v>11</v>
      </c>
      <c r="L1" s="34"/>
      <c r="M1" s="34"/>
      <c r="N1" s="34"/>
      <c r="O1" s="34"/>
      <c r="P1" s="34"/>
      <c r="Q1" s="34"/>
      <c r="S1" s="34" t="s">
        <v>16</v>
      </c>
      <c r="T1" s="34"/>
      <c r="U1" s="34"/>
      <c r="V1" s="34"/>
      <c r="W1" s="34"/>
      <c r="X1" s="34"/>
      <c r="Y1" s="34"/>
      <c r="AA1" s="34" t="s">
        <v>17</v>
      </c>
      <c r="AB1" s="34"/>
      <c r="AC1" s="34"/>
      <c r="AD1" s="34"/>
      <c r="AE1" s="34"/>
      <c r="AF1" s="34"/>
      <c r="AG1" s="34"/>
      <c r="AI1" s="34" t="s">
        <v>20</v>
      </c>
      <c r="AJ1" s="34"/>
    </row>
    <row r="2" spans="1:59" ht="43.8" thickTop="1" x14ac:dyDescent="0.3">
      <c r="A2" s="2" t="s">
        <v>4</v>
      </c>
      <c r="B2" s="1" t="s">
        <v>0</v>
      </c>
      <c r="C2" s="1" t="s">
        <v>1</v>
      </c>
      <c r="D2" s="1" t="s">
        <v>2</v>
      </c>
      <c r="F2" s="2" t="s">
        <v>4</v>
      </c>
      <c r="G2" s="1" t="s">
        <v>0</v>
      </c>
      <c r="H2" s="1" t="s">
        <v>1</v>
      </c>
      <c r="I2" s="1" t="s">
        <v>2</v>
      </c>
      <c r="L2" s="37" t="s">
        <v>8</v>
      </c>
      <c r="M2" s="37"/>
      <c r="N2" s="38" t="s">
        <v>9</v>
      </c>
      <c r="O2" s="38"/>
      <c r="P2" s="41" t="s">
        <v>10</v>
      </c>
      <c r="Q2" s="41"/>
      <c r="T2" s="39" t="s">
        <v>8</v>
      </c>
      <c r="U2" s="39"/>
      <c r="V2" s="40" t="s">
        <v>18</v>
      </c>
      <c r="W2" s="40"/>
      <c r="X2" s="33" t="s">
        <v>10</v>
      </c>
      <c r="Y2" s="33"/>
      <c r="AB2" s="39" t="s">
        <v>8</v>
      </c>
      <c r="AC2" s="39"/>
      <c r="AD2" s="40" t="s">
        <v>9</v>
      </c>
      <c r="AE2" s="40"/>
      <c r="AF2" s="33" t="s">
        <v>10</v>
      </c>
      <c r="AG2" s="33"/>
      <c r="AI2" s="24" t="s">
        <v>4</v>
      </c>
      <c r="AJ2" s="25" t="s">
        <v>21</v>
      </c>
      <c r="AM2" s="35" t="s">
        <v>29</v>
      </c>
      <c r="AN2" s="35"/>
      <c r="AO2" s="35"/>
      <c r="AP2" s="35"/>
      <c r="AQ2" s="35"/>
      <c r="AR2" s="35"/>
      <c r="AS2" s="35"/>
      <c r="AT2" s="35" t="s">
        <v>37</v>
      </c>
      <c r="AU2" s="35"/>
      <c r="AV2" s="35"/>
      <c r="AW2" s="35"/>
      <c r="AX2" s="35"/>
      <c r="AY2" s="35"/>
      <c r="AZ2" s="35"/>
      <c r="BA2" s="35" t="s">
        <v>38</v>
      </c>
      <c r="BB2" s="35"/>
      <c r="BC2" s="35"/>
      <c r="BD2" s="35"/>
      <c r="BE2" s="35"/>
      <c r="BF2" s="35"/>
      <c r="BG2" s="35"/>
    </row>
    <row r="3" spans="1:59" ht="28.8" customHeight="1" x14ac:dyDescent="0.3">
      <c r="A3" s="1">
        <v>0</v>
      </c>
      <c r="B3" s="1">
        <v>60</v>
      </c>
      <c r="C3" s="1">
        <v>180</v>
      </c>
      <c r="D3" s="1">
        <v>60</v>
      </c>
      <c r="F3" s="1">
        <v>0</v>
      </c>
      <c r="G3" s="1">
        <v>60</v>
      </c>
      <c r="H3" s="1">
        <v>180</v>
      </c>
      <c r="I3" s="1">
        <v>60</v>
      </c>
      <c r="K3" t="s">
        <v>5</v>
      </c>
      <c r="L3" t="s">
        <v>6</v>
      </c>
      <c r="M3" t="s">
        <v>7</v>
      </c>
      <c r="N3" t="s">
        <v>12</v>
      </c>
      <c r="O3" t="s">
        <v>13</v>
      </c>
      <c r="P3" t="s">
        <v>14</v>
      </c>
      <c r="Q3" t="s">
        <v>15</v>
      </c>
      <c r="S3" t="s">
        <v>5</v>
      </c>
      <c r="T3" t="s">
        <v>6</v>
      </c>
      <c r="U3" t="s">
        <v>7</v>
      </c>
      <c r="V3" t="s">
        <v>12</v>
      </c>
      <c r="W3" t="s">
        <v>13</v>
      </c>
      <c r="X3" t="s">
        <v>14</v>
      </c>
      <c r="Y3" t="s">
        <v>15</v>
      </c>
      <c r="AA3" t="s">
        <v>5</v>
      </c>
      <c r="AB3" t="s">
        <v>6</v>
      </c>
      <c r="AC3" t="s">
        <v>7</v>
      </c>
      <c r="AD3" t="s">
        <v>12</v>
      </c>
      <c r="AE3" t="s">
        <v>13</v>
      </c>
      <c r="AF3" t="s">
        <v>14</v>
      </c>
      <c r="AG3" t="s">
        <v>15</v>
      </c>
      <c r="AI3" s="26">
        <v>0</v>
      </c>
      <c r="AJ3" s="27">
        <v>1</v>
      </c>
      <c r="AL3" s="30" t="s">
        <v>9</v>
      </c>
      <c r="AM3" s="30" t="s">
        <v>30</v>
      </c>
      <c r="AN3" s="30" t="s">
        <v>31</v>
      </c>
      <c r="AO3" s="31" t="s">
        <v>32</v>
      </c>
      <c r="AP3" s="31" t="s">
        <v>33</v>
      </c>
      <c r="AQ3" s="31" t="s">
        <v>34</v>
      </c>
      <c r="AR3" s="31" t="s">
        <v>35</v>
      </c>
      <c r="AS3" s="31" t="s">
        <v>36</v>
      </c>
      <c r="AT3" s="30" t="s">
        <v>30</v>
      </c>
      <c r="AU3" s="30" t="s">
        <v>31</v>
      </c>
      <c r="AV3" s="31" t="s">
        <v>32</v>
      </c>
      <c r="AW3" s="31" t="s">
        <v>33</v>
      </c>
      <c r="AX3" s="31" t="s">
        <v>34</v>
      </c>
      <c r="AY3" s="31" t="s">
        <v>35</v>
      </c>
      <c r="AZ3" s="31" t="s">
        <v>36</v>
      </c>
      <c r="BA3" s="30" t="s">
        <v>30</v>
      </c>
      <c r="BB3" s="30" t="s">
        <v>31</v>
      </c>
      <c r="BC3" s="31" t="s">
        <v>32</v>
      </c>
      <c r="BD3" s="31" t="s">
        <v>33</v>
      </c>
      <c r="BE3" s="31" t="s">
        <v>34</v>
      </c>
      <c r="BF3" s="31" t="s">
        <v>35</v>
      </c>
      <c r="BG3" s="31" t="s">
        <v>36</v>
      </c>
    </row>
    <row r="4" spans="1:59" x14ac:dyDescent="0.3">
      <c r="A4" s="1">
        <f>A3+1</f>
        <v>1</v>
      </c>
      <c r="B4" s="1">
        <f>B3+6</f>
        <v>66</v>
      </c>
      <c r="C4" s="1">
        <f>C3-6</f>
        <v>174</v>
      </c>
      <c r="D4" s="1">
        <f>D3-2</f>
        <v>58</v>
      </c>
      <c r="F4" s="1">
        <f>F3+1</f>
        <v>1</v>
      </c>
      <c r="G4" s="1">
        <f>G3-2</f>
        <v>58</v>
      </c>
      <c r="H4" s="1">
        <f>H3-6</f>
        <v>174</v>
      </c>
      <c r="I4" s="1">
        <f>I3+6</f>
        <v>66</v>
      </c>
      <c r="K4">
        <v>1</v>
      </c>
      <c r="L4" s="3">
        <v>100</v>
      </c>
      <c r="M4" s="4">
        <v>1</v>
      </c>
      <c r="N4" s="6">
        <v>1000</v>
      </c>
      <c r="O4" s="7">
        <v>1</v>
      </c>
      <c r="P4" s="8">
        <v>100</v>
      </c>
      <c r="Q4" s="9">
        <v>400</v>
      </c>
      <c r="S4" s="1">
        <v>1</v>
      </c>
      <c r="T4" s="3">
        <v>100</v>
      </c>
      <c r="U4" s="4">
        <v>1</v>
      </c>
      <c r="V4" s="6">
        <v>100</v>
      </c>
      <c r="W4" s="7">
        <v>10</v>
      </c>
      <c r="X4" s="8">
        <v>1000</v>
      </c>
      <c r="Y4" s="9">
        <v>70</v>
      </c>
      <c r="AA4" s="1">
        <v>1</v>
      </c>
      <c r="AB4" s="3">
        <v>100</v>
      </c>
      <c r="AC4" s="4">
        <v>1</v>
      </c>
      <c r="AD4" s="11">
        <v>10000</v>
      </c>
      <c r="AE4" s="7">
        <v>1</v>
      </c>
      <c r="AF4" s="12">
        <v>100</v>
      </c>
      <c r="AG4" s="9"/>
      <c r="AI4" s="28">
        <f>AI3+1</f>
        <v>1</v>
      </c>
      <c r="AJ4" s="29">
        <v>1</v>
      </c>
      <c r="AL4" s="1" t="s">
        <v>28</v>
      </c>
      <c r="AM4" s="32">
        <f>100*0.9</f>
        <v>90</v>
      </c>
      <c r="AN4" s="32">
        <f>1000*0.9</f>
        <v>900</v>
      </c>
      <c r="AO4" s="2"/>
      <c r="AP4" s="2"/>
      <c r="AQ4" s="2"/>
      <c r="AR4" s="2"/>
      <c r="AS4" s="2"/>
      <c r="AT4" s="32">
        <f>100*1.2</f>
        <v>120</v>
      </c>
      <c r="AU4" s="32">
        <f>1000*1.2</f>
        <v>1200</v>
      </c>
      <c r="AV4" s="1"/>
      <c r="AW4" s="1"/>
      <c r="AX4" s="1"/>
      <c r="AY4" s="1"/>
      <c r="AZ4" s="1"/>
      <c r="BA4" s="32">
        <v>100</v>
      </c>
      <c r="BB4" s="32">
        <v>1000</v>
      </c>
      <c r="BC4" s="1"/>
      <c r="BD4" s="1"/>
      <c r="BE4" s="1"/>
      <c r="BF4" s="1"/>
      <c r="BG4" s="1"/>
    </row>
    <row r="5" spans="1:59" x14ac:dyDescent="0.3">
      <c r="A5" s="1">
        <f t="shared" ref="A5:A33" si="0">A4+1</f>
        <v>2</v>
      </c>
      <c r="B5" s="1">
        <f t="shared" ref="B5:B33" si="1">B4+6</f>
        <v>72</v>
      </c>
      <c r="C5" s="1">
        <f t="shared" ref="C5:C33" si="2">C4-6</f>
        <v>168</v>
      </c>
      <c r="D5" s="1">
        <f>D4-2</f>
        <v>56</v>
      </c>
      <c r="F5" s="1">
        <f t="shared" ref="F5:F33" si="3">F4+1</f>
        <v>2</v>
      </c>
      <c r="G5" s="1">
        <f t="shared" ref="G5:G33" si="4">G4-2</f>
        <v>56</v>
      </c>
      <c r="H5" s="1">
        <f t="shared" ref="H5:H33" si="5">H4-6</f>
        <v>168</v>
      </c>
      <c r="I5" s="1">
        <f t="shared" ref="I5:I33" si="6">I4+6</f>
        <v>72</v>
      </c>
      <c r="K5">
        <f>K4+1</f>
        <v>2</v>
      </c>
      <c r="L5" s="3">
        <f>L4*2.5</f>
        <v>250</v>
      </c>
      <c r="M5" s="4">
        <f>M4*0.95</f>
        <v>0.95</v>
      </c>
      <c r="N5" s="20">
        <f>N4*ScoutbüroUpgrades[[#This Row],[stufe]]</f>
        <v>2000</v>
      </c>
      <c r="O5" s="21">
        <f>O4+1</f>
        <v>2</v>
      </c>
      <c r="P5" s="12">
        <f>P4*2.5</f>
        <v>250</v>
      </c>
      <c r="Q5" s="9">
        <f>Q4-10</f>
        <v>390</v>
      </c>
      <c r="S5" s="1">
        <f>S4+1</f>
        <v>2</v>
      </c>
      <c r="T5" s="3">
        <f>T4*2.5</f>
        <v>250</v>
      </c>
      <c r="U5" s="4">
        <f>U4*0.95</f>
        <v>0.95</v>
      </c>
      <c r="V5" s="11">
        <f>V4*2.5</f>
        <v>250</v>
      </c>
      <c r="W5" s="7">
        <f>W4+1</f>
        <v>11</v>
      </c>
      <c r="X5" s="13">
        <f>X4*2.5</f>
        <v>2500</v>
      </c>
      <c r="Y5" s="9">
        <f t="shared" ref="Y5:Y17" si="7">Y4-5</f>
        <v>65</v>
      </c>
      <c r="AA5" s="1">
        <f>AA4+1</f>
        <v>2</v>
      </c>
      <c r="AB5" s="3">
        <f>AB4*2.5</f>
        <v>250</v>
      </c>
      <c r="AC5" s="4">
        <f>AC4*0.95</f>
        <v>0.95</v>
      </c>
      <c r="AD5" s="11">
        <f>AD4*1.5</f>
        <v>15000</v>
      </c>
      <c r="AE5" s="7">
        <f>AE4+1</f>
        <v>2</v>
      </c>
      <c r="AF5" s="12">
        <f>AF4*1.2</f>
        <v>120</v>
      </c>
      <c r="AG5" s="9"/>
      <c r="AI5" s="26">
        <f t="shared" ref="AI5:AI33" si="8">AI4+1</f>
        <v>2</v>
      </c>
      <c r="AJ5" s="29">
        <f>AJ4+0.007</f>
        <v>1.0069999999999999</v>
      </c>
      <c r="AL5" s="1" t="s">
        <v>27</v>
      </c>
      <c r="AM5" s="32">
        <f>1000*0.9</f>
        <v>900</v>
      </c>
      <c r="AN5" s="32">
        <f>10000*0.9</f>
        <v>9000</v>
      </c>
      <c r="AO5" s="1"/>
      <c r="AP5" s="1"/>
      <c r="AQ5" s="1"/>
      <c r="AR5" s="1"/>
      <c r="AS5" s="1"/>
      <c r="AT5" s="32">
        <f>1000*1.2</f>
        <v>1200</v>
      </c>
      <c r="AU5" s="32">
        <f>10000*1.2</f>
        <v>12000</v>
      </c>
      <c r="AV5" s="1"/>
      <c r="AW5" s="1"/>
      <c r="AX5" s="1"/>
      <c r="AY5" s="1"/>
      <c r="AZ5" s="1"/>
      <c r="BA5" s="32">
        <v>1000</v>
      </c>
      <c r="BB5" s="32">
        <v>10000</v>
      </c>
      <c r="BC5" s="1"/>
      <c r="BD5" s="1"/>
      <c r="BE5" s="1"/>
      <c r="BF5" s="1"/>
      <c r="BG5" s="1"/>
    </row>
    <row r="6" spans="1:59" x14ac:dyDescent="0.3">
      <c r="A6" s="1">
        <f t="shared" si="0"/>
        <v>3</v>
      </c>
      <c r="B6" s="1">
        <f t="shared" si="1"/>
        <v>78</v>
      </c>
      <c r="C6" s="1">
        <f t="shared" si="2"/>
        <v>162</v>
      </c>
      <c r="D6" s="1">
        <f t="shared" ref="D6:D33" si="9">D5-2</f>
        <v>54</v>
      </c>
      <c r="F6" s="1">
        <f t="shared" si="3"/>
        <v>3</v>
      </c>
      <c r="G6" s="1">
        <f t="shared" si="4"/>
        <v>54</v>
      </c>
      <c r="H6" s="1">
        <f t="shared" si="5"/>
        <v>162</v>
      </c>
      <c r="I6" s="1">
        <f t="shared" si="6"/>
        <v>78</v>
      </c>
      <c r="K6">
        <f t="shared" ref="K6:K61" si="10">K5+1</f>
        <v>3</v>
      </c>
      <c r="L6" s="3">
        <f t="shared" ref="L6:L18" si="11">L5*2.5</f>
        <v>625</v>
      </c>
      <c r="M6" s="4">
        <f t="shared" ref="M6:M23" si="12">M5*0.95</f>
        <v>0.90249999999999997</v>
      </c>
      <c r="N6" s="6">
        <f>N5*36</f>
        <v>72000</v>
      </c>
      <c r="O6" s="7">
        <f t="shared" ref="O6:O9" si="13">O5+1</f>
        <v>3</v>
      </c>
      <c r="P6" s="12">
        <f t="shared" ref="P6:P14" si="14">P5*2.5</f>
        <v>625</v>
      </c>
      <c r="Q6" s="9">
        <f t="shared" ref="Q6:Q43" si="15">Q5-10</f>
        <v>380</v>
      </c>
      <c r="S6" s="1">
        <f t="shared" ref="S6:S61" si="16">S5+1</f>
        <v>3</v>
      </c>
      <c r="T6" s="3">
        <f t="shared" ref="T6:T18" si="17">T5*2.5</f>
        <v>625</v>
      </c>
      <c r="U6" s="4">
        <f t="shared" ref="U6:U61" si="18">U5*0.95</f>
        <v>0.90249999999999997</v>
      </c>
      <c r="V6" s="11">
        <f t="shared" ref="V6:V11" si="19">V5*2.5</f>
        <v>625</v>
      </c>
      <c r="W6" s="7">
        <f t="shared" ref="W6:W19" si="20">W5+1</f>
        <v>12</v>
      </c>
      <c r="X6" s="13">
        <f t="shared" ref="X6:X9" si="21">X5*2.5</f>
        <v>6250</v>
      </c>
      <c r="Y6" s="9">
        <f t="shared" si="7"/>
        <v>60</v>
      </c>
      <c r="AA6" s="1">
        <f t="shared" ref="AA6:AA61" si="22">AA5+1</f>
        <v>3</v>
      </c>
      <c r="AB6" s="3">
        <f t="shared" ref="AB6:AB18" si="23">AB5*2.5</f>
        <v>625</v>
      </c>
      <c r="AC6" s="4">
        <f t="shared" ref="AC6:AC23" si="24">AC5*0.95</f>
        <v>0.90249999999999997</v>
      </c>
      <c r="AD6" s="11">
        <f t="shared" ref="AD6:AD10" si="25">AD5*1.5</f>
        <v>22500</v>
      </c>
      <c r="AE6" s="7">
        <f t="shared" ref="AE6:AE9" si="26">AE5+1</f>
        <v>3</v>
      </c>
      <c r="AF6" s="12">
        <f t="shared" ref="AF6:AF16" si="27">AF5*1.2</f>
        <v>144</v>
      </c>
      <c r="AG6" s="9"/>
      <c r="AI6" s="28">
        <f t="shared" si="8"/>
        <v>3</v>
      </c>
      <c r="AJ6" s="29">
        <f t="shared" ref="AJ6:AJ33" si="28">AJ5+0.007</f>
        <v>1.0139999999999998</v>
      </c>
      <c r="AL6" s="1" t="s">
        <v>26</v>
      </c>
      <c r="AM6" s="32">
        <f>10000*0.9</f>
        <v>9000</v>
      </c>
      <c r="AN6" s="32">
        <f>100000*0.9</f>
        <v>90000</v>
      </c>
      <c r="AO6" s="1"/>
      <c r="AP6" s="1"/>
      <c r="AQ6" s="1"/>
      <c r="AR6" s="1"/>
      <c r="AS6" s="1"/>
      <c r="AT6" s="32">
        <f>10000*1.2</f>
        <v>12000</v>
      </c>
      <c r="AU6" s="32">
        <f>100000*1.2</f>
        <v>120000</v>
      </c>
      <c r="AV6" s="1"/>
      <c r="AW6" s="1"/>
      <c r="AX6" s="1"/>
      <c r="AY6" s="1"/>
      <c r="AZ6" s="1"/>
      <c r="BA6" s="32">
        <v>10000</v>
      </c>
      <c r="BB6" s="32">
        <v>100000</v>
      </c>
      <c r="BC6" s="1"/>
      <c r="BD6" s="1"/>
      <c r="BE6" s="1"/>
      <c r="BF6" s="1"/>
      <c r="BG6" s="1"/>
    </row>
    <row r="7" spans="1:59" x14ac:dyDescent="0.3">
      <c r="A7" s="1">
        <f t="shared" si="0"/>
        <v>4</v>
      </c>
      <c r="B7" s="1">
        <f t="shared" si="1"/>
        <v>84</v>
      </c>
      <c r="C7" s="1">
        <f t="shared" si="2"/>
        <v>156</v>
      </c>
      <c r="D7" s="1">
        <f t="shared" si="9"/>
        <v>52</v>
      </c>
      <c r="F7" s="1">
        <f t="shared" si="3"/>
        <v>4</v>
      </c>
      <c r="G7" s="1">
        <f t="shared" si="4"/>
        <v>52</v>
      </c>
      <c r="H7" s="1">
        <f t="shared" si="5"/>
        <v>156</v>
      </c>
      <c r="I7" s="1">
        <f t="shared" si="6"/>
        <v>84</v>
      </c>
      <c r="K7">
        <f t="shared" si="10"/>
        <v>4</v>
      </c>
      <c r="L7" s="3">
        <f t="shared" si="11"/>
        <v>1562.5</v>
      </c>
      <c r="M7" s="4">
        <f t="shared" si="12"/>
        <v>0.85737499999999989</v>
      </c>
      <c r="N7" s="20">
        <f>N6*36</f>
        <v>2592000</v>
      </c>
      <c r="O7" s="21">
        <f t="shared" si="13"/>
        <v>4</v>
      </c>
      <c r="P7" s="12">
        <f t="shared" si="14"/>
        <v>1562.5</v>
      </c>
      <c r="Q7" s="9">
        <f t="shared" si="15"/>
        <v>370</v>
      </c>
      <c r="S7" s="1">
        <f t="shared" si="16"/>
        <v>4</v>
      </c>
      <c r="T7" s="3">
        <f t="shared" si="17"/>
        <v>1562.5</v>
      </c>
      <c r="U7" s="4">
        <f t="shared" si="18"/>
        <v>0.85737499999999989</v>
      </c>
      <c r="V7" s="11">
        <f t="shared" si="19"/>
        <v>1562.5</v>
      </c>
      <c r="W7" s="7">
        <f t="shared" si="20"/>
        <v>13</v>
      </c>
      <c r="X7" s="13">
        <f t="shared" si="21"/>
        <v>15625</v>
      </c>
      <c r="Y7" s="9">
        <f t="shared" si="7"/>
        <v>55</v>
      </c>
      <c r="AA7" s="1">
        <f t="shared" si="22"/>
        <v>4</v>
      </c>
      <c r="AB7" s="3">
        <f t="shared" si="23"/>
        <v>1562.5</v>
      </c>
      <c r="AC7" s="4">
        <f t="shared" si="24"/>
        <v>0.85737499999999989</v>
      </c>
      <c r="AD7" s="11">
        <f t="shared" si="25"/>
        <v>33750</v>
      </c>
      <c r="AE7" s="7">
        <f t="shared" si="26"/>
        <v>4</v>
      </c>
      <c r="AF7" s="12">
        <f t="shared" si="27"/>
        <v>172.79999999999998</v>
      </c>
      <c r="AG7" s="9"/>
      <c r="AI7" s="26">
        <f t="shared" si="8"/>
        <v>4</v>
      </c>
      <c r="AJ7" s="29">
        <f t="shared" si="28"/>
        <v>1.0209999999999997</v>
      </c>
      <c r="AL7" s="1" t="s">
        <v>25</v>
      </c>
      <c r="AM7" s="32">
        <f>100000*0.9</f>
        <v>90000</v>
      </c>
      <c r="AN7" s="32">
        <f>500000*0.9</f>
        <v>450000</v>
      </c>
      <c r="AO7" s="1"/>
      <c r="AP7" s="1"/>
      <c r="AQ7" s="1"/>
      <c r="AR7" s="1"/>
      <c r="AS7" s="1"/>
      <c r="AT7" s="32">
        <f>100000*1.2</f>
        <v>120000</v>
      </c>
      <c r="AU7" s="32">
        <f>500000*1.2</f>
        <v>600000</v>
      </c>
      <c r="AV7" s="1"/>
      <c r="AW7" s="1"/>
      <c r="AX7" s="1"/>
      <c r="AY7" s="1"/>
      <c r="AZ7" s="1"/>
      <c r="BA7" s="32">
        <v>100000</v>
      </c>
      <c r="BB7" s="32">
        <v>500000</v>
      </c>
      <c r="BC7" s="1"/>
      <c r="BD7" s="1"/>
      <c r="BE7" s="1"/>
      <c r="BF7" s="1"/>
      <c r="BG7" s="1"/>
    </row>
    <row r="8" spans="1:59" x14ac:dyDescent="0.3">
      <c r="A8" s="1">
        <f t="shared" si="0"/>
        <v>5</v>
      </c>
      <c r="B8" s="1">
        <f t="shared" si="1"/>
        <v>90</v>
      </c>
      <c r="C8" s="1">
        <f t="shared" si="2"/>
        <v>150</v>
      </c>
      <c r="D8" s="1">
        <f t="shared" si="9"/>
        <v>50</v>
      </c>
      <c r="F8" s="1">
        <f t="shared" si="3"/>
        <v>5</v>
      </c>
      <c r="G8" s="1">
        <f t="shared" si="4"/>
        <v>50</v>
      </c>
      <c r="H8" s="1">
        <f t="shared" si="5"/>
        <v>150</v>
      </c>
      <c r="I8" s="1">
        <f t="shared" si="6"/>
        <v>90</v>
      </c>
      <c r="K8">
        <f t="shared" si="10"/>
        <v>5</v>
      </c>
      <c r="L8" s="3">
        <f t="shared" si="11"/>
        <v>3906.25</v>
      </c>
      <c r="M8" s="4">
        <f t="shared" si="12"/>
        <v>0.81450624999999988</v>
      </c>
      <c r="N8" s="6">
        <f>N7*45</f>
        <v>116640000</v>
      </c>
      <c r="O8" s="7">
        <f t="shared" si="13"/>
        <v>5</v>
      </c>
      <c r="P8" s="12">
        <f t="shared" si="14"/>
        <v>3906.25</v>
      </c>
      <c r="Q8" s="9">
        <f t="shared" si="15"/>
        <v>360</v>
      </c>
      <c r="S8" s="1">
        <f t="shared" si="16"/>
        <v>5</v>
      </c>
      <c r="T8" s="3">
        <f t="shared" si="17"/>
        <v>3906.25</v>
      </c>
      <c r="U8" s="4">
        <f t="shared" si="18"/>
        <v>0.81450624999999988</v>
      </c>
      <c r="V8" s="11">
        <f t="shared" si="19"/>
        <v>3906.25</v>
      </c>
      <c r="W8" s="7">
        <f t="shared" si="20"/>
        <v>14</v>
      </c>
      <c r="X8" s="13">
        <f t="shared" si="21"/>
        <v>39062.5</v>
      </c>
      <c r="Y8" s="9">
        <f t="shared" si="7"/>
        <v>50</v>
      </c>
      <c r="AA8" s="1">
        <f t="shared" si="22"/>
        <v>5</v>
      </c>
      <c r="AB8" s="3">
        <f t="shared" si="23"/>
        <v>3906.25</v>
      </c>
      <c r="AC8" s="4">
        <f t="shared" si="24"/>
        <v>0.81450624999999988</v>
      </c>
      <c r="AD8" s="11">
        <f t="shared" si="25"/>
        <v>50625</v>
      </c>
      <c r="AE8" s="7">
        <f t="shared" si="26"/>
        <v>5</v>
      </c>
      <c r="AF8" s="12">
        <f t="shared" si="27"/>
        <v>207.35999999999999</v>
      </c>
      <c r="AG8" s="9"/>
      <c r="AI8" s="28">
        <f t="shared" si="8"/>
        <v>5</v>
      </c>
      <c r="AJ8" s="29">
        <f t="shared" si="28"/>
        <v>1.0279999999999996</v>
      </c>
      <c r="AL8" s="1" t="s">
        <v>24</v>
      </c>
      <c r="AM8" s="32">
        <f>500000*0.9</f>
        <v>450000</v>
      </c>
      <c r="AN8" s="32">
        <f>1000000*0.9</f>
        <v>900000</v>
      </c>
      <c r="AO8" s="1"/>
      <c r="AP8" s="1"/>
      <c r="AQ8" s="1"/>
      <c r="AR8" s="1"/>
      <c r="AS8" s="1"/>
      <c r="AT8" s="32">
        <f>500000*1.2</f>
        <v>600000</v>
      </c>
      <c r="AU8" s="32">
        <f>1000000*1.2</f>
        <v>1200000</v>
      </c>
      <c r="AV8" s="1"/>
      <c r="AW8" s="1"/>
      <c r="AX8" s="1"/>
      <c r="AY8" s="1"/>
      <c r="AZ8" s="1"/>
      <c r="BA8" s="32">
        <v>500000</v>
      </c>
      <c r="BB8" s="32">
        <v>1000000</v>
      </c>
      <c r="BC8" s="1"/>
      <c r="BD8" s="1"/>
      <c r="BE8" s="1"/>
      <c r="BF8" s="1"/>
      <c r="BG8" s="1"/>
    </row>
    <row r="9" spans="1:59" x14ac:dyDescent="0.3">
      <c r="A9" s="1">
        <f t="shared" si="0"/>
        <v>6</v>
      </c>
      <c r="B9" s="1">
        <f t="shared" si="1"/>
        <v>96</v>
      </c>
      <c r="C9" s="1">
        <f t="shared" si="2"/>
        <v>144</v>
      </c>
      <c r="D9" s="1">
        <f t="shared" si="9"/>
        <v>48</v>
      </c>
      <c r="F9" s="1">
        <f t="shared" si="3"/>
        <v>6</v>
      </c>
      <c r="G9" s="1">
        <f t="shared" si="4"/>
        <v>48</v>
      </c>
      <c r="H9" s="1">
        <f t="shared" si="5"/>
        <v>144</v>
      </c>
      <c r="I9" s="1">
        <f t="shared" si="6"/>
        <v>96</v>
      </c>
      <c r="K9">
        <f t="shared" si="10"/>
        <v>6</v>
      </c>
      <c r="L9" s="3">
        <f t="shared" si="11"/>
        <v>9765.625</v>
      </c>
      <c r="M9" s="4">
        <f t="shared" si="12"/>
        <v>0.77378093749999988</v>
      </c>
      <c r="N9" s="11">
        <f>N8*45</f>
        <v>5248800000</v>
      </c>
      <c r="O9" s="7">
        <f t="shared" si="13"/>
        <v>6</v>
      </c>
      <c r="P9" s="12">
        <f t="shared" si="14"/>
        <v>9765.625</v>
      </c>
      <c r="Q9" s="9">
        <f t="shared" si="15"/>
        <v>350</v>
      </c>
      <c r="S9" s="1">
        <f t="shared" si="16"/>
        <v>6</v>
      </c>
      <c r="T9" s="3">
        <f t="shared" si="17"/>
        <v>9765.625</v>
      </c>
      <c r="U9" s="4">
        <f t="shared" si="18"/>
        <v>0.77378093749999988</v>
      </c>
      <c r="V9" s="11">
        <f t="shared" si="19"/>
        <v>9765.625</v>
      </c>
      <c r="W9" s="7">
        <f t="shared" si="20"/>
        <v>15</v>
      </c>
      <c r="X9" s="13">
        <f t="shared" si="21"/>
        <v>97656.25</v>
      </c>
      <c r="Y9" s="9">
        <f t="shared" si="7"/>
        <v>45</v>
      </c>
      <c r="AA9" s="1">
        <f t="shared" si="22"/>
        <v>6</v>
      </c>
      <c r="AB9" s="3">
        <f t="shared" si="23"/>
        <v>9765.625</v>
      </c>
      <c r="AC9" s="4">
        <f t="shared" si="24"/>
        <v>0.77378093749999988</v>
      </c>
      <c r="AD9" s="11">
        <f t="shared" si="25"/>
        <v>75937.5</v>
      </c>
      <c r="AE9" s="7">
        <f t="shared" si="26"/>
        <v>6</v>
      </c>
      <c r="AF9" s="12">
        <f t="shared" si="27"/>
        <v>248.83199999999997</v>
      </c>
      <c r="AG9" s="9"/>
      <c r="AI9" s="26">
        <f t="shared" si="8"/>
        <v>6</v>
      </c>
      <c r="AJ9" s="29">
        <f t="shared" si="28"/>
        <v>1.0349999999999995</v>
      </c>
      <c r="AL9" s="1" t="s">
        <v>23</v>
      </c>
      <c r="AM9" s="32">
        <f>1000000*0.9</f>
        <v>900000</v>
      </c>
      <c r="AN9" s="32">
        <f>6000000*0.9</f>
        <v>5400000</v>
      </c>
      <c r="AO9" s="1"/>
      <c r="AP9" s="1"/>
      <c r="AQ9" s="1"/>
      <c r="AR9" s="1"/>
      <c r="AS9" s="1"/>
      <c r="AT9" s="32">
        <f>1000000*1.2</f>
        <v>1200000</v>
      </c>
      <c r="AU9" s="32">
        <f>6000000*1.2</f>
        <v>7200000</v>
      </c>
      <c r="AV9" s="1"/>
      <c r="AW9" s="1"/>
      <c r="AX9" s="1"/>
      <c r="AY9" s="1"/>
      <c r="AZ9" s="1"/>
      <c r="BA9" s="32">
        <v>1000000</v>
      </c>
      <c r="BB9" s="32">
        <v>6000000</v>
      </c>
      <c r="BC9" s="1"/>
      <c r="BD9" s="1"/>
      <c r="BE9" s="1"/>
      <c r="BF9" s="1"/>
      <c r="BG9" s="1"/>
    </row>
    <row r="10" spans="1:59" x14ac:dyDescent="0.3">
      <c r="A10" s="1">
        <f t="shared" si="0"/>
        <v>7</v>
      </c>
      <c r="B10" s="1">
        <f t="shared" si="1"/>
        <v>102</v>
      </c>
      <c r="C10" s="1">
        <f t="shared" si="2"/>
        <v>138</v>
      </c>
      <c r="D10" s="1">
        <f t="shared" si="9"/>
        <v>46</v>
      </c>
      <c r="F10" s="1">
        <f t="shared" si="3"/>
        <v>7</v>
      </c>
      <c r="G10" s="1">
        <f t="shared" si="4"/>
        <v>46</v>
      </c>
      <c r="H10" s="1">
        <f t="shared" si="5"/>
        <v>138</v>
      </c>
      <c r="I10" s="1">
        <f t="shared" si="6"/>
        <v>102</v>
      </c>
      <c r="K10">
        <f t="shared" si="10"/>
        <v>7</v>
      </c>
      <c r="L10" s="3">
        <f t="shared" si="11"/>
        <v>24414.0625</v>
      </c>
      <c r="M10" s="4">
        <f t="shared" si="12"/>
        <v>0.7350918906249998</v>
      </c>
      <c r="N10" s="6"/>
      <c r="O10" s="7"/>
      <c r="P10" s="12">
        <f t="shared" si="14"/>
        <v>24414.0625</v>
      </c>
      <c r="Q10" s="9">
        <f t="shared" si="15"/>
        <v>340</v>
      </c>
      <c r="S10" s="1">
        <f t="shared" si="16"/>
        <v>7</v>
      </c>
      <c r="T10" s="3">
        <f t="shared" si="17"/>
        <v>24414.0625</v>
      </c>
      <c r="U10" s="4">
        <f t="shared" si="18"/>
        <v>0.7350918906249998</v>
      </c>
      <c r="V10" s="11">
        <f t="shared" si="19"/>
        <v>24414.0625</v>
      </c>
      <c r="W10" s="7">
        <f t="shared" si="20"/>
        <v>16</v>
      </c>
      <c r="X10" s="42">
        <f t="shared" ref="X6:X17" si="29">X9*1.4</f>
        <v>136718.75</v>
      </c>
      <c r="Y10" s="9">
        <f t="shared" si="7"/>
        <v>40</v>
      </c>
      <c r="AA10" s="1">
        <f t="shared" si="22"/>
        <v>7</v>
      </c>
      <c r="AB10" s="3">
        <f t="shared" si="23"/>
        <v>24414.0625</v>
      </c>
      <c r="AC10" s="4">
        <f t="shared" si="24"/>
        <v>0.7350918906249998</v>
      </c>
      <c r="AD10" s="11">
        <f t="shared" si="25"/>
        <v>113906.25</v>
      </c>
      <c r="AE10" s="7">
        <f>AE9+1</f>
        <v>7</v>
      </c>
      <c r="AF10" s="12">
        <f t="shared" si="27"/>
        <v>298.59839999999997</v>
      </c>
      <c r="AG10" s="9"/>
      <c r="AI10" s="28">
        <f t="shared" si="8"/>
        <v>7</v>
      </c>
      <c r="AJ10" s="29">
        <f t="shared" si="28"/>
        <v>1.0419999999999994</v>
      </c>
      <c r="AL10" s="1" t="s">
        <v>22</v>
      </c>
      <c r="AM10" s="32">
        <f>6000000*0.9</f>
        <v>5400000</v>
      </c>
      <c r="AN10" s="32">
        <f>100000000*0.9</f>
        <v>90000000</v>
      </c>
      <c r="AO10" s="1"/>
      <c r="AP10" s="1"/>
      <c r="AQ10" s="1"/>
      <c r="AR10" s="1"/>
      <c r="AS10" s="1"/>
      <c r="AT10" s="32">
        <f>6000000*1.2</f>
        <v>7200000</v>
      </c>
      <c r="AU10" s="32">
        <v>120000000</v>
      </c>
      <c r="AV10" s="2"/>
      <c r="AW10" s="2"/>
      <c r="AX10" s="2"/>
      <c r="AY10" s="2"/>
      <c r="AZ10" s="2"/>
      <c r="BA10" s="32">
        <v>6000000</v>
      </c>
      <c r="BB10" s="32">
        <v>100000000</v>
      </c>
      <c r="BC10" s="2"/>
      <c r="BD10" s="2"/>
      <c r="BE10" s="2"/>
      <c r="BF10" s="2"/>
      <c r="BG10" s="2"/>
    </row>
    <row r="11" spans="1:59" x14ac:dyDescent="0.3">
      <c r="A11" s="1">
        <f t="shared" si="0"/>
        <v>8</v>
      </c>
      <c r="B11" s="1">
        <f t="shared" si="1"/>
        <v>108</v>
      </c>
      <c r="C11" s="1">
        <f t="shared" si="2"/>
        <v>132</v>
      </c>
      <c r="D11" s="1">
        <f t="shared" si="9"/>
        <v>44</v>
      </c>
      <c r="F11" s="1">
        <f t="shared" si="3"/>
        <v>8</v>
      </c>
      <c r="G11" s="1">
        <f t="shared" si="4"/>
        <v>44</v>
      </c>
      <c r="H11" s="1">
        <f t="shared" si="5"/>
        <v>132</v>
      </c>
      <c r="I11" s="1">
        <f t="shared" si="6"/>
        <v>108</v>
      </c>
      <c r="K11">
        <f t="shared" si="10"/>
        <v>8</v>
      </c>
      <c r="L11" s="3">
        <f t="shared" si="11"/>
        <v>61035.15625</v>
      </c>
      <c r="M11" s="4">
        <f t="shared" si="12"/>
        <v>0.69833729609374973</v>
      </c>
      <c r="N11" s="5"/>
      <c r="O11" s="5"/>
      <c r="P11" s="12">
        <f t="shared" si="14"/>
        <v>61035.15625</v>
      </c>
      <c r="Q11" s="9">
        <f t="shared" si="15"/>
        <v>330</v>
      </c>
      <c r="S11" s="1">
        <f t="shared" si="16"/>
        <v>8</v>
      </c>
      <c r="T11" s="3">
        <f t="shared" si="17"/>
        <v>61035.15625</v>
      </c>
      <c r="U11" s="4">
        <f t="shared" si="18"/>
        <v>0.69833729609374973</v>
      </c>
      <c r="V11" s="20">
        <f t="shared" si="19"/>
        <v>61035.15625</v>
      </c>
      <c r="W11" s="7">
        <f t="shared" si="20"/>
        <v>17</v>
      </c>
      <c r="X11" s="12">
        <f t="shared" si="29"/>
        <v>191406.25</v>
      </c>
      <c r="Y11" s="9">
        <f t="shared" si="7"/>
        <v>35</v>
      </c>
      <c r="AA11" s="1">
        <f t="shared" si="22"/>
        <v>8</v>
      </c>
      <c r="AB11" s="3">
        <f t="shared" si="23"/>
        <v>61035.15625</v>
      </c>
      <c r="AC11" s="4">
        <f t="shared" si="24"/>
        <v>0.69833729609374973</v>
      </c>
      <c r="AD11" s="7"/>
      <c r="AE11" s="7"/>
      <c r="AF11" s="12">
        <f t="shared" si="27"/>
        <v>358.31807999999995</v>
      </c>
      <c r="AG11" s="9"/>
      <c r="AI11" s="26">
        <f t="shared" si="8"/>
        <v>8</v>
      </c>
      <c r="AJ11" s="29">
        <f t="shared" si="28"/>
        <v>1.0489999999999993</v>
      </c>
    </row>
    <row r="12" spans="1:59" x14ac:dyDescent="0.3">
      <c r="A12" s="1">
        <f t="shared" si="0"/>
        <v>9</v>
      </c>
      <c r="B12" s="1">
        <f t="shared" si="1"/>
        <v>114</v>
      </c>
      <c r="C12" s="1">
        <f t="shared" si="2"/>
        <v>126</v>
      </c>
      <c r="D12" s="1">
        <f t="shared" si="9"/>
        <v>42</v>
      </c>
      <c r="F12" s="1">
        <f t="shared" si="3"/>
        <v>9</v>
      </c>
      <c r="G12" s="1">
        <f t="shared" si="4"/>
        <v>42</v>
      </c>
      <c r="H12" s="1">
        <f t="shared" si="5"/>
        <v>126</v>
      </c>
      <c r="I12" s="1">
        <f t="shared" si="6"/>
        <v>114</v>
      </c>
      <c r="K12">
        <f t="shared" si="10"/>
        <v>9</v>
      </c>
      <c r="L12" s="3">
        <f t="shared" si="11"/>
        <v>152587.890625</v>
      </c>
      <c r="M12" s="4">
        <f t="shared" si="12"/>
        <v>0.66342043128906225</v>
      </c>
      <c r="N12" s="5"/>
      <c r="O12" s="5"/>
      <c r="P12" s="12">
        <f t="shared" si="14"/>
        <v>152587.890625</v>
      </c>
      <c r="Q12" s="9">
        <f t="shared" si="15"/>
        <v>320</v>
      </c>
      <c r="S12" s="1">
        <f t="shared" si="16"/>
        <v>9</v>
      </c>
      <c r="T12" s="3">
        <f t="shared" si="17"/>
        <v>152587.890625</v>
      </c>
      <c r="U12" s="4">
        <f t="shared" si="18"/>
        <v>0.66342043128906225</v>
      </c>
      <c r="V12" s="11">
        <f t="shared" ref="V6:V19" si="30">V11*2</f>
        <v>122070.3125</v>
      </c>
      <c r="W12" s="7">
        <f t="shared" si="20"/>
        <v>18</v>
      </c>
      <c r="X12" s="12">
        <f t="shared" si="29"/>
        <v>267968.75</v>
      </c>
      <c r="Y12" s="9">
        <f t="shared" si="7"/>
        <v>30</v>
      </c>
      <c r="AA12" s="1">
        <f t="shared" si="22"/>
        <v>9</v>
      </c>
      <c r="AB12" s="3">
        <f t="shared" si="23"/>
        <v>152587.890625</v>
      </c>
      <c r="AC12" s="4">
        <f t="shared" si="24"/>
        <v>0.66342043128906225</v>
      </c>
      <c r="AD12" s="7"/>
      <c r="AE12" s="7"/>
      <c r="AF12" s="12">
        <f t="shared" si="27"/>
        <v>429.98169599999994</v>
      </c>
      <c r="AG12" s="9"/>
      <c r="AI12" s="28">
        <f t="shared" si="8"/>
        <v>9</v>
      </c>
      <c r="AJ12" s="29">
        <f t="shared" si="28"/>
        <v>1.0559999999999992</v>
      </c>
    </row>
    <row r="13" spans="1:59" x14ac:dyDescent="0.3">
      <c r="A13" s="1">
        <f t="shared" si="0"/>
        <v>10</v>
      </c>
      <c r="B13" s="1">
        <f t="shared" si="1"/>
        <v>120</v>
      </c>
      <c r="C13" s="1">
        <f t="shared" si="2"/>
        <v>120</v>
      </c>
      <c r="D13" s="1">
        <f t="shared" si="9"/>
        <v>40</v>
      </c>
      <c r="F13" s="1">
        <f t="shared" si="3"/>
        <v>10</v>
      </c>
      <c r="G13" s="1">
        <f t="shared" si="4"/>
        <v>40</v>
      </c>
      <c r="H13" s="1">
        <f t="shared" si="5"/>
        <v>120</v>
      </c>
      <c r="I13" s="1">
        <f t="shared" si="6"/>
        <v>120</v>
      </c>
      <c r="K13">
        <f t="shared" si="10"/>
        <v>10</v>
      </c>
      <c r="L13" s="3">
        <f t="shared" si="11"/>
        <v>381469.7265625</v>
      </c>
      <c r="M13" s="4">
        <f t="shared" si="12"/>
        <v>0.63024940972460908</v>
      </c>
      <c r="N13" s="5"/>
      <c r="O13" s="5"/>
      <c r="P13" s="12">
        <f t="shared" si="14"/>
        <v>381469.7265625</v>
      </c>
      <c r="Q13" s="9">
        <f t="shared" si="15"/>
        <v>310</v>
      </c>
      <c r="S13" s="1">
        <f t="shared" si="16"/>
        <v>10</v>
      </c>
      <c r="T13" s="3">
        <f t="shared" si="17"/>
        <v>381469.7265625</v>
      </c>
      <c r="U13" s="4">
        <f t="shared" si="18"/>
        <v>0.63024940972460908</v>
      </c>
      <c r="V13" s="11">
        <f t="shared" si="30"/>
        <v>244140.625</v>
      </c>
      <c r="W13" s="7">
        <f t="shared" si="20"/>
        <v>19</v>
      </c>
      <c r="X13" s="12">
        <f t="shared" si="29"/>
        <v>375156.25</v>
      </c>
      <c r="Y13" s="9">
        <f t="shared" si="7"/>
        <v>25</v>
      </c>
      <c r="AA13" s="1">
        <f t="shared" si="22"/>
        <v>10</v>
      </c>
      <c r="AB13" s="3">
        <f t="shared" si="23"/>
        <v>381469.7265625</v>
      </c>
      <c r="AC13" s="4">
        <f t="shared" si="24"/>
        <v>0.63024940972460908</v>
      </c>
      <c r="AD13" s="7"/>
      <c r="AE13" s="7"/>
      <c r="AF13" s="12">
        <f t="shared" si="27"/>
        <v>515.97803519999991</v>
      </c>
      <c r="AG13" s="9"/>
      <c r="AI13" s="26">
        <f t="shared" si="8"/>
        <v>10</v>
      </c>
      <c r="AJ13" s="29">
        <f t="shared" si="28"/>
        <v>1.0629999999999991</v>
      </c>
    </row>
    <row r="14" spans="1:59" x14ac:dyDescent="0.3">
      <c r="A14" s="1">
        <f t="shared" si="0"/>
        <v>11</v>
      </c>
      <c r="B14" s="1">
        <f t="shared" si="1"/>
        <v>126</v>
      </c>
      <c r="C14" s="1">
        <f t="shared" si="2"/>
        <v>114</v>
      </c>
      <c r="D14" s="1">
        <f t="shared" si="9"/>
        <v>38</v>
      </c>
      <c r="F14" s="1">
        <f t="shared" si="3"/>
        <v>11</v>
      </c>
      <c r="G14" s="1">
        <f t="shared" si="4"/>
        <v>38</v>
      </c>
      <c r="H14" s="1">
        <f t="shared" si="5"/>
        <v>114</v>
      </c>
      <c r="I14" s="1">
        <f t="shared" si="6"/>
        <v>126</v>
      </c>
      <c r="K14">
        <f t="shared" si="10"/>
        <v>11</v>
      </c>
      <c r="L14" s="3">
        <f t="shared" si="11"/>
        <v>953674.31640625</v>
      </c>
      <c r="M14" s="4">
        <f t="shared" si="12"/>
        <v>0.59873693923837856</v>
      </c>
      <c r="N14" s="5"/>
      <c r="O14" s="5"/>
      <c r="P14" s="22">
        <f>P13*2.5</f>
        <v>953674.31640625</v>
      </c>
      <c r="Q14" s="23">
        <f t="shared" si="15"/>
        <v>300</v>
      </c>
      <c r="S14" s="1">
        <f t="shared" si="16"/>
        <v>11</v>
      </c>
      <c r="T14" s="3">
        <f t="shared" si="17"/>
        <v>953674.31640625</v>
      </c>
      <c r="U14" s="4">
        <f t="shared" si="18"/>
        <v>0.59873693923837856</v>
      </c>
      <c r="V14" s="11">
        <f t="shared" si="30"/>
        <v>488281.25</v>
      </c>
      <c r="W14" s="7">
        <f t="shared" si="20"/>
        <v>20</v>
      </c>
      <c r="X14" s="12">
        <f t="shared" si="29"/>
        <v>525218.75</v>
      </c>
      <c r="Y14" s="9">
        <f t="shared" si="7"/>
        <v>20</v>
      </c>
      <c r="AA14" s="1">
        <f t="shared" si="22"/>
        <v>11</v>
      </c>
      <c r="AB14" s="3">
        <f t="shared" si="23"/>
        <v>953674.31640625</v>
      </c>
      <c r="AC14" s="4">
        <f t="shared" si="24"/>
        <v>0.59873693923837856</v>
      </c>
      <c r="AD14" s="7"/>
      <c r="AE14" s="7"/>
      <c r="AF14" s="12">
        <f t="shared" si="27"/>
        <v>619.17364223999982</v>
      </c>
      <c r="AG14" s="9"/>
      <c r="AI14" s="28">
        <f t="shared" si="8"/>
        <v>11</v>
      </c>
      <c r="AJ14" s="29">
        <f t="shared" si="28"/>
        <v>1.069999999999999</v>
      </c>
    </row>
    <row r="15" spans="1:59" x14ac:dyDescent="0.3">
      <c r="A15" s="1">
        <f t="shared" si="0"/>
        <v>12</v>
      </c>
      <c r="B15" s="1">
        <f t="shared" si="1"/>
        <v>132</v>
      </c>
      <c r="C15" s="1">
        <f t="shared" si="2"/>
        <v>108</v>
      </c>
      <c r="D15" s="1">
        <f t="shared" si="9"/>
        <v>36</v>
      </c>
      <c r="F15" s="1">
        <f t="shared" si="3"/>
        <v>12</v>
      </c>
      <c r="G15" s="1">
        <f t="shared" si="4"/>
        <v>36</v>
      </c>
      <c r="H15" s="1">
        <f t="shared" si="5"/>
        <v>108</v>
      </c>
      <c r="I15" s="1">
        <f t="shared" si="6"/>
        <v>132</v>
      </c>
      <c r="K15">
        <f t="shared" si="10"/>
        <v>12</v>
      </c>
      <c r="L15" s="3">
        <f t="shared" si="11"/>
        <v>2384185.791015625</v>
      </c>
      <c r="M15" s="4">
        <f t="shared" si="12"/>
        <v>0.56880009227645956</v>
      </c>
      <c r="N15" s="5"/>
      <c r="O15" s="5"/>
      <c r="P15" s="12">
        <f>P14*1.4</f>
        <v>1335144.04296875</v>
      </c>
      <c r="Q15" s="9">
        <f t="shared" si="15"/>
        <v>290</v>
      </c>
      <c r="S15" s="1">
        <f t="shared" si="16"/>
        <v>12</v>
      </c>
      <c r="T15" s="3">
        <f t="shared" si="17"/>
        <v>2384185.791015625</v>
      </c>
      <c r="U15" s="4">
        <f t="shared" si="18"/>
        <v>0.56880009227645956</v>
      </c>
      <c r="V15" s="11">
        <f t="shared" si="30"/>
        <v>976562.5</v>
      </c>
      <c r="W15" s="7">
        <f t="shared" si="20"/>
        <v>21</v>
      </c>
      <c r="X15" s="22">
        <f t="shared" si="29"/>
        <v>735306.25</v>
      </c>
      <c r="Y15" s="9">
        <f t="shared" si="7"/>
        <v>15</v>
      </c>
      <c r="AA15" s="1">
        <f t="shared" si="22"/>
        <v>12</v>
      </c>
      <c r="AB15" s="3">
        <f t="shared" si="23"/>
        <v>2384185.791015625</v>
      </c>
      <c r="AC15" s="4">
        <f t="shared" si="24"/>
        <v>0.56880009227645956</v>
      </c>
      <c r="AD15" s="7"/>
      <c r="AE15" s="7"/>
      <c r="AF15" s="12">
        <f t="shared" si="27"/>
        <v>743.00837068799979</v>
      </c>
      <c r="AG15" s="9"/>
      <c r="AI15" s="26">
        <f t="shared" si="8"/>
        <v>12</v>
      </c>
      <c r="AJ15" s="29">
        <f t="shared" si="28"/>
        <v>1.0769999999999988</v>
      </c>
    </row>
    <row r="16" spans="1:59" x14ac:dyDescent="0.3">
      <c r="A16" s="1">
        <f t="shared" si="0"/>
        <v>13</v>
      </c>
      <c r="B16" s="1">
        <f t="shared" si="1"/>
        <v>138</v>
      </c>
      <c r="C16" s="1">
        <f t="shared" si="2"/>
        <v>102</v>
      </c>
      <c r="D16" s="1">
        <f t="shared" si="9"/>
        <v>34</v>
      </c>
      <c r="F16" s="1">
        <f t="shared" si="3"/>
        <v>13</v>
      </c>
      <c r="G16" s="1">
        <f t="shared" si="4"/>
        <v>34</v>
      </c>
      <c r="H16" s="1">
        <f t="shared" si="5"/>
        <v>102</v>
      </c>
      <c r="I16" s="1">
        <f t="shared" si="6"/>
        <v>138</v>
      </c>
      <c r="K16">
        <f t="shared" si="10"/>
        <v>13</v>
      </c>
      <c r="L16" s="3">
        <f t="shared" si="11"/>
        <v>5960464.4775390625</v>
      </c>
      <c r="M16" s="4">
        <f t="shared" si="12"/>
        <v>0.54036008766263655</v>
      </c>
      <c r="N16" s="5"/>
      <c r="O16" s="5"/>
      <c r="P16" s="12">
        <f t="shared" ref="P16:P24" si="31">P15*1.4</f>
        <v>1869201.6601562498</v>
      </c>
      <c r="Q16" s="9">
        <f t="shared" si="15"/>
        <v>280</v>
      </c>
      <c r="S16" s="1">
        <f t="shared" si="16"/>
        <v>13</v>
      </c>
      <c r="T16" s="3">
        <f t="shared" si="17"/>
        <v>5960464.4775390625</v>
      </c>
      <c r="U16" s="4">
        <f t="shared" si="18"/>
        <v>0.54036008766263655</v>
      </c>
      <c r="V16" s="11">
        <f t="shared" si="30"/>
        <v>1953125</v>
      </c>
      <c r="W16" s="7">
        <f t="shared" si="20"/>
        <v>22</v>
      </c>
      <c r="X16" s="8">
        <f>X15*1.2</f>
        <v>882367.5</v>
      </c>
      <c r="Y16" s="9">
        <f t="shared" si="7"/>
        <v>10</v>
      </c>
      <c r="AA16" s="1">
        <f t="shared" si="22"/>
        <v>13</v>
      </c>
      <c r="AB16" s="3">
        <f t="shared" si="23"/>
        <v>5960464.4775390625</v>
      </c>
      <c r="AC16" s="4">
        <f t="shared" si="24"/>
        <v>0.54036008766263655</v>
      </c>
      <c r="AD16" s="7"/>
      <c r="AE16" s="7"/>
      <c r="AF16" s="12">
        <f t="shared" si="27"/>
        <v>891.61004482559974</v>
      </c>
      <c r="AG16" s="9"/>
      <c r="AI16" s="28">
        <f t="shared" si="8"/>
        <v>13</v>
      </c>
      <c r="AJ16" s="29">
        <f t="shared" si="28"/>
        <v>1.0839999999999987</v>
      </c>
    </row>
    <row r="17" spans="1:36" x14ac:dyDescent="0.3">
      <c r="A17" s="1">
        <f t="shared" si="0"/>
        <v>14</v>
      </c>
      <c r="B17" s="1">
        <f t="shared" si="1"/>
        <v>144</v>
      </c>
      <c r="C17" s="1">
        <f t="shared" si="2"/>
        <v>96</v>
      </c>
      <c r="D17" s="1">
        <f t="shared" si="9"/>
        <v>32</v>
      </c>
      <c r="F17" s="1">
        <f t="shared" si="3"/>
        <v>14</v>
      </c>
      <c r="G17" s="1">
        <f t="shared" si="4"/>
        <v>32</v>
      </c>
      <c r="H17" s="1">
        <f t="shared" si="5"/>
        <v>96</v>
      </c>
      <c r="I17" s="1">
        <f t="shared" si="6"/>
        <v>144</v>
      </c>
      <c r="K17">
        <f t="shared" si="10"/>
        <v>14</v>
      </c>
      <c r="L17" s="3">
        <f t="shared" si="11"/>
        <v>14901161.193847656</v>
      </c>
      <c r="M17" s="4">
        <f t="shared" si="12"/>
        <v>0.5133420832795047</v>
      </c>
      <c r="N17" s="5"/>
      <c r="O17" s="5"/>
      <c r="P17" s="12">
        <f t="shared" si="31"/>
        <v>2616882.3242187495</v>
      </c>
      <c r="Q17" s="9">
        <f t="shared" si="15"/>
        <v>270</v>
      </c>
      <c r="S17" s="1">
        <f t="shared" si="16"/>
        <v>14</v>
      </c>
      <c r="T17" s="3">
        <f t="shared" si="17"/>
        <v>14901161.193847656</v>
      </c>
      <c r="U17" s="4">
        <f t="shared" si="18"/>
        <v>0.5133420832795047</v>
      </c>
      <c r="V17" s="11">
        <f t="shared" si="30"/>
        <v>3906250</v>
      </c>
      <c r="W17" s="7">
        <f t="shared" si="20"/>
        <v>23</v>
      </c>
      <c r="X17" s="12">
        <f>X16*1.2</f>
        <v>1058841</v>
      </c>
      <c r="Y17" s="9">
        <f t="shared" si="7"/>
        <v>5</v>
      </c>
      <c r="AA17" s="1">
        <f t="shared" si="22"/>
        <v>14</v>
      </c>
      <c r="AB17" s="3">
        <f t="shared" si="23"/>
        <v>14901161.193847656</v>
      </c>
      <c r="AC17" s="4">
        <f t="shared" si="24"/>
        <v>0.5133420832795047</v>
      </c>
      <c r="AD17" s="7"/>
      <c r="AE17" s="7"/>
      <c r="AF17" s="10"/>
      <c r="AG17" s="9"/>
      <c r="AI17" s="26">
        <f t="shared" si="8"/>
        <v>14</v>
      </c>
      <c r="AJ17" s="29">
        <f t="shared" si="28"/>
        <v>1.0909999999999986</v>
      </c>
    </row>
    <row r="18" spans="1:36" x14ac:dyDescent="0.3">
      <c r="A18" s="1">
        <f t="shared" si="0"/>
        <v>15</v>
      </c>
      <c r="B18" s="1">
        <f t="shared" si="1"/>
        <v>150</v>
      </c>
      <c r="C18" s="1">
        <f t="shared" si="2"/>
        <v>90</v>
      </c>
      <c r="D18" s="1">
        <f t="shared" si="9"/>
        <v>30</v>
      </c>
      <c r="F18" s="1">
        <f t="shared" si="3"/>
        <v>15</v>
      </c>
      <c r="G18" s="1">
        <f t="shared" si="4"/>
        <v>30</v>
      </c>
      <c r="H18" s="1">
        <f t="shared" si="5"/>
        <v>90</v>
      </c>
      <c r="I18" s="1">
        <f t="shared" si="6"/>
        <v>150</v>
      </c>
      <c r="K18">
        <f t="shared" si="10"/>
        <v>15</v>
      </c>
      <c r="L18" s="18">
        <f t="shared" si="11"/>
        <v>37252902.984619141</v>
      </c>
      <c r="M18" s="19">
        <f t="shared" si="12"/>
        <v>0.48767497911552943</v>
      </c>
      <c r="N18" s="5"/>
      <c r="O18" s="5"/>
      <c r="P18" s="12">
        <f t="shared" si="31"/>
        <v>3663635.2539062491</v>
      </c>
      <c r="Q18" s="9">
        <f t="shared" si="15"/>
        <v>260</v>
      </c>
      <c r="S18" s="1">
        <f t="shared" si="16"/>
        <v>15</v>
      </c>
      <c r="T18" s="18">
        <f t="shared" si="17"/>
        <v>37252902.984619141</v>
      </c>
      <c r="U18" s="19">
        <f t="shared" si="18"/>
        <v>0.48767497911552943</v>
      </c>
      <c r="V18" s="11">
        <f t="shared" si="30"/>
        <v>7812500</v>
      </c>
      <c r="W18" s="7">
        <f t="shared" si="20"/>
        <v>24</v>
      </c>
      <c r="X18" s="10"/>
      <c r="Y18" s="9"/>
      <c r="AA18" s="1">
        <f t="shared" si="22"/>
        <v>15</v>
      </c>
      <c r="AB18" s="18">
        <f t="shared" si="23"/>
        <v>37252902.984619141</v>
      </c>
      <c r="AC18" s="4">
        <f t="shared" si="24"/>
        <v>0.48767497911552943</v>
      </c>
      <c r="AD18" s="7"/>
      <c r="AE18" s="7"/>
      <c r="AF18" s="10"/>
      <c r="AG18" s="9"/>
      <c r="AI18" s="28">
        <f t="shared" si="8"/>
        <v>15</v>
      </c>
      <c r="AJ18" s="29">
        <f t="shared" si="28"/>
        <v>1.0979999999999985</v>
      </c>
    </row>
    <row r="19" spans="1:36" x14ac:dyDescent="0.3">
      <c r="A19" s="1">
        <f t="shared" si="0"/>
        <v>16</v>
      </c>
      <c r="B19" s="1">
        <f t="shared" si="1"/>
        <v>156</v>
      </c>
      <c r="C19" s="1">
        <f t="shared" si="2"/>
        <v>84</v>
      </c>
      <c r="D19" s="1">
        <f t="shared" si="9"/>
        <v>28</v>
      </c>
      <c r="F19" s="1">
        <f t="shared" si="3"/>
        <v>16</v>
      </c>
      <c r="G19" s="1">
        <f t="shared" si="4"/>
        <v>28</v>
      </c>
      <c r="H19" s="1">
        <f t="shared" si="5"/>
        <v>84</v>
      </c>
      <c r="I19" s="1">
        <f t="shared" si="6"/>
        <v>156</v>
      </c>
      <c r="K19">
        <f t="shared" si="10"/>
        <v>16</v>
      </c>
      <c r="L19" s="3">
        <f t="shared" ref="L19:L36" si="32">L18*1.4</f>
        <v>52154064.178466797</v>
      </c>
      <c r="M19" s="4">
        <f t="shared" si="12"/>
        <v>0.46329123015975293</v>
      </c>
      <c r="N19" s="5"/>
      <c r="O19" s="5"/>
      <c r="P19" s="12">
        <f t="shared" si="31"/>
        <v>5129089.3554687481</v>
      </c>
      <c r="Q19" s="9">
        <f t="shared" si="15"/>
        <v>250</v>
      </c>
      <c r="S19" s="1">
        <f t="shared" si="16"/>
        <v>16</v>
      </c>
      <c r="T19" s="3">
        <f t="shared" ref="T19:T36" si="33">T18*1.4</f>
        <v>52154064.178466797</v>
      </c>
      <c r="U19" s="4">
        <f t="shared" si="18"/>
        <v>0.46329123015975293</v>
      </c>
      <c r="V19" s="11">
        <f t="shared" si="30"/>
        <v>15625000</v>
      </c>
      <c r="W19" s="7">
        <f t="shared" si="20"/>
        <v>25</v>
      </c>
      <c r="X19" s="10"/>
      <c r="Y19" s="9"/>
      <c r="AA19" s="1">
        <f t="shared" si="22"/>
        <v>16</v>
      </c>
      <c r="AB19" s="3">
        <f t="shared" ref="AB19:AB36" si="34">AB18*1.4</f>
        <v>52154064.178466797</v>
      </c>
      <c r="AC19" s="4">
        <f t="shared" si="24"/>
        <v>0.46329123015975293</v>
      </c>
      <c r="AD19" s="7"/>
      <c r="AE19" s="7"/>
      <c r="AF19" s="10"/>
      <c r="AG19" s="9"/>
      <c r="AI19" s="26">
        <f t="shared" si="8"/>
        <v>16</v>
      </c>
      <c r="AJ19" s="29">
        <f t="shared" si="28"/>
        <v>1.1049999999999984</v>
      </c>
    </row>
    <row r="20" spans="1:36" x14ac:dyDescent="0.3">
      <c r="A20" s="1">
        <f t="shared" si="0"/>
        <v>17</v>
      </c>
      <c r="B20" s="1">
        <f t="shared" si="1"/>
        <v>162</v>
      </c>
      <c r="C20" s="1">
        <f t="shared" si="2"/>
        <v>78</v>
      </c>
      <c r="D20" s="1">
        <f t="shared" si="9"/>
        <v>26</v>
      </c>
      <c r="F20" s="1">
        <f t="shared" si="3"/>
        <v>17</v>
      </c>
      <c r="G20" s="1">
        <f t="shared" si="4"/>
        <v>26</v>
      </c>
      <c r="H20" s="1">
        <f t="shared" si="5"/>
        <v>78</v>
      </c>
      <c r="I20" s="1">
        <f t="shared" si="6"/>
        <v>162</v>
      </c>
      <c r="K20">
        <f t="shared" si="10"/>
        <v>17</v>
      </c>
      <c r="L20" s="3">
        <f t="shared" si="32"/>
        <v>73015689.849853516</v>
      </c>
      <c r="M20" s="4">
        <f t="shared" si="12"/>
        <v>0.44012666865176525</v>
      </c>
      <c r="N20" s="5"/>
      <c r="O20" s="5"/>
      <c r="P20" s="12">
        <f>P19*1.4</f>
        <v>7180725.0976562472</v>
      </c>
      <c r="Q20" s="9">
        <f t="shared" si="15"/>
        <v>240</v>
      </c>
      <c r="S20" s="1">
        <f t="shared" si="16"/>
        <v>17</v>
      </c>
      <c r="T20" s="3">
        <f t="shared" si="33"/>
        <v>73015689.849853516</v>
      </c>
      <c r="U20" s="4">
        <f t="shared" si="18"/>
        <v>0.44012666865176525</v>
      </c>
      <c r="V20" s="7"/>
      <c r="W20" s="7"/>
      <c r="X20" s="10"/>
      <c r="Y20" s="9"/>
      <c r="AA20" s="1">
        <f t="shared" si="22"/>
        <v>17</v>
      </c>
      <c r="AB20" s="3">
        <f t="shared" si="34"/>
        <v>73015689.849853516</v>
      </c>
      <c r="AC20" s="4">
        <f t="shared" si="24"/>
        <v>0.44012666865176525</v>
      </c>
      <c r="AD20" s="7"/>
      <c r="AE20" s="7"/>
      <c r="AF20" s="10"/>
      <c r="AG20" s="9"/>
      <c r="AI20" s="28">
        <f t="shared" si="8"/>
        <v>17</v>
      </c>
      <c r="AJ20" s="29">
        <f t="shared" si="28"/>
        <v>1.1119999999999983</v>
      </c>
    </row>
    <row r="21" spans="1:36" x14ac:dyDescent="0.3">
      <c r="A21" s="1">
        <f t="shared" si="0"/>
        <v>18</v>
      </c>
      <c r="B21" s="1">
        <f t="shared" si="1"/>
        <v>168</v>
      </c>
      <c r="C21" s="1">
        <f t="shared" si="2"/>
        <v>72</v>
      </c>
      <c r="D21" s="1">
        <f t="shared" si="9"/>
        <v>24</v>
      </c>
      <c r="F21" s="1">
        <f t="shared" si="3"/>
        <v>18</v>
      </c>
      <c r="G21" s="1">
        <f t="shared" si="4"/>
        <v>24</v>
      </c>
      <c r="H21" s="1">
        <f t="shared" si="5"/>
        <v>72</v>
      </c>
      <c r="I21" s="1">
        <f t="shared" si="6"/>
        <v>168</v>
      </c>
      <c r="K21">
        <f t="shared" si="10"/>
        <v>18</v>
      </c>
      <c r="L21" s="3">
        <f t="shared" si="32"/>
        <v>102221965.78979492</v>
      </c>
      <c r="M21" s="4">
        <f t="shared" si="12"/>
        <v>0.41812033521917696</v>
      </c>
      <c r="N21" s="5"/>
      <c r="O21" s="5"/>
      <c r="P21" s="12">
        <f t="shared" si="31"/>
        <v>10053015.136718746</v>
      </c>
      <c r="Q21" s="9">
        <f t="shared" si="15"/>
        <v>230</v>
      </c>
      <c r="S21" s="1">
        <f t="shared" si="16"/>
        <v>18</v>
      </c>
      <c r="T21" s="3">
        <f t="shared" si="33"/>
        <v>102221965.78979492</v>
      </c>
      <c r="U21" s="4">
        <f t="shared" si="18"/>
        <v>0.41812033521917696</v>
      </c>
      <c r="V21" s="7"/>
      <c r="W21" s="7"/>
      <c r="X21" s="10"/>
      <c r="Y21" s="9"/>
      <c r="AA21" s="1">
        <f t="shared" si="22"/>
        <v>18</v>
      </c>
      <c r="AB21" s="3">
        <f t="shared" si="34"/>
        <v>102221965.78979492</v>
      </c>
      <c r="AC21" s="4">
        <f t="shared" si="24"/>
        <v>0.41812033521917696</v>
      </c>
      <c r="AD21" s="7"/>
      <c r="AE21" s="7"/>
      <c r="AF21" s="10"/>
      <c r="AG21" s="9"/>
      <c r="AI21" s="26">
        <f t="shared" si="8"/>
        <v>18</v>
      </c>
      <c r="AJ21" s="29">
        <f t="shared" si="28"/>
        <v>1.1189999999999982</v>
      </c>
    </row>
    <row r="22" spans="1:36" x14ac:dyDescent="0.3">
      <c r="A22" s="1">
        <f t="shared" si="0"/>
        <v>19</v>
      </c>
      <c r="B22" s="1">
        <f t="shared" si="1"/>
        <v>174</v>
      </c>
      <c r="C22" s="1">
        <f t="shared" si="2"/>
        <v>66</v>
      </c>
      <c r="D22" s="1">
        <f t="shared" si="9"/>
        <v>22</v>
      </c>
      <c r="F22" s="1">
        <f t="shared" si="3"/>
        <v>19</v>
      </c>
      <c r="G22" s="1">
        <f t="shared" si="4"/>
        <v>22</v>
      </c>
      <c r="H22" s="1">
        <f t="shared" si="5"/>
        <v>66</v>
      </c>
      <c r="I22" s="1">
        <f t="shared" si="6"/>
        <v>174</v>
      </c>
      <c r="K22">
        <f t="shared" si="10"/>
        <v>19</v>
      </c>
      <c r="L22" s="3">
        <f t="shared" si="32"/>
        <v>143110752.10571289</v>
      </c>
      <c r="M22" s="4">
        <f t="shared" si="12"/>
        <v>0.39721431845821809</v>
      </c>
      <c r="N22" s="5"/>
      <c r="O22" s="5"/>
      <c r="P22" s="12">
        <f t="shared" si="31"/>
        <v>14074221.191406244</v>
      </c>
      <c r="Q22" s="9">
        <f t="shared" si="15"/>
        <v>220</v>
      </c>
      <c r="S22" s="1">
        <f t="shared" si="16"/>
        <v>19</v>
      </c>
      <c r="T22" s="3">
        <f t="shared" si="33"/>
        <v>143110752.10571289</v>
      </c>
      <c r="U22" s="4">
        <f t="shared" si="18"/>
        <v>0.39721431845821809</v>
      </c>
      <c r="V22" s="7"/>
      <c r="W22" s="7"/>
      <c r="X22" s="10"/>
      <c r="Y22" s="9"/>
      <c r="AA22" s="1">
        <f t="shared" si="22"/>
        <v>19</v>
      </c>
      <c r="AB22" s="3">
        <f t="shared" si="34"/>
        <v>143110752.10571289</v>
      </c>
      <c r="AC22" s="4">
        <f t="shared" si="24"/>
        <v>0.39721431845821809</v>
      </c>
      <c r="AD22" s="7"/>
      <c r="AE22" s="7"/>
      <c r="AF22" s="10"/>
      <c r="AG22" s="9"/>
      <c r="AI22" s="28">
        <f t="shared" si="8"/>
        <v>19</v>
      </c>
      <c r="AJ22" s="29">
        <f t="shared" si="28"/>
        <v>1.1259999999999981</v>
      </c>
    </row>
    <row r="23" spans="1:36" x14ac:dyDescent="0.3">
      <c r="A23" s="1">
        <f t="shared" si="0"/>
        <v>20</v>
      </c>
      <c r="B23" s="1">
        <f t="shared" si="1"/>
        <v>180</v>
      </c>
      <c r="C23" s="1">
        <f t="shared" si="2"/>
        <v>60</v>
      </c>
      <c r="D23" s="1">
        <f t="shared" si="9"/>
        <v>20</v>
      </c>
      <c r="F23" s="1">
        <f t="shared" si="3"/>
        <v>20</v>
      </c>
      <c r="G23" s="1">
        <f t="shared" si="4"/>
        <v>20</v>
      </c>
      <c r="H23" s="1">
        <f t="shared" si="5"/>
        <v>60</v>
      </c>
      <c r="I23" s="1">
        <f t="shared" si="6"/>
        <v>180</v>
      </c>
      <c r="K23">
        <f t="shared" si="10"/>
        <v>20</v>
      </c>
      <c r="L23" s="3">
        <f t="shared" si="32"/>
        <v>200355052.94799805</v>
      </c>
      <c r="M23" s="4">
        <f t="shared" si="12"/>
        <v>0.37735360253530714</v>
      </c>
      <c r="N23" s="5"/>
      <c r="O23" s="5"/>
      <c r="P23" s="12">
        <f t="shared" si="31"/>
        <v>19703909.667968743</v>
      </c>
      <c r="Q23" s="9">
        <f t="shared" si="15"/>
        <v>210</v>
      </c>
      <c r="S23" s="1">
        <f t="shared" si="16"/>
        <v>20</v>
      </c>
      <c r="T23" s="3">
        <f t="shared" si="33"/>
        <v>200355052.94799805</v>
      </c>
      <c r="U23" s="4">
        <f t="shared" si="18"/>
        <v>0.37735360253530714</v>
      </c>
      <c r="V23" s="7"/>
      <c r="W23" s="7"/>
      <c r="X23" s="10"/>
      <c r="Y23" s="9"/>
      <c r="AA23" s="1">
        <f t="shared" si="22"/>
        <v>20</v>
      </c>
      <c r="AB23" s="3">
        <f t="shared" si="34"/>
        <v>200355052.94799805</v>
      </c>
      <c r="AC23" s="4">
        <f t="shared" si="24"/>
        <v>0.37735360253530714</v>
      </c>
      <c r="AD23" s="7"/>
      <c r="AE23" s="7"/>
      <c r="AF23" s="10"/>
      <c r="AG23" s="9"/>
      <c r="AI23" s="26">
        <f t="shared" si="8"/>
        <v>20</v>
      </c>
      <c r="AJ23" s="29">
        <f t="shared" si="28"/>
        <v>1.132999999999998</v>
      </c>
    </row>
    <row r="24" spans="1:36" x14ac:dyDescent="0.3">
      <c r="A24" s="1">
        <f t="shared" si="0"/>
        <v>21</v>
      </c>
      <c r="B24" s="1">
        <f t="shared" si="1"/>
        <v>186</v>
      </c>
      <c r="C24" s="1">
        <f t="shared" si="2"/>
        <v>54</v>
      </c>
      <c r="D24" s="1">
        <f t="shared" si="9"/>
        <v>18</v>
      </c>
      <c r="F24" s="1">
        <f t="shared" si="3"/>
        <v>21</v>
      </c>
      <c r="G24" s="1">
        <f t="shared" si="4"/>
        <v>18</v>
      </c>
      <c r="H24" s="1">
        <f t="shared" si="5"/>
        <v>54</v>
      </c>
      <c r="I24" s="1">
        <f t="shared" si="6"/>
        <v>186</v>
      </c>
      <c r="K24">
        <f t="shared" si="10"/>
        <v>21</v>
      </c>
      <c r="L24" s="3">
        <f t="shared" si="32"/>
        <v>280497074.12719727</v>
      </c>
      <c r="M24" s="4">
        <f>M23*0.95</f>
        <v>0.35848592240854177</v>
      </c>
      <c r="N24" s="5"/>
      <c r="O24" s="5"/>
      <c r="P24" s="22">
        <f t="shared" si="31"/>
        <v>27585473.535156239</v>
      </c>
      <c r="Q24" s="23">
        <f t="shared" si="15"/>
        <v>200</v>
      </c>
      <c r="S24">
        <f t="shared" si="16"/>
        <v>21</v>
      </c>
      <c r="T24" s="3">
        <f t="shared" si="33"/>
        <v>280497074.12719727</v>
      </c>
      <c r="U24" s="4">
        <f>U23*0.95</f>
        <v>0.35848592240854177</v>
      </c>
      <c r="V24" s="7"/>
      <c r="W24" s="7"/>
      <c r="X24" s="10"/>
      <c r="Y24" s="9"/>
      <c r="AA24" s="1">
        <f t="shared" si="22"/>
        <v>21</v>
      </c>
      <c r="AB24" s="3">
        <f t="shared" si="34"/>
        <v>280497074.12719727</v>
      </c>
      <c r="AC24" s="4">
        <f>AC23*0.95</f>
        <v>0.35848592240854177</v>
      </c>
      <c r="AD24" s="7"/>
      <c r="AE24" s="7"/>
      <c r="AF24" s="10"/>
      <c r="AG24" s="9"/>
      <c r="AI24" s="28">
        <f t="shared" si="8"/>
        <v>21</v>
      </c>
      <c r="AJ24" s="29">
        <f t="shared" si="28"/>
        <v>1.1399999999999979</v>
      </c>
    </row>
    <row r="25" spans="1:36" x14ac:dyDescent="0.3">
      <c r="A25" s="1">
        <f t="shared" si="0"/>
        <v>22</v>
      </c>
      <c r="B25" s="1">
        <f t="shared" si="1"/>
        <v>192</v>
      </c>
      <c r="C25" s="1">
        <f t="shared" si="2"/>
        <v>48</v>
      </c>
      <c r="D25" s="1">
        <f t="shared" si="9"/>
        <v>16</v>
      </c>
      <c r="F25" s="1">
        <f t="shared" si="3"/>
        <v>22</v>
      </c>
      <c r="G25" s="1">
        <f t="shared" si="4"/>
        <v>16</v>
      </c>
      <c r="H25" s="1">
        <f t="shared" si="5"/>
        <v>48</v>
      </c>
      <c r="I25" s="1">
        <f t="shared" si="6"/>
        <v>192</v>
      </c>
      <c r="K25">
        <f t="shared" si="10"/>
        <v>22</v>
      </c>
      <c r="L25" s="3">
        <f t="shared" si="32"/>
        <v>392695903.77807617</v>
      </c>
      <c r="M25" s="4">
        <f t="shared" ref="M25:M37" si="35">M24*0.95</f>
        <v>0.34056162628811465</v>
      </c>
      <c r="N25" s="5"/>
      <c r="O25" s="5"/>
      <c r="P25" s="12">
        <f>P24*1.2</f>
        <v>33102568.242187485</v>
      </c>
      <c r="Q25" s="9">
        <f t="shared" si="15"/>
        <v>190</v>
      </c>
      <c r="S25" s="1">
        <f t="shared" si="16"/>
        <v>22</v>
      </c>
      <c r="T25" s="3">
        <f t="shared" si="33"/>
        <v>392695903.77807617</v>
      </c>
      <c r="U25" s="4">
        <f t="shared" si="18"/>
        <v>0.34056162628811465</v>
      </c>
      <c r="V25" s="7"/>
      <c r="W25" s="7"/>
      <c r="X25" s="10"/>
      <c r="Y25" s="9"/>
      <c r="AA25" s="1">
        <f t="shared" si="22"/>
        <v>22</v>
      </c>
      <c r="AB25" s="3">
        <f t="shared" si="34"/>
        <v>392695903.77807617</v>
      </c>
      <c r="AC25" s="4">
        <f t="shared" ref="AC25:AC37" si="36">AC24*0.95</f>
        <v>0.34056162628811465</v>
      </c>
      <c r="AD25" s="7"/>
      <c r="AE25" s="7"/>
      <c r="AF25" s="10"/>
      <c r="AG25" s="9"/>
      <c r="AI25" s="26">
        <f t="shared" si="8"/>
        <v>22</v>
      </c>
      <c r="AJ25" s="29">
        <f t="shared" si="28"/>
        <v>1.1469999999999978</v>
      </c>
    </row>
    <row r="26" spans="1:36" x14ac:dyDescent="0.3">
      <c r="A26" s="1">
        <f t="shared" si="0"/>
        <v>23</v>
      </c>
      <c r="B26" s="1">
        <f t="shared" si="1"/>
        <v>198</v>
      </c>
      <c r="C26" s="1">
        <f t="shared" si="2"/>
        <v>42</v>
      </c>
      <c r="D26" s="1">
        <f t="shared" si="9"/>
        <v>14</v>
      </c>
      <c r="F26" s="1">
        <f t="shared" si="3"/>
        <v>23</v>
      </c>
      <c r="G26" s="1">
        <f t="shared" si="4"/>
        <v>14</v>
      </c>
      <c r="H26" s="1">
        <f t="shared" si="5"/>
        <v>42</v>
      </c>
      <c r="I26" s="1">
        <f t="shared" si="6"/>
        <v>198</v>
      </c>
      <c r="K26">
        <f t="shared" si="10"/>
        <v>23</v>
      </c>
      <c r="L26" s="3">
        <f t="shared" si="32"/>
        <v>549774265.28930664</v>
      </c>
      <c r="M26" s="4">
        <f t="shared" si="35"/>
        <v>0.3235335449737089</v>
      </c>
      <c r="N26" s="5"/>
      <c r="O26" s="5"/>
      <c r="P26" s="12">
        <f t="shared" ref="P26:P43" si="37">P25*1.2</f>
        <v>39723081.890624978</v>
      </c>
      <c r="Q26" s="9">
        <f t="shared" si="15"/>
        <v>180</v>
      </c>
      <c r="S26" s="1">
        <f t="shared" si="16"/>
        <v>23</v>
      </c>
      <c r="T26" s="3">
        <f t="shared" si="33"/>
        <v>549774265.28930664</v>
      </c>
      <c r="U26" s="4">
        <f t="shared" si="18"/>
        <v>0.3235335449737089</v>
      </c>
      <c r="V26" s="7"/>
      <c r="W26" s="7"/>
      <c r="X26" s="9"/>
      <c r="Y26" s="9"/>
      <c r="AA26" s="1">
        <f t="shared" si="22"/>
        <v>23</v>
      </c>
      <c r="AB26" s="3">
        <f t="shared" si="34"/>
        <v>549774265.28930664</v>
      </c>
      <c r="AC26" s="4">
        <f t="shared" si="36"/>
        <v>0.3235335449737089</v>
      </c>
      <c r="AD26" s="7"/>
      <c r="AE26" s="7"/>
      <c r="AF26" s="9"/>
      <c r="AG26" s="9"/>
      <c r="AI26" s="28">
        <f t="shared" si="8"/>
        <v>23</v>
      </c>
      <c r="AJ26" s="29">
        <f t="shared" si="28"/>
        <v>1.1539999999999977</v>
      </c>
    </row>
    <row r="27" spans="1:36" x14ac:dyDescent="0.3">
      <c r="A27" s="1">
        <f t="shared" si="0"/>
        <v>24</v>
      </c>
      <c r="B27" s="1">
        <f t="shared" si="1"/>
        <v>204</v>
      </c>
      <c r="C27" s="1">
        <f t="shared" si="2"/>
        <v>36</v>
      </c>
      <c r="D27" s="1">
        <f t="shared" si="9"/>
        <v>12</v>
      </c>
      <c r="F27" s="1">
        <f t="shared" si="3"/>
        <v>24</v>
      </c>
      <c r="G27" s="1">
        <f t="shared" si="4"/>
        <v>12</v>
      </c>
      <c r="H27" s="1">
        <f t="shared" si="5"/>
        <v>36</v>
      </c>
      <c r="I27" s="1">
        <f t="shared" si="6"/>
        <v>204</v>
      </c>
      <c r="K27">
        <f t="shared" si="10"/>
        <v>24</v>
      </c>
      <c r="L27" s="3">
        <f t="shared" si="32"/>
        <v>769683971.4050293</v>
      </c>
      <c r="M27" s="4">
        <f t="shared" si="35"/>
        <v>0.30735686772502346</v>
      </c>
      <c r="N27" s="5"/>
      <c r="O27" s="5"/>
      <c r="P27" s="12">
        <f t="shared" si="37"/>
        <v>47667698.268749975</v>
      </c>
      <c r="Q27" s="9">
        <f t="shared" si="15"/>
        <v>170</v>
      </c>
      <c r="S27" s="1">
        <f t="shared" si="16"/>
        <v>24</v>
      </c>
      <c r="T27" s="3">
        <f t="shared" si="33"/>
        <v>769683971.4050293</v>
      </c>
      <c r="U27" s="4">
        <f t="shared" si="18"/>
        <v>0.30735686772502346</v>
      </c>
      <c r="V27" s="7"/>
      <c r="W27" s="7"/>
      <c r="X27" s="9"/>
      <c r="Y27" s="9"/>
      <c r="AA27" s="1">
        <f t="shared" si="22"/>
        <v>24</v>
      </c>
      <c r="AB27" s="3">
        <f t="shared" si="34"/>
        <v>769683971.4050293</v>
      </c>
      <c r="AC27" s="4">
        <f t="shared" si="36"/>
        <v>0.30735686772502346</v>
      </c>
      <c r="AD27" s="7"/>
      <c r="AE27" s="7"/>
      <c r="AF27" s="9"/>
      <c r="AG27" s="9"/>
      <c r="AI27" s="26">
        <f t="shared" si="8"/>
        <v>24</v>
      </c>
      <c r="AJ27" s="29">
        <f t="shared" si="28"/>
        <v>1.1609999999999976</v>
      </c>
    </row>
    <row r="28" spans="1:36" x14ac:dyDescent="0.3">
      <c r="A28" s="1">
        <f t="shared" si="0"/>
        <v>25</v>
      </c>
      <c r="B28" s="1">
        <f t="shared" si="1"/>
        <v>210</v>
      </c>
      <c r="C28" s="1">
        <f t="shared" si="2"/>
        <v>30</v>
      </c>
      <c r="D28" s="1">
        <f t="shared" si="9"/>
        <v>10</v>
      </c>
      <c r="F28" s="1">
        <f t="shared" si="3"/>
        <v>25</v>
      </c>
      <c r="G28" s="1">
        <f t="shared" si="4"/>
        <v>10</v>
      </c>
      <c r="H28" s="1">
        <f t="shared" si="5"/>
        <v>30</v>
      </c>
      <c r="I28" s="1">
        <f t="shared" si="6"/>
        <v>210</v>
      </c>
      <c r="K28">
        <f t="shared" si="10"/>
        <v>25</v>
      </c>
      <c r="L28" s="3">
        <f t="shared" si="32"/>
        <v>1077557559.967041</v>
      </c>
      <c r="M28" s="4">
        <f t="shared" si="35"/>
        <v>0.29198902433877227</v>
      </c>
      <c r="N28" s="5"/>
      <c r="O28" s="5"/>
      <c r="P28" s="12">
        <f t="shared" si="37"/>
        <v>57201237.92249997</v>
      </c>
      <c r="Q28" s="9">
        <f>Q27-10</f>
        <v>160</v>
      </c>
      <c r="S28" s="1">
        <f t="shared" si="16"/>
        <v>25</v>
      </c>
      <c r="T28" s="3">
        <f t="shared" si="33"/>
        <v>1077557559.967041</v>
      </c>
      <c r="U28" s="4">
        <f t="shared" si="18"/>
        <v>0.29198902433877227</v>
      </c>
      <c r="V28" s="7"/>
      <c r="W28" s="7"/>
      <c r="X28" s="9"/>
      <c r="Y28" s="9"/>
      <c r="AA28" s="1">
        <f t="shared" si="22"/>
        <v>25</v>
      </c>
      <c r="AB28" s="3">
        <f t="shared" si="34"/>
        <v>1077557559.967041</v>
      </c>
      <c r="AC28" s="4">
        <f t="shared" si="36"/>
        <v>0.29198902433877227</v>
      </c>
      <c r="AD28" s="7"/>
      <c r="AE28" s="7"/>
      <c r="AF28" s="9"/>
      <c r="AG28" s="9"/>
      <c r="AI28" s="28">
        <f t="shared" si="8"/>
        <v>25</v>
      </c>
      <c r="AJ28" s="29">
        <f t="shared" si="28"/>
        <v>1.1679999999999975</v>
      </c>
    </row>
    <row r="29" spans="1:36" x14ac:dyDescent="0.3">
      <c r="A29" s="1">
        <f t="shared" si="0"/>
        <v>26</v>
      </c>
      <c r="B29" s="1">
        <f t="shared" si="1"/>
        <v>216</v>
      </c>
      <c r="C29" s="1">
        <f t="shared" si="2"/>
        <v>24</v>
      </c>
      <c r="D29" s="1">
        <f t="shared" si="9"/>
        <v>8</v>
      </c>
      <c r="F29" s="1">
        <f t="shared" si="3"/>
        <v>26</v>
      </c>
      <c r="G29" s="1">
        <f t="shared" si="4"/>
        <v>8</v>
      </c>
      <c r="H29" s="1">
        <f t="shared" si="5"/>
        <v>24</v>
      </c>
      <c r="I29" s="1">
        <f t="shared" si="6"/>
        <v>216</v>
      </c>
      <c r="K29">
        <f t="shared" si="10"/>
        <v>26</v>
      </c>
      <c r="L29" s="3">
        <f t="shared" si="32"/>
        <v>1508580583.9538574</v>
      </c>
      <c r="M29" s="4">
        <f t="shared" si="35"/>
        <v>0.27738957312183365</v>
      </c>
      <c r="N29" s="5"/>
      <c r="O29" s="5"/>
      <c r="P29" s="12">
        <f t="shared" si="37"/>
        <v>68641485.506999955</v>
      </c>
      <c r="Q29" s="9">
        <f t="shared" si="15"/>
        <v>150</v>
      </c>
      <c r="S29" s="1">
        <f t="shared" si="16"/>
        <v>26</v>
      </c>
      <c r="T29" s="3">
        <f t="shared" si="33"/>
        <v>1508580583.9538574</v>
      </c>
      <c r="U29" s="4">
        <f t="shared" si="18"/>
        <v>0.27738957312183365</v>
      </c>
      <c r="V29" s="7"/>
      <c r="W29" s="7"/>
      <c r="X29" s="9"/>
      <c r="Y29" s="9"/>
      <c r="AA29" s="1">
        <f t="shared" si="22"/>
        <v>26</v>
      </c>
      <c r="AB29" s="3">
        <f t="shared" si="34"/>
        <v>1508580583.9538574</v>
      </c>
      <c r="AC29" s="4">
        <f t="shared" si="36"/>
        <v>0.27738957312183365</v>
      </c>
      <c r="AD29" s="7"/>
      <c r="AE29" s="7"/>
      <c r="AF29" s="9"/>
      <c r="AG29" s="9"/>
      <c r="AI29" s="26">
        <f t="shared" si="8"/>
        <v>26</v>
      </c>
      <c r="AJ29" s="29">
        <f t="shared" si="28"/>
        <v>1.1749999999999974</v>
      </c>
    </row>
    <row r="30" spans="1:36" x14ac:dyDescent="0.3">
      <c r="A30" s="1">
        <f t="shared" si="0"/>
        <v>27</v>
      </c>
      <c r="B30" s="1">
        <f t="shared" si="1"/>
        <v>222</v>
      </c>
      <c r="C30" s="1">
        <f t="shared" si="2"/>
        <v>18</v>
      </c>
      <c r="D30" s="1">
        <f t="shared" si="9"/>
        <v>6</v>
      </c>
      <c r="F30" s="1">
        <f t="shared" si="3"/>
        <v>27</v>
      </c>
      <c r="G30" s="1">
        <f t="shared" si="4"/>
        <v>6</v>
      </c>
      <c r="H30" s="1">
        <f t="shared" si="5"/>
        <v>18</v>
      </c>
      <c r="I30" s="1">
        <f t="shared" si="6"/>
        <v>222</v>
      </c>
      <c r="K30">
        <f t="shared" si="10"/>
        <v>27</v>
      </c>
      <c r="L30" s="3">
        <f t="shared" si="32"/>
        <v>2112012817.5354002</v>
      </c>
      <c r="M30" s="4">
        <f t="shared" si="35"/>
        <v>0.26352009446574198</v>
      </c>
      <c r="N30" s="5"/>
      <c r="O30" s="5"/>
      <c r="P30" s="12">
        <f t="shared" si="37"/>
        <v>82369782.608399943</v>
      </c>
      <c r="Q30" s="9">
        <f t="shared" si="15"/>
        <v>140</v>
      </c>
      <c r="S30" s="1">
        <f t="shared" si="16"/>
        <v>27</v>
      </c>
      <c r="T30" s="3">
        <f t="shared" si="33"/>
        <v>2112012817.5354002</v>
      </c>
      <c r="U30" s="4">
        <f t="shared" si="18"/>
        <v>0.26352009446574198</v>
      </c>
      <c r="V30" s="7"/>
      <c r="W30" s="7"/>
      <c r="X30" s="9"/>
      <c r="Y30" s="9"/>
      <c r="AA30" s="1">
        <f t="shared" si="22"/>
        <v>27</v>
      </c>
      <c r="AB30" s="3">
        <f t="shared" si="34"/>
        <v>2112012817.5354002</v>
      </c>
      <c r="AC30" s="4">
        <f t="shared" si="36"/>
        <v>0.26352009446574198</v>
      </c>
      <c r="AD30" s="7"/>
      <c r="AE30" s="7"/>
      <c r="AF30" s="9"/>
      <c r="AG30" s="9"/>
      <c r="AI30" s="28">
        <f t="shared" si="8"/>
        <v>27</v>
      </c>
      <c r="AJ30" s="29">
        <f t="shared" si="28"/>
        <v>1.1819999999999973</v>
      </c>
    </row>
    <row r="31" spans="1:36" x14ac:dyDescent="0.3">
      <c r="A31" s="1">
        <f t="shared" si="0"/>
        <v>28</v>
      </c>
      <c r="B31" s="1">
        <f t="shared" si="1"/>
        <v>228</v>
      </c>
      <c r="C31" s="1">
        <f t="shared" si="2"/>
        <v>12</v>
      </c>
      <c r="D31" s="1">
        <f t="shared" si="9"/>
        <v>4</v>
      </c>
      <c r="F31" s="1">
        <f t="shared" si="3"/>
        <v>28</v>
      </c>
      <c r="G31" s="1">
        <f t="shared" si="4"/>
        <v>4</v>
      </c>
      <c r="H31" s="1">
        <f t="shared" si="5"/>
        <v>12</v>
      </c>
      <c r="I31" s="1">
        <f t="shared" si="6"/>
        <v>228</v>
      </c>
      <c r="K31">
        <f t="shared" si="10"/>
        <v>28</v>
      </c>
      <c r="L31" s="3">
        <f t="shared" si="32"/>
        <v>2956817944.5495601</v>
      </c>
      <c r="M31" s="4">
        <f t="shared" si="35"/>
        <v>0.25034408974245487</v>
      </c>
      <c r="N31" s="5"/>
      <c r="O31" s="5"/>
      <c r="P31" s="12">
        <f t="shared" si="37"/>
        <v>98843739.130079925</v>
      </c>
      <c r="Q31" s="9">
        <f t="shared" si="15"/>
        <v>130</v>
      </c>
      <c r="S31" s="1">
        <f t="shared" si="16"/>
        <v>28</v>
      </c>
      <c r="T31" s="3">
        <f t="shared" si="33"/>
        <v>2956817944.5495601</v>
      </c>
      <c r="U31" s="4">
        <f t="shared" si="18"/>
        <v>0.25034408974245487</v>
      </c>
      <c r="V31" s="7"/>
      <c r="W31" s="7"/>
      <c r="X31" s="9"/>
      <c r="Y31" s="9"/>
      <c r="AA31" s="1">
        <f t="shared" si="22"/>
        <v>28</v>
      </c>
      <c r="AB31" s="3">
        <f t="shared" si="34"/>
        <v>2956817944.5495601</v>
      </c>
      <c r="AC31" s="4">
        <f t="shared" si="36"/>
        <v>0.25034408974245487</v>
      </c>
      <c r="AD31" s="7"/>
      <c r="AE31" s="7"/>
      <c r="AF31" s="9"/>
      <c r="AG31" s="9"/>
      <c r="AI31" s="26">
        <f t="shared" si="8"/>
        <v>28</v>
      </c>
      <c r="AJ31" s="29">
        <f t="shared" si="28"/>
        <v>1.1889999999999972</v>
      </c>
    </row>
    <row r="32" spans="1:36" x14ac:dyDescent="0.3">
      <c r="A32" s="1">
        <f t="shared" si="0"/>
        <v>29</v>
      </c>
      <c r="B32" s="1">
        <f t="shared" si="1"/>
        <v>234</v>
      </c>
      <c r="C32" s="1">
        <f t="shared" si="2"/>
        <v>6</v>
      </c>
      <c r="D32" s="1">
        <f t="shared" si="9"/>
        <v>2</v>
      </c>
      <c r="F32" s="1">
        <f t="shared" si="3"/>
        <v>29</v>
      </c>
      <c r="G32" s="1">
        <f t="shared" si="4"/>
        <v>2</v>
      </c>
      <c r="H32" s="1">
        <f t="shared" si="5"/>
        <v>6</v>
      </c>
      <c r="I32" s="1">
        <f t="shared" si="6"/>
        <v>234</v>
      </c>
      <c r="K32">
        <f t="shared" si="10"/>
        <v>29</v>
      </c>
      <c r="L32" s="3">
        <f t="shared" si="32"/>
        <v>4139545122.3693838</v>
      </c>
      <c r="M32" s="4">
        <f t="shared" si="35"/>
        <v>0.2378268852553321</v>
      </c>
      <c r="N32" s="5"/>
      <c r="O32" s="5"/>
      <c r="P32" s="12">
        <f t="shared" si="37"/>
        <v>118612486.9560959</v>
      </c>
      <c r="Q32" s="9">
        <f t="shared" si="15"/>
        <v>120</v>
      </c>
      <c r="S32" s="1">
        <f t="shared" si="16"/>
        <v>29</v>
      </c>
      <c r="T32" s="3">
        <f t="shared" si="33"/>
        <v>4139545122.3693838</v>
      </c>
      <c r="U32" s="4">
        <f t="shared" si="18"/>
        <v>0.2378268852553321</v>
      </c>
      <c r="V32" s="7"/>
      <c r="W32" s="7"/>
      <c r="X32" s="9"/>
      <c r="Y32" s="9"/>
      <c r="AA32" s="1">
        <f t="shared" si="22"/>
        <v>29</v>
      </c>
      <c r="AB32" s="3">
        <f t="shared" si="34"/>
        <v>4139545122.3693838</v>
      </c>
      <c r="AC32" s="4">
        <f t="shared" si="36"/>
        <v>0.2378268852553321</v>
      </c>
      <c r="AD32" s="7"/>
      <c r="AE32" s="7"/>
      <c r="AF32" s="9"/>
      <c r="AG32" s="9"/>
      <c r="AI32" s="28">
        <f t="shared" si="8"/>
        <v>29</v>
      </c>
      <c r="AJ32" s="29">
        <f t="shared" si="28"/>
        <v>1.1959999999999971</v>
      </c>
    </row>
    <row r="33" spans="1:36" x14ac:dyDescent="0.3">
      <c r="A33" s="1">
        <f t="shared" si="0"/>
        <v>30</v>
      </c>
      <c r="B33" s="1">
        <f t="shared" si="1"/>
        <v>240</v>
      </c>
      <c r="C33" s="1">
        <f t="shared" si="2"/>
        <v>0</v>
      </c>
      <c r="D33" s="1">
        <f t="shared" si="9"/>
        <v>0</v>
      </c>
      <c r="F33" s="1">
        <f t="shared" si="3"/>
        <v>30</v>
      </c>
      <c r="G33" s="1">
        <f t="shared" si="4"/>
        <v>0</v>
      </c>
      <c r="H33" s="1">
        <f t="shared" si="5"/>
        <v>0</v>
      </c>
      <c r="I33" s="1">
        <f t="shared" si="6"/>
        <v>240</v>
      </c>
      <c r="K33">
        <f t="shared" si="10"/>
        <v>30</v>
      </c>
      <c r="L33" s="3">
        <f t="shared" si="32"/>
        <v>5795363171.3171368</v>
      </c>
      <c r="M33" s="4">
        <f t="shared" si="35"/>
        <v>0.22593554099256549</v>
      </c>
      <c r="N33" s="5"/>
      <c r="O33" s="5"/>
      <c r="P33" s="12">
        <f t="shared" si="37"/>
        <v>142334984.34731507</v>
      </c>
      <c r="Q33" s="9">
        <f t="shared" si="15"/>
        <v>110</v>
      </c>
      <c r="S33" s="1">
        <f t="shared" si="16"/>
        <v>30</v>
      </c>
      <c r="T33" s="3">
        <f t="shared" si="33"/>
        <v>5795363171.3171368</v>
      </c>
      <c r="U33" s="4">
        <f t="shared" si="18"/>
        <v>0.22593554099256549</v>
      </c>
      <c r="V33" s="7"/>
      <c r="W33" s="7"/>
      <c r="X33" s="9"/>
      <c r="Y33" s="9"/>
      <c r="AA33" s="1">
        <f t="shared" si="22"/>
        <v>30</v>
      </c>
      <c r="AB33" s="3">
        <f t="shared" si="34"/>
        <v>5795363171.3171368</v>
      </c>
      <c r="AC33" s="4">
        <f t="shared" si="36"/>
        <v>0.22593554099256549</v>
      </c>
      <c r="AD33" s="7"/>
      <c r="AE33" s="7"/>
      <c r="AF33" s="9"/>
      <c r="AG33" s="9"/>
      <c r="AI33" s="26">
        <f t="shared" si="8"/>
        <v>30</v>
      </c>
      <c r="AJ33" s="29">
        <f t="shared" si="28"/>
        <v>1.202999999999997</v>
      </c>
    </row>
    <row r="34" spans="1:36" x14ac:dyDescent="0.3">
      <c r="K34">
        <f t="shared" si="10"/>
        <v>31</v>
      </c>
      <c r="L34" s="3">
        <f t="shared" si="32"/>
        <v>8113508439.8439913</v>
      </c>
      <c r="M34" s="4">
        <f t="shared" si="35"/>
        <v>0.21463876394293721</v>
      </c>
      <c r="N34" s="5"/>
      <c r="O34" s="5"/>
      <c r="P34" s="22">
        <f t="shared" si="37"/>
        <v>170801981.21677807</v>
      </c>
      <c r="Q34" s="23">
        <f t="shared" si="15"/>
        <v>100</v>
      </c>
      <c r="S34" s="1">
        <f t="shared" si="16"/>
        <v>31</v>
      </c>
      <c r="T34" s="3">
        <f t="shared" si="33"/>
        <v>8113508439.8439913</v>
      </c>
      <c r="U34" s="4">
        <f t="shared" si="18"/>
        <v>0.21463876394293721</v>
      </c>
      <c r="V34" s="7"/>
      <c r="W34" s="7"/>
      <c r="X34" s="9"/>
      <c r="Y34" s="9"/>
      <c r="AA34" s="1">
        <f t="shared" si="22"/>
        <v>31</v>
      </c>
      <c r="AB34" s="3">
        <f t="shared" si="34"/>
        <v>8113508439.8439913</v>
      </c>
      <c r="AC34" s="4">
        <f t="shared" si="36"/>
        <v>0.21463876394293721</v>
      </c>
      <c r="AD34" s="7"/>
      <c r="AE34" s="7"/>
      <c r="AF34" s="9"/>
      <c r="AG34" s="9"/>
    </row>
    <row r="35" spans="1:36" x14ac:dyDescent="0.3">
      <c r="K35">
        <f t="shared" si="10"/>
        <v>32</v>
      </c>
      <c r="L35" s="3">
        <f t="shared" si="32"/>
        <v>11358911815.781588</v>
      </c>
      <c r="M35" s="4">
        <f t="shared" si="35"/>
        <v>0.20390682574579033</v>
      </c>
      <c r="N35" s="5"/>
      <c r="O35" s="5"/>
      <c r="P35" s="12">
        <f>P34*1.1</f>
        <v>187882179.33845589</v>
      </c>
      <c r="Q35" s="9">
        <f t="shared" si="15"/>
        <v>90</v>
      </c>
      <c r="S35" s="1">
        <f t="shared" si="16"/>
        <v>32</v>
      </c>
      <c r="T35" s="3">
        <f t="shared" si="33"/>
        <v>11358911815.781588</v>
      </c>
      <c r="U35" s="4">
        <f t="shared" si="18"/>
        <v>0.20390682574579033</v>
      </c>
      <c r="V35" s="7"/>
      <c r="W35" s="7"/>
      <c r="X35" s="9"/>
      <c r="Y35" s="9"/>
      <c r="AA35" s="1">
        <f t="shared" si="22"/>
        <v>32</v>
      </c>
      <c r="AB35" s="3">
        <f t="shared" si="34"/>
        <v>11358911815.781588</v>
      </c>
      <c r="AC35" s="4">
        <f t="shared" si="36"/>
        <v>0.20390682574579033</v>
      </c>
      <c r="AD35" s="7"/>
      <c r="AE35" s="7"/>
      <c r="AF35" s="9"/>
      <c r="AG35" s="9"/>
    </row>
    <row r="36" spans="1:36" x14ac:dyDescent="0.3">
      <c r="K36">
        <f t="shared" si="10"/>
        <v>33</v>
      </c>
      <c r="L36" s="3">
        <f t="shared" si="32"/>
        <v>15902476542.094221</v>
      </c>
      <c r="M36" s="4">
        <f t="shared" si="35"/>
        <v>0.19371148445850081</v>
      </c>
      <c r="N36" s="5"/>
      <c r="O36" s="5"/>
      <c r="P36" s="12">
        <f t="shared" ref="P36:P43" si="38">P35*1.1</f>
        <v>206670397.2723015</v>
      </c>
      <c r="Q36" s="9">
        <f t="shared" si="15"/>
        <v>80</v>
      </c>
      <c r="S36" s="1">
        <f t="shared" si="16"/>
        <v>33</v>
      </c>
      <c r="T36" s="3">
        <f t="shared" si="33"/>
        <v>15902476542.094221</v>
      </c>
      <c r="U36" s="4">
        <f t="shared" si="18"/>
        <v>0.19371148445850081</v>
      </c>
      <c r="V36" s="7"/>
      <c r="W36" s="7"/>
      <c r="X36" s="9"/>
      <c r="Y36" s="9"/>
      <c r="AA36" s="1">
        <f t="shared" si="22"/>
        <v>33</v>
      </c>
      <c r="AB36" s="3">
        <f t="shared" si="34"/>
        <v>15902476542.094221</v>
      </c>
      <c r="AC36" s="4">
        <f t="shared" si="36"/>
        <v>0.19371148445850081</v>
      </c>
      <c r="AD36" s="7"/>
      <c r="AE36" s="7"/>
      <c r="AF36" s="9"/>
      <c r="AG36" s="9"/>
    </row>
    <row r="37" spans="1:36" x14ac:dyDescent="0.3">
      <c r="K37">
        <f t="shared" si="10"/>
        <v>34</v>
      </c>
      <c r="L37" s="18">
        <f>L36*1.4</f>
        <v>22263467158.931908</v>
      </c>
      <c r="M37" s="19">
        <f t="shared" si="35"/>
        <v>0.18402591023557577</v>
      </c>
      <c r="N37" s="5"/>
      <c r="O37" s="5"/>
      <c r="P37" s="12">
        <f t="shared" si="38"/>
        <v>227337436.99953166</v>
      </c>
      <c r="Q37" s="9">
        <f t="shared" si="15"/>
        <v>70</v>
      </c>
      <c r="S37" s="1">
        <f t="shared" si="16"/>
        <v>34</v>
      </c>
      <c r="T37" s="18">
        <f>T36*1.4</f>
        <v>22263467158.931908</v>
      </c>
      <c r="U37" s="19">
        <f t="shared" si="18"/>
        <v>0.18402591023557577</v>
      </c>
      <c r="V37" s="7"/>
      <c r="W37" s="7"/>
      <c r="X37" s="9"/>
      <c r="Y37" s="9"/>
      <c r="AA37" s="1">
        <f t="shared" si="22"/>
        <v>34</v>
      </c>
      <c r="AB37" s="18">
        <f>AB36*1.4</f>
        <v>22263467158.931908</v>
      </c>
      <c r="AC37" s="4">
        <f t="shared" si="36"/>
        <v>0.18402591023557577</v>
      </c>
      <c r="AD37" s="7"/>
      <c r="AE37" s="7"/>
      <c r="AF37" s="9"/>
      <c r="AG37" s="9"/>
    </row>
    <row r="38" spans="1:36" x14ac:dyDescent="0.3">
      <c r="K38">
        <f t="shared" si="10"/>
        <v>35</v>
      </c>
      <c r="L38" s="3">
        <f>L37*1.2</f>
        <v>26716160590.718288</v>
      </c>
      <c r="M38" s="4">
        <f>M37*0.95</f>
        <v>0.17482461472379698</v>
      </c>
      <c r="N38" s="5"/>
      <c r="O38" s="5"/>
      <c r="P38" s="12">
        <f t="shared" si="38"/>
        <v>250071180.69948485</v>
      </c>
      <c r="Q38" s="9">
        <f t="shared" si="15"/>
        <v>60</v>
      </c>
      <c r="S38" s="1">
        <f t="shared" si="16"/>
        <v>35</v>
      </c>
      <c r="T38" s="3">
        <f>T37*1.2</f>
        <v>26716160590.718288</v>
      </c>
      <c r="U38" s="4">
        <f>U37*0.95</f>
        <v>0.17482461472379698</v>
      </c>
      <c r="V38" s="7"/>
      <c r="W38" s="7"/>
      <c r="X38" s="9"/>
      <c r="Y38" s="9"/>
      <c r="AA38" s="1">
        <f t="shared" si="22"/>
        <v>35</v>
      </c>
      <c r="AB38" s="3">
        <f>AB37*1.2</f>
        <v>26716160590.718288</v>
      </c>
      <c r="AC38" s="4">
        <f>AC37*0.95</f>
        <v>0.17482461472379698</v>
      </c>
      <c r="AD38" s="7"/>
      <c r="AE38" s="7"/>
      <c r="AF38" s="9"/>
      <c r="AG38" s="9"/>
    </row>
    <row r="39" spans="1:36" x14ac:dyDescent="0.3">
      <c r="K39">
        <f t="shared" si="10"/>
        <v>36</v>
      </c>
      <c r="L39" s="3">
        <f t="shared" ref="L39:L61" si="39">L38*1.2</f>
        <v>32059392708.861946</v>
      </c>
      <c r="M39" s="4">
        <f t="shared" ref="M39:M47" si="40">M38*0.95</f>
        <v>0.16608338398760714</v>
      </c>
      <c r="N39" s="5"/>
      <c r="O39" s="5"/>
      <c r="P39" s="12">
        <f t="shared" si="38"/>
        <v>275078298.76943338</v>
      </c>
      <c r="Q39" s="9">
        <f t="shared" si="15"/>
        <v>50</v>
      </c>
      <c r="S39" s="1">
        <f t="shared" si="16"/>
        <v>36</v>
      </c>
      <c r="T39" s="3">
        <f t="shared" ref="T39:T61" si="41">T38*1.2</f>
        <v>32059392708.861946</v>
      </c>
      <c r="U39" s="4">
        <f t="shared" si="18"/>
        <v>0.16608338398760714</v>
      </c>
      <c r="V39" s="7"/>
      <c r="W39" s="7"/>
      <c r="X39" s="9"/>
      <c r="Y39" s="9"/>
      <c r="AA39" s="1">
        <f t="shared" si="22"/>
        <v>36</v>
      </c>
      <c r="AB39" s="3">
        <f t="shared" ref="AB39:AB61" si="42">AB38*1.2</f>
        <v>32059392708.861946</v>
      </c>
      <c r="AC39" s="4">
        <f t="shared" ref="AC39:AC47" si="43">AC38*0.95</f>
        <v>0.16608338398760714</v>
      </c>
      <c r="AD39" s="7"/>
      <c r="AE39" s="7"/>
      <c r="AF39" s="9"/>
      <c r="AG39" s="9"/>
    </row>
    <row r="40" spans="1:36" x14ac:dyDescent="0.3">
      <c r="K40">
        <f t="shared" si="10"/>
        <v>37</v>
      </c>
      <c r="L40" s="3">
        <f t="shared" si="39"/>
        <v>38471271250.634331</v>
      </c>
      <c r="M40" s="4">
        <f t="shared" si="40"/>
        <v>0.15777921478822676</v>
      </c>
      <c r="N40" s="5"/>
      <c r="O40" s="5"/>
      <c r="P40" s="12">
        <f t="shared" si="38"/>
        <v>302586128.64637673</v>
      </c>
      <c r="Q40" s="9">
        <f t="shared" si="15"/>
        <v>40</v>
      </c>
      <c r="S40" s="1">
        <f t="shared" si="16"/>
        <v>37</v>
      </c>
      <c r="T40" s="3">
        <f t="shared" si="41"/>
        <v>38471271250.634331</v>
      </c>
      <c r="U40" s="4">
        <f t="shared" si="18"/>
        <v>0.15777921478822676</v>
      </c>
      <c r="V40" s="7"/>
      <c r="W40" s="7"/>
      <c r="X40" s="9"/>
      <c r="Y40" s="9"/>
      <c r="AA40" s="1">
        <f t="shared" si="22"/>
        <v>37</v>
      </c>
      <c r="AB40" s="3">
        <f t="shared" si="42"/>
        <v>38471271250.634331</v>
      </c>
      <c r="AC40" s="4">
        <f t="shared" si="43"/>
        <v>0.15777921478822676</v>
      </c>
      <c r="AD40" s="7"/>
      <c r="AE40" s="7"/>
      <c r="AF40" s="9"/>
      <c r="AG40" s="9"/>
    </row>
    <row r="41" spans="1:36" x14ac:dyDescent="0.3">
      <c r="K41">
        <f t="shared" si="10"/>
        <v>38</v>
      </c>
      <c r="L41" s="3">
        <f t="shared" si="39"/>
        <v>46165525500.761192</v>
      </c>
      <c r="M41" s="4">
        <f t="shared" si="40"/>
        <v>0.14989025404881542</v>
      </c>
      <c r="N41" s="5"/>
      <c r="O41" s="5"/>
      <c r="P41" s="12">
        <f t="shared" si="38"/>
        <v>332844741.5110144</v>
      </c>
      <c r="Q41" s="9">
        <f t="shared" si="15"/>
        <v>30</v>
      </c>
      <c r="S41" s="1">
        <f t="shared" si="16"/>
        <v>38</v>
      </c>
      <c r="T41" s="3">
        <f t="shared" si="41"/>
        <v>46165525500.761192</v>
      </c>
      <c r="U41" s="4">
        <f t="shared" si="18"/>
        <v>0.14989025404881542</v>
      </c>
      <c r="V41" s="7"/>
      <c r="W41" s="7"/>
      <c r="X41" s="9"/>
      <c r="Y41" s="9"/>
      <c r="AA41" s="1">
        <f t="shared" si="22"/>
        <v>38</v>
      </c>
      <c r="AB41" s="3">
        <f t="shared" si="42"/>
        <v>46165525500.761192</v>
      </c>
      <c r="AC41" s="4">
        <f t="shared" si="43"/>
        <v>0.14989025404881542</v>
      </c>
      <c r="AD41" s="7"/>
      <c r="AE41" s="7"/>
      <c r="AF41" s="9"/>
      <c r="AG41" s="9"/>
    </row>
    <row r="42" spans="1:36" x14ac:dyDescent="0.3">
      <c r="K42">
        <f t="shared" si="10"/>
        <v>39</v>
      </c>
      <c r="L42" s="3">
        <f t="shared" si="39"/>
        <v>55398630600.913429</v>
      </c>
      <c r="M42" s="4">
        <f t="shared" si="40"/>
        <v>0.14239574134637464</v>
      </c>
      <c r="N42" s="5"/>
      <c r="O42" s="5"/>
      <c r="P42" s="12">
        <f t="shared" si="38"/>
        <v>366129215.66211587</v>
      </c>
      <c r="Q42" s="9">
        <f>Q41-10</f>
        <v>20</v>
      </c>
      <c r="S42" s="1">
        <f t="shared" si="16"/>
        <v>39</v>
      </c>
      <c r="T42" s="3">
        <f t="shared" si="41"/>
        <v>55398630600.913429</v>
      </c>
      <c r="U42" s="4">
        <f t="shared" si="18"/>
        <v>0.14239574134637464</v>
      </c>
      <c r="V42" s="7"/>
      <c r="W42" s="7"/>
      <c r="X42" s="9"/>
      <c r="Y42" s="9"/>
      <c r="AA42" s="1">
        <f t="shared" si="22"/>
        <v>39</v>
      </c>
      <c r="AB42" s="3">
        <f t="shared" si="42"/>
        <v>55398630600.913429</v>
      </c>
      <c r="AC42" s="4">
        <f t="shared" si="43"/>
        <v>0.14239574134637464</v>
      </c>
      <c r="AD42" s="7"/>
      <c r="AE42" s="7"/>
      <c r="AF42" s="9"/>
      <c r="AG42" s="9"/>
    </row>
    <row r="43" spans="1:36" x14ac:dyDescent="0.3">
      <c r="K43">
        <f t="shared" si="10"/>
        <v>40</v>
      </c>
      <c r="L43" s="3">
        <f t="shared" si="39"/>
        <v>66478356721.096115</v>
      </c>
      <c r="M43" s="4">
        <f t="shared" si="40"/>
        <v>0.13527595427905589</v>
      </c>
      <c r="N43" s="5"/>
      <c r="O43" s="5"/>
      <c r="P43" s="12">
        <f t="shared" si="38"/>
        <v>402742137.22832751</v>
      </c>
      <c r="Q43" s="9">
        <f t="shared" si="15"/>
        <v>10</v>
      </c>
      <c r="S43" s="1">
        <f t="shared" si="16"/>
        <v>40</v>
      </c>
      <c r="T43" s="3">
        <f t="shared" si="41"/>
        <v>66478356721.096115</v>
      </c>
      <c r="U43" s="4">
        <f t="shared" si="18"/>
        <v>0.13527595427905589</v>
      </c>
      <c r="V43" s="7"/>
      <c r="W43" s="7"/>
      <c r="X43" s="9"/>
      <c r="Y43" s="9"/>
      <c r="AA43" s="1">
        <f t="shared" si="22"/>
        <v>40</v>
      </c>
      <c r="AB43" s="3">
        <f t="shared" si="42"/>
        <v>66478356721.096115</v>
      </c>
      <c r="AC43" s="4">
        <f t="shared" si="43"/>
        <v>0.13527595427905589</v>
      </c>
      <c r="AD43" s="7"/>
      <c r="AE43" s="7"/>
      <c r="AF43" s="9"/>
      <c r="AG43" s="9"/>
    </row>
    <row r="44" spans="1:36" x14ac:dyDescent="0.3">
      <c r="K44">
        <f t="shared" si="10"/>
        <v>41</v>
      </c>
      <c r="L44" s="3">
        <f t="shared" si="39"/>
        <v>79774028065.315338</v>
      </c>
      <c r="M44" s="4">
        <f t="shared" si="40"/>
        <v>0.12851215656510309</v>
      </c>
      <c r="N44" s="5"/>
      <c r="O44" s="5"/>
      <c r="P44" s="9"/>
      <c r="Q44" s="9"/>
      <c r="S44" s="1">
        <f t="shared" si="16"/>
        <v>41</v>
      </c>
      <c r="T44" s="3">
        <f t="shared" si="41"/>
        <v>79774028065.315338</v>
      </c>
      <c r="U44" s="4">
        <f t="shared" si="18"/>
        <v>0.12851215656510309</v>
      </c>
      <c r="V44" s="7"/>
      <c r="W44" s="7"/>
      <c r="X44" s="9"/>
      <c r="Y44" s="9"/>
      <c r="AA44" s="1">
        <f t="shared" si="22"/>
        <v>41</v>
      </c>
      <c r="AB44" s="3">
        <f t="shared" si="42"/>
        <v>79774028065.315338</v>
      </c>
      <c r="AC44" s="4">
        <f t="shared" si="43"/>
        <v>0.12851215656510309</v>
      </c>
      <c r="AD44" s="7"/>
      <c r="AE44" s="7"/>
      <c r="AF44" s="9"/>
      <c r="AG44" s="9"/>
    </row>
    <row r="45" spans="1:36" x14ac:dyDescent="0.3">
      <c r="K45">
        <f t="shared" si="10"/>
        <v>42</v>
      </c>
      <c r="L45" s="3">
        <f t="shared" si="39"/>
        <v>95728833678.378403</v>
      </c>
      <c r="M45" s="4">
        <f t="shared" si="40"/>
        <v>0.12208654873684793</v>
      </c>
      <c r="N45" s="5"/>
      <c r="O45" s="5"/>
      <c r="P45" s="9"/>
      <c r="Q45" s="9"/>
      <c r="S45" s="1">
        <f t="shared" si="16"/>
        <v>42</v>
      </c>
      <c r="T45" s="3">
        <f t="shared" si="41"/>
        <v>95728833678.378403</v>
      </c>
      <c r="U45" s="4">
        <f t="shared" si="18"/>
        <v>0.12208654873684793</v>
      </c>
      <c r="V45" s="7"/>
      <c r="W45" s="7"/>
      <c r="X45" s="9"/>
      <c r="Y45" s="9"/>
      <c r="AA45" s="1">
        <f t="shared" si="22"/>
        <v>42</v>
      </c>
      <c r="AB45" s="3">
        <f t="shared" si="42"/>
        <v>95728833678.378403</v>
      </c>
      <c r="AC45" s="4">
        <f t="shared" si="43"/>
        <v>0.12208654873684793</v>
      </c>
      <c r="AD45" s="7"/>
      <c r="AE45" s="7"/>
      <c r="AF45" s="9"/>
      <c r="AG45" s="9"/>
    </row>
    <row r="46" spans="1:36" x14ac:dyDescent="0.3">
      <c r="K46">
        <f t="shared" si="10"/>
        <v>43</v>
      </c>
      <c r="L46" s="3">
        <f t="shared" si="39"/>
        <v>114874600414.05408</v>
      </c>
      <c r="M46" s="4">
        <f t="shared" si="40"/>
        <v>0.11598222130000553</v>
      </c>
      <c r="N46" s="5"/>
      <c r="O46" s="5"/>
      <c r="P46" s="9"/>
      <c r="Q46" s="9"/>
      <c r="S46" s="1">
        <f t="shared" si="16"/>
        <v>43</v>
      </c>
      <c r="T46" s="3">
        <f t="shared" si="41"/>
        <v>114874600414.05408</v>
      </c>
      <c r="U46" s="4">
        <f t="shared" si="18"/>
        <v>0.11598222130000553</v>
      </c>
      <c r="V46" s="7"/>
      <c r="W46" s="7"/>
      <c r="X46" s="9"/>
      <c r="Y46" s="9"/>
      <c r="AA46" s="1">
        <f t="shared" si="22"/>
        <v>43</v>
      </c>
      <c r="AB46" s="3">
        <f t="shared" si="42"/>
        <v>114874600414.05408</v>
      </c>
      <c r="AC46" s="4">
        <f t="shared" si="43"/>
        <v>0.11598222130000553</v>
      </c>
      <c r="AD46" s="7"/>
      <c r="AE46" s="7"/>
      <c r="AF46" s="9"/>
      <c r="AG46" s="9"/>
    </row>
    <row r="47" spans="1:36" x14ac:dyDescent="0.3">
      <c r="K47">
        <f t="shared" si="10"/>
        <v>44</v>
      </c>
      <c r="L47" s="3">
        <f t="shared" si="39"/>
        <v>137849520496.8649</v>
      </c>
      <c r="M47" s="4">
        <f t="shared" si="40"/>
        <v>0.11018311023500525</v>
      </c>
      <c r="N47" s="5"/>
      <c r="O47" s="5"/>
      <c r="P47" s="9"/>
      <c r="Q47" s="9"/>
      <c r="S47" s="1">
        <f t="shared" si="16"/>
        <v>44</v>
      </c>
      <c r="T47" s="3">
        <f t="shared" si="41"/>
        <v>137849520496.8649</v>
      </c>
      <c r="U47" s="4">
        <f t="shared" si="18"/>
        <v>0.11018311023500525</v>
      </c>
      <c r="V47" s="7"/>
      <c r="W47" s="7"/>
      <c r="X47" s="9"/>
      <c r="Y47" s="9"/>
      <c r="AA47" s="1">
        <f t="shared" si="22"/>
        <v>44</v>
      </c>
      <c r="AB47" s="3">
        <f t="shared" si="42"/>
        <v>137849520496.8649</v>
      </c>
      <c r="AC47" s="4">
        <f t="shared" si="43"/>
        <v>0.11018311023500525</v>
      </c>
      <c r="AD47" s="7"/>
      <c r="AE47" s="7"/>
      <c r="AF47" s="9"/>
      <c r="AG47" s="9"/>
    </row>
    <row r="48" spans="1:36" x14ac:dyDescent="0.3">
      <c r="K48">
        <f t="shared" si="10"/>
        <v>45</v>
      </c>
      <c r="L48" s="3">
        <f t="shared" si="39"/>
        <v>165419424596.23788</v>
      </c>
      <c r="M48" s="4">
        <f>M47*0.95</f>
        <v>0.10467395472325498</v>
      </c>
      <c r="N48" s="5"/>
      <c r="O48" s="5"/>
      <c r="P48" s="9"/>
      <c r="Q48" s="9"/>
      <c r="S48" s="1">
        <f t="shared" si="16"/>
        <v>45</v>
      </c>
      <c r="T48" s="3">
        <f t="shared" si="41"/>
        <v>165419424596.23788</v>
      </c>
      <c r="U48" s="4">
        <f>U47*0.95</f>
        <v>0.10467395472325498</v>
      </c>
      <c r="V48" s="7"/>
      <c r="W48" s="7"/>
      <c r="X48" s="9"/>
      <c r="Y48" s="9"/>
      <c r="AA48" s="1">
        <f t="shared" si="22"/>
        <v>45</v>
      </c>
      <c r="AB48" s="3">
        <f t="shared" si="42"/>
        <v>165419424596.23788</v>
      </c>
      <c r="AC48" s="4">
        <f>AC47*0.95</f>
        <v>0.10467395472325498</v>
      </c>
      <c r="AD48" s="7"/>
      <c r="AE48" s="7"/>
      <c r="AF48" s="9"/>
      <c r="AG48" s="9"/>
    </row>
    <row r="49" spans="11:33" x14ac:dyDescent="0.3">
      <c r="K49">
        <f t="shared" si="10"/>
        <v>46</v>
      </c>
      <c r="L49" s="3">
        <f t="shared" si="39"/>
        <v>198503309515.48544</v>
      </c>
      <c r="M49" s="4">
        <f t="shared" ref="M49:M51" si="44">M48*0.95</f>
        <v>9.9440256987092232E-2</v>
      </c>
      <c r="N49" s="5"/>
      <c r="O49" s="5"/>
      <c r="P49" s="9"/>
      <c r="Q49" s="9"/>
      <c r="S49" s="1">
        <f t="shared" si="16"/>
        <v>46</v>
      </c>
      <c r="T49" s="3">
        <f t="shared" si="41"/>
        <v>198503309515.48544</v>
      </c>
      <c r="U49" s="4">
        <f t="shared" si="18"/>
        <v>9.9440256987092232E-2</v>
      </c>
      <c r="V49" s="7"/>
      <c r="W49" s="7"/>
      <c r="X49" s="9"/>
      <c r="Y49" s="9"/>
      <c r="AA49" s="1">
        <f t="shared" si="22"/>
        <v>46</v>
      </c>
      <c r="AB49" s="3">
        <f t="shared" si="42"/>
        <v>198503309515.48544</v>
      </c>
      <c r="AC49" s="4">
        <f t="shared" ref="AC49:AC51" si="45">AC48*0.95</f>
        <v>9.9440256987092232E-2</v>
      </c>
      <c r="AD49" s="7"/>
      <c r="AE49" s="7"/>
      <c r="AF49" s="9"/>
      <c r="AG49" s="9"/>
    </row>
    <row r="50" spans="11:33" x14ac:dyDescent="0.3">
      <c r="K50">
        <f t="shared" si="10"/>
        <v>47</v>
      </c>
      <c r="L50" s="3">
        <f t="shared" si="39"/>
        <v>238203971418.58252</v>
      </c>
      <c r="M50" s="4">
        <f t="shared" si="44"/>
        <v>9.446824413773762E-2</v>
      </c>
      <c r="N50" s="5"/>
      <c r="O50" s="5"/>
      <c r="P50" s="9"/>
      <c r="Q50" s="9"/>
      <c r="S50" s="1">
        <f t="shared" si="16"/>
        <v>47</v>
      </c>
      <c r="T50" s="3">
        <f t="shared" si="41"/>
        <v>238203971418.58252</v>
      </c>
      <c r="U50" s="4">
        <f t="shared" si="18"/>
        <v>9.446824413773762E-2</v>
      </c>
      <c r="V50" s="7"/>
      <c r="W50" s="7"/>
      <c r="X50" s="9"/>
      <c r="Y50" s="9"/>
      <c r="AA50" s="1">
        <f t="shared" si="22"/>
        <v>47</v>
      </c>
      <c r="AB50" s="3">
        <f t="shared" si="42"/>
        <v>238203971418.58252</v>
      </c>
      <c r="AC50" s="4">
        <f t="shared" si="45"/>
        <v>9.446824413773762E-2</v>
      </c>
      <c r="AD50" s="7"/>
      <c r="AE50" s="7"/>
      <c r="AF50" s="9"/>
      <c r="AG50" s="9"/>
    </row>
    <row r="51" spans="11:33" x14ac:dyDescent="0.3">
      <c r="K51">
        <f t="shared" si="10"/>
        <v>48</v>
      </c>
      <c r="L51" s="3">
        <f t="shared" si="39"/>
        <v>285844765702.29901</v>
      </c>
      <c r="M51" s="4">
        <f t="shared" si="44"/>
        <v>8.9744831930850741E-2</v>
      </c>
      <c r="N51" s="5"/>
      <c r="O51" s="5"/>
      <c r="P51" s="9"/>
      <c r="Q51" s="9"/>
      <c r="S51" s="1">
        <f t="shared" si="16"/>
        <v>48</v>
      </c>
      <c r="T51" s="3">
        <f t="shared" si="41"/>
        <v>285844765702.29901</v>
      </c>
      <c r="U51" s="4">
        <f t="shared" si="18"/>
        <v>8.9744831930850741E-2</v>
      </c>
      <c r="V51" s="7"/>
      <c r="W51" s="7"/>
      <c r="X51" s="9"/>
      <c r="Y51" s="9"/>
      <c r="AA51" s="1">
        <f t="shared" si="22"/>
        <v>48</v>
      </c>
      <c r="AB51" s="3">
        <f t="shared" si="42"/>
        <v>285844765702.29901</v>
      </c>
      <c r="AC51" s="4">
        <f t="shared" si="45"/>
        <v>8.9744831930850741E-2</v>
      </c>
      <c r="AD51" s="7"/>
      <c r="AE51" s="7"/>
      <c r="AF51" s="9"/>
      <c r="AG51" s="9"/>
    </row>
    <row r="52" spans="11:33" x14ac:dyDescent="0.3">
      <c r="K52">
        <f t="shared" si="10"/>
        <v>49</v>
      </c>
      <c r="L52" s="3">
        <f t="shared" si="39"/>
        <v>343013718842.75879</v>
      </c>
      <c r="M52" s="4">
        <f>M51*0.95</f>
        <v>8.52575903343082E-2</v>
      </c>
      <c r="N52" s="5"/>
      <c r="O52" s="5"/>
      <c r="P52" s="9"/>
      <c r="Q52" s="9"/>
      <c r="S52" s="1">
        <f t="shared" si="16"/>
        <v>49</v>
      </c>
      <c r="T52" s="3">
        <f t="shared" si="41"/>
        <v>343013718842.75879</v>
      </c>
      <c r="U52" s="4">
        <f>U51*0.95</f>
        <v>8.52575903343082E-2</v>
      </c>
      <c r="V52" s="7"/>
      <c r="W52" s="7"/>
      <c r="X52" s="9"/>
      <c r="Y52" s="9"/>
      <c r="AA52" s="1">
        <f t="shared" si="22"/>
        <v>49</v>
      </c>
      <c r="AB52" s="3">
        <f t="shared" si="42"/>
        <v>343013718842.75879</v>
      </c>
      <c r="AC52" s="4">
        <f>AC51*0.95</f>
        <v>8.52575903343082E-2</v>
      </c>
      <c r="AD52" s="7"/>
      <c r="AE52" s="7"/>
      <c r="AF52" s="9"/>
      <c r="AG52" s="9"/>
    </row>
    <row r="53" spans="11:33" x14ac:dyDescent="0.3">
      <c r="K53">
        <f t="shared" si="10"/>
        <v>50</v>
      </c>
      <c r="L53" s="3">
        <f t="shared" si="39"/>
        <v>411616462611.31055</v>
      </c>
      <c r="M53" s="4">
        <f t="shared" ref="M53:M54" si="46">M52*0.95</f>
        <v>8.0994710817592783E-2</v>
      </c>
      <c r="N53" s="5"/>
      <c r="O53" s="5"/>
      <c r="P53" s="9"/>
      <c r="Q53" s="9"/>
      <c r="S53" s="1">
        <f t="shared" si="16"/>
        <v>50</v>
      </c>
      <c r="T53" s="3">
        <f t="shared" si="41"/>
        <v>411616462611.31055</v>
      </c>
      <c r="U53" s="4">
        <f t="shared" si="18"/>
        <v>8.0994710817592783E-2</v>
      </c>
      <c r="V53" s="7"/>
      <c r="W53" s="7"/>
      <c r="X53" s="9"/>
      <c r="Y53" s="9"/>
      <c r="AA53" s="1">
        <f t="shared" si="22"/>
        <v>50</v>
      </c>
      <c r="AB53" s="3">
        <f t="shared" si="42"/>
        <v>411616462611.31055</v>
      </c>
      <c r="AC53" s="4">
        <f t="shared" ref="AC53:AC54" si="47">AC52*0.95</f>
        <v>8.0994710817592783E-2</v>
      </c>
      <c r="AD53" s="7"/>
      <c r="AE53" s="7"/>
      <c r="AF53" s="9"/>
      <c r="AG53" s="9"/>
    </row>
    <row r="54" spans="11:33" x14ac:dyDescent="0.3">
      <c r="K54">
        <f t="shared" si="10"/>
        <v>51</v>
      </c>
      <c r="L54" s="3">
        <f t="shared" si="39"/>
        <v>493939755133.57263</v>
      </c>
      <c r="M54" s="4">
        <f t="shared" si="46"/>
        <v>7.6944975276713137E-2</v>
      </c>
      <c r="N54" s="5"/>
      <c r="O54" s="5"/>
      <c r="P54" s="9"/>
      <c r="Q54" s="9"/>
      <c r="S54" s="1">
        <f t="shared" si="16"/>
        <v>51</v>
      </c>
      <c r="T54" s="3">
        <f t="shared" si="41"/>
        <v>493939755133.57263</v>
      </c>
      <c r="U54" s="4">
        <f t="shared" si="18"/>
        <v>7.6944975276713137E-2</v>
      </c>
      <c r="V54" s="7"/>
      <c r="W54" s="7"/>
      <c r="X54" s="9"/>
      <c r="Y54" s="9"/>
      <c r="AA54" s="1">
        <f t="shared" si="22"/>
        <v>51</v>
      </c>
      <c r="AB54" s="3">
        <f t="shared" si="42"/>
        <v>493939755133.57263</v>
      </c>
      <c r="AC54" s="4">
        <f t="shared" si="47"/>
        <v>7.6944975276713137E-2</v>
      </c>
      <c r="AD54" s="7"/>
      <c r="AE54" s="7"/>
      <c r="AF54" s="9"/>
      <c r="AG54" s="9"/>
    </row>
    <row r="55" spans="11:33" x14ac:dyDescent="0.3">
      <c r="K55">
        <f t="shared" si="10"/>
        <v>52</v>
      </c>
      <c r="L55" s="3">
        <f t="shared" si="39"/>
        <v>592727706160.28711</v>
      </c>
      <c r="M55" s="4">
        <f>M54*0.95</f>
        <v>7.3097726512877478E-2</v>
      </c>
      <c r="N55" s="5"/>
      <c r="O55" s="5"/>
      <c r="P55" s="9"/>
      <c r="Q55" s="9"/>
      <c r="S55" s="1">
        <f t="shared" si="16"/>
        <v>52</v>
      </c>
      <c r="T55" s="3">
        <f t="shared" si="41"/>
        <v>592727706160.28711</v>
      </c>
      <c r="U55" s="4">
        <f>U54*0.95</f>
        <v>7.3097726512877478E-2</v>
      </c>
      <c r="V55" s="7"/>
      <c r="W55" s="7"/>
      <c r="X55" s="9"/>
      <c r="Y55" s="9"/>
      <c r="AA55" s="1">
        <f t="shared" si="22"/>
        <v>52</v>
      </c>
      <c r="AB55" s="3">
        <f t="shared" si="42"/>
        <v>592727706160.28711</v>
      </c>
      <c r="AC55" s="4">
        <f>AC54*0.95</f>
        <v>7.3097726512877478E-2</v>
      </c>
      <c r="AD55" s="7"/>
      <c r="AE55" s="7"/>
      <c r="AF55" s="9"/>
      <c r="AG55" s="9"/>
    </row>
    <row r="56" spans="11:33" x14ac:dyDescent="0.3">
      <c r="K56">
        <f t="shared" si="10"/>
        <v>53</v>
      </c>
      <c r="L56" s="3">
        <f t="shared" si="39"/>
        <v>711273247392.34448</v>
      </c>
      <c r="M56" s="4">
        <f t="shared" ref="M56:M61" si="48">M55*0.95</f>
        <v>6.9442840187233595E-2</v>
      </c>
      <c r="N56" s="5"/>
      <c r="O56" s="5"/>
      <c r="P56" s="9"/>
      <c r="Q56" s="9"/>
      <c r="S56" s="1">
        <f t="shared" si="16"/>
        <v>53</v>
      </c>
      <c r="T56" s="3">
        <f t="shared" si="41"/>
        <v>711273247392.34448</v>
      </c>
      <c r="U56" s="4">
        <f t="shared" si="18"/>
        <v>6.9442840187233595E-2</v>
      </c>
      <c r="V56" s="7"/>
      <c r="W56" s="7"/>
      <c r="X56" s="9"/>
      <c r="Y56" s="9"/>
      <c r="AA56" s="1">
        <f t="shared" si="22"/>
        <v>53</v>
      </c>
      <c r="AB56" s="3">
        <f t="shared" si="42"/>
        <v>711273247392.34448</v>
      </c>
      <c r="AC56" s="4">
        <f t="shared" ref="AC56:AC61" si="49">AC55*0.95</f>
        <v>6.9442840187233595E-2</v>
      </c>
      <c r="AD56" s="7"/>
      <c r="AE56" s="7"/>
      <c r="AF56" s="9"/>
      <c r="AG56" s="9"/>
    </row>
    <row r="57" spans="11:33" x14ac:dyDescent="0.3">
      <c r="K57">
        <f t="shared" si="10"/>
        <v>54</v>
      </c>
      <c r="L57" s="3">
        <f t="shared" si="39"/>
        <v>853527896870.81335</v>
      </c>
      <c r="M57" s="4">
        <f t="shared" si="48"/>
        <v>6.5970698177871906E-2</v>
      </c>
      <c r="N57" s="5"/>
      <c r="O57" s="5"/>
      <c r="P57" s="9"/>
      <c r="Q57" s="9"/>
      <c r="S57" s="1">
        <f t="shared" si="16"/>
        <v>54</v>
      </c>
      <c r="T57" s="3">
        <f t="shared" si="41"/>
        <v>853527896870.81335</v>
      </c>
      <c r="U57" s="4">
        <f t="shared" si="18"/>
        <v>6.5970698177871906E-2</v>
      </c>
      <c r="V57" s="7"/>
      <c r="W57" s="7"/>
      <c r="X57" s="9"/>
      <c r="Y57" s="9"/>
      <c r="AA57" s="1">
        <f t="shared" si="22"/>
        <v>54</v>
      </c>
      <c r="AB57" s="3">
        <f t="shared" si="42"/>
        <v>853527896870.81335</v>
      </c>
      <c r="AC57" s="4">
        <f t="shared" si="49"/>
        <v>6.5970698177871906E-2</v>
      </c>
      <c r="AD57" s="7"/>
      <c r="AE57" s="7"/>
      <c r="AF57" s="9"/>
      <c r="AG57" s="9"/>
    </row>
    <row r="58" spans="11:33" x14ac:dyDescent="0.3">
      <c r="K58">
        <f t="shared" si="10"/>
        <v>55</v>
      </c>
      <c r="L58" s="3">
        <f t="shared" si="39"/>
        <v>1024233476244.976</v>
      </c>
      <c r="M58" s="4">
        <f t="shared" si="48"/>
        <v>6.2672163268978301E-2</v>
      </c>
      <c r="N58" s="5"/>
      <c r="O58" s="5"/>
      <c r="P58" s="9"/>
      <c r="Q58" s="9"/>
      <c r="S58" s="1">
        <f t="shared" si="16"/>
        <v>55</v>
      </c>
      <c r="T58" s="3">
        <f t="shared" si="41"/>
        <v>1024233476244.976</v>
      </c>
      <c r="U58" s="4">
        <f t="shared" si="18"/>
        <v>6.2672163268978301E-2</v>
      </c>
      <c r="V58" s="7"/>
      <c r="W58" s="7"/>
      <c r="X58" s="9"/>
      <c r="Y58" s="9"/>
      <c r="AA58" s="1">
        <f t="shared" si="22"/>
        <v>55</v>
      </c>
      <c r="AB58" s="3">
        <f t="shared" si="42"/>
        <v>1024233476244.976</v>
      </c>
      <c r="AC58" s="4">
        <f t="shared" si="49"/>
        <v>6.2672163268978301E-2</v>
      </c>
      <c r="AD58" s="7"/>
      <c r="AE58" s="7"/>
      <c r="AF58" s="9"/>
      <c r="AG58" s="9"/>
    </row>
    <row r="59" spans="11:33" x14ac:dyDescent="0.3">
      <c r="K59">
        <f t="shared" si="10"/>
        <v>56</v>
      </c>
      <c r="L59" s="3">
        <f t="shared" si="39"/>
        <v>1229080171493.9712</v>
      </c>
      <c r="M59" s="4">
        <f t="shared" si="48"/>
        <v>5.9538555105529384E-2</v>
      </c>
      <c r="N59" s="5"/>
      <c r="O59" s="5"/>
      <c r="P59" s="9"/>
      <c r="Q59" s="9"/>
      <c r="S59" s="1">
        <f t="shared" si="16"/>
        <v>56</v>
      </c>
      <c r="T59" s="3">
        <f t="shared" si="41"/>
        <v>1229080171493.9712</v>
      </c>
      <c r="U59" s="4">
        <f t="shared" si="18"/>
        <v>5.9538555105529384E-2</v>
      </c>
      <c r="V59" s="7"/>
      <c r="W59" s="7"/>
      <c r="X59" s="9"/>
      <c r="Y59" s="9"/>
      <c r="AA59" s="1">
        <f t="shared" si="22"/>
        <v>56</v>
      </c>
      <c r="AB59" s="3">
        <f t="shared" si="42"/>
        <v>1229080171493.9712</v>
      </c>
      <c r="AC59" s="4">
        <f t="shared" si="49"/>
        <v>5.9538555105529384E-2</v>
      </c>
      <c r="AD59" s="7"/>
      <c r="AE59" s="7"/>
      <c r="AF59" s="9"/>
      <c r="AG59" s="9"/>
    </row>
    <row r="60" spans="11:33" x14ac:dyDescent="0.3">
      <c r="K60">
        <f t="shared" si="10"/>
        <v>57</v>
      </c>
      <c r="L60" s="3">
        <f t="shared" si="39"/>
        <v>1474896205792.7654</v>
      </c>
      <c r="M60" s="4">
        <f t="shared" si="48"/>
        <v>5.6561627350252913E-2</v>
      </c>
      <c r="N60" s="5"/>
      <c r="O60" s="5"/>
      <c r="P60" s="9"/>
      <c r="Q60" s="9"/>
      <c r="S60" s="1">
        <f t="shared" si="16"/>
        <v>57</v>
      </c>
      <c r="T60" s="3">
        <f t="shared" si="41"/>
        <v>1474896205792.7654</v>
      </c>
      <c r="U60" s="4">
        <f t="shared" si="18"/>
        <v>5.6561627350252913E-2</v>
      </c>
      <c r="V60" s="7"/>
      <c r="W60" s="7"/>
      <c r="X60" s="9"/>
      <c r="Y60" s="9"/>
      <c r="AA60" s="1">
        <f t="shared" si="22"/>
        <v>57</v>
      </c>
      <c r="AB60" s="3">
        <f t="shared" si="42"/>
        <v>1474896205792.7654</v>
      </c>
      <c r="AC60" s="4">
        <f t="shared" si="49"/>
        <v>5.6561627350252913E-2</v>
      </c>
      <c r="AD60" s="7"/>
      <c r="AE60" s="7"/>
      <c r="AF60" s="9"/>
      <c r="AG60" s="9"/>
    </row>
    <row r="61" spans="11:33" x14ac:dyDescent="0.3">
      <c r="K61">
        <f t="shared" si="10"/>
        <v>58</v>
      </c>
      <c r="L61" s="3">
        <f t="shared" si="39"/>
        <v>1769875446951.3184</v>
      </c>
      <c r="M61" s="4">
        <f t="shared" si="48"/>
        <v>5.3733545982740265E-2</v>
      </c>
      <c r="N61" s="5"/>
      <c r="O61" s="5"/>
      <c r="P61" s="9"/>
      <c r="Q61" s="9"/>
      <c r="S61" s="1">
        <f t="shared" si="16"/>
        <v>58</v>
      </c>
      <c r="T61" s="3">
        <f t="shared" si="41"/>
        <v>1769875446951.3184</v>
      </c>
      <c r="U61" s="4">
        <f t="shared" si="18"/>
        <v>5.3733545982740265E-2</v>
      </c>
      <c r="V61" s="7"/>
      <c r="W61" s="7"/>
      <c r="X61" s="9"/>
      <c r="Y61" s="9"/>
      <c r="AA61" s="1">
        <f t="shared" si="22"/>
        <v>58</v>
      </c>
      <c r="AB61" s="3">
        <f t="shared" si="42"/>
        <v>1769875446951.3184</v>
      </c>
      <c r="AC61" s="4">
        <f t="shared" si="49"/>
        <v>5.3733545982740265E-2</v>
      </c>
      <c r="AD61" s="7"/>
      <c r="AE61" s="7"/>
      <c r="AF61" s="9"/>
      <c r="AG61" s="9"/>
    </row>
    <row r="62" spans="11:33" x14ac:dyDescent="0.3">
      <c r="K62" t="s">
        <v>19</v>
      </c>
      <c r="L62" s="15">
        <f>SUBTOTAL(109,ScoutbüroUpgrades[[Kosten ]])</f>
        <v>10563525716755.111</v>
      </c>
      <c r="M62" s="14"/>
      <c r="N62" s="16">
        <f>SUBTOTAL(109,ScoutbüroUpgrades[Kosten 2])</f>
        <v>5368107000</v>
      </c>
      <c r="P62" s="17">
        <f>SUBTOTAL(109,ScoutbüroUpgrades[Kosten 4])</f>
        <v>3505441450.0097418</v>
      </c>
      <c r="Q62" s="1"/>
      <c r="S62" s="1"/>
    </row>
  </sheetData>
  <mergeCells count="18">
    <mergeCell ref="F1:I1"/>
    <mergeCell ref="A1:D1"/>
    <mergeCell ref="L2:M2"/>
    <mergeCell ref="N2:O2"/>
    <mergeCell ref="AI1:AJ1"/>
    <mergeCell ref="AA1:AG1"/>
    <mergeCell ref="AB2:AC2"/>
    <mergeCell ref="AD2:AE2"/>
    <mergeCell ref="AF2:AG2"/>
    <mergeCell ref="P2:Q2"/>
    <mergeCell ref="K1:Q1"/>
    <mergeCell ref="T2:U2"/>
    <mergeCell ref="V2:W2"/>
    <mergeCell ref="X2:Y2"/>
    <mergeCell ref="S1:Y1"/>
    <mergeCell ref="BA2:BG2"/>
    <mergeCell ref="AM2:AS2"/>
    <mergeCell ref="AT2:AZ2"/>
  </mergeCell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Hoffmann</dc:creator>
  <cp:lastModifiedBy>Johannes Hoffmann</cp:lastModifiedBy>
  <dcterms:created xsi:type="dcterms:W3CDTF">2015-06-05T18:19:34Z</dcterms:created>
  <dcterms:modified xsi:type="dcterms:W3CDTF">2022-12-20T01:05:15Z</dcterms:modified>
</cp:coreProperties>
</file>