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Menu" sheetId="1" r:id="rId1"/>
    <sheet name="סיכום נכסי הקרן" sheetId="2" r:id="rId2"/>
    <sheet name="מזומנים" sheetId="3" r:id="rId3"/>
    <sheet name="אג&quot;ח ממשלתי סחיר" sheetId="4" r:id="rId4"/>
    <sheet name="אג&quot;ח קונצרני סחיר" sheetId="5" r:id="rId5"/>
    <sheet name="מניות סחירות" sheetId="6" r:id="rId6"/>
    <sheet name="ת. סל סחירות" sheetId="7" r:id="rId7"/>
    <sheet name="קרנות נאמנות סחירות" sheetId="8" r:id="rId8"/>
    <sheet name="כ. אופציה סחירים" sheetId="9" r:id="rId9"/>
    <sheet name="אופציות סחירות" sheetId="10" r:id="rId10"/>
    <sheet name="חוזים עתידיים סחירים" sheetId="11" r:id="rId11"/>
    <sheet name="אג&quot;ח ממשלתי ל. סחיר" sheetId="12" r:id="rId12"/>
    <sheet name="תעודות חוב מסחריות" sheetId="13" r:id="rId13"/>
    <sheet name="אג&quot;ח קונצרני ל. סחיר" sheetId="14" r:id="rId14"/>
    <sheet name="מניות ל. סחירות" sheetId="15" r:id="rId15"/>
    <sheet name="קרנות השקעה ל. סחיר" sheetId="16" r:id="rId16"/>
    <sheet name="כ. אופציה ל. סחירים" sheetId="17" r:id="rId17"/>
    <sheet name="חוזים עתידים ל. סחירים" sheetId="18" r:id="rId18"/>
    <sheet name="מוצרים מובנים" sheetId="19" r:id="rId19"/>
    <sheet name="הלוואות ברמת נכס" sheetId="20" r:id="rId20"/>
    <sheet name="הלוואות ברמת מנפיק" sheetId="21" r:id="rId21"/>
    <sheet name="פקדונות" sheetId="22" r:id="rId22"/>
    <sheet name="מקרקעין" sheetId="23" r:id="rId23"/>
    <sheet name="אג&quot;ח קונצרני ל. סחיר בשווי מתוא" sheetId="24" r:id="rId24"/>
    <sheet name="הלוואות בשווי מתואם" sheetId="25" r:id="rId25"/>
    <sheet name="יתרת התחייבויות" sheetId="26" r:id="rId26"/>
  </sheets>
  <definedNames>
    <definedName name="_xlnm.Print_Area" localSheetId="0">Menu!$A$1:$G$45</definedName>
    <definedName name="_xlnm.Sheet_Title" localSheetId="0">"Menu"</definedName>
    <definedName name="_xlnm.Print_Area" localSheetId="1">'סיכום נכסי הקרן'!$A$1:$F$86</definedName>
    <definedName name="_xlnm.Sheet_Title" localSheetId="1">"סיכום נכסי הקרן"</definedName>
    <definedName name="total" localSheetId="1">'סיכום נכסי הקרן'!$C$53</definedName>
    <definedName name="_xlnm.Print_Area" localSheetId="2">#REF!</definedName>
    <definedName name="_xlnm.Sheet_Title" localSheetId="2">"מזומנים"</definedName>
    <definedName name="Print_Titles" localSheetId="2">מזומנים!$9:$9</definedName>
    <definedName name="_xlnm.Print_Area" localSheetId="3">#REF!</definedName>
    <definedName name="_xlnm.Sheet_Title" localSheetId="3">"אג\"ח ממשלתי סחיר"</definedName>
    <definedName name="Print_Titles" localSheetId="3">'אג"ח ממשלתי סחיר'!$9:$9</definedName>
    <definedName name="_xlnm.Print_Area" localSheetId="4">#REF!</definedName>
    <definedName name="_xlnm.Sheet_Title" localSheetId="4">"אג\"ח קונצרני סחיר"</definedName>
    <definedName name="Print_Titles" localSheetId="4">'אג"ח קונצרני סחיר'!$8:$8</definedName>
    <definedName name="_xlnm.Print_Area" localSheetId="5">#REF!</definedName>
    <definedName name="_xlnm.Sheet_Title" localSheetId="5">"מניות סחירות"</definedName>
    <definedName name="Print_Titles" localSheetId="5">'מניות סחירות'!$8:$8</definedName>
    <definedName name="_xlnm.Print_Area" localSheetId="6">#REF!</definedName>
    <definedName name="_xlnm.Sheet_Title" localSheetId="6">"ת. סל סחירות"</definedName>
    <definedName name="Print_Titles" localSheetId="6">'ת. סל סחירות'!$8:$8</definedName>
    <definedName name="_xlnm.Print_Area" localSheetId="7">#REF!</definedName>
    <definedName name="_xlnm.Sheet_Title" localSheetId="7">"קרנות נאמנות סחירות"</definedName>
    <definedName name="Print_Titles" localSheetId="7">'קרנות נאמנות סחירות'!$8:$8</definedName>
    <definedName name="_xlnm.Print_Area" localSheetId="8">#REF!</definedName>
    <definedName name="_xlnm.Sheet_Title" localSheetId="8">"כ. אופציה סחירים"</definedName>
    <definedName name="_xlnm.Print_Area" localSheetId="9">#REF!</definedName>
    <definedName name="_xlnm.Sheet_Title" localSheetId="9">"אופציות סחירות"</definedName>
    <definedName name="_xlnm.Print_Area" localSheetId="10">#REF!</definedName>
    <definedName name="_xlnm.Sheet_Title" localSheetId="10">"חוזים עתידיים סחירים"</definedName>
    <definedName name="_xlnm.Print_Area" localSheetId="11">#REF!</definedName>
    <definedName name="_xlnm.Sheet_Title" localSheetId="11">"אג\"ח ממשלתי ל. סחיר"</definedName>
    <definedName name="Print_Titles" localSheetId="11">'אג"ח ממשלתי ל. סחיר'!$8:$8</definedName>
    <definedName name="_xlnm.Print_Area" localSheetId="12">#REF!</definedName>
    <definedName name="_xlnm.Sheet_Title" localSheetId="12">"תעודות חוב מסחריות"</definedName>
    <definedName name="_xlnm.Print_Area" localSheetId="13">#REF!</definedName>
    <definedName name="_xlnm.Sheet_Title" localSheetId="13">"אג\"ח קונצרני ל. סחיר"</definedName>
    <definedName name="Print_Titles" localSheetId="13">'אג"ח קונצרני ל. סחיר'!$8:$8</definedName>
    <definedName name="_xlnm.Print_Area" localSheetId="14">#REF!</definedName>
    <definedName name="_xlnm.Sheet_Title" localSheetId="14">"מניות ל. סחירות"</definedName>
    <definedName name="_xlnm.Print_Area" localSheetId="15">#REF!</definedName>
    <definedName name="_xlnm.Sheet_Title" localSheetId="15">"קרנות השקעה ל. סחיר"</definedName>
    <definedName name="Print_Titles" localSheetId="15">'קרנות השקעה ל. סחיר'!$8:$8</definedName>
    <definedName name="_xlnm.Print_Area" localSheetId="16">#REF!</definedName>
    <definedName name="_xlnm.Sheet_Title" localSheetId="16">"כ. אופציה ל. סחירים"</definedName>
    <definedName name="_xlnm.Print_Area" localSheetId="17">#REF!</definedName>
    <definedName name="_xlnm.Sheet_Title" localSheetId="17">"חוזים עתידים ל. סחירים"</definedName>
    <definedName name="Print_Titles" localSheetId="17">'חוזים עתידים ל. סחירים'!$8:$8</definedName>
    <definedName name="_xlnm.Print_Area" localSheetId="18">#REF!</definedName>
    <definedName name="_xlnm.Sheet_Title" localSheetId="18">"מוצרים מובנים"</definedName>
    <definedName name="_xlnm.Print_Area" localSheetId="19">#REF!</definedName>
    <definedName name="_xlnm.Sheet_Title" localSheetId="19">"הלוואות ברמת נכס"</definedName>
    <definedName name="Print_Titles" localSheetId="19">'הלוואות ברמת נכס'!$8:$8</definedName>
    <definedName name="_xlnm.Print_Area" localSheetId="20">'הלוואות ברמת מנפיק'!$A$1:$E$40</definedName>
    <definedName name="_xlnm.Sheet_Title" localSheetId="20">"הלוואות ברמת מנפיק"</definedName>
    <definedName name="_xlnm.Print_Area" localSheetId="21">#REF!</definedName>
    <definedName name="_xlnm.Sheet_Title" localSheetId="21">"פקדונות"</definedName>
    <definedName name="Print_Titles" localSheetId="21">פקדונות!$8:$8</definedName>
    <definedName name="_xlnm.Print_Area" localSheetId="22">#REF!</definedName>
    <definedName name="_xlnm.Sheet_Title" localSheetId="22">"מקרקעין"</definedName>
    <definedName name="_xlnm.Print_Area" localSheetId="23">#REF!</definedName>
    <definedName name="_xlnm.Sheet_Title" localSheetId="23">"אג\"ח קונצרני ל. סחיר בשווי מתוא"</definedName>
    <definedName name="_xlnm.Print_Area" localSheetId="24">#REF!</definedName>
    <definedName name="_xlnm.Sheet_Title" localSheetId="24">"הלוואות בשווי מתואם"</definedName>
    <definedName name="_xlnm.Print_Area" localSheetId="25">#REF!</definedName>
    <definedName name="_xlnm.Sheet_Title" localSheetId="25">"יתרת התחייבויות"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<sst xmlns="http://schemas.openxmlformats.org/spreadsheetml/2006/main" uniqueCount="346" count="346">
  <si>
    <t>שם החברה המנהלת: מגדל מקפת קרנות פנסיה וקופות גמל בע"מ - ליום: 31/03/2013</t>
  </si>
  <si>
    <t>חזרה לתפריט ראשי</t>
  </si>
  <si>
    <t>זמן</t>
  </si>
  <si>
    <t>מדידה</t>
  </si>
  <si>
    <t>אלפי ש"ח</t>
  </si>
  <si>
    <t>קרן</t>
  </si>
  <si>
    <t>מגדל מקפת אישית</t>
  </si>
  <si>
    <t>מספר קופה באוצר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</si>
  <si>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</si>
  <si>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</si>
  <si>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</si>
  <si>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</si>
  <si>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</si>
  <si>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</si>
  <si>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</si>
  <si>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</si>
  <si>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</si>
  <si>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</si>
  <si>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</si>
  <si>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</si>
  <si>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</si>
  <si>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</si>
  <si>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</si>
  <si>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</si>
  <si>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</si>
  <si>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</si>
  <si>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</si>
  <si>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</si>
  <si>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</si>
  <si>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</si>
  <si>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נכסים המוצגים לפי עלות מתואמת</t>
  </si>
  <si>
    <t>שם החברה המנהלת: מגדל מקפת קרנות פנסיה וקופות גמל בע"מ - ליום: 31/03/2013</t>
  </si>
  <si>
    <t>שווי הוגן (אלפי ₪)</t>
  </si>
  <si>
    <t>שיעור מנכסי הקרן (אחוזים)</t>
  </si>
  <si>
    <t>ב. אג"ח קונצרני לא סחיר</t>
  </si>
  <si>
    <t>ג. מסגרת אשראי מנוצלות ללווים</t>
  </si>
  <si>
    <t>דולר</t>
  </si>
  <si>
    <t>דולר קנדי</t>
  </si>
  <si>
    <t>יורו</t>
  </si>
  <si>
    <t>כתר נורבגי</t>
  </si>
  <si>
    <t>שטרלינג</t>
  </si>
  <si>
    <t>פזו מקסיקני</t>
  </si>
  <si>
    <t>סכום כולל</t>
  </si>
  <si>
    <t>שם מדרג</t>
  </si>
  <si>
    <t>סוג מטבע</t>
  </si>
  <si>
    <t>אחוזים</t>
  </si>
  <si>
    <t>₪</t>
  </si>
  <si>
    <t>לאומי</t>
  </si>
  <si>
    <t>AA+</t>
  </si>
  <si>
    <t>מעלות</t>
  </si>
  <si>
    <t>פועלים</t>
  </si>
  <si>
    <t>מזרחי</t>
  </si>
  <si>
    <t>יובנק (כללי)</t>
  </si>
  <si>
    <t>Aa3</t>
  </si>
  <si>
    <t>מידרוג</t>
  </si>
  <si>
    <t>פועלים סהר</t>
  </si>
  <si>
    <t>דסקונט</t>
  </si>
  <si>
    <t>AA-</t>
  </si>
  <si>
    <t>יתרות מזומנים ועו"ש נקובים במט"ח</t>
  </si>
  <si>
    <t>USD</t>
  </si>
  <si>
    <t>EUR</t>
  </si>
  <si>
    <t>GBP</t>
  </si>
  <si>
    <t>CAD</t>
  </si>
  <si>
    <t>CHF</t>
  </si>
  <si>
    <t>SEK</t>
  </si>
  <si>
    <t>HKD</t>
  </si>
  <si>
    <t>JPY</t>
  </si>
  <si>
    <t>UBS</t>
  </si>
  <si>
    <t>A2</t>
  </si>
  <si>
    <t>MOODY'S</t>
  </si>
  <si>
    <t>סה"כ בחו"ל</t>
  </si>
  <si>
    <t> </t>
  </si>
  <si>
    <t>מס. נייר ערך</t>
  </si>
  <si>
    <t>מנפיק</t>
  </si>
  <si>
    <t>דרוג</t>
  </si>
  <si>
    <t>שיעור ריבית</t>
  </si>
  <si>
    <t>מח"מ (שנים)</t>
  </si>
  <si>
    <t>ת. לפדיון (אחוזים)</t>
  </si>
  <si>
    <t>ערך נקוב (₪)</t>
  </si>
  <si>
    <t>שער (באגורות)</t>
  </si>
  <si>
    <t>שווי שוק (אלפי ₪)</t>
  </si>
  <si>
    <t>שיעור מהע.נ המונפק (אחוזים)</t>
  </si>
  <si>
    <t>בישראל</t>
  </si>
  <si>
    <t>צמודות מדד</t>
  </si>
  <si>
    <t>מדינת ישראל</t>
  </si>
  <si>
    <t>RF</t>
  </si>
  <si>
    <t>שקל</t>
  </si>
  <si>
    <t>צמודות מדד סה"כ</t>
  </si>
  <si>
    <t>לא צמודות</t>
  </si>
  <si>
    <t>לא צמודות סה"כ</t>
  </si>
  <si>
    <t>בישראל סה"כ</t>
  </si>
  <si>
    <t>בחו"ל</t>
  </si>
  <si>
    <t>אג"ח שהנפיקו ממשלות זרות בחו"ל</t>
  </si>
  <si>
    <t>BBB+</t>
  </si>
  <si>
    <t>בחו"ל סה"כ</t>
  </si>
  <si>
    <t>תעודות התחייבות ממשלתיות (1) סה"כ</t>
  </si>
  <si>
    <t>ענף מסחר</t>
  </si>
  <si>
    <t>בנק מזרחי טפחות בע"מ</t>
  </si>
  <si>
    <t>בנקים</t>
  </si>
  <si>
    <t>כימיקלים לישראל</t>
  </si>
  <si>
    <t>כימיה</t>
  </si>
  <si>
    <t>בנק לאומי לישראל בע"מ</t>
  </si>
  <si>
    <t>בנק הפועלים בע"מ</t>
  </si>
  <si>
    <t>שטראוס עלית</t>
  </si>
  <si>
    <t>מזון</t>
  </si>
  <si>
    <t>AA</t>
  </si>
  <si>
    <t>בזק החברה הישראלית לתקשורת בע"מ</t>
  </si>
  <si>
    <t>תקשורת</t>
  </si>
  <si>
    <t>הבנק הבנלאומי הראשון לישראל בע"מ</t>
  </si>
  <si>
    <t>השקעות והחזקות</t>
  </si>
  <si>
    <t>הראל חברה לבטוח בע"מ</t>
  </si>
  <si>
    <t>ביטוח</t>
  </si>
  <si>
    <t>נצבא החזקות 1995 בע"מ</t>
  </si>
  <si>
    <t>נדלן</t>
  </si>
  <si>
    <t>הפניקס</t>
  </si>
  <si>
    <t>בנק אגוד לישראל בע"מ</t>
  </si>
  <si>
    <t>אמות</t>
  </si>
  <si>
    <t>אירפורט סיטי</t>
  </si>
  <si>
    <t>בריטיש ישראל השקעות בע"מ</t>
  </si>
  <si>
    <t>דקסיה ישראל הנפקות בע"מ</t>
  </si>
  <si>
    <t>וילאר</t>
  </si>
  <si>
    <t>חברת החשמל לישראל בע"מ</t>
  </si>
  <si>
    <t>חשמל</t>
  </si>
  <si>
    <t>מליסרון</t>
  </si>
  <si>
    <t>מנורה</t>
  </si>
  <si>
    <t>סלקום</t>
  </si>
  <si>
    <t>חברת פרטנר תקשורת בע"מ</t>
  </si>
  <si>
    <t>A+</t>
  </si>
  <si>
    <t>אלוני חץ נכסים והשקעות בע"מ</t>
  </si>
  <si>
    <t>גב ים</t>
  </si>
  <si>
    <t>גזית גלוב</t>
  </si>
  <si>
    <t>בנק דיסקונט לישראל בע"מ</t>
  </si>
  <si>
    <t>קבוצת דלק</t>
  </si>
  <si>
    <t>הוט</t>
  </si>
  <si>
    <t>החברה לישראל בע"מ</t>
  </si>
  <si>
    <t>כללביט מימון בע"מ</t>
  </si>
  <si>
    <t>מכתשים אגן תעשיות בע"מ</t>
  </si>
  <si>
    <t>חברה לנכסים ולבנין בע"מ</t>
  </si>
  <si>
    <t>פז חברת הנפט בע"מ</t>
  </si>
  <si>
    <t>ריבוע כחול נדלן</t>
  </si>
  <si>
    <t>ריט 1</t>
  </si>
  <si>
    <t>שופרסל בע"מ</t>
  </si>
  <si>
    <t>מסחר ושרותים</t>
  </si>
  <si>
    <t>A</t>
  </si>
  <si>
    <t>אבגול</t>
  </si>
  <si>
    <t>עץ ונייר</t>
  </si>
  <si>
    <t>אשטרום נכסים בע"מ</t>
  </si>
  <si>
    <t>דל לסר</t>
  </si>
  <si>
    <t>דן רכב ותחבורה ד.ר.ת בע"מ</t>
  </si>
  <si>
    <t>חברת מבני תעשיה בע"מ</t>
  </si>
  <si>
    <t>גזית</t>
  </si>
  <si>
    <t>אזורים חברה להשקעות בפיתוח ובבנין</t>
  </si>
  <si>
    <t>A-</t>
  </si>
  <si>
    <t>דרבן</t>
  </si>
  <si>
    <t>חברה כלכלית לירושלים בע"מ</t>
  </si>
  <si>
    <t>כלל תעשיות והשקעות בע"מ</t>
  </si>
  <si>
    <t>אדגר</t>
  </si>
  <si>
    <t>בתי זקוק לנפט בע"מ</t>
  </si>
  <si>
    <t>הכשרת הישוב נדל"ן</t>
  </si>
  <si>
    <t>BBB</t>
  </si>
  <si>
    <t>דיסקונט השקעות</t>
  </si>
  <si>
    <t>דלק חברת הדלק' הישראלית בע"מ</t>
  </si>
  <si>
    <t>מפעלים פטרוכימיים</t>
  </si>
  <si>
    <t>BB+</t>
  </si>
  <si>
    <t>קרדן</t>
  </si>
  <si>
    <t>BB</t>
  </si>
  <si>
    <t>א לוי השקעות ובניין</t>
  </si>
  <si>
    <t>B+</t>
  </si>
  <si>
    <t>דור אלון אנרגיה</t>
  </si>
  <si>
    <t>NR</t>
  </si>
  <si>
    <t>חלל תקשורת בע"מ</t>
  </si>
  <si>
    <t>אלון חברה לדלק</t>
  </si>
  <si>
    <t>נפטא</t>
  </si>
  <si>
    <t>נפט</t>
  </si>
  <si>
    <t>אלביט מערכות</t>
  </si>
  <si>
    <t>ביטחוניות</t>
  </si>
  <si>
    <t>בנק  ירושלים  בע"מ</t>
  </si>
  <si>
    <t>צמודות למט"ח</t>
  </si>
  <si>
    <t>צמודות למט"ח סה"כ</t>
  </si>
  <si>
    <t>אג"ח קונצרני (3) סה"כ</t>
  </si>
  <si>
    <t>איזיצ'יפ</t>
  </si>
  <si>
    <t>אסם</t>
  </si>
  <si>
    <t>טבע</t>
  </si>
  <si>
    <t>HEALTH CARE</t>
  </si>
  <si>
    <t>מלאנוקס</t>
  </si>
  <si>
    <t>מוליכים למחצה</t>
  </si>
  <si>
    <t>נייס</t>
  </si>
  <si>
    <t>ציוד תקשורת</t>
  </si>
  <si>
    <t>פריגו</t>
  </si>
  <si>
    <t>קבוצת עזריאלי</t>
  </si>
  <si>
    <t>ביוטכנולוגיה</t>
  </si>
  <si>
    <t>אלוט תקשורת</t>
  </si>
  <si>
    <t>תוכנה ואינטרנט</t>
  </si>
  <si>
    <t>אלקו החזקות בע"מ</t>
  </si>
  <si>
    <t>אלקטרה בע"מ</t>
  </si>
  <si>
    <t>אלרוב נדלן</t>
  </si>
  <si>
    <t>גיוון</t>
  </si>
  <si>
    <t>מכשור רפואי</t>
  </si>
  <si>
    <t>טאוור</t>
  </si>
  <si>
    <t>מחשבים</t>
  </si>
  <si>
    <t>יואל</t>
  </si>
  <si>
    <t>השקעות במדעי החיים</t>
  </si>
  <si>
    <t>לייבפרסון</t>
  </si>
  <si>
    <t>INFORMATION TECHNOLOGY</t>
  </si>
  <si>
    <t>שרותי מידע</t>
  </si>
  <si>
    <t>נובה מכשירי מדידה בע"מ</t>
  </si>
  <si>
    <t>Ceragon Networks</t>
  </si>
  <si>
    <t>פורמולה</t>
  </si>
  <si>
    <t>פרוטליקס</t>
  </si>
  <si>
    <t>פרוטרום</t>
  </si>
  <si>
    <t>פרולור ביוטק</t>
  </si>
  <si>
    <t>קמהדע</t>
  </si>
  <si>
    <t>רמי לוי</t>
  </si>
  <si>
    <t>שיכון ובינוי בע"מ</t>
  </si>
  <si>
    <t>חשמל ואלקטרוניקה</t>
  </si>
  <si>
    <t>אודיוקודס</t>
  </si>
  <si>
    <t>אייסקיור מדיקל</t>
  </si>
  <si>
    <t>ביומד</t>
  </si>
  <si>
    <t>אימקו</t>
  </si>
  <si>
    <t>אלרון</t>
  </si>
  <si>
    <t>אפוסנס</t>
  </si>
  <si>
    <t>אפריקה ישראל מגורים</t>
  </si>
  <si>
    <t>מתכת</t>
  </si>
  <si>
    <t>אופנה והלבשה</t>
  </si>
  <si>
    <t>דלק אנרגיה</t>
  </si>
  <si>
    <t>מדיקל קומפרישין</t>
  </si>
  <si>
    <t>ספקטרוניקס</t>
  </si>
  <si>
    <t>פלרם</t>
  </si>
  <si>
    <t>רימוני</t>
  </si>
  <si>
    <t>שמן נפט וגז</t>
  </si>
  <si>
    <t>Afi Development</t>
  </si>
  <si>
    <t>Financials</t>
  </si>
  <si>
    <t>UTILITIES</t>
  </si>
  <si>
    <t>פלוריסטם</t>
  </si>
  <si>
    <t>חברות זרות בחו"ל</t>
  </si>
  <si>
    <t>ABB</t>
  </si>
  <si>
    <t>INDUSTRIALS</t>
  </si>
  <si>
    <t>פרנק שוויצרי</t>
  </si>
  <si>
    <t>Consumer Discretionary</t>
  </si>
  <si>
    <t>ENERGY</t>
  </si>
  <si>
    <t>ין</t>
  </si>
  <si>
    <t>חברות זרות בחו"ל סה"כ</t>
  </si>
  <si>
    <t>מניות (4) סה"כ</t>
  </si>
  <si>
    <t>הראל סל</t>
  </si>
  <si>
    <t>מיטב</t>
  </si>
  <si>
    <t>פסגות</t>
  </si>
  <si>
    <t>קסם תעודות סל ומוצרי מדדים</t>
  </si>
  <si>
    <t>תכלית</t>
  </si>
  <si>
    <t>State Street Global Advisors</t>
  </si>
  <si>
    <t>Credit Suisse Group</t>
  </si>
  <si>
    <t>Source Markets</t>
  </si>
  <si>
    <t>BlackRock Inc</t>
  </si>
  <si>
    <t>Lyxor International Asset Managment</t>
  </si>
  <si>
    <t>Market Vectors</t>
  </si>
  <si>
    <t>Invesco</t>
  </si>
  <si>
    <t>Vanguard Group</t>
  </si>
  <si>
    <t>XACT OMXS30</t>
  </si>
  <si>
    <t>Blackstone Group LP</t>
  </si>
  <si>
    <t>Cheyne Capital Management</t>
  </si>
  <si>
    <t>אגח</t>
  </si>
  <si>
    <t>M&amp;G Investments</t>
  </si>
  <si>
    <t>יוביאס</t>
  </si>
  <si>
    <t>Rothschild</t>
  </si>
  <si>
    <t>Aberdeen Asset Management</t>
  </si>
  <si>
    <t>מנייתי</t>
  </si>
  <si>
    <t>Constellation Investimentos</t>
  </si>
  <si>
    <t>Diapason Commodities Management</t>
  </si>
  <si>
    <t>Fama Investimentos</t>
  </si>
  <si>
    <t>GAS International Adm.</t>
  </si>
  <si>
    <t>אחר</t>
  </si>
  <si>
    <t>Schroder Investment Management</t>
  </si>
  <si>
    <t>SPECIALIST M&amp;G EUROPEAN C</t>
  </si>
  <si>
    <t>IE00B13MQJ09</t>
  </si>
  <si>
    <t>מס' נייר ערך</t>
  </si>
  <si>
    <t>תאריך רכישה</t>
  </si>
  <si>
    <t>מקורות חברת מים בע"מ</t>
  </si>
  <si>
    <t>AAA</t>
  </si>
  <si>
    <t>לאומי כ.התחייבות 2016 6.4%</t>
  </si>
  <si>
    <t>פלאפון תקשורת בע"מ</t>
  </si>
  <si>
    <t>ממן מסופי מטען</t>
  </si>
  <si>
    <t>אלעד גרופ</t>
  </si>
  <si>
    <t>צים</t>
  </si>
  <si>
    <t>B</t>
  </si>
  <si>
    <t>דרך ארץ</t>
  </si>
  <si>
    <t>גורם 28</t>
  </si>
  <si>
    <t>גורם 2</t>
  </si>
  <si>
    <t>גורם 26</t>
  </si>
  <si>
    <t>גורם 37</t>
  </si>
  <si>
    <t>גורם 35</t>
  </si>
  <si>
    <t>קרנות הון סיכון</t>
  </si>
  <si>
    <t>Evergreen V L.P</t>
  </si>
  <si>
    <t>Evolution Venture Capital Fund</t>
  </si>
  <si>
    <t>Israel Cleantech Ventures L.P</t>
  </si>
  <si>
    <t>Magma Venture Partners</t>
  </si>
  <si>
    <t>Medica III Investments Israel</t>
  </si>
  <si>
    <t>Plenus II L.P</t>
  </si>
  <si>
    <t>Plenus III L.P</t>
  </si>
  <si>
    <t>Vertex III (Israel) Fund L.P</t>
  </si>
  <si>
    <t>קרנות הון סיכון סה"כ</t>
  </si>
  <si>
    <t>Fimi Israel Opportunity II</t>
  </si>
  <si>
    <t>Fimi Israel Opportunity IV</t>
  </si>
  <si>
    <t>FORTISSIMO III</t>
  </si>
  <si>
    <t>Plenus Mezzanine Fund Israel</t>
  </si>
  <si>
    <t>S.H. Sky L.P</t>
  </si>
  <si>
    <t>Shamrock Fund L.P</t>
  </si>
  <si>
    <t>Cohanzik Absolute Return A</t>
  </si>
  <si>
    <t>XD0137006173</t>
  </si>
  <si>
    <t>AXA</t>
  </si>
  <si>
    <t>Fattal Hotels Fund L.P</t>
  </si>
  <si>
    <t>Rothschild Real Estate</t>
  </si>
  <si>
    <t>Arclight Energy Partners II</t>
  </si>
  <si>
    <t>HarbourVest</t>
  </si>
  <si>
    <t>Klirmark Opportunity Fund L.P</t>
  </si>
  <si>
    <t>VICTORIA I</t>
  </si>
  <si>
    <t>Viola Private Equity I L.P</t>
  </si>
  <si>
    <t>טנא הון צמיחה</t>
  </si>
  <si>
    <t>Tiger Migdal</t>
  </si>
  <si>
    <t>פורוורד ש"ח-מט"ח</t>
  </si>
  <si>
    <t>פורוורד מט"ח-מט"ח</t>
  </si>
  <si>
    <t>פורוורד סחורות</t>
  </si>
  <si>
    <t>קרן מובטחת</t>
  </si>
  <si>
    <t>קרן מובטחת סה"כ</t>
  </si>
  <si>
    <t>Plenum</t>
  </si>
  <si>
    <t>סה"כ כנגד חסכון עמיתים/מובטחים</t>
  </si>
  <si>
    <t>סה"כ כנגד חסכון עמיתים/מובטחים סה"כ</t>
  </si>
  <si>
    <t>סה"כ מובטחות בבטחונות אחרים</t>
  </si>
  <si>
    <t>בבטחונות אחרים - גורם 7</t>
  </si>
  <si>
    <t>פנימי</t>
  </si>
  <si>
    <t>בבטחונות אחרים-גורם 29</t>
  </si>
  <si>
    <t>בבטחונות אחרים - גורם 35</t>
  </si>
  <si>
    <t>בבטחונות אחרים - גורם 28</t>
  </si>
  <si>
    <t>בבטחונות אחרים - גורם 27</t>
  </si>
  <si>
    <t>בבטחונות אחרים-גורם 28</t>
  </si>
  <si>
    <t>בבטחונות אחרים - גורם 26</t>
  </si>
  <si>
    <t>בבטחונות אחרים - גורם 38</t>
  </si>
  <si>
    <t>בבטחונות אחרים-גורם 16</t>
  </si>
  <si>
    <t>סה"כ מובטחות בבטחונות אחרים סה"כ</t>
  </si>
  <si>
    <t>סה"כ מובטחות בשיעבוד כלי רכב</t>
  </si>
  <si>
    <t>בבטחונות אחרים-גורם 1 </t>
  </si>
  <si>
    <t>סה"כ מובטחות בשיעבוד כלי רכב סה"כ</t>
  </si>
  <si>
    <t>ד. הלוואות סה"כ</t>
  </si>
  <si>
    <t>לאומי למשכנתאות</t>
  </si>
  <si>
    <t>משכן 2017 5.5%</t>
  </si>
  <si>
    <t>שפיצר רבע הבינלאומי 6% 15.7.17</t>
  </si>
  <si>
    <t>השכרה</t>
  </si>
  <si>
    <t>עלות מתואמת (אלפי ₪)</t>
  </si>
</sst>
</file>

<file path=xl/styles.xml><?xml version="1.0" encoding="utf-8"?>
<styleSheet xmlns="http://schemas.openxmlformats.org/spreadsheetml/2006/main">
  <numFmts count="9">
    <numFmt formatCode="_ * #,##0.0_ ;_ * \-#,##0.0_ ;_ * &quot;-&quot;??_ ;_ @_ " numFmtId="100"/>
    <numFmt formatCode="[$-f8f2]m/d/yy" numFmtId="101"/>
    <numFmt formatCode="_ * #,##0_ ;_ * \-#,##0_ ;_ * &quot;-&quot;??_ ;_ @_ " numFmtId="102"/>
    <numFmt formatCode="#,###.0000" numFmtId="103"/>
    <numFmt formatCode="#,###.0%" numFmtId="104"/>
    <numFmt formatCode="#,###" numFmtId="105"/>
    <numFmt formatCode="#,##0.0000" numFmtId="106"/>
    <numFmt formatCode="_ * #,##0.00_ ;_ * \-#,##0.00_ ;_ * &quot;-&quot;??_ ;_ @_ " numFmtId="107"/>
    <numFmt formatCode="mmm\-yyyy" numFmtId="108"/>
  </numFmts>
  <fonts count="16">
    <font>
      <b val="0"/>
      <i val="0"/>
      <color rgb="FF000000"/>
      <name val="Sans"/>
      <strike val="0"/>
    </font>
    <font>
      <b val="0"/>
      <i val="0"/>
      <color rgb="FF000000"/>
      <name val="Arial"/>
      <sz val="11"/>
      <strike val="0"/>
    </font>
    <font>
      <b val="1"/>
      <i val="0"/>
      <color rgb="FF333399"/>
      <name val="Arial"/>
      <sz val="14"/>
      <strike val="0"/>
    </font>
    <font>
      <b val="1"/>
      <i val="0"/>
      <color rgb="FF000000"/>
      <name val="Arial"/>
      <sz val="14"/>
      <strike val="0"/>
    </font>
    <font>
      <b val="1"/>
      <i val="0"/>
      <color rgb="FF333399"/>
      <name val="Arial"/>
      <sz val="12"/>
      <strike val="0"/>
    </font>
    <font>
      <b val="1"/>
      <i val="0"/>
      <color rgb="FF000000"/>
      <name val="Arial"/>
      <sz val="11"/>
      <strike val="0"/>
    </font>
    <font>
      <b val="1"/>
      <i val="0"/>
      <color rgb="FF003366"/>
      <name val="Arial"/>
      <sz val="13"/>
      <strike val="0"/>
    </font>
    <font>
      <b val="0"/>
      <i val="0"/>
      <color rgb="FF0000FF"/>
      <name val="Arial"/>
      <sz val="9.3"/>
      <strike val="0"/>
    </font>
    <font>
      <b val="0"/>
      <i val="0"/>
      <color rgb="FF000000"/>
      <name val="Arial"/>
      <sz val="12"/>
      <strike val="0"/>
    </font>
    <font>
      <b val="1"/>
      <i val="0"/>
      <color rgb="FF000000"/>
      <name val="David"/>
      <sz val="10"/>
      <strike val="0"/>
    </font>
    <font>
      <b val="0"/>
      <i val="0"/>
      <color rgb="FF000000"/>
      <name val="David"/>
      <sz val="10"/>
      <strike val="0"/>
    </font>
    <font>
      <b val="1"/>
      <i val="0"/>
      <color rgb="FFFF0000"/>
      <name val="David"/>
      <sz val="10"/>
      <strike val="0"/>
    </font>
    <font>
      <b val="0"/>
      <i val="0"/>
      <color rgb="FF993300"/>
      <name val="Arial"/>
      <sz val="11"/>
      <strike val="0"/>
    </font>
    <font>
      <b val="1"/>
      <i val="0"/>
      <color rgb="FF000000"/>
      <name val="Arial"/>
      <sz val="13"/>
      <strike val="0"/>
    </font>
    <font>
      <b val="1"/>
      <i val="0"/>
      <color rgb="FF000000"/>
      <name val="Arial"/>
      <sz val="10"/>
      <strike val="0"/>
    </font>
    <font>
      <b val="1"/>
      <i val="0"/>
      <color rgb="FF000000"/>
      <name val="Arial"/>
      <sz val="8"/>
      <strike val="0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0C0C0"/>
      </patternFill>
    </fill>
  </fills>
  <borders count="112">
    <border diagonalUp="0" diagonalDown="0">
      <right style="none">
        <color rgb="FFC7C7C7"/>
      </right>
      <top style="none">
        <color rgb="FFC7C7C7"/>
      </top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thin">
        <color rgb="FF0066CC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none">
        <color rgb="FFC7C7C7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66CC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hair">
        <color rgb="FF000000"/>
      </left>
      <right style="hair">
        <color rgb="FF000000"/>
      </right>
      <top style="hair">
        <color rgb="FF000000"/>
      </top>
      <bottom style="none">
        <color rgb="FFC7C7C7"/>
      </bottom>
    </border>
    <border diagonalUp="0" diagonalDown="0">
      <left style="hair">
        <color rgb="FF000000"/>
      </left>
      <right style="none">
        <color rgb="FFC7C7C7"/>
      </right>
      <top style="hair">
        <color rgb="FF000000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0066CC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66CC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thin">
        <color rgb="FF0066CC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thin">
        <color rgb="FF333399"/>
      </top>
      <bottom style="thin">
        <color rgb="FF333399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hair">
        <color rgb="FF000000"/>
      </right>
      <top style="none">
        <color rgb="FFC7C7C7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hair">
        <color rgb="FF000000"/>
      </bottom>
    </border>
    <border diagonalUp="0" diagonalDown="0">
      <left style="hair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hair">
        <color rgb="FF000000"/>
      </bottom>
    </border>
    <border diagonalUp="0" diagonalDown="0">
      <left style="none">
        <color rgb="FFC7C7C7"/>
      </left>
      <right style="none">
        <color rgb="FFC7C7C7"/>
      </right>
      <top style="hair">
        <color rgb="FF000000"/>
      </top>
      <bottom style="none">
        <color rgb="FFC7C7C7"/>
      </bottom>
    </border>
  </borders>
  <cellStyleXfs count="1">
    <xf fontId="0" fillId="0" borderId="0"/>
  </cellStyleXfs>
  <cellXfs count="1079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4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0" xfId="0">
      <alignment horizontal="right" vertical="bottom" wrapText="0" shrinkToFit="0" textRotation="0" indent="1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center" wrapText="1" shrinkToFit="0" textRotation="0" indent="0"/>
    </xf>
    <xf applyAlignment="1" applyBorder="1" applyFont="1" applyFill="1" applyNumberFormat="1" fontId="1" fillId="0" borderId="1" numFmtId="10" xfId="0">
      <alignment horizontal="general" vertical="center" wrapText="1" shrinkToFit="0" textRotation="0" indent="0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8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1"/>
    </xf>
    <xf applyAlignment="1" applyBorder="1" applyFont="1" applyFill="1" applyNumberFormat="1" fontId="6" fillId="0" borderId="1" numFmtId="0" xfId="0">
      <alignment horizontal="righ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2"/>
    </xf>
    <xf applyAlignment="1" applyBorder="1" applyFont="1" applyFill="1" applyNumberFormat="1" fontId="7" fillId="0" borderId="1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5" fillId="2" borderId="2" numFmtId="0" xfId="0">
      <alignment horizontal="general" vertical="bottom" wrapText="0" shrinkToFit="0" textRotation="0" indent="0"/>
    </xf>
    <xf applyAlignment="1" applyBorder="1" applyFont="1" applyFill="1" applyNumberFormat="1" fontId="5" fillId="2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0" borderId="4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right" vertical="bottom" wrapText="0" shrinkToFit="0" textRotation="0" indent="0"/>
    </xf>
    <xf applyAlignment="1" applyBorder="1" applyFont="1" applyFill="1" applyNumberFormat="1" fontId="5" fillId="0" borderId="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6" numFmtId="0" xfId="0">
      <alignment horizontal="right" vertical="bottom" wrapText="0" shrinkToFit="0" textRotation="0" indent="1"/>
    </xf>
    <xf applyAlignment="1" applyBorder="1" applyFont="1" applyFill="1" applyNumberFormat="1" fontId="1" fillId="0" borderId="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7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5" fillId="0" borderId="8" numFmtId="9" xfId="0">
      <alignment horizontal="general" vertical="bottom" wrapText="0" shrinkToFit="0" textRotation="0" indent="0"/>
    </xf>
    <xf applyAlignment="1" applyBorder="1" applyFont="1" applyFill="1" applyNumberFormat="1" fontId="1" fillId="0" borderId="9" numFmtId="0" xfId="0">
      <alignment horizontal="right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2" borderId="5" numFmtId="0" xfId="0">
      <alignment horizontal="general" vertical="bottom" wrapText="0" shrinkToFit="0" textRotation="0" indent="0"/>
    </xf>
    <xf applyAlignment="1" applyBorder="1" applyFont="1" applyFill="1" applyNumberFormat="1" fontId="1" fillId="2" borderId="5" numFmtId="101" xfId="0">
      <alignment horizontal="right" vertical="bottom" wrapText="0" shrinkToFit="0" textRotation="0" indent="0"/>
    </xf>
    <xf applyAlignment="1" applyBorder="1" applyFont="1" applyFill="1" applyNumberFormat="1" fontId="5" fillId="2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103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right" vertical="bottom" wrapText="0" shrinkToFit="0" textRotation="0" indent="1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2" borderId="11" numFmtId="0" xfId="0">
      <alignment horizontal="right" vertical="bottom" wrapText="0" shrinkToFit="0" textRotation="0" indent="0"/>
    </xf>
    <xf applyAlignment="1" applyBorder="1" applyFont="1" applyFill="1" applyNumberFormat="1" fontId="5" fillId="2" borderId="11" numFmtId="103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9" fillId="3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9" fillId="3" borderId="13" numFmtId="0" xfId="0">
      <alignment horizontal="center" vertical="center" wrapText="1" shrinkToFit="0" textRotation="0" indent="0"/>
    </xf>
    <xf applyAlignment="1" applyBorder="1" applyFont="1" applyFill="1" applyNumberFormat="1" fontId="9" fillId="3" borderId="14" numFmtId="0" xfId="0">
      <alignment horizontal="center" vertical="center" wrapText="1" shrinkToFit="0" textRotation="0" indent="0"/>
    </xf>
    <xf applyAlignment="1" applyBorder="1" applyFont="1" applyFill="1" applyNumberFormat="1" fontId="9" fillId="3" borderId="15" numFmtId="0" xfId="0">
      <alignment horizontal="center" vertical="center" wrapText="1" shrinkToFit="0" textRotation="0" indent="0"/>
    </xf>
    <xf applyAlignment="1" applyBorder="1" applyFont="1" applyFill="1" applyNumberFormat="1" fontId="9" fillId="3" borderId="15" numFmtId="3" xfId="0">
      <alignment horizontal="center" vertical="center" wrapText="1" shrinkToFit="0" textRotation="0" indent="0"/>
    </xf>
    <xf applyAlignment="1" applyBorder="1" applyFont="1" applyFill="1" applyNumberFormat="1" fontId="9" fillId="3" borderId="16" numFmtId="0" xfId="0">
      <alignment horizontal="center" vertical="center" wrapText="1" shrinkToFit="0" textRotation="0" indent="0"/>
    </xf>
    <xf applyAlignment="1" applyBorder="1" applyFont="1" applyFill="1" applyNumberFormat="1" fontId="10" fillId="3" borderId="13" numFmtId="0" xfId="0">
      <alignment horizontal="general" vertical="bottom" wrapText="0" shrinkToFit="0" textRotation="0" indent="0"/>
    </xf>
    <xf applyAlignment="1" applyBorder="1" applyFont="1" applyFill="1" applyNumberFormat="1" fontId="10" fillId="3" borderId="14" numFmtId="0" xfId="0">
      <alignment horizontal="general" vertical="bottom" wrapText="0" shrinkToFit="0" textRotation="0" indent="0"/>
    </xf>
    <xf applyAlignment="1" applyBorder="1" applyFont="1" applyFill="1" applyNumberFormat="1" fontId="10" fillId="3" borderId="15" numFmtId="0" xfId="0">
      <alignment horizontal="general" vertical="bottom" wrapText="0" shrinkToFit="0" textRotation="0" indent="0"/>
    </xf>
    <xf applyAlignment="1" applyBorder="1" applyFont="1" applyFill="1" applyNumberFormat="1" fontId="10" fillId="3" borderId="15" numFmtId="0" xfId="0">
      <alignment horizontal="center" vertical="bottom" wrapText="0" shrinkToFit="0" textRotation="0" indent="0"/>
    </xf>
    <xf applyAlignment="1" applyBorder="1" applyFont="1" applyFill="1" applyNumberFormat="1" fontId="10" fillId="3" borderId="15" numFmtId="3" xfId="0">
      <alignment horizontal="center" vertical="bottom" wrapText="0" shrinkToFit="0" textRotation="0" indent="0"/>
    </xf>
    <xf applyAlignment="1" applyBorder="1" applyFont="1" applyFill="1" applyNumberFormat="1" fontId="10" fillId="3" borderId="16" numFmtId="0" xfId="0">
      <alignment horizontal="general" vertical="bottom" wrapText="0" shrinkToFit="0" textRotation="0" indent="0"/>
    </xf>
    <xf applyAlignment="1" applyBorder="1" applyFont="1" applyFill="1" applyNumberFormat="1" fontId="9" fillId="3" borderId="17" numFmtId="49" xfId="0">
      <alignment horizontal="center" vertical="bottom" wrapText="0" shrinkToFit="0" textRotation="0" indent="0"/>
    </xf>
    <xf applyAlignment="1" applyBorder="1" applyFont="1" applyFill="1" applyNumberFormat="1" fontId="9" fillId="3" borderId="17" numFmtId="3" xfId="0">
      <alignment horizontal="center" vertical="bottom" wrapText="0" shrinkToFit="0" textRotation="0" indent="0"/>
    </xf>
    <xf applyAlignment="1" applyBorder="1" applyFont="1" applyFill="1" applyNumberFormat="1" fontId="9" fillId="3" borderId="18" numFmtId="49" xfId="0">
      <alignment horizontal="center" vertical="bottom" wrapText="0" shrinkToFit="0" textRotation="0" indent="0"/>
    </xf>
    <xf applyAlignment="1" applyBorder="1" applyFont="1" applyFill="1" applyNumberFormat="1" fontId="11" fillId="3" borderId="13" numFmtId="0" xfId="0">
      <alignment horizontal="general" vertical="bottom" wrapText="0" shrinkToFit="0" textRotation="0" indent="0"/>
    </xf>
    <xf applyAlignment="1" applyBorder="1" applyFont="1" applyFill="1" applyNumberFormat="1" fontId="9" fillId="3" borderId="13" numFmtId="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center" vertical="bottom" wrapText="0" shrinkToFit="0" textRotation="0" indent="0"/>
    </xf>
    <xf applyAlignment="1" applyBorder="1" applyFont="1" applyFill="1" applyNumberFormat="1" fontId="10" fillId="0" borderId="1" numFmtId="4" xfId="0">
      <alignment horizontal="general" vertical="bottom" wrapText="0" shrinkToFit="0" textRotation="0" indent="0"/>
    </xf>
    <xf applyAlignment="1" applyBorder="1" applyFont="1" applyFill="1" applyNumberFormat="1" fontId="10" fillId="0" borderId="1" numFmtId="3" xfId="0">
      <alignment horizontal="center" vertical="bottom" wrapText="0" shrinkToFit="0" textRotation="0" indent="0"/>
    </xf>
    <xf applyAlignment="1" applyBorder="1" applyFont="1" applyFill="1" applyNumberFormat="1" fontId="11" fillId="0" borderId="1" numFmtId="0" xfId="0">
      <alignment horizontal="general" vertical="bottom" wrapText="0" shrinkToFit="0" textRotation="0" indent="0"/>
    </xf>
    <xf applyAlignment="1" applyBorder="1" applyFont="1" applyFill="1" applyNumberFormat="1" fontId="11" fillId="0" borderId="1" numFmtId="0" xfId="0">
      <alignment horizontal="center" vertical="bottom" wrapText="0" shrinkToFit="0" textRotation="0" indent="0"/>
    </xf>
    <xf applyAlignment="1" applyBorder="1" applyFont="1" applyFill="1" applyNumberFormat="1" fontId="11" fillId="0" borderId="1" numFmtId="4" xfId="0">
      <alignment horizontal="general" vertical="bottom" wrapText="0" shrinkToFit="0" textRotation="0" indent="0"/>
    </xf>
    <xf applyAlignment="1" applyBorder="1" applyFont="1" applyFill="1" applyNumberFormat="1" fontId="11" fillId="0" borderId="1" numFmtId="3" xfId="0">
      <alignment horizontal="center" vertical="bottom" wrapText="0" shrinkToFit="0" textRotation="0" indent="0"/>
    </xf>
    <xf applyAlignment="1" applyBorder="1" applyFont="1" applyFill="1" applyNumberFormat="1" fontId="11" fillId="0" borderId="1" numFmtId="10" xfId="0">
      <alignment horizontal="general" vertical="bottom" wrapText="0" shrinkToFit="0" textRotation="0" indent="0"/>
    </xf>
    <xf applyAlignment="1" applyBorder="1" applyFont="1" applyFill="1" applyNumberFormat="1" fontId="10" fillId="0" borderId="1" numFmtId="10" xfId="0">
      <alignment horizontal="general" vertical="bottom" wrapText="0" shrinkToFit="0" textRotation="0" indent="0"/>
    </xf>
    <xf applyAlignment="1" applyBorder="1" applyFont="1" applyFill="1" applyNumberFormat="1" fontId="10" fillId="3" borderId="13" numFmtId="0" xfId="0">
      <alignment horizontal="right" vertical="bottom" wrapText="0" shrinkToFit="0" textRotation="0" indent="0"/>
    </xf>
    <xf applyAlignment="1" applyBorder="1" applyFont="1" applyFill="1" applyNumberFormat="1" fontId="10" fillId="0" borderId="1" numFmtId="49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1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1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2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0" numFmtId="0" xfId="0">
      <alignment horizontal="right" vertical="bottom" wrapText="0" shrinkToFit="0" textRotation="0" indent="3"/>
    </xf>
    <xf applyAlignment="1" applyBorder="1" applyFont="1" applyFill="1" applyNumberFormat="1" fontId="1" fillId="0" borderId="20" numFmtId="0" xfId="0">
      <alignment horizontal="right" vertical="bottom" wrapText="0" shrinkToFit="0" textRotation="0" indent="4"/>
    </xf>
    <xf applyAlignment="1" applyBorder="1" applyFont="1" applyFill="1" applyNumberFormat="1" fontId="1" fillId="0" borderId="20" numFmtId="0" xfId="0">
      <alignment horizontal="right" vertical="bottom" wrapText="0" shrinkToFit="0" textRotation="0" indent="5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right" vertical="bottom" wrapText="0" shrinkToFit="0" textRotation="0" indent="3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right" vertical="bottom" wrapText="0" shrinkToFit="0" textRotation="0" indent="2"/>
    </xf>
    <xf applyAlignment="1" applyBorder="1" applyFont="1" applyFill="1" applyNumberFormat="1" fontId="1" fillId="0" borderId="20" numFmtId="0" xfId="0">
      <alignment horizontal="right" vertical="bottom" wrapText="0" shrinkToFit="0" textRotation="0" indent="1"/>
    </xf>
    <xf applyAlignment="1" applyBorder="1" applyFont="1" applyFill="1" applyNumberFormat="1" fontId="1" fillId="0" borderId="21" numFmtId="0" xfId="0">
      <alignment horizontal="right" vertical="bottom" wrapText="0" shrinkToFit="0" textRotation="0" indent="0"/>
    </xf>
    <xf applyAlignment="1" applyBorder="1" applyFont="1" applyFill="1" applyNumberFormat="1" fontId="1" fillId="0" borderId="22" numFmtId="0" xfId="0">
      <alignment horizontal="general" vertical="bottom" wrapText="0" shrinkToFit="0" textRotation="0" indent="0"/>
    </xf>
    <xf applyAlignment="1" applyBorder="1" applyFont="1" applyFill="1" applyNumberFormat="1" fontId="1" fillId="0" borderId="22" numFmtId="2" xfId="0">
      <alignment horizontal="general" vertical="bottom" wrapText="0" shrinkToFit="0" textRotation="0" indent="0"/>
    </xf>
    <xf applyAlignment="1" applyBorder="1" applyFont="1" applyFill="1" applyNumberFormat="1" fontId="1" fillId="0" borderId="22" numFmtId="10" xfId="0">
      <alignment horizontal="general" vertical="bottom" wrapText="0" shrinkToFit="0" textRotation="0" indent="0"/>
    </xf>
    <xf applyAlignment="1" applyBorder="1" applyFont="1" applyFill="1" applyNumberFormat="1" fontId="1" fillId="0" borderId="22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23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23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24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4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24" numFmtId="0" xfId="0">
      <alignment horizontal="right" vertical="bottom" wrapText="0" shrinkToFit="0" textRotation="0" indent="3"/>
    </xf>
    <xf applyAlignment="1" applyBorder="1" applyFont="1" applyFill="1" applyNumberFormat="1" fontId="1" fillId="0" borderId="24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105" xfId="0">
      <alignment horizontal="general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24" numFmtId="0" xfId="0">
      <alignment horizontal="right" vertical="bottom" wrapText="0" shrinkToFit="0" textRotation="0" indent="2"/>
    </xf>
    <xf applyAlignment="1" applyBorder="1" applyFont="1" applyFill="1" applyNumberFormat="1" fontId="5" fillId="0" borderId="1" numFmtId="105" xfId="0">
      <alignment horizontal="general" vertical="bottom" wrapText="0" shrinkToFit="0" textRotation="0" indent="0"/>
    </xf>
    <xf applyAlignment="1" applyBorder="1" applyFont="1" applyFill="1" applyNumberFormat="1" fontId="1" fillId="0" borderId="24" numFmtId="0" xfId="0">
      <alignment horizontal="right" vertical="bottom" wrapText="0" shrinkToFit="0" textRotation="0" indent="3"/>
    </xf>
    <xf applyAlignment="1" applyBorder="1" applyFont="1" applyFill="1" applyNumberFormat="1" fontId="1" fillId="0" borderId="24" numFmtId="0" xfId="0">
      <alignment horizontal="right" vertical="bottom" wrapText="0" shrinkToFit="0" textRotation="0" indent="1"/>
    </xf>
    <xf applyAlignment="1" applyBorder="1" applyFont="1" applyFill="1" applyNumberFormat="1" fontId="1" fillId="0" borderId="25" numFmtId="0" xfId="0">
      <alignment horizontal="right" vertical="bottom" wrapText="0" shrinkToFit="0" textRotation="0" indent="0"/>
    </xf>
    <xf applyAlignment="1" applyBorder="1" applyFont="1" applyFill="1" applyNumberFormat="1" fontId="1" fillId="0" borderId="26" numFmtId="0" xfId="0">
      <alignment horizontal="general" vertical="bottom" wrapText="0" shrinkToFit="0" textRotation="0" indent="0"/>
    </xf>
    <xf applyAlignment="1" applyBorder="1" applyFont="1" applyFill="1" applyNumberFormat="1" fontId="1" fillId="0" borderId="26" numFmtId="2" xfId="0">
      <alignment horizontal="general" vertical="bottom" wrapText="0" shrinkToFit="0" textRotation="0" indent="0"/>
    </xf>
    <xf applyAlignment="1" applyBorder="1" applyFont="1" applyFill="1" applyNumberFormat="1" fontId="1" fillId="0" borderId="26" numFmtId="10" xfId="0">
      <alignment horizontal="general" vertical="bottom" wrapText="0" shrinkToFit="0" textRotation="0" indent="0"/>
    </xf>
    <xf applyAlignment="1" applyBorder="1" applyFont="1" applyFill="1" applyNumberFormat="1" fontId="1" fillId="0" borderId="26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27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0" borderId="27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28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28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28" numFmtId="0" xfId="0">
      <alignment horizontal="right" vertical="bottom" wrapText="0" shrinkToFit="0" textRotation="0" indent="3"/>
    </xf>
    <xf applyAlignment="1" applyBorder="1" applyFont="1" applyFill="1" applyNumberFormat="1" fontId="1" fillId="0" borderId="28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28" numFmtId="0" xfId="0">
      <alignment horizontal="right" vertical="bottom" wrapText="0" shrinkToFit="0" textRotation="0" indent="2"/>
    </xf>
    <xf applyAlignment="1" applyBorder="1" applyFont="1" applyFill="1" applyNumberFormat="1" fontId="1" fillId="0" borderId="28" numFmtId="0" xfId="0">
      <alignment horizontal="right" vertical="bottom" wrapText="0" shrinkToFit="0" textRotation="0" indent="3"/>
    </xf>
    <xf applyAlignment="1" applyBorder="1" applyFont="1" applyFill="1" applyNumberFormat="1" fontId="1" fillId="0" borderId="28" numFmtId="0" xfId="0">
      <alignment horizontal="right" vertical="bottom" wrapText="0" shrinkToFit="0" textRotation="0" indent="1"/>
    </xf>
    <xf applyAlignment="1" applyBorder="1" applyFont="1" applyFill="1" applyNumberFormat="1" fontId="1" fillId="0" borderId="29" numFmtId="0" xfId="0">
      <alignment horizontal="right" vertical="bottom" wrapText="0" shrinkToFit="0" textRotation="0" indent="0"/>
    </xf>
    <xf applyAlignment="1" applyBorder="1" applyFont="1" applyFill="1" applyNumberFormat="1" fontId="1" fillId="0" borderId="30" numFmtId="0" xfId="0">
      <alignment horizontal="general" vertical="bottom" wrapText="0" shrinkToFit="0" textRotation="0" indent="0"/>
    </xf>
    <xf applyAlignment="1" applyBorder="1" applyFont="1" applyFill="1" applyNumberFormat="1" fontId="1" fillId="0" borderId="30" numFmtId="4" xfId="0">
      <alignment horizontal="general" vertical="bottom" wrapText="0" shrinkToFit="0" textRotation="0" indent="0"/>
    </xf>
    <xf applyAlignment="1" applyBorder="1" applyFont="1" applyFill="1" applyNumberFormat="1" fontId="1" fillId="0" borderId="30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31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31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32" numFmtId="0" xfId="0">
      <alignment horizontal="right" vertical="bottom" wrapText="0" shrinkToFit="0" textRotation="0" indent="3"/>
    </xf>
    <xf applyAlignment="1" applyBorder="1" applyFont="1" applyFill="1" applyNumberFormat="1" fontId="1" fillId="0" borderId="32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32" numFmtId="0" xfId="0">
      <alignment horizontal="right" vertical="bottom" wrapText="0" shrinkToFit="0" textRotation="0" indent="2"/>
    </xf>
    <xf applyAlignment="1" applyBorder="1" applyFont="1" applyFill="1" applyNumberFormat="1" fontId="1" fillId="0" borderId="32" numFmtId="0" xfId="0">
      <alignment horizontal="right" vertical="bottom" wrapText="0" shrinkToFit="0" textRotation="0" indent="3"/>
    </xf>
    <xf applyAlignment="1" applyBorder="1" applyFont="1" applyFill="1" applyNumberFormat="1" fontId="1" fillId="0" borderId="32" numFmtId="0" xfId="0">
      <alignment horizontal="right" vertical="bottom" wrapText="0" shrinkToFit="0" textRotation="0" indent="1"/>
    </xf>
    <xf applyAlignment="1" applyBorder="1" applyFont="1" applyFill="1" applyNumberFormat="1" fontId="1" fillId="0" borderId="33" numFmtId="0" xfId="0">
      <alignment horizontal="right" vertical="bottom" wrapText="0" shrinkToFit="0" textRotation="0" indent="0"/>
    </xf>
    <xf applyAlignment="1" applyBorder="1" applyFont="1" applyFill="1" applyNumberFormat="1" fontId="1" fillId="0" borderId="34" numFmtId="0" xfId="0">
      <alignment horizontal="general" vertical="bottom" wrapText="0" shrinkToFit="0" textRotation="0" indent="0"/>
    </xf>
    <xf applyAlignment="1" applyBorder="1" applyFont="1" applyFill="1" applyNumberFormat="1" fontId="1" fillId="0" borderId="34" numFmtId="4" xfId="0">
      <alignment horizontal="general" vertical="bottom" wrapText="0" shrinkToFit="0" textRotation="0" indent="0"/>
    </xf>
    <xf applyAlignment="1" applyBorder="1" applyFont="1" applyFill="1" applyNumberFormat="1" fontId="1" fillId="0" borderId="34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5" numFmtId="0" xfId="0">
      <alignment horizontal="general" vertical="bottom" wrapText="0" shrinkToFit="0" textRotation="0" indent="0"/>
    </xf>
    <xf applyAlignment="1" applyBorder="1" applyFont="1" applyFill="1" applyNumberFormat="1" fontId="5" fillId="2" borderId="5" numFmtId="0" xfId="0">
      <alignment horizontal="general" vertical="bottom" wrapText="1" shrinkToFit="0" textRotation="0" indent="0"/>
    </xf>
    <xf applyAlignment="1" applyBorder="1" applyFont="1" applyFill="1" applyNumberFormat="1" fontId="5" fillId="2" borderId="5" numFmtId="0" xfId="0">
      <alignment horizontal="center" vertical="bottom" wrapText="1" shrinkToFit="0" textRotation="0" indent="0"/>
    </xf>
    <xf applyAlignment="1" applyBorder="1" applyFont="1" applyFill="1" applyNumberFormat="1" fontId="5" fillId="0" borderId="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3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3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3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3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36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36" numFmtId="0" xfId="0">
      <alignment horizontal="right" vertical="bottom" wrapText="0" shrinkToFit="0" textRotation="0" indent="1"/>
    </xf>
    <xf applyAlignment="1" applyBorder="1" applyFont="1" applyFill="1" applyNumberFormat="1" fontId="1" fillId="0" borderId="36" numFmtId="0" xfId="0">
      <alignment horizontal="right" vertical="bottom" wrapText="0" shrinkToFit="0" textRotation="0" indent="2"/>
    </xf>
    <xf applyAlignment="1" applyBorder="1" applyFont="1" applyFill="1" applyNumberFormat="1" fontId="1" fillId="0" borderId="37" numFmtId="0" xfId="0">
      <alignment horizontal="right" vertical="bottom" wrapText="0" shrinkToFit="0" textRotation="0" indent="0"/>
    </xf>
    <xf applyAlignment="1" applyBorder="1" applyFont="1" applyFill="1" applyNumberFormat="1" fontId="1" fillId="0" borderId="38" numFmtId="0" xfId="0">
      <alignment horizontal="general" vertical="bottom" wrapText="0" shrinkToFit="0" textRotation="0" indent="0"/>
    </xf>
    <xf applyAlignment="1" applyBorder="1" applyFont="1" applyFill="1" applyNumberFormat="1" fontId="1" fillId="0" borderId="38" numFmtId="4" xfId="0">
      <alignment horizontal="general" vertical="bottom" wrapText="0" shrinkToFit="0" textRotation="0" indent="0"/>
    </xf>
    <xf applyAlignment="1" applyBorder="1" applyFont="1" applyFill="1" applyNumberFormat="1" fontId="1" fillId="0" borderId="38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3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3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40" numFmtId="0" xfId="0">
      <alignment horizontal="right" vertical="bottom" wrapText="0" shrinkToFit="0" textRotation="0" indent="3"/>
    </xf>
    <xf applyAlignment="1" applyBorder="1" applyFont="1" applyFill="1" applyNumberFormat="1" fontId="1" fillId="0" borderId="40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40" numFmtId="0" xfId="0">
      <alignment horizontal="right" vertical="bottom" wrapText="0" shrinkToFit="0" textRotation="0" indent="2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40" numFmtId="0" xfId="0">
      <alignment horizontal="right" vertical="bottom" wrapText="0" shrinkToFit="0" textRotation="0" indent="1"/>
    </xf>
    <xf applyAlignment="1" applyBorder="1" applyFont="1" applyFill="1" applyNumberFormat="1" fontId="1" fillId="0" borderId="41" numFmtId="0" xfId="0">
      <alignment horizontal="right" vertical="bottom" wrapText="0" shrinkToFit="0" textRotation="0" indent="0"/>
    </xf>
    <xf applyAlignment="1" applyBorder="1" applyFont="1" applyFill="1" applyNumberFormat="1" fontId="1" fillId="0" borderId="42" numFmtId="0" xfId="0">
      <alignment horizontal="general" vertical="bottom" wrapText="0" shrinkToFit="0" textRotation="0" indent="0"/>
    </xf>
    <xf applyAlignment="1" applyBorder="1" applyFont="1" applyFill="1" applyNumberFormat="1" fontId="1" fillId="0" borderId="42" numFmtId="4" xfId="0">
      <alignment horizontal="general" vertical="bottom" wrapText="0" shrinkToFit="0" textRotation="0" indent="0"/>
    </xf>
    <xf applyAlignment="1" applyBorder="1" applyFont="1" applyFill="1" applyNumberFormat="1" fontId="1" fillId="0" borderId="42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43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43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44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44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44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44" numFmtId="0" xfId="0">
      <alignment horizontal="right" vertical="bottom" wrapText="0" shrinkToFit="0" textRotation="0" indent="2"/>
    </xf>
    <xf applyAlignment="1" applyBorder="1" applyFont="1" applyFill="1" applyNumberFormat="1" fontId="1" fillId="0" borderId="44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44" numFmtId="0" xfId="0">
      <alignment horizontal="right" vertical="bottom" wrapText="0" shrinkToFit="0" textRotation="0" indent="0"/>
    </xf>
    <xf applyAlignment="1" applyBorder="1" applyFont="1" applyFill="1" applyNumberFormat="1" fontId="5" fillId="2" borderId="45" numFmtId="0" xfId="0">
      <alignment horizontal="right" vertical="bottom" wrapText="0" shrinkToFit="0" textRotation="0" indent="0"/>
    </xf>
    <xf applyAlignment="1" applyBorder="1" applyFont="1" applyFill="1" applyNumberFormat="1" fontId="5" fillId="2" borderId="46" numFmtId="0" xfId="0">
      <alignment horizontal="general" vertical="bottom" wrapText="0" shrinkToFit="0" textRotation="0" indent="0"/>
    </xf>
    <xf applyAlignment="1" applyBorder="1" applyFont="1" applyFill="1" applyNumberFormat="1" fontId="5" fillId="2" borderId="46" numFmtId="4" xfId="0">
      <alignment horizontal="general" vertical="bottom" wrapText="0" shrinkToFit="0" textRotation="0" indent="0"/>
    </xf>
    <xf applyAlignment="1" applyBorder="1" applyFont="1" applyFill="1" applyNumberFormat="1" fontId="5" fillId="2" borderId="46" numFmtId="2" xfId="0">
      <alignment horizontal="general" vertical="bottom" wrapText="0" shrinkToFit="0" textRotation="0" indent="0"/>
    </xf>
    <xf applyAlignment="1" applyBorder="1" applyFont="1" applyFill="1" applyNumberFormat="1" fontId="5" fillId="2" borderId="46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47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2" xfId="0">
      <alignment horizontal="general" vertical="center" wrapText="1" shrinkToFit="0" textRotation="0" indent="0"/>
    </xf>
    <xf applyAlignment="1" applyBorder="1" applyFont="1" applyFill="1" applyNumberFormat="1" fontId="5" fillId="2" borderId="5" numFmtId="10" xfId="0">
      <alignment horizontal="general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47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48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48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48" numFmtId="0" xfId="0">
      <alignment horizontal="right" vertical="bottom" wrapText="0" shrinkToFit="0" textRotation="0" indent="3"/>
    </xf>
    <xf applyAlignment="1" applyBorder="1" applyFont="1" applyFill="1" applyNumberFormat="1" fontId="1" fillId="0" borderId="48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6" xfId="0">
      <alignment horizontal="general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6" xfId="0">
      <alignment horizontal="general" vertical="bottom" wrapText="0" shrinkToFit="0" textRotation="0" indent="0"/>
    </xf>
    <xf applyAlignment="1" applyBorder="1" applyFont="1" applyFill="1" applyNumberFormat="1" fontId="1" fillId="0" borderId="48" numFmtId="0" xfId="0">
      <alignment horizontal="right" vertical="bottom" wrapText="0" shrinkToFit="0" textRotation="0" indent="2"/>
    </xf>
    <xf applyAlignment="1" applyBorder="1" applyFont="1" applyFill="1" applyNumberFormat="1" fontId="1" fillId="0" borderId="48" numFmtId="0" xfId="0">
      <alignment horizontal="right" vertical="bottom" wrapText="0" shrinkToFit="0" textRotation="0" indent="1"/>
    </xf>
    <xf applyAlignment="1" applyBorder="1" applyFont="1" applyFill="1" applyNumberFormat="1" fontId="1" fillId="0" borderId="49" numFmtId="0" xfId="0">
      <alignment horizontal="right" vertical="bottom" wrapText="0" shrinkToFit="0" textRotation="0" indent="0"/>
    </xf>
    <xf applyAlignment="1" applyBorder="1" applyFont="1" applyFill="1" applyNumberFormat="1" fontId="1" fillId="0" borderId="50" numFmtId="0" xfId="0">
      <alignment horizontal="general" vertical="bottom" wrapText="0" shrinkToFit="0" textRotation="0" indent="0"/>
    </xf>
    <xf applyAlignment="1" applyBorder="1" applyFont="1" applyFill="1" applyNumberFormat="1" fontId="1" fillId="0" borderId="50" numFmtId="2" xfId="0">
      <alignment horizontal="general" vertical="bottom" wrapText="0" shrinkToFit="0" textRotation="0" indent="0"/>
    </xf>
    <xf applyAlignment="1" applyBorder="1" applyFont="1" applyFill="1" applyNumberFormat="1" fontId="1" fillId="0" borderId="50" numFmtId="10" xfId="0">
      <alignment horizontal="general" vertical="bottom" wrapText="0" shrinkToFit="0" textRotation="0" indent="0"/>
    </xf>
    <xf applyAlignment="1" applyBorder="1" applyFont="1" applyFill="1" applyNumberFormat="1" fontId="1" fillId="0" borderId="50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51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51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2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52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52" numFmtId="0" xfId="0">
      <alignment horizontal="right" vertical="bottom" wrapText="0" shrinkToFit="0" textRotation="0" indent="3"/>
    </xf>
    <xf applyAlignment="1" applyBorder="1" applyFont="1" applyFill="1" applyNumberFormat="1" fontId="1" fillId="0" borderId="52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52" numFmtId="0" xfId="0">
      <alignment horizontal="right" vertical="bottom" wrapText="0" shrinkToFit="0" textRotation="0" indent="2"/>
    </xf>
    <xf applyAlignment="1" applyBorder="1" applyFont="1" applyFill="1" applyNumberFormat="1" fontId="1" fillId="0" borderId="52" numFmtId="0" xfId="0">
      <alignment horizontal="right" vertical="bottom" wrapText="0" shrinkToFit="0" textRotation="0" indent="1"/>
    </xf>
    <xf applyAlignment="1" applyBorder="1" applyFont="1" applyFill="1" applyNumberFormat="1" fontId="1" fillId="0" borderId="53" numFmtId="0" xfId="0">
      <alignment horizontal="right" vertical="bottom" wrapText="0" shrinkToFit="0" textRotation="0" indent="0"/>
    </xf>
    <xf applyAlignment="1" applyBorder="1" applyFont="1" applyFill="1" applyNumberFormat="1" fontId="1" fillId="0" borderId="54" numFmtId="0" xfId="0">
      <alignment horizontal="general" vertical="bottom" wrapText="0" shrinkToFit="0" textRotation="0" indent="0"/>
    </xf>
    <xf applyAlignment="1" applyBorder="1" applyFont="1" applyFill="1" applyNumberFormat="1" fontId="1" fillId="0" borderId="54" numFmtId="2" xfId="0">
      <alignment horizontal="general" vertical="bottom" wrapText="0" shrinkToFit="0" textRotation="0" indent="0"/>
    </xf>
    <xf applyAlignment="1" applyBorder="1" applyFont="1" applyFill="1" applyNumberFormat="1" fontId="1" fillId="0" borderId="54" numFmtId="10" xfId="0">
      <alignment horizontal="general" vertical="bottom" wrapText="0" shrinkToFit="0" textRotation="0" indent="0"/>
    </xf>
    <xf applyAlignment="1" applyBorder="1" applyFont="1" applyFill="1" applyNumberFormat="1" fontId="1" fillId="0" borderId="54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5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5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5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56" numFmtId="0" xfId="0">
      <alignment horizontal="right" vertical="bottom" wrapText="0" shrinkToFit="0" textRotation="0" indent="3"/>
    </xf>
    <xf applyAlignment="1" applyBorder="1" applyFont="1" applyFill="1" applyNumberFormat="1" fontId="1" fillId="0" borderId="56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56" numFmtId="0" xfId="0">
      <alignment horizontal="right" vertical="bottom" wrapText="0" shrinkToFit="0" textRotation="0" indent="2"/>
    </xf>
    <xf applyAlignment="1" applyBorder="1" applyFont="1" applyFill="1" applyNumberFormat="1" fontId="1" fillId="0" borderId="56" numFmtId="0" xfId="0">
      <alignment horizontal="right" vertical="bottom" wrapText="0" shrinkToFit="0" textRotation="0" indent="3"/>
    </xf>
    <xf applyAlignment="1" applyBorder="1" applyFont="1" applyFill="1" applyNumberFormat="1" fontId="1" fillId="0" borderId="56" numFmtId="0" xfId="0">
      <alignment horizontal="right" vertical="bottom" wrapText="0" shrinkToFit="0" textRotation="0" indent="1"/>
    </xf>
    <xf applyAlignment="1" applyBorder="1" applyFont="1" applyFill="1" applyNumberFormat="1" fontId="1" fillId="0" borderId="57" numFmtId="0" xfId="0">
      <alignment horizontal="right" vertical="bottom" wrapText="0" shrinkToFit="0" textRotation="0" indent="0"/>
    </xf>
    <xf applyAlignment="1" applyBorder="1" applyFont="1" applyFill="1" applyNumberFormat="1" fontId="1" fillId="0" borderId="58" numFmtId="0" xfId="0">
      <alignment horizontal="general" vertical="bottom" wrapText="0" shrinkToFit="0" textRotation="0" indent="0"/>
    </xf>
    <xf applyAlignment="1" applyBorder="1" applyFont="1" applyFill="1" applyNumberFormat="1" fontId="1" fillId="0" borderId="58" numFmtId="2" xfId="0">
      <alignment horizontal="general" vertical="bottom" wrapText="0" shrinkToFit="0" textRotation="0" indent="0"/>
    </xf>
    <xf applyAlignment="1" applyBorder="1" applyFont="1" applyFill="1" applyNumberFormat="1" fontId="1" fillId="0" borderId="58" numFmtId="10" xfId="0">
      <alignment horizontal="general" vertical="bottom" wrapText="0" shrinkToFit="0" textRotation="0" indent="0"/>
    </xf>
    <xf applyAlignment="1" applyBorder="1" applyFont="1" applyFill="1" applyNumberFormat="1" fontId="1" fillId="0" borderId="58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59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right" vertical="center" wrapText="1" shrinkToFit="0" textRotation="0" indent="0"/>
    </xf>
    <xf applyAlignment="1" applyBorder="1" applyFont="1" applyFill="1" applyNumberFormat="1" fontId="5" fillId="2" borderId="5" numFmtId="0" xfId="0">
      <alignment horizontal="general" vertical="center" wrapText="1" shrinkToFit="0" textRotation="0" indent="0"/>
    </xf>
    <xf applyAlignment="1" applyBorder="1" applyFont="1" applyFill="1" applyNumberFormat="1" fontId="5" fillId="0" borderId="5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6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6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60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3" xfId="0">
      <alignment horizontal="general" vertical="bottom" wrapText="0" shrinkToFit="0" textRotation="0" indent="0"/>
    </xf>
    <xf applyAlignment="1" applyBorder="1" applyFont="1" applyFill="1" applyNumberFormat="1" fontId="1" fillId="0" borderId="60" numFmtId="0" xfId="0">
      <alignment horizontal="right" vertical="bottom" wrapText="0" shrinkToFit="0" textRotation="0" indent="1"/>
    </xf>
    <xf applyAlignment="1" applyBorder="1" applyFont="1" applyFill="1" applyNumberFormat="1" fontId="1" fillId="0" borderId="1" numFmtId="102" xfId="0">
      <alignment horizontal="general" vertical="bottom" wrapText="0" shrinkToFit="0" textRotation="0" indent="0"/>
    </xf>
    <xf applyAlignment="1" applyBorder="1" applyFont="1" applyFill="1" applyNumberFormat="1" fontId="1" fillId="0" borderId="60" numFmtId="0" xfId="0">
      <alignment horizontal="right" vertical="bottom" wrapText="0" shrinkToFit="0" textRotation="0" indent="2"/>
    </xf>
    <xf applyAlignment="1" applyBorder="1" applyFont="1" applyFill="1" applyNumberFormat="1" fontId="1" fillId="0" borderId="61" numFmtId="0" xfId="0">
      <alignment horizontal="right" vertical="bottom" wrapText="0" shrinkToFit="0" textRotation="0" indent="0"/>
    </xf>
    <xf applyAlignment="1" applyBorder="1" applyFont="1" applyFill="1" applyNumberFormat="1" fontId="1" fillId="0" borderId="62" numFmtId="0" xfId="0">
      <alignment horizontal="general" vertical="bottom" wrapText="0" shrinkToFit="0" textRotation="0" indent="0"/>
    </xf>
    <xf applyAlignment="1" applyBorder="1" applyFont="1" applyFill="1" applyNumberFormat="1" fontId="1" fillId="0" borderId="62" numFmtId="4" xfId="0">
      <alignment horizontal="general" vertical="bottom" wrapText="0" shrinkToFit="0" textRotation="0" indent="0"/>
    </xf>
    <xf applyAlignment="1" applyBorder="1" applyFont="1" applyFill="1" applyNumberFormat="1" fontId="1" fillId="0" borderId="62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63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63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64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64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64" numFmtId="0" xfId="0">
      <alignment horizontal="right" vertical="bottom" wrapText="0" shrinkToFit="0" textRotation="0" indent="3"/>
    </xf>
    <xf applyAlignment="1" applyBorder="1" applyFont="1" applyFill="1" applyNumberFormat="1" fontId="1" fillId="0" borderId="64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64" numFmtId="0" xfId="0">
      <alignment horizontal="right" vertical="bottom" wrapText="0" shrinkToFit="0" textRotation="0" indent="2"/>
    </xf>
    <xf applyAlignment="1" applyBorder="1" applyFont="1" applyFill="1" applyNumberFormat="1" fontId="1" fillId="0" borderId="64" numFmtId="0" xfId="0">
      <alignment horizontal="right" vertical="bottom" wrapText="0" shrinkToFit="0" textRotation="0" indent="1"/>
    </xf>
    <xf applyAlignment="1" applyBorder="1" applyFont="1" applyFill="1" applyNumberFormat="1" fontId="1" fillId="0" borderId="64" numFmtId="0" xfId="0">
      <alignment horizontal="right" vertical="bottom" wrapText="0" shrinkToFit="0" textRotation="0" indent="3"/>
    </xf>
    <xf applyAlignment="1" applyBorder="1" applyFont="1" applyFill="1" applyNumberFormat="1" fontId="1" fillId="0" borderId="65" numFmtId="0" xfId="0">
      <alignment horizontal="right" vertical="bottom" wrapText="0" shrinkToFit="0" textRotation="0" indent="0"/>
    </xf>
    <xf applyAlignment="1" applyBorder="1" applyFont="1" applyFill="1" applyNumberFormat="1" fontId="1" fillId="0" borderId="66" numFmtId="0" xfId="0">
      <alignment horizontal="general" vertical="bottom" wrapText="0" shrinkToFit="0" textRotation="0" indent="0"/>
    </xf>
    <xf applyAlignment="1" applyBorder="1" applyFont="1" applyFill="1" applyNumberFormat="1" fontId="1" fillId="0" borderId="66" numFmtId="4" xfId="0">
      <alignment horizontal="general" vertical="bottom" wrapText="0" shrinkToFit="0" textRotation="0" indent="0"/>
    </xf>
    <xf applyAlignment="1" applyBorder="1" applyFont="1" applyFill="1" applyNumberFormat="1" fontId="1" fillId="0" borderId="66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67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67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68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68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68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68" numFmtId="0" xfId="0">
      <alignment horizontal="right" vertical="bottom" wrapText="0" shrinkToFit="0" textRotation="0" indent="1"/>
    </xf>
    <xf applyAlignment="1" applyBorder="1" applyFont="1" applyFill="1" applyNumberFormat="1" fontId="1" fillId="0" borderId="68" numFmtId="0" xfId="0">
      <alignment horizontal="right" vertical="bottom" wrapText="0" shrinkToFit="0" textRotation="0" indent="2"/>
    </xf>
    <xf applyAlignment="1" applyBorder="1" applyFont="1" applyFill="1" applyNumberFormat="1" fontId="1" fillId="0" borderId="69" numFmtId="0" xfId="0">
      <alignment horizontal="right" vertical="bottom" wrapText="0" shrinkToFit="0" textRotation="0" indent="0"/>
    </xf>
    <xf applyAlignment="1" applyBorder="1" applyFont="1" applyFill="1" applyNumberFormat="1" fontId="1" fillId="0" borderId="70" numFmtId="0" xfId="0">
      <alignment horizontal="general" vertical="bottom" wrapText="0" shrinkToFit="0" textRotation="0" indent="0"/>
    </xf>
    <xf applyAlignment="1" applyBorder="1" applyFont="1" applyFill="1" applyNumberFormat="1" fontId="1" fillId="0" borderId="70" numFmtId="4" xfId="0">
      <alignment horizontal="general" vertical="bottom" wrapText="0" shrinkToFit="0" textRotation="0" indent="0"/>
    </xf>
    <xf applyAlignment="1" applyBorder="1" applyFont="1" applyFill="1" applyNumberFormat="1" fontId="1" fillId="0" borderId="70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71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71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72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72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72" numFmtId="0" xfId="0">
      <alignment horizontal="right" vertical="bottom" wrapText="0" shrinkToFit="0" textRotation="0" indent="3"/>
    </xf>
    <xf applyAlignment="1" applyBorder="1" applyFont="1" applyFill="1" applyNumberFormat="1" fontId="1" fillId="0" borderId="72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72" numFmtId="0" xfId="0">
      <alignment horizontal="right" vertical="bottom" wrapText="0" shrinkToFit="0" textRotation="0" indent="2"/>
    </xf>
    <xf applyAlignment="1" applyBorder="1" applyFont="1" applyFill="1" applyNumberFormat="1" fontId="1" fillId="0" borderId="72" numFmtId="0" xfId="0">
      <alignment horizontal="right" vertical="bottom" wrapText="0" shrinkToFit="0" textRotation="0" indent="3"/>
    </xf>
    <xf applyAlignment="1" applyBorder="1" applyFont="1" applyFill="1" applyNumberFormat="1" fontId="1" fillId="0" borderId="72" numFmtId="0" xfId="0">
      <alignment horizontal="right" vertical="bottom" wrapText="0" shrinkToFit="0" textRotation="0" indent="1"/>
    </xf>
    <xf applyAlignment="1" applyBorder="1" applyFont="1" applyFill="1" applyNumberFormat="1" fontId="1" fillId="0" borderId="73" numFmtId="0" xfId="0">
      <alignment horizontal="right" vertical="bottom" wrapText="0" shrinkToFit="0" textRotation="0" indent="0"/>
    </xf>
    <xf applyAlignment="1" applyBorder="1" applyFont="1" applyFill="1" applyNumberFormat="1" fontId="1" fillId="0" borderId="74" numFmtId="0" xfId="0">
      <alignment horizontal="general" vertical="bottom" wrapText="0" shrinkToFit="0" textRotation="0" indent="0"/>
    </xf>
    <xf applyAlignment="1" applyBorder="1" applyFont="1" applyFill="1" applyNumberFormat="1" fontId="1" fillId="0" borderId="74" numFmtId="4" xfId="0">
      <alignment horizontal="general" vertical="bottom" wrapText="0" shrinkToFit="0" textRotation="0" indent="0"/>
    </xf>
    <xf applyAlignment="1" applyBorder="1" applyFont="1" applyFill="1" applyNumberFormat="1" fontId="1" fillId="0" borderId="74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7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75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76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76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76" numFmtId="0" xfId="0">
      <alignment horizontal="right" vertical="bottom" wrapText="0" shrinkToFit="0" textRotation="0" indent="3"/>
    </xf>
    <xf applyAlignment="1" applyBorder="1" applyFont="1" applyFill="1" applyNumberFormat="1" fontId="5" fillId="0" borderId="76" numFmtId="0" xfId="0">
      <alignment horizontal="right" vertical="bottom" wrapText="0" shrinkToFit="0" textRotation="0" indent="4"/>
    </xf>
    <xf applyAlignment="1" applyBorder="1" applyFont="1" applyFill="1" applyNumberFormat="1" fontId="1" fillId="0" borderId="76" numFmtId="0" xfId="0">
      <alignment horizontal="right" vertical="bottom" wrapText="0" shrinkToFit="0" textRotation="0" indent="5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76" numFmtId="0" xfId="0">
      <alignment horizontal="right" vertical="bottom" wrapText="0" shrinkToFit="0" textRotation="0" indent="3"/>
    </xf>
    <xf applyAlignment="1" applyBorder="1" applyFont="1" applyFill="1" applyNumberFormat="1" fontId="1" fillId="0" borderId="76" numFmtId="0" xfId="0">
      <alignment horizontal="right" vertical="bottom" wrapText="0" shrinkToFit="0" textRotation="0" indent="2"/>
    </xf>
    <xf applyAlignment="1" applyBorder="1" applyFont="1" applyFill="1" applyNumberFormat="1" fontId="12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76" numFmtId="0" xfId="0">
      <alignment horizontal="right" vertical="bottom" wrapText="0" shrinkToFit="0" textRotation="0" indent="4"/>
    </xf>
    <xf applyAlignment="1" applyBorder="1" applyFont="1" applyFill="1" applyNumberFormat="1" fontId="1" fillId="0" borderId="76" numFmtId="0" xfId="0">
      <alignment horizontal="right" vertical="bottom" wrapText="0" shrinkToFit="0" textRotation="0" indent="1"/>
    </xf>
    <xf applyAlignment="1" applyBorder="1" applyFont="1" applyFill="1" applyNumberFormat="1" fontId="1" fillId="0" borderId="77" numFmtId="0" xfId="0">
      <alignment horizontal="right" vertical="bottom" wrapText="0" shrinkToFit="0" textRotation="0" indent="0"/>
    </xf>
    <xf applyAlignment="1" applyBorder="1" applyFont="1" applyFill="1" applyNumberFormat="1" fontId="1" fillId="0" borderId="78" numFmtId="0" xfId="0">
      <alignment horizontal="general" vertical="bottom" wrapText="0" shrinkToFit="0" textRotation="0" indent="0"/>
    </xf>
    <xf applyAlignment="1" applyBorder="1" applyFont="1" applyFill="1" applyNumberFormat="1" fontId="1" fillId="0" borderId="78" numFmtId="2" xfId="0">
      <alignment horizontal="general" vertical="bottom" wrapText="0" shrinkToFit="0" textRotation="0" indent="0"/>
    </xf>
    <xf applyAlignment="1" applyBorder="1" applyFont="1" applyFill="1" applyNumberFormat="1" fontId="1" fillId="0" borderId="78" numFmtId="10" xfId="0">
      <alignment horizontal="general" vertical="bottom" wrapText="0" shrinkToFit="0" textRotation="0" indent="0"/>
    </xf>
    <xf applyAlignment="1" applyBorder="1" applyFont="1" applyFill="1" applyNumberFormat="1" fontId="1" fillId="0" borderId="78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7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0" borderId="7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8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8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80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8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80" numFmtId="0" xfId="0">
      <alignment horizontal="right" vertical="bottom" wrapText="0" shrinkToFit="0" textRotation="0" indent="0"/>
    </xf>
    <xf applyAlignment="1" applyBorder="1" applyFont="1" applyFill="1" applyNumberFormat="1" fontId="5" fillId="0" borderId="81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8" numFmtId="104" xfId="0">
      <alignment horizontal="general" vertical="bottom" wrapText="0" shrinkToFit="0" textRotation="0" indent="0"/>
    </xf>
    <xf applyAlignment="1" applyBorder="1" applyFont="1" applyFill="1" applyNumberFormat="1" fontId="5" fillId="0" borderId="8" numFmtId="101" xfId="0">
      <alignment horizontal="general" vertical="bottom" wrapText="0" shrinkToFit="0" textRotation="0" indent="0"/>
    </xf>
    <xf applyAlignment="1" applyBorder="1" applyFont="1" applyFill="1" applyNumberFormat="1" fontId="5" fillId="0" borderId="8" numFmtId="2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1" fillId="0" borderId="82" numFmtId="0" xfId="0">
      <alignment horizontal="general" vertical="bottom" wrapText="0" shrinkToFit="0" textRotation="0" indent="0"/>
    </xf>
    <xf applyAlignment="1" applyBorder="1" applyFont="1" applyFill="1" applyNumberFormat="1" fontId="1" fillId="0" borderId="83" numFmtId="0" xfId="0">
      <alignment horizontal="general" vertical="bottom" wrapText="0" shrinkToFit="0" textRotation="0" indent="0"/>
    </xf>
    <xf applyAlignment="1" applyBorder="1" applyFont="1" applyFill="1" applyNumberFormat="1" fontId="1" fillId="0" borderId="83" numFmtId="2" xfId="0">
      <alignment horizontal="general" vertical="bottom" wrapText="0" shrinkToFit="0" textRotation="0" indent="0"/>
    </xf>
    <xf applyAlignment="1" applyBorder="1" applyFont="1" applyFill="1" applyNumberFormat="1" fontId="1" fillId="0" borderId="83" numFmtId="10" xfId="0">
      <alignment horizontal="general" vertical="bottom" wrapText="0" shrinkToFit="0" textRotation="0" indent="0"/>
    </xf>
    <xf applyAlignment="1" applyBorder="1" applyFont="1" applyFill="1" applyNumberFormat="1" fontId="1" fillId="0" borderId="83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2" borderId="84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84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85" numFmtId="0" xfId="0">
      <alignment horizontal="right" vertical="bottom" wrapText="0" shrinkToFit="0" textRotation="0" indent="1"/>
    </xf>
    <xf applyAlignment="1" applyBorder="1" applyFont="1" applyFill="1" applyNumberFormat="1" fontId="1" fillId="0" borderId="85" numFmtId="0" xfId="0">
      <alignment horizontal="right" vertical="bottom" wrapText="0" shrinkToFit="0" textRotation="0" indent="2"/>
    </xf>
    <xf applyAlignment="1" applyBorder="1" applyFont="1" applyFill="1" applyNumberFormat="1" fontId="1" fillId="0" borderId="85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85" numFmtId="0" xfId="0">
      <alignment horizontal="right" vertical="bottom" wrapText="0" shrinkToFit="0" textRotation="0" indent="1"/>
    </xf>
    <xf applyAlignment="1" applyBorder="1" applyFont="1" applyFill="1" applyNumberFormat="1" fontId="5" fillId="0" borderId="86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1" fillId="0" borderId="87" numFmtId="0" xfId="0">
      <alignment horizontal="right" vertical="bottom" wrapText="0" shrinkToFit="0" textRotation="0" indent="0"/>
    </xf>
    <xf applyAlignment="1" applyBorder="1" applyFont="1" applyFill="1" applyNumberFormat="1" fontId="1" fillId="0" borderId="88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89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0" xfId="0">
      <alignment horizontal="general" vertical="center" wrapText="0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2" borderId="5" numFmtId="2" xfId="0">
      <alignment horizontal="center" vertical="center" wrapText="1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0" borderId="89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2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5" numFmtId="4" xfId="0">
      <alignment horizontal="general" vertical="bottom" wrapText="0" shrinkToFit="0" textRotation="0" indent="0"/>
    </xf>
    <xf applyAlignment="1" applyBorder="1" applyFont="1" applyFill="1" applyNumberFormat="1" fontId="5" fillId="0" borderId="9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2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90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90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4" xfId="0">
      <alignment horizontal="general" vertical="bottom" wrapText="0" shrinkToFit="0" textRotation="0" indent="0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90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104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90" numFmtId="0" xfId="0">
      <alignment horizontal="right" vertical="bottom" wrapText="0" shrinkToFit="0" textRotation="0" indent="0"/>
    </xf>
    <xf applyAlignment="1" applyBorder="1" applyFont="1" applyFill="1" applyNumberFormat="1" fontId="5" fillId="0" borderId="91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8" numFmtId="104" xfId="0">
      <alignment horizontal="general" vertical="bottom" wrapText="0" shrinkToFit="0" textRotation="0" indent="0"/>
    </xf>
    <xf applyAlignment="1" applyBorder="1" applyFont="1" applyFill="1" applyNumberFormat="1" fontId="5" fillId="0" borderId="8" numFmtId="101" xfId="0">
      <alignment horizontal="general" vertical="bottom" wrapText="0" shrinkToFit="0" textRotation="0" indent="0"/>
    </xf>
    <xf applyAlignment="1" applyBorder="1" applyFont="1" applyFill="1" applyNumberFormat="1" fontId="5" fillId="0" borderId="8" numFmtId="2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1" fillId="0" borderId="92" numFmtId="0" xfId="0">
      <alignment horizontal="general" vertical="bottom" wrapText="0" shrinkToFit="0" textRotation="0" indent="0"/>
    </xf>
    <xf applyAlignment="1" applyBorder="1" applyFont="1" applyFill="1" applyNumberFormat="1" fontId="1" fillId="0" borderId="93" numFmtId="0" xfId="0">
      <alignment horizontal="general" vertical="bottom" wrapText="0" shrinkToFit="0" textRotation="0" indent="0"/>
    </xf>
    <xf applyAlignment="1" applyBorder="1" applyFont="1" applyFill="1" applyNumberFormat="1" fontId="1" fillId="0" borderId="93" numFmtId="2" xfId="0">
      <alignment horizontal="general" vertical="bottom" wrapText="0" shrinkToFit="0" textRotation="0" indent="0"/>
    </xf>
    <xf applyAlignment="1" applyBorder="1" applyFont="1" applyFill="1" applyNumberFormat="1" fontId="1" fillId="0" borderId="93" numFmtId="10" xfId="0">
      <alignment horizontal="general" vertical="bottom" wrapText="0" shrinkToFit="0" textRotation="0" indent="0"/>
    </xf>
    <xf applyAlignment="1" applyBorder="1" applyFont="1" applyFill="1" applyNumberFormat="1" fontId="1" fillId="0" borderId="93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94" numFmtId="0" xfId="0">
      <alignment horizontal="center" vertical="center" wrapText="0" shrinkToFit="0" textRotation="0" indent="0"/>
    </xf>
    <xf applyAlignment="1" applyBorder="1" applyFont="1" applyFill="1" applyNumberFormat="1" fontId="5" fillId="2" borderId="5" numFmtId="10" xfId="0">
      <alignment horizontal="center" vertical="center" wrapText="1" shrinkToFit="0" textRotation="0" indent="0"/>
    </xf>
    <xf applyAlignment="1" applyBorder="1" applyFont="1" applyFill="1" applyNumberFormat="1" fontId="5" fillId="2" borderId="5" numFmtId="0" xfId="0">
      <alignment horizontal="center" vertical="center" wrapText="1" shrinkToFit="0" textRotation="0" indent="0"/>
    </xf>
    <xf applyAlignment="1" applyBorder="1" applyFont="1" applyFill="1" applyNumberFormat="1" fontId="5" fillId="0" borderId="94" numFmtId="0" xfId="0">
      <alignment horizontal="right" vertical="bottom" wrapText="0" shrinkToFit="0" textRotation="0" indent="0"/>
    </xf>
    <xf applyAlignment="1" applyBorder="1" applyFont="1" applyFill="1" applyNumberFormat="1" fontId="5" fillId="0" borderId="5" numFmtId="0" xfId="0">
      <alignment horizontal="general" vertical="bottom" wrapText="0" shrinkToFit="0" textRotation="0" indent="0"/>
    </xf>
    <xf applyAlignment="1" applyBorder="1" applyFont="1" applyFill="1" applyNumberFormat="1" fontId="5" fillId="0" borderId="5" numFmtId="10" xfId="0">
      <alignment horizontal="general" vertical="bottom" wrapText="0" shrinkToFit="0" textRotation="0" indent="0"/>
    </xf>
    <xf applyAlignment="1" applyBorder="1" applyFont="1" applyFill="1" applyNumberFormat="1" fontId="5" fillId="0" borderId="95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95" numFmtId="0" xfId="0">
      <alignment horizontal="right" vertical="bottom" wrapText="0" shrinkToFit="0" textRotation="0" indent="2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95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95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95" numFmtId="0" xfId="0">
      <alignment horizontal="right" vertical="bottom" wrapText="0" shrinkToFit="0" textRotation="0" indent="0"/>
    </xf>
    <xf applyAlignment="1" applyBorder="1" applyFont="1" applyFill="1" applyNumberFormat="1" fontId="5" fillId="0" borderId="96" numFmtId="0" xfId="0">
      <alignment horizontal="right" vertical="bottom" wrapText="0" shrinkToFit="0" textRotation="0" indent="0"/>
    </xf>
    <xf applyAlignment="1" applyBorder="1" applyFont="1" applyFill="1" applyNumberFormat="1" fontId="5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0" borderId="8" numFmtId="10" xfId="0">
      <alignment horizontal="general" vertical="bottom" wrapText="0" shrinkToFit="0" textRotation="0" indent="0"/>
    </xf>
    <xf applyAlignment="1" applyBorder="1" applyFont="1" applyFill="1" applyNumberFormat="1" fontId="5" fillId="0" borderId="8" numFmtId="4" xfId="0">
      <alignment horizontal="general" vertical="bottom" wrapText="0" shrinkToFit="0" textRotation="0" indent="0"/>
    </xf>
    <xf applyAlignment="1" applyBorder="1" applyFont="1" applyFill="1" applyNumberFormat="1" fontId="1" fillId="0" borderId="97" numFmtId="0" xfId="0">
      <alignment horizontal="general" vertical="bottom" wrapText="0" shrinkToFit="0" textRotation="0" indent="0"/>
    </xf>
    <xf applyAlignment="1" applyBorder="1" applyFont="1" applyFill="1" applyNumberFormat="1" fontId="1" fillId="0" borderId="98" numFmtId="0" xfId="0">
      <alignment horizontal="general" vertical="bottom" wrapText="0" shrinkToFit="0" textRotation="0" indent="0"/>
    </xf>
    <xf applyAlignment="1" applyBorder="1" applyFont="1" applyFill="1" applyNumberFormat="1" fontId="1" fillId="0" borderId="98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99" numFmtId="0" xfId="0">
      <alignment horizontal="general" vertical="bottom" wrapText="0" shrinkToFit="0" textRotation="0" indent="0"/>
    </xf>
    <xf applyAlignment="1" applyBorder="1" applyFont="1" applyFill="1" applyNumberFormat="1" fontId="5" fillId="2" borderId="100" numFmtId="0" xfId="0">
      <alignment horizontal="general" vertical="bottom" wrapText="0" shrinkToFit="0" textRotation="0" indent="0"/>
    </xf>
    <xf applyAlignment="1" applyBorder="1" applyFont="1" applyFill="1" applyNumberFormat="1" fontId="5" fillId="2" borderId="100" numFmtId="0" xfId="0">
      <alignment horizontal="center" vertical="center" wrapText="1" shrinkToFit="0" textRotation="0" indent="0"/>
    </xf>
    <xf applyAlignment="1" applyBorder="1" applyFont="1" applyFill="1" applyNumberFormat="1" fontId="5" fillId="2" borderId="100" numFmtId="2" xfId="0">
      <alignment horizontal="center" vertical="center" wrapText="1" shrinkToFit="0" textRotation="0" indent="0"/>
    </xf>
    <xf applyAlignment="1" applyBorder="1" applyFont="1" applyFill="1" applyNumberFormat="1" fontId="5" fillId="2" borderId="100" numFmtId="10" xfId="0">
      <alignment horizontal="center" vertical="center" wrapText="1" shrinkToFit="0" textRotation="0" indent="0"/>
    </xf>
    <xf applyAlignment="1" applyBorder="1" applyFont="1" applyFill="1" applyNumberFormat="1" fontId="5" fillId="0" borderId="101" numFmtId="0" xfId="0">
      <alignment horizontal="right" vertical="bottom" wrapText="0" shrinkToFit="0" textRotation="0" indent="1"/>
    </xf>
    <xf applyAlignment="1" applyBorder="1" applyFont="1" applyFill="1" applyNumberFormat="1" fontId="5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1" numFmtId="2" xfId="0">
      <alignment horizontal="center" vertical="center" wrapText="1" shrinkToFit="0" textRotation="0" indent="0"/>
    </xf>
    <xf applyAlignment="1" applyBorder="1" applyFont="1" applyFill="1" applyNumberFormat="1" fontId="5" fillId="0" borderId="1" numFmtId="10" xfId="0">
      <alignment horizontal="center" vertical="center" wrapText="1" shrinkToFit="0" textRotation="0" indent="0"/>
    </xf>
    <xf applyAlignment="1" applyBorder="1" applyFont="1" applyFill="1" applyNumberFormat="1" fontId="1" fillId="0" borderId="102" numFmtId="0" xfId="0">
      <alignment horizontal="right" vertical="bottom" wrapText="0" shrinkToFit="0" textRotation="0" indent="4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2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7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center" wrapText="1" shrinkToFit="0" textRotation="0" indent="0"/>
    </xf>
    <xf applyAlignment="1" applyBorder="1" applyFont="1" applyFill="1" applyNumberFormat="1" fontId="5" fillId="2" borderId="103" numFmtId="0" xfId="0">
      <alignment horizontal="general" vertical="bottom" wrapText="0" shrinkToFit="0" textRotation="0" indent="0"/>
    </xf>
    <xf applyAlignment="1" applyBorder="1" applyFont="1" applyFill="1" applyNumberFormat="1" fontId="5" fillId="2" borderId="104" numFmtId="0" xfId="0">
      <alignment horizontal="general" vertical="bottom" wrapText="0" shrinkToFit="0" textRotation="0" indent="0"/>
    </xf>
    <xf applyAlignment="1" applyBorder="1" applyFont="1" applyFill="1" applyNumberFormat="1" fontId="5" fillId="2" borderId="104" numFmtId="0" xfId="0">
      <alignment horizontal="center" vertical="center" wrapText="1" shrinkToFit="0" textRotation="0" indent="0"/>
    </xf>
    <xf applyAlignment="1" applyBorder="1" applyFont="1" applyFill="1" applyNumberFormat="1" fontId="5" fillId="2" borderId="104" numFmtId="2" xfId="0">
      <alignment horizontal="center" vertical="center" wrapText="1" shrinkToFit="0" textRotation="0" indent="0"/>
    </xf>
    <xf applyAlignment="1" applyBorder="1" applyFont="1" applyFill="1" applyNumberFormat="1" fontId="5" fillId="2" borderId="104" numFmtId="10" xfId="0">
      <alignment horizontal="center" vertical="center" wrapText="1" shrinkToFit="0" textRotation="0" indent="0"/>
    </xf>
    <xf applyAlignment="1" applyBorder="1" applyFont="1" applyFill="1" applyNumberFormat="1" fontId="1" fillId="0" borderId="105" numFmtId="0" xfId="0">
      <alignment horizontal="right" vertical="bottom" wrapText="0" shrinkToFit="0" textRotation="0" indent="3"/>
    </xf>
    <xf applyAlignment="1" applyBorder="1" applyFont="1" applyFill="1" applyNumberFormat="1" fontId="1" fillId="0" borderId="1" numFmtId="101" xfId="0">
      <alignment horizontal="general" vertical="bottom" wrapText="0" shrinkToFit="0" textRotation="0" indent="0"/>
    </xf>
    <xf applyAlignment="1" applyBorder="1" applyFont="1" applyFill="1" applyNumberFormat="1" fontId="1" fillId="0" borderId="1" numFmtId="107" xfId="0">
      <alignment horizontal="general" vertical="bottom" wrapText="0" shrinkToFit="0" textRotation="0" indent="0"/>
    </xf>
    <xf applyAlignment="1" applyBorder="1" applyFont="1" applyFill="1" applyNumberFormat="1" fontId="1" fillId="0" borderId="1" numFmtId="10" xfId="0">
      <alignment horizontal="general" vertical="bottom" wrapText="0" shrinkToFit="0" textRotation="0" indent="0"/>
    </xf>
    <xf applyAlignment="1" applyBorder="1" applyFont="1" applyFill="1" applyNumberFormat="1" fontId="1" fillId="0" borderId="1" numFmtId="4" xfId="0">
      <alignment horizontal="general" vertical="bottom" wrapText="0" shrinkToFit="0" textRotation="0" indent="0"/>
    </xf>
    <xf applyAlignment="1" applyBorder="1" applyFont="1" applyFill="1" applyNumberFormat="1" fontId="5" fillId="0" borderId="1" numFmtId="107" xfId="0">
      <alignment horizontal="general" vertical="bottom" wrapText="0" shrinkToFit="0" textRotation="0" indent="0"/>
    </xf>
    <xf applyAlignment="1" applyBorder="1" applyFont="1" applyFill="1" applyNumberFormat="1" fontId="5" fillId="0" borderId="1" numFmtId="10" xfId="0">
      <alignment horizontal="general" vertical="bottom" wrapText="0" shrinkToFit="0" textRotation="0" indent="0"/>
    </xf>
    <xf applyAlignment="1" applyBorder="1" applyFont="1" applyFill="1" applyNumberFormat="1" fontId="5" fillId="0" borderId="1" numFmtId="4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right" vertical="center" wrapText="0" shrinkToFit="0" textRotation="0" indent="0"/>
    </xf>
    <xf applyAlignment="1" applyBorder="1" applyFont="1" applyFill="1" applyNumberFormat="1" fontId="3" fillId="0" borderId="1" numFmtId="100" xfId="0">
      <alignment horizontal="right" vertical="center" wrapText="0" shrinkToFit="0" textRotation="0" indent="0"/>
    </xf>
    <xf applyAlignment="1" applyBorder="1" applyFont="1" applyFill="1" applyNumberFormat="1" fontId="3" fillId="0" borderId="1" numFmtId="10" xfId="0">
      <alignment horizontal="left" vertical="center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1"/>
    </xf>
    <xf applyAlignment="1" applyBorder="1" applyFont="1" applyFill="1" applyNumberFormat="1" fontId="7" fillId="0" borderId="1" numFmtId="0" xfId="0">
      <alignment horizontal="right" vertical="center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" numFmtId="0" xfId="0">
      <alignment horizontal="left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101" xfId="0">
      <alignment horizontal="right" vertical="bottom" wrapText="0" shrinkToFit="0" textRotation="0" indent="0"/>
    </xf>
    <xf applyAlignment="1" applyBorder="1" applyFont="1" applyFill="1" applyNumberFormat="1" fontId="1" fillId="0" borderId="1" numFmtId="10" xfId="0">
      <alignment horizontal="left" vertical="bottom" wrapText="0" shrinkToFit="0" textRotation="0" indent="0"/>
    </xf>
    <xf applyAlignment="1" applyBorder="1" applyFont="1" applyFill="1" applyNumberFormat="1" fontId="5" fillId="0" borderId="1" numFmtId="100" xfId="0">
      <alignment horizontal="right" vertical="bottom" wrapText="0" shrinkToFit="0" textRotation="0" indent="0"/>
    </xf>
    <xf applyAlignment="1" applyBorder="1" applyFont="1" applyFill="1" applyNumberFormat="1" fontId="5" fillId="0" borderId="1" numFmtId="102" xfId="0">
      <alignment horizontal="right" vertical="bottom" wrapText="0" shrinkToFit="0" textRotation="0" indent="0"/>
    </xf>
    <xf applyAlignment="1" applyBorder="1" applyFont="1" applyFill="1" applyNumberFormat="1" fontId="13" fillId="0" borderId="1" numFmtId="0" xfId="0">
      <alignment horizontal="right" vertical="bottom" wrapText="0" shrinkToFit="0" textRotation="0" indent="0"/>
    </xf>
    <xf applyAlignment="1" applyBorder="1" applyFont="1" applyFill="1" applyNumberFormat="1" fontId="3" fillId="0" borderId="1" numFmtId="107" xfId="0">
      <alignment horizontal="centerContinuous" vertical="bottom" wrapText="0" shrinkToFit="0" textRotation="0" indent="0"/>
    </xf>
    <xf applyAlignment="1" applyBorder="1" applyFont="1" applyFill="1" applyNumberFormat="1" fontId="3" fillId="0" borderId="1" numFmtId="0" xfId="0">
      <alignment horizontal="centerContinuous" vertical="bottom" wrapText="0" shrinkToFit="0" textRotation="0" indent="0"/>
    </xf>
    <xf applyAlignment="1" applyBorder="1" applyFont="1" applyFill="1" applyNumberFormat="1" fontId="3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06" numFmtId="0" xfId="0">
      <alignment horizontal="right" vertical="bottom" wrapText="0" shrinkToFit="0" textRotation="0" indent="0"/>
    </xf>
    <xf applyAlignment="1" applyBorder="1" applyFont="1" applyFill="1" applyNumberFormat="1" fontId="14" fillId="0" borderId="106" numFmtId="107" xfId="0">
      <alignment horizontal="center" vertical="bottom" wrapText="1" shrinkToFit="0" textRotation="0" indent="0"/>
    </xf>
    <xf applyAlignment="1" applyBorder="1" applyFont="1" applyFill="1" applyNumberFormat="1" fontId="14" fillId="0" borderId="106" numFmtId="0" xfId="0">
      <alignment horizontal="center" vertical="bottom" wrapText="1" shrinkToFit="0" textRotation="0" indent="0"/>
    </xf>
    <xf applyAlignment="1" applyBorder="1" applyFont="1" applyFill="1" applyNumberFormat="1" fontId="1" fillId="0" borderId="107" numFmtId="0" xfId="0">
      <alignment horizontal="right" vertical="bottom" wrapText="0" shrinkToFit="0" textRotation="0" indent="0"/>
    </xf>
    <xf applyAlignment="1" applyBorder="1" applyFont="1" applyFill="1" applyNumberFormat="1" fontId="15" fillId="0" borderId="107" numFmtId="107" xfId="0">
      <alignment horizontal="center" vertical="bottom" wrapText="0" shrinkToFit="0" textRotation="0" indent="0"/>
    </xf>
    <xf applyAlignment="1" applyBorder="1" applyFont="1" applyFill="1" applyNumberFormat="1" fontId="15" fillId="0" borderId="107" numFmtId="0" xfId="0">
      <alignment horizontal="center" vertical="bottom" wrapText="0" shrinkToFit="0" textRotation="0" indent="0"/>
    </xf>
    <xf applyAlignment="1" applyBorder="1" applyFont="1" applyFill="1" applyNumberFormat="1" fontId="15" fillId="0" borderId="1" numFmtId="107" xfId="0">
      <alignment horizontal="center" vertical="bottom" wrapText="0" shrinkToFit="0" textRotation="0" indent="0"/>
    </xf>
    <xf applyAlignment="1" applyBorder="1" applyFont="1" applyFill="1" applyNumberFormat="1" fontId="15" fillId="0" borderId="1" numFmtId="0" xfId="0">
      <alignment horizontal="center" vertical="bottom" wrapText="0" shrinkToFit="0" textRotation="0" indent="0"/>
    </xf>
    <xf applyAlignment="1" applyBorder="1" applyFont="1" applyFill="1" applyNumberFormat="1" fontId="14" fillId="0" borderId="108" numFmtId="0" xfId="0">
      <alignment horizontal="right" vertical="bottom" wrapText="0" shrinkToFit="0" textRotation="0" indent="0"/>
    </xf>
    <xf applyAlignment="1" applyBorder="1" applyFont="1" applyFill="1" applyNumberFormat="1" fontId="1" fillId="0" borderId="108" numFmtId="107" xfId="0">
      <alignment horizontal="general" vertical="bottom" wrapText="0" shrinkToFit="0" textRotation="0" indent="0"/>
    </xf>
    <xf applyAlignment="1" applyBorder="1" applyFont="1" applyFill="1" applyNumberFormat="1" fontId="1" fillId="0" borderId="108" numFmtId="0" xfId="0">
      <alignment horizontal="general" vertical="bottom" wrapText="0" shrinkToFit="0" textRotation="0" indent="0"/>
    </xf>
    <xf applyAlignment="1" applyBorder="1" applyFont="1" applyFill="1" applyNumberFormat="1" fontId="1" fillId="0" borderId="109" numFmtId="0" xfId="0">
      <alignment horizontal="right" vertical="bottom" wrapText="0" shrinkToFit="0" textRotation="0" indent="0"/>
    </xf>
    <xf applyAlignment="1" applyBorder="1" applyFont="1" applyFill="1" applyNumberFormat="1" fontId="1" fillId="0" borderId="109" numFmtId="107" xfId="0">
      <alignment horizontal="right" vertical="bottom" wrapText="0" shrinkToFit="0" textRotation="0" indent="1"/>
    </xf>
    <xf applyAlignment="1" applyBorder="1" applyFont="1" applyFill="1" applyNumberFormat="1" fontId="1" fillId="0" borderId="109" numFmtId="108" xfId="0">
      <alignment horizontal="right" vertical="bottom" wrapText="0" shrinkToFit="0" textRotation="0" indent="1"/>
    </xf>
    <xf applyAlignment="1" applyBorder="1" applyFont="1" applyFill="1" applyNumberFormat="1" fontId="1" fillId="0" borderId="110" numFmtId="0" xfId="0">
      <alignment horizontal="right" vertical="bottom" wrapText="0" shrinkToFit="0" textRotation="0" indent="0"/>
    </xf>
    <xf applyAlignment="1" applyBorder="1" applyFont="1" applyFill="1" applyNumberFormat="1" fontId="1" fillId="0" borderId="106" numFmtId="107" xfId="0">
      <alignment horizontal="right" vertical="bottom" wrapText="0" shrinkToFit="0" textRotation="0" indent="1"/>
    </xf>
    <xf applyAlignment="1" applyBorder="1" applyFont="1" applyFill="1" applyNumberFormat="1" fontId="1" fillId="0" borderId="106" numFmtId="108" xfId="0">
      <alignment horizontal="right" vertical="bottom" wrapText="0" shrinkToFit="0" textRotation="0" indent="1"/>
    </xf>
    <xf applyAlignment="1" applyBorder="1" applyFont="1" applyFill="1" applyNumberFormat="1" fontId="1" fillId="0" borderId="111" numFmtId="0" xfId="0">
      <alignment horizontal="right" vertical="bottom" wrapText="0" shrinkToFit="0" textRotation="0" indent="0"/>
    </xf>
    <xf applyAlignment="1" applyBorder="1" applyFont="1" applyFill="1" applyNumberFormat="1" fontId="14" fillId="0" borderId="108" numFmtId="107" xfId="0">
      <alignment horizontal="right" vertical="bottom" wrapText="0" shrinkToFit="0" textRotation="0" indent="1"/>
    </xf>
    <xf applyAlignment="1" applyBorder="1" applyFont="1" applyFill="1" applyNumberFormat="1" fontId="14" fillId="0" borderId="108" numFmtId="3" xfId="0">
      <alignment horizontal="right" vertical="bottom" wrapText="0" shrinkToFit="0" textRotation="0" indent="1"/>
    </xf>
    <xf applyAlignment="1" applyBorder="1" applyFont="1" applyFill="1" applyNumberFormat="1" fontId="1" fillId="0" borderId="1" numFmtId="107" xfId="0">
      <alignment horizontal="general" vertical="bottom" wrapText="0" shrinkToFit="0" textRotation="0" indent="0"/>
    </xf>
    <xf applyAlignment="1" applyBorder="1" applyFont="1" applyFill="1" applyNumberFormat="1" fontId="14" fillId="0" borderId="106" numFmtId="0" xfId="0">
      <alignment horizontal="right" vertical="bottom" wrapText="0" shrinkToFit="0" textRotation="0" indent="0"/>
    </xf>
    <xf applyAlignment="1" applyBorder="1" applyFont="1" applyFill="1" applyNumberFormat="1" fontId="14" fillId="0" borderId="108" numFmtId="0" xfId="0">
      <alignment horizontal="general" vertical="bottom" wrapText="0" shrinkToFit="0" textRotation="0" indent="0"/>
    </xf>
    <xf applyAlignment="1" applyBorder="1" applyFont="1" applyFill="1" applyNumberFormat="1" fontId="14" fillId="0" borderId="1" numFmtId="0" xfId="0">
      <alignment horizontal="right" vertical="bottom" wrapText="0" shrinkToFit="0" textRotation="0" indent="0"/>
    </xf>
    <xf applyAlignment="1" applyBorder="1" applyFont="1" applyFill="1" applyNumberFormat="1" fontId="14" fillId="0" borderId="1" numFmtId="107" xfId="0">
      <alignment horizontal="right" vertical="bottom" wrapText="0" shrinkToFit="0" textRotation="0" indent="1"/>
    </xf>
    <xf applyAlignment="1" applyBorder="1" applyFont="1" applyFill="1" applyNumberFormat="1" fontId="14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8" Type="http://schemas.openxmlformats.org/officeDocument/2006/relationships/styles" Target="styles.xml"/>
  <Relationship Id="rId27" Type="http://schemas.openxmlformats.org/officeDocument/2006/relationships/sharedStrings" Target="sharedStrings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49"/>
  <sheetViews>
    <sheetView workbookViewId="0" showGridLines="0" rightToLeft="1" tabSelected="1">
      <selection activeCell="A1" sqref="A1"/>
    </sheetView>
  </sheetViews>
  <sheetFormatPr defaultRowHeight="14.25"/>
  <cols>
    <col min="1" max="1" style="1" width="5.906494" customWidth="1"/>
    <col min="2" max="2" style="1" width="35.24954" customWidth="1"/>
    <col min="3" max="3" style="1" width="21.88675" customWidth="1"/>
    <col min="4" max="4" style="1" width="11.69245" customWidth="1"/>
    <col min="5" max="5" style="1" width="6.044255" customWidth="1"/>
    <col min="6" max="6" style="1" width="11.1414" customWidth="1"/>
    <col min="7" max="7" style="1" width="6.044255" customWidth="1"/>
    <col min="8" max="256" style="1"/>
  </cols>
  <sheetData>
    <row r="1" spans="1:256">
      <c r="B1" s="2" t="s">
        <v>0</v>
      </c>
      <c r="C1" s="3"/>
      <c r="D1" s="4"/>
      <c r="F1" s="5"/>
    </row>
    <row r="2" spans="1:256">
      <c r="B2" s="6" t="s">
        <v>1</v>
      </c>
      <c r="C2" s="7"/>
      <c r="D2" s="8"/>
      <c r="F2" s="5"/>
    </row>
    <row r="3" spans="1:256">
      <c r="B3" s="9" t="s">
        <v>2</v>
      </c>
      <c r="C3" s="10">
        <v>41364</v>
      </c>
      <c r="D3" s="11"/>
      <c r="F3" s="5"/>
    </row>
    <row r="4" spans="1:256">
      <c r="B4" s="9" t="s">
        <v>3</v>
      </c>
      <c r="C4" s="12" t="s">
        <v>4</v>
      </c>
      <c r="D4" s="11"/>
      <c r="F4" s="5"/>
    </row>
    <row r="5" spans="1:256">
      <c r="B5" s="9" t="s">
        <v>5</v>
      </c>
      <c r="C5" s="12" t="s">
        <v>6</v>
      </c>
      <c r="D5" s="11"/>
      <c r="F5" s="5"/>
    </row>
    <row r="6" spans="1:256">
      <c r="B6" s="9" t="s">
        <v>7</v>
      </c>
      <c r="C6" s="13">
        <v>162</v>
      </c>
      <c r="D6" s="11"/>
      <c r="F6" s="5"/>
    </row>
    <row r="7" spans="1:256">
      <c r="B7" s="14" t="str">
        <v>סיכום נכסי הקופה</v>
      </c>
      <c r="C7" s="15"/>
      <c r="D7" s="16"/>
    </row>
    <row r="8" spans="1:256">
      <c r="B8" s="17" t="s">
        <v>8</v>
      </c>
      <c r="C8" s="15"/>
      <c r="D8" s="16"/>
    </row>
    <row r="9" spans="1:256">
      <c r="B9" s="18"/>
      <c r="D9" s="16"/>
    </row>
    <row r="10" spans="1:256">
      <c r="B10" s="19" t="s">
        <v>9</v>
      </c>
      <c r="C10" s="15"/>
      <c r="D10" s="16"/>
    </row>
    <row r="11" spans="1:256">
      <c r="B11" s="20" t="s">
        <v>10</v>
      </c>
      <c r="C11" s="21"/>
      <c r="D11" s="22"/>
    </row>
    <row r="12" spans="1:256">
      <c r="B12" s="23" t="s">
        <v>11</v>
      </c>
      <c r="C12" s="21"/>
      <c r="D12" s="22"/>
    </row>
    <row r="13" spans="1:256">
      <c r="B13" s="24" t="s">
        <v>12</v>
      </c>
      <c r="C13" s="21"/>
      <c r="D13" s="22"/>
    </row>
    <row r="14" spans="1:256">
      <c r="A14" s="25"/>
      <c r="B14" s="26" t="s">
        <v>13</v>
      </c>
      <c r="C14" s="27"/>
      <c r="D14" s="2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</row>
    <row r="15" spans="1:256">
      <c r="B15" s="29" t="s">
        <v>14</v>
      </c>
      <c r="C15" s="21"/>
      <c r="D15" s="22"/>
    </row>
    <row r="16" spans="1:256">
      <c r="B16" s="30" t="s">
        <v>15</v>
      </c>
      <c r="C16" s="21"/>
      <c r="D16" s="22"/>
    </row>
    <row r="17" spans="1:256">
      <c r="B17" s="31" t="s">
        <v>16</v>
      </c>
      <c r="C17" s="21"/>
      <c r="D17" s="22"/>
    </row>
    <row r="18" spans="1:256">
      <c r="B18" s="32" t="s">
        <v>17</v>
      </c>
      <c r="C18" s="21"/>
      <c r="D18" s="22"/>
    </row>
    <row r="19" spans="1:256">
      <c r="B19" s="33" t="s">
        <v>18</v>
      </c>
      <c r="C19" s="21"/>
      <c r="D19" s="22"/>
    </row>
    <row r="20" spans="1:256">
      <c r="B20" s="34" t="s">
        <v>19</v>
      </c>
      <c r="C20" s="21"/>
      <c r="D20" s="22"/>
    </row>
    <row r="21" spans="1:256">
      <c r="B21" s="35"/>
      <c r="D21" s="16"/>
    </row>
    <row r="22" spans="1:256">
      <c r="B22" s="19" t="s">
        <v>20</v>
      </c>
      <c r="C22" s="15"/>
      <c r="D22" s="16"/>
    </row>
    <row r="23" spans="1:256">
      <c r="B23" s="36" t="s">
        <v>10</v>
      </c>
      <c r="C23" s="21"/>
      <c r="D23" s="22"/>
    </row>
    <row r="24" spans="1:256">
      <c r="B24" s="37" t="s">
        <v>11</v>
      </c>
      <c r="C24" s="21"/>
      <c r="D24" s="22"/>
    </row>
    <row r="25" spans="1:256">
      <c r="B25" s="38" t="s">
        <v>12</v>
      </c>
      <c r="C25" s="21"/>
      <c r="D25" s="22"/>
    </row>
    <row r="26" spans="1:256">
      <c r="B26" s="39" t="s">
        <v>13</v>
      </c>
      <c r="C26" s="21"/>
      <c r="D26" s="22"/>
    </row>
    <row r="27" spans="1:256">
      <c r="B27" s="40" t="s">
        <v>21</v>
      </c>
      <c r="C27" s="21"/>
      <c r="D27" s="22"/>
    </row>
    <row r="28" spans="1:256">
      <c r="B28" s="41" t="s">
        <v>22</v>
      </c>
      <c r="C28" s="21"/>
      <c r="D28" s="22"/>
    </row>
    <row r="29" spans="1:256">
      <c r="B29" s="42" t="s">
        <v>23</v>
      </c>
      <c r="C29" s="21"/>
      <c r="D29" s="22"/>
    </row>
    <row r="30" spans="1:256">
      <c r="B30" s="43" t="s">
        <v>24</v>
      </c>
      <c r="C30" s="21"/>
      <c r="D30" s="22"/>
    </row>
    <row r="31" spans="1:256">
      <c r="B31" s="44" t="s">
        <v>25</v>
      </c>
      <c r="C31" s="21"/>
      <c r="D31" s="22"/>
    </row>
    <row r="32" spans="1:256">
      <c r="B32" s="35"/>
      <c r="C32" s="15"/>
      <c r="D32" s="16"/>
    </row>
    <row r="33" spans="1:256">
      <c r="B33" s="45" t="s">
        <v>26</v>
      </c>
      <c r="C33" s="15"/>
      <c r="D33" s="16"/>
    </row>
    <row r="34" spans="1:256">
      <c r="B34" s="35"/>
      <c r="C34" s="15"/>
      <c r="D34" s="16"/>
    </row>
    <row r="35" spans="1:256">
      <c r="B35" s="46" t="s">
        <v>27</v>
      </c>
      <c r="C35" s="15"/>
      <c r="D35" s="16"/>
    </row>
    <row r="36" spans="1:256">
      <c r="B36" s="35"/>
      <c r="C36" s="15"/>
      <c r="D36" s="16"/>
    </row>
    <row r="37" spans="1:256">
      <c r="B37" s="47" t="s">
        <v>28</v>
      </c>
      <c r="C37" s="15"/>
      <c r="D37" s="16"/>
    </row>
    <row r="38" spans="1:256">
      <c r="B38" s="18"/>
      <c r="C38" s="15"/>
      <c r="D38" s="16"/>
    </row>
    <row r="39" spans="1:256">
      <c r="B39" s="48" t="s">
        <v>29</v>
      </c>
      <c r="C39" s="15"/>
      <c r="D39" s="16"/>
    </row>
    <row r="40" spans="1:256">
      <c r="B40" s="18"/>
      <c r="C40" s="15"/>
      <c r="D40" s="16"/>
    </row>
    <row r="41" spans="1:256">
      <c r="B41" s="19" t="s">
        <v>30</v>
      </c>
      <c r="C41" s="15"/>
      <c r="D41" s="16"/>
    </row>
    <row r="42" spans="1:256">
      <c r="B42" s="49" t="str">
        <v>אג"ח קונצרני לא סחיר</v>
      </c>
      <c r="C42" s="21"/>
      <c r="D42" s="22"/>
    </row>
    <row r="43" spans="1:256">
      <c r="B43" s="50" t="str">
        <v>מסגרות אשראי מנוצלות ללווים</v>
      </c>
      <c r="C43" s="21"/>
      <c r="D43" s="22"/>
    </row>
    <row r="44" spans="1:256">
      <c r="D44" s="16"/>
    </row>
    <row r="45" spans="1:256">
      <c r="B45" s="51" t="str">
        <v>ט. יתרות התחייבות להשקעה</v>
      </c>
      <c r="C45" s="15"/>
      <c r="D45" s="16"/>
    </row>
    <row r="46" spans="1:256">
      <c r="D46" s="16"/>
    </row>
    <row r="47" spans="1:256">
      <c r="D47" s="16"/>
    </row>
    <row r="48" spans="1:256">
      <c r="D48" s="16"/>
    </row>
    <row r="49" spans="1:256">
      <c r="D49" s="16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33" location="'הלוואות ברמת נכס'!A1"/>
    <hyperlink ref="B29" location="'37'!A1"/>
    <hyperlink ref="B20" location="'22'!A1"/>
    <hyperlink ref="B28" location="'כ. אופציה ל. סחירים'!A1"/>
    <hyperlink ref="B8" location="מזומנים!A1"/>
    <hyperlink ref="B14" location="'מניות סחירות'!A1"/>
    <hyperlink ref="B39" location="'51'!A1"/>
    <hyperlink ref="B19" location="'חוזים עתידיים סחירים'!A1"/>
    <hyperlink ref="B11" location="'אג&quot;ח ממשלתי סחיר'!A1"/>
    <hyperlink ref="B45" location="'יתרת התחייבויות'!A1"/>
    <hyperlink ref="B26" location="'מניות ל. סחירות'!A1"/>
    <hyperlink ref="B35" location="פקדונות!A1"/>
    <hyperlink ref="B25" location="'אג&quot;ח קונצרני ל. סחיר'!A1"/>
    <hyperlink ref="B27" location="'קרנות השקעה ל. סחיר'!A1"/>
    <hyperlink ref="B16" location="'קרנות נאמנות סחירות'!A1"/>
    <hyperlink ref="B17" location="'כ. אופציה סחירים'!A1"/>
    <hyperlink ref="B30" location="'חוזים עתידים ל. סחירים'!A1"/>
    <hyperlink ref="B7" location="'10'!A1"/>
    <hyperlink ref="B12" location="'14'!A1"/>
    <hyperlink ref="B15" location="'ת. סל סחירות'!A1"/>
    <hyperlink ref="B18" location="'אופציות סחירות'!A1"/>
    <hyperlink ref="B13" location="'אג&quot;ח קונצרני סחיר'!A1"/>
    <hyperlink ref="B37" location="מקרקעין!A1"/>
    <hyperlink ref="B23" location="'אג&quot;ח ממשלתי ל. סחיר'!A1"/>
    <hyperlink ref="B24" location="'תעודות חוב מסחריות'!A1"/>
    <hyperlink ref="B31" location="'מוצרים מובנים'!A1"/>
    <hyperlink ref="B42" location="'אג&quot;ח קונצרני ל. סחיר בשווי מתוא'!A1"/>
    <hyperlink ref="B43" location="'הלוואות בשווי מתואם'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portrait" pageOrder="downThenOver" paperSize="9" scale="100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2"/>
  <sheetViews>
    <sheetView workbookViewId="0" showGridLines="0" rightToLeft="1">
      <selection activeCell="B2" sqref="B2"/>
    </sheetView>
  </sheetViews>
  <sheetFormatPr defaultRowHeight="14.25"/>
  <cols>
    <col min="1" max="1" style="372" width="4.253365" customWidth="1"/>
    <col min="2" max="2" style="372" width="30.01463" customWidth="1"/>
    <col min="3" max="3" style="372" width="19.9581" customWidth="1"/>
    <col min="4" max="4" style="372" width="14.72319" customWidth="1"/>
    <col min="5" max="5" style="372" width="18.85601" customWidth="1"/>
    <col min="6" max="6" style="372" width="13.75886" customWidth="1"/>
    <col min="7" max="7" style="372" width="17.4784" customWidth="1"/>
    <col min="8" max="8" style="372" width="12.51901" customWidth="1"/>
    <col min="9" max="11" style="372" width="15.13647" customWidth="1"/>
    <col min="12" max="12" style="372" width="19.13153" customWidth="1"/>
    <col min="13" max="14" style="372" width="15.13647" customWidth="1"/>
    <col min="15" max="256" style="372"/>
  </cols>
  <sheetData>
    <row r="1" spans="1:256" ht="15" customHeight="1">
      <c r="B1" s="373" t="s">
        <v>31</v>
      </c>
      <c r="C1" s="374"/>
      <c r="D1" s="375"/>
      <c r="F1" s="376"/>
    </row>
    <row r="2" spans="1:256" ht="15" customHeight="1">
      <c r="B2" s="377" t="s">
        <v>1</v>
      </c>
      <c r="C2" s="378"/>
      <c r="D2" s="379"/>
      <c r="F2" s="376"/>
    </row>
    <row r="3" spans="1:256" ht="15" customHeight="1">
      <c r="B3" s="380" t="s">
        <v>2</v>
      </c>
      <c r="C3" s="381">
        <v>41364</v>
      </c>
      <c r="D3" s="382"/>
      <c r="F3" s="376"/>
    </row>
    <row r="4" spans="1:256" ht="15" customHeight="1">
      <c r="B4" s="380" t="s">
        <v>3</v>
      </c>
      <c r="C4" s="383" t="s">
        <v>4</v>
      </c>
      <c r="D4" s="382"/>
      <c r="F4" s="376"/>
    </row>
    <row r="5" spans="1:256" ht="15" customHeight="1">
      <c r="B5" s="380" t="s">
        <v>5</v>
      </c>
      <c r="C5" s="383" t="s">
        <v>6</v>
      </c>
      <c r="D5" s="382"/>
      <c r="F5" s="376"/>
    </row>
    <row r="6" spans="1:256" ht="15" customHeight="1">
      <c r="B6" s="380" t="s">
        <v>7</v>
      </c>
      <c r="C6" s="384">
        <v>162</v>
      </c>
      <c r="D6" s="382"/>
      <c r="F6" s="376"/>
    </row>
    <row r="8" spans="1:256">
      <c r="A8" s="385"/>
      <c r="B8" s="386" t="s">
        <v>71</v>
      </c>
      <c r="C8" s="387" t="s">
        <v>273</v>
      </c>
      <c r="D8" s="387" t="s">
        <v>44</v>
      </c>
      <c r="E8" s="388" t="s">
        <v>78</v>
      </c>
      <c r="F8" s="388" t="s">
        <v>79</v>
      </c>
      <c r="G8" s="388" t="s">
        <v>80</v>
      </c>
      <c r="H8" s="388" t="s">
        <v>33</v>
      </c>
      <c r="I8" s="385"/>
      <c r="J8" s="385"/>
      <c r="K8" s="385"/>
      <c r="L8" s="385"/>
      <c r="M8" s="385"/>
      <c r="N8" s="385"/>
      <c r="O8" s="385"/>
      <c r="P8" s="385"/>
      <c r="Q8" s="385"/>
      <c r="R8" s="385"/>
      <c r="S8" s="385"/>
      <c r="T8" s="385"/>
      <c r="U8" s="385"/>
      <c r="V8" s="385"/>
      <c r="W8" s="385"/>
      <c r="X8" s="385"/>
      <c r="Y8" s="385"/>
      <c r="Z8" s="385"/>
      <c r="AA8" s="385"/>
      <c r="AB8" s="385"/>
      <c r="AC8" s="385"/>
      <c r="AD8" s="385"/>
      <c r="AE8" s="385"/>
      <c r="AF8" s="385"/>
      <c r="AG8" s="385"/>
      <c r="AH8" s="385"/>
      <c r="AI8" s="385"/>
      <c r="AJ8" s="385"/>
      <c r="AK8" s="385"/>
      <c r="AL8" s="385"/>
      <c r="AM8" s="385"/>
      <c r="AN8" s="385"/>
      <c r="AO8" s="385"/>
      <c r="AP8" s="385"/>
      <c r="AQ8" s="385"/>
      <c r="AR8" s="385"/>
      <c r="AS8" s="385"/>
      <c r="AT8" s="385"/>
      <c r="AU8" s="385"/>
      <c r="AV8" s="385"/>
      <c r="AW8" s="385"/>
      <c r="AX8" s="385"/>
      <c r="AY8" s="385"/>
      <c r="AZ8" s="385"/>
      <c r="BA8" s="385"/>
      <c r="BB8" s="385"/>
      <c r="BC8" s="385"/>
      <c r="BD8" s="385"/>
      <c r="BE8" s="385"/>
      <c r="BF8" s="385"/>
      <c r="BG8" s="385"/>
      <c r="BH8" s="385"/>
      <c r="BI8" s="385"/>
      <c r="BJ8" s="385"/>
      <c r="BK8" s="385"/>
      <c r="BL8" s="385"/>
      <c r="BM8" s="385"/>
      <c r="BN8" s="385"/>
      <c r="BO8" s="385"/>
      <c r="BP8" s="385"/>
      <c r="BQ8" s="385"/>
      <c r="BR8" s="385"/>
      <c r="BS8" s="385"/>
      <c r="BT8" s="385"/>
      <c r="BU8" s="385"/>
      <c r="BV8" s="385"/>
      <c r="BW8" s="385"/>
      <c r="BX8" s="385"/>
      <c r="BY8" s="385"/>
      <c r="BZ8" s="385"/>
      <c r="CA8" s="385"/>
      <c r="CB8" s="385"/>
      <c r="CC8" s="385"/>
      <c r="CD8" s="385"/>
      <c r="CE8" s="385"/>
      <c r="CF8" s="385"/>
      <c r="CG8" s="385"/>
      <c r="CH8" s="385"/>
      <c r="CI8" s="385"/>
      <c r="CJ8" s="385"/>
      <c r="CK8" s="385"/>
      <c r="CL8" s="385"/>
      <c r="CM8" s="385"/>
      <c r="CN8" s="385"/>
      <c r="CO8" s="385"/>
      <c r="CP8" s="385"/>
      <c r="CQ8" s="385"/>
      <c r="CR8" s="385"/>
      <c r="CS8" s="385"/>
      <c r="CT8" s="385"/>
      <c r="CU8" s="385"/>
      <c r="CV8" s="385"/>
      <c r="CW8" s="385"/>
      <c r="CX8" s="385"/>
      <c r="CY8" s="385"/>
      <c r="CZ8" s="385"/>
      <c r="DA8" s="385"/>
      <c r="DB8" s="385"/>
      <c r="DC8" s="385"/>
      <c r="DD8" s="385"/>
      <c r="DE8" s="385"/>
      <c r="DF8" s="385"/>
      <c r="DG8" s="385"/>
      <c r="DH8" s="385"/>
      <c r="DI8" s="385"/>
      <c r="DJ8" s="385"/>
      <c r="DK8" s="385"/>
      <c r="DL8" s="385"/>
      <c r="DM8" s="385"/>
      <c r="DN8" s="385"/>
      <c r="DO8" s="385"/>
      <c r="DP8" s="385"/>
      <c r="DQ8" s="385"/>
      <c r="DR8" s="385"/>
      <c r="DS8" s="385"/>
      <c r="DT8" s="385"/>
      <c r="DU8" s="385"/>
      <c r="DV8" s="385"/>
      <c r="DW8" s="385"/>
      <c r="DX8" s="385"/>
      <c r="DY8" s="385"/>
      <c r="DZ8" s="385"/>
      <c r="EA8" s="385"/>
      <c r="EB8" s="385"/>
      <c r="EC8" s="385"/>
      <c r="ED8" s="385"/>
      <c r="EE8" s="385"/>
      <c r="EF8" s="385"/>
      <c r="EG8" s="385"/>
      <c r="EH8" s="385"/>
      <c r="EI8" s="385"/>
      <c r="EJ8" s="385"/>
      <c r="EK8" s="385"/>
      <c r="EL8" s="385"/>
      <c r="EM8" s="385"/>
      <c r="EN8" s="385"/>
      <c r="EO8" s="385"/>
      <c r="EP8" s="385"/>
      <c r="EQ8" s="385"/>
      <c r="ER8" s="385"/>
      <c r="ES8" s="385"/>
      <c r="ET8" s="385"/>
      <c r="EU8" s="385"/>
      <c r="EV8" s="385"/>
      <c r="EW8" s="385"/>
      <c r="EX8" s="385"/>
      <c r="EY8" s="385"/>
      <c r="EZ8" s="385"/>
      <c r="FA8" s="385"/>
      <c r="FB8" s="385"/>
      <c r="FC8" s="385"/>
      <c r="FD8" s="385"/>
      <c r="FE8" s="385"/>
      <c r="FF8" s="385"/>
      <c r="FG8" s="385"/>
      <c r="FH8" s="385"/>
      <c r="FI8" s="385"/>
      <c r="FJ8" s="385"/>
      <c r="FK8" s="385"/>
      <c r="FL8" s="385"/>
      <c r="FM8" s="385"/>
      <c r="FN8" s="385"/>
      <c r="FO8" s="385"/>
      <c r="FP8" s="385"/>
      <c r="FQ8" s="385"/>
      <c r="FR8" s="385"/>
      <c r="FS8" s="385"/>
      <c r="FT8" s="385"/>
      <c r="FU8" s="385"/>
      <c r="FV8" s="385"/>
      <c r="FW8" s="385"/>
      <c r="FX8" s="385"/>
      <c r="FY8" s="385"/>
      <c r="FZ8" s="385"/>
      <c r="GA8" s="385"/>
      <c r="GB8" s="385"/>
      <c r="GC8" s="385"/>
      <c r="GD8" s="385"/>
      <c r="GE8" s="385"/>
      <c r="GF8" s="385"/>
      <c r="GG8" s="385"/>
      <c r="GH8" s="385"/>
      <c r="GI8" s="385"/>
      <c r="GJ8" s="385"/>
      <c r="GK8" s="385"/>
      <c r="GL8" s="385"/>
      <c r="GM8" s="385"/>
      <c r="GN8" s="385"/>
      <c r="GO8" s="385"/>
      <c r="GP8" s="385"/>
      <c r="GQ8" s="385"/>
      <c r="GR8" s="385"/>
      <c r="GS8" s="385"/>
      <c r="GT8" s="385"/>
      <c r="GU8" s="385"/>
      <c r="GV8" s="385"/>
      <c r="GW8" s="385"/>
      <c r="GX8" s="385"/>
      <c r="GY8" s="385"/>
      <c r="GZ8" s="385"/>
      <c r="HA8" s="385"/>
      <c r="HB8" s="385"/>
      <c r="HC8" s="385"/>
      <c r="HD8" s="385"/>
      <c r="HE8" s="385"/>
      <c r="HF8" s="385"/>
      <c r="HG8" s="385"/>
      <c r="HH8" s="385"/>
      <c r="HI8" s="385"/>
      <c r="HJ8" s="385"/>
      <c r="HK8" s="385"/>
      <c r="HL8" s="385"/>
      <c r="HM8" s="385"/>
      <c r="HN8" s="385"/>
      <c r="HO8" s="385"/>
      <c r="HP8" s="385"/>
      <c r="HQ8" s="385"/>
      <c r="HR8" s="385"/>
      <c r="HS8" s="385"/>
      <c r="HT8" s="385"/>
      <c r="HU8" s="385"/>
      <c r="HV8" s="385"/>
      <c r="HW8" s="385"/>
      <c r="HX8" s="385"/>
      <c r="HY8" s="385"/>
      <c r="HZ8" s="385"/>
      <c r="IA8" s="385"/>
      <c r="IB8" s="385"/>
      <c r="IC8" s="385"/>
      <c r="ID8" s="385"/>
      <c r="IE8" s="385"/>
      <c r="IF8" s="385"/>
      <c r="IG8" s="385"/>
      <c r="IH8" s="385"/>
      <c r="II8" s="385"/>
      <c r="IJ8" s="385"/>
      <c r="IK8" s="385"/>
      <c r="IL8" s="385"/>
      <c r="IM8" s="385"/>
      <c r="IN8" s="385"/>
      <c r="IO8" s="385"/>
      <c r="IP8" s="385"/>
      <c r="IQ8" s="385"/>
      <c r="IR8" s="385"/>
      <c r="IS8" s="385"/>
      <c r="IT8" s="385"/>
      <c r="IU8" s="385"/>
      <c r="IV8" s="385"/>
    </row>
    <row r="9" spans="1:256">
      <c r="B9" s="389" t="s">
        <v>9</v>
      </c>
      <c r="C9" s="390"/>
      <c r="D9" s="390"/>
      <c r="E9" s="391"/>
      <c r="F9" s="392"/>
      <c r="G9" s="390"/>
      <c r="H9" s="390"/>
    </row>
    <row r="10" spans="1:256">
      <c r="B10" s="393" t="s">
        <v>17</v>
      </c>
      <c r="C10" s="380"/>
      <c r="D10" s="380"/>
      <c r="E10" s="394"/>
      <c r="F10" s="395"/>
      <c r="G10" s="380"/>
      <c r="H10" s="380"/>
    </row>
    <row r="11" spans="1:256">
      <c r="A11" s="380"/>
      <c r="B11" s="396" t="s">
        <v>82</v>
      </c>
      <c r="C11" s="380"/>
      <c r="D11" s="380"/>
      <c r="E11" s="397"/>
      <c r="F11" s="398"/>
      <c r="I11" s="380"/>
      <c r="J11" s="380"/>
      <c r="K11" s="380"/>
      <c r="L11" s="380"/>
      <c r="M11" s="380"/>
      <c r="N11" s="380"/>
      <c r="O11" s="380"/>
      <c r="P11" s="380"/>
      <c r="Q11" s="380"/>
      <c r="R11" s="380"/>
      <c r="S11" s="380"/>
      <c r="T11" s="380"/>
      <c r="U11" s="380"/>
      <c r="V11" s="380"/>
      <c r="W11" s="380"/>
      <c r="X11" s="380"/>
      <c r="Y11" s="380"/>
      <c r="Z11" s="380"/>
      <c r="AA11" s="380"/>
      <c r="AB11" s="380"/>
      <c r="AC11" s="380"/>
      <c r="AD11" s="380"/>
      <c r="AE11" s="380"/>
      <c r="AF11" s="380"/>
      <c r="AG11" s="380"/>
      <c r="AH11" s="380"/>
      <c r="AI11" s="380"/>
      <c r="AJ11" s="380"/>
      <c r="AK11" s="380"/>
      <c r="AL11" s="380"/>
      <c r="AM11" s="380"/>
      <c r="AN11" s="380"/>
      <c r="AO11" s="380"/>
      <c r="AP11" s="380"/>
      <c r="AQ11" s="380"/>
      <c r="AR11" s="380"/>
      <c r="AS11" s="380"/>
      <c r="AT11" s="380"/>
      <c r="AU11" s="380"/>
      <c r="AV11" s="380"/>
      <c r="AW11" s="380"/>
      <c r="AX11" s="380"/>
      <c r="AY11" s="380"/>
      <c r="AZ11" s="380"/>
      <c r="BA11" s="380"/>
      <c r="BB11" s="380"/>
      <c r="BC11" s="380"/>
      <c r="BD11" s="380"/>
      <c r="BE11" s="380"/>
      <c r="BF11" s="380"/>
      <c r="BG11" s="380"/>
      <c r="BH11" s="380"/>
      <c r="BI11" s="380"/>
      <c r="BJ11" s="380"/>
      <c r="BK11" s="380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380"/>
      <c r="CE11" s="380"/>
      <c r="CF11" s="380"/>
      <c r="CG11" s="380"/>
      <c r="CH11" s="380"/>
      <c r="CI11" s="380"/>
      <c r="CJ11" s="380"/>
      <c r="CK11" s="380"/>
      <c r="CL11" s="380"/>
      <c r="CM11" s="380"/>
      <c r="CN11" s="380"/>
      <c r="CO11" s="380"/>
      <c r="CP11" s="380"/>
      <c r="CQ11" s="380"/>
      <c r="CR11" s="380"/>
      <c r="CS11" s="380"/>
      <c r="CT11" s="380"/>
      <c r="CU11" s="380"/>
      <c r="CV11" s="380"/>
      <c r="CW11" s="380"/>
      <c r="CX11" s="380"/>
      <c r="CY11" s="380"/>
      <c r="CZ11" s="380"/>
      <c r="DA11" s="380"/>
      <c r="DB11" s="380"/>
      <c r="DC11" s="380"/>
      <c r="DD11" s="380"/>
      <c r="DE11" s="380"/>
      <c r="DF11" s="380"/>
      <c r="DG11" s="380"/>
      <c r="DH11" s="380"/>
      <c r="DI11" s="380"/>
      <c r="DJ11" s="380"/>
      <c r="DK11" s="380"/>
      <c r="DL11" s="380"/>
      <c r="DM11" s="380"/>
      <c r="DN11" s="380"/>
      <c r="DO11" s="380"/>
      <c r="DP11" s="380"/>
      <c r="DQ11" s="380"/>
      <c r="DR11" s="380"/>
      <c r="DS11" s="380"/>
      <c r="DT11" s="380"/>
      <c r="DU11" s="380"/>
      <c r="DV11" s="380"/>
      <c r="DW11" s="380"/>
      <c r="DX11" s="380"/>
      <c r="DY11" s="380"/>
      <c r="DZ11" s="380"/>
      <c r="EA11" s="380"/>
      <c r="EB11" s="380"/>
      <c r="EC11" s="380"/>
      <c r="ED11" s="380"/>
      <c r="EE11" s="380"/>
      <c r="EF11" s="380"/>
      <c r="EG11" s="380"/>
      <c r="EH11" s="380"/>
      <c r="EI11" s="380"/>
      <c r="EJ11" s="380"/>
      <c r="EK11" s="380"/>
      <c r="EL11" s="380"/>
      <c r="EM11" s="380"/>
      <c r="EN11" s="380"/>
      <c r="EO11" s="380"/>
      <c r="EP11" s="380"/>
      <c r="EQ11" s="380"/>
      <c r="ER11" s="380"/>
      <c r="ES11" s="380"/>
      <c r="ET11" s="380"/>
      <c r="EU11" s="380"/>
      <c r="EV11" s="380"/>
      <c r="EW11" s="380"/>
      <c r="EX11" s="380"/>
      <c r="EY11" s="380"/>
      <c r="EZ11" s="380"/>
      <c r="FA11" s="380"/>
      <c r="FB11" s="380"/>
      <c r="FC11" s="380"/>
      <c r="FD11" s="380"/>
      <c r="FE11" s="380"/>
      <c r="FF11" s="380"/>
      <c r="FG11" s="380"/>
      <c r="FH11" s="380"/>
      <c r="FI11" s="380"/>
      <c r="FJ11" s="380"/>
      <c r="FK11" s="380"/>
      <c r="FL11" s="380"/>
      <c r="FM11" s="380"/>
      <c r="FN11" s="380"/>
      <c r="FO11" s="380"/>
      <c r="FP11" s="380"/>
      <c r="FQ11" s="380"/>
      <c r="FR11" s="380"/>
      <c r="FS11" s="380"/>
      <c r="FT11" s="380"/>
      <c r="FU11" s="380"/>
      <c r="FV11" s="380"/>
      <c r="FW11" s="380"/>
      <c r="FX11" s="380"/>
      <c r="FY11" s="380"/>
      <c r="FZ11" s="380"/>
      <c r="GA11" s="380"/>
      <c r="GB11" s="380"/>
      <c r="GC11" s="380"/>
      <c r="GD11" s="380"/>
      <c r="GE11" s="380"/>
      <c r="GF11" s="380"/>
      <c r="GG11" s="380"/>
      <c r="GH11" s="380"/>
      <c r="GI11" s="380"/>
      <c r="GJ11" s="380"/>
      <c r="GK11" s="380"/>
      <c r="GL11" s="380"/>
      <c r="GM11" s="380"/>
      <c r="GN11" s="380"/>
      <c r="GO11" s="380"/>
      <c r="GP11" s="380"/>
      <c r="GQ11" s="380"/>
      <c r="GR11" s="380"/>
      <c r="GS11" s="380"/>
      <c r="GT11" s="380"/>
      <c r="GU11" s="380"/>
      <c r="GV11" s="380"/>
      <c r="GW11" s="380"/>
      <c r="GX11" s="380"/>
      <c r="GY11" s="380"/>
      <c r="GZ11" s="380"/>
      <c r="HA11" s="380"/>
      <c r="HB11" s="380"/>
      <c r="HC11" s="380"/>
      <c r="HD11" s="380"/>
      <c r="HE11" s="380"/>
      <c r="HF11" s="380"/>
      <c r="HG11" s="380"/>
      <c r="HH11" s="380"/>
      <c r="HI11" s="380"/>
      <c r="HJ11" s="380"/>
      <c r="HK11" s="380"/>
      <c r="HL11" s="380"/>
      <c r="HM11" s="380"/>
      <c r="HN11" s="380"/>
      <c r="HO11" s="380"/>
      <c r="HP11" s="380"/>
      <c r="HQ11" s="380"/>
      <c r="HR11" s="380"/>
      <c r="HS11" s="380"/>
      <c r="HT11" s="380"/>
      <c r="HU11" s="380"/>
      <c r="HV11" s="380"/>
      <c r="HW11" s="380"/>
      <c r="HX11" s="380"/>
      <c r="HY11" s="380"/>
      <c r="HZ11" s="380"/>
      <c r="IA11" s="380"/>
      <c r="IB11" s="380"/>
      <c r="IC11" s="380"/>
      <c r="ID11" s="380"/>
      <c r="IE11" s="380"/>
      <c r="IF11" s="380"/>
      <c r="IG11" s="380"/>
      <c r="IH11" s="380"/>
      <c r="II11" s="380"/>
      <c r="IJ11" s="380"/>
      <c r="IK11" s="380"/>
      <c r="IL11" s="380"/>
      <c r="IM11" s="380"/>
      <c r="IN11" s="380"/>
      <c r="IO11" s="380"/>
      <c r="IP11" s="380"/>
      <c r="IQ11" s="380"/>
      <c r="IR11" s="380"/>
      <c r="IS11" s="380"/>
      <c r="IT11" s="380"/>
      <c r="IU11" s="380"/>
      <c r="IV11" s="380"/>
    </row>
    <row r="12" spans="1:256">
      <c r="B12" s="399" t="str">
        <v>מדדים כולל מניות</v>
      </c>
      <c r="C12" s="380"/>
      <c r="D12" s="380"/>
      <c r="E12" s="394"/>
      <c r="F12" s="395"/>
      <c r="G12" s="380"/>
      <c r="H12" s="380"/>
    </row>
    <row r="13" spans="1:256">
      <c r="B13" s="400" t="str">
        <v>C 1230 APR 2013</v>
      </c>
      <c r="C13" s="378">
        <v>80955438</v>
      </c>
      <c r="D13" s="378" t="s">
        <v>86</v>
      </c>
      <c r="E13" s="397">
        <v>3000</v>
      </c>
      <c r="F13" s="398">
        <v>226400</v>
      </c>
      <c r="G13" s="397">
        <v>6792</v>
      </c>
      <c r="H13" s="401">
        <f>+G13/'סיכום נכסי הקרן'!total</f>
        <v>0.000212245261991777</v>
      </c>
    </row>
    <row r="14" spans="1:256">
      <c r="B14" s="400" t="str">
        <v>P 1230 APR 2013</v>
      </c>
      <c r="C14" s="378">
        <v>80955669</v>
      </c>
      <c r="D14" s="378" t="s">
        <v>86</v>
      </c>
      <c r="E14" s="397">
        <v>-3000</v>
      </c>
      <c r="F14" s="398">
        <v>117200</v>
      </c>
      <c r="G14" s="397">
        <v>-3516</v>
      </c>
      <c r="H14" s="401">
        <f>+G14/'סיכום נכסי הקרן'!total</f>
        <v>-0.000109872547285496</v>
      </c>
    </row>
    <row r="15" spans="1:256">
      <c r="B15" s="402"/>
      <c r="E15" s="397"/>
      <c r="F15" s="398"/>
    </row>
    <row r="16" spans="1:256">
      <c r="B16" s="396" t="s">
        <v>90</v>
      </c>
      <c r="C16" s="380"/>
      <c r="D16" s="380"/>
      <c r="E16" s="394"/>
      <c r="F16" s="395"/>
      <c r="G16" s="394">
        <f>SUM(G13:G15)</f>
        <v>3276</v>
      </c>
      <c r="H16" s="403">
        <f>+G16/'סיכום נכסי הקרן'!total</f>
        <v>0.000102372714706281</v>
      </c>
    </row>
    <row r="17" spans="1:256">
      <c r="B17" s="404"/>
      <c r="E17" s="397"/>
      <c r="F17" s="398"/>
    </row>
    <row r="18" spans="1:256">
      <c r="B18" s="393" t="str">
        <v>אופציות (8) סה"כ</v>
      </c>
      <c r="C18" s="380"/>
      <c r="D18" s="380"/>
      <c r="E18" s="394"/>
      <c r="F18" s="395"/>
      <c r="G18" s="394">
        <f>+G16</f>
        <v>3276</v>
      </c>
      <c r="H18" s="403">
        <f>+G18/'סיכום נכסי הקרן'!total</f>
        <v>0.000102372714706281</v>
      </c>
    </row>
    <row r="19" spans="1:256">
      <c r="B19" s="405"/>
      <c r="C19" s="406"/>
      <c r="D19" s="406"/>
      <c r="E19" s="407"/>
      <c r="F19" s="408"/>
      <c r="G19" s="406"/>
      <c r="H19" s="406"/>
    </row>
    <row r="22" spans="1:256">
      <c r="A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0"/>
      <c r="AF22" s="380"/>
      <c r="AG22" s="380"/>
      <c r="AH22" s="380"/>
      <c r="AI22" s="380"/>
      <c r="AJ22" s="380"/>
      <c r="AK22" s="380"/>
      <c r="AL22" s="380"/>
      <c r="AM22" s="380"/>
      <c r="AN22" s="380"/>
      <c r="AO22" s="380"/>
      <c r="AP22" s="380"/>
      <c r="AQ22" s="380"/>
      <c r="AR22" s="380"/>
      <c r="AS22" s="380"/>
      <c r="AT22" s="380"/>
      <c r="AU22" s="380"/>
      <c r="AV22" s="380"/>
      <c r="AW22" s="380"/>
      <c r="AX22" s="380"/>
      <c r="AY22" s="380"/>
      <c r="AZ22" s="380"/>
      <c r="BA22" s="380"/>
      <c r="BB22" s="380"/>
      <c r="BC22" s="380"/>
      <c r="BD22" s="380"/>
      <c r="BE22" s="380"/>
      <c r="BF22" s="380"/>
      <c r="BG22" s="380"/>
      <c r="BH22" s="380"/>
      <c r="BI22" s="380"/>
      <c r="BJ22" s="380"/>
      <c r="BK22" s="380"/>
      <c r="BL22" s="380"/>
      <c r="BM22" s="380"/>
      <c r="BN22" s="380"/>
      <c r="BO22" s="380"/>
      <c r="BP22" s="380"/>
      <c r="BQ22" s="380"/>
      <c r="BR22" s="380"/>
      <c r="BS22" s="380"/>
      <c r="BT22" s="380"/>
      <c r="BU22" s="380"/>
      <c r="BV22" s="380"/>
      <c r="BW22" s="380"/>
      <c r="BX22" s="380"/>
      <c r="BY22" s="380"/>
      <c r="BZ22" s="380"/>
      <c r="CA22" s="380"/>
      <c r="CB22" s="380"/>
      <c r="CC22" s="380"/>
      <c r="CD22" s="380"/>
      <c r="CE22" s="380"/>
      <c r="CF22" s="380"/>
      <c r="CG22" s="380"/>
      <c r="CH22" s="380"/>
      <c r="CI22" s="380"/>
      <c r="CJ22" s="380"/>
      <c r="CK22" s="380"/>
      <c r="CL22" s="380"/>
      <c r="CM22" s="380"/>
      <c r="CN22" s="380"/>
      <c r="CO22" s="380"/>
      <c r="CP22" s="380"/>
      <c r="CQ22" s="380"/>
      <c r="CR22" s="380"/>
      <c r="CS22" s="380"/>
      <c r="CT22" s="380"/>
      <c r="CU22" s="380"/>
      <c r="CV22" s="380"/>
      <c r="CW22" s="380"/>
      <c r="CX22" s="380"/>
      <c r="CY22" s="380"/>
      <c r="CZ22" s="380"/>
      <c r="DA22" s="380"/>
      <c r="DB22" s="380"/>
      <c r="DC22" s="380"/>
      <c r="DD22" s="380"/>
      <c r="DE22" s="380"/>
      <c r="DF22" s="380"/>
      <c r="DG22" s="380"/>
      <c r="DH22" s="380"/>
      <c r="DI22" s="380"/>
      <c r="DJ22" s="380"/>
      <c r="DK22" s="380"/>
      <c r="DL22" s="380"/>
      <c r="DM22" s="380"/>
      <c r="DN22" s="380"/>
      <c r="DO22" s="380"/>
      <c r="DP22" s="380"/>
      <c r="DQ22" s="380"/>
      <c r="DR22" s="380"/>
      <c r="DS22" s="380"/>
      <c r="DT22" s="380"/>
      <c r="DU22" s="380"/>
      <c r="DV22" s="380"/>
      <c r="DW22" s="380"/>
      <c r="DX22" s="380"/>
      <c r="DY22" s="380"/>
      <c r="DZ22" s="380"/>
      <c r="EA22" s="380"/>
      <c r="EB22" s="380"/>
      <c r="EC22" s="380"/>
      <c r="ED22" s="380"/>
      <c r="EE22" s="380"/>
      <c r="EF22" s="380"/>
      <c r="EG22" s="380"/>
      <c r="EH22" s="380"/>
      <c r="EI22" s="380"/>
      <c r="EJ22" s="380"/>
      <c r="EK22" s="380"/>
      <c r="EL22" s="380"/>
      <c r="EM22" s="380"/>
      <c r="EN22" s="380"/>
      <c r="EO22" s="380"/>
      <c r="EP22" s="380"/>
      <c r="EQ22" s="380"/>
      <c r="ER22" s="380"/>
      <c r="ES22" s="380"/>
      <c r="ET22" s="380"/>
      <c r="EU22" s="380"/>
      <c r="EV22" s="380"/>
      <c r="EW22" s="380"/>
      <c r="EX22" s="380"/>
      <c r="EY22" s="380"/>
      <c r="EZ22" s="380"/>
      <c r="FA22" s="380"/>
      <c r="FB22" s="380"/>
      <c r="FC22" s="380"/>
      <c r="FD22" s="380"/>
      <c r="FE22" s="380"/>
      <c r="FF22" s="380"/>
      <c r="FG22" s="380"/>
      <c r="FH22" s="380"/>
      <c r="FI22" s="380"/>
      <c r="FJ22" s="380"/>
      <c r="FK22" s="380"/>
      <c r="FL22" s="380"/>
      <c r="FM22" s="380"/>
      <c r="FN22" s="380"/>
      <c r="FO22" s="380"/>
      <c r="FP22" s="380"/>
      <c r="FQ22" s="380"/>
      <c r="FR22" s="380"/>
      <c r="FS22" s="380"/>
      <c r="FT22" s="380"/>
      <c r="FU22" s="380"/>
      <c r="FV22" s="380"/>
      <c r="FW22" s="380"/>
      <c r="FX22" s="380"/>
      <c r="FY22" s="380"/>
      <c r="FZ22" s="380"/>
      <c r="GA22" s="380"/>
      <c r="GB22" s="380"/>
      <c r="GC22" s="380"/>
      <c r="GD22" s="380"/>
      <c r="GE22" s="380"/>
      <c r="GF22" s="380"/>
      <c r="GG22" s="380"/>
      <c r="GH22" s="380"/>
      <c r="GI22" s="380"/>
      <c r="GJ22" s="380"/>
      <c r="GK22" s="380"/>
      <c r="GL22" s="380"/>
      <c r="GM22" s="380"/>
      <c r="GN22" s="380"/>
      <c r="GO22" s="380"/>
      <c r="GP22" s="380"/>
      <c r="GQ22" s="380"/>
      <c r="GR22" s="380"/>
      <c r="GS22" s="380"/>
      <c r="GT22" s="380"/>
      <c r="GU22" s="380"/>
      <c r="GV22" s="380"/>
      <c r="GW22" s="380"/>
      <c r="GX22" s="380"/>
      <c r="GY22" s="380"/>
      <c r="GZ22" s="380"/>
      <c r="HA22" s="380"/>
      <c r="HB22" s="380"/>
      <c r="HC22" s="380"/>
      <c r="HD22" s="380"/>
      <c r="HE22" s="380"/>
      <c r="HF22" s="380"/>
      <c r="HG22" s="380"/>
      <c r="HH22" s="380"/>
      <c r="HI22" s="380"/>
      <c r="HJ22" s="380"/>
      <c r="HK22" s="380"/>
      <c r="HL22" s="380"/>
      <c r="HM22" s="380"/>
      <c r="HN22" s="380"/>
      <c r="HO22" s="380"/>
      <c r="HP22" s="380"/>
      <c r="HQ22" s="380"/>
      <c r="HR22" s="380"/>
      <c r="HS22" s="380"/>
      <c r="HT22" s="380"/>
      <c r="HU22" s="380"/>
      <c r="HV22" s="380"/>
      <c r="HW22" s="380"/>
      <c r="HX22" s="380"/>
      <c r="HY22" s="380"/>
      <c r="HZ22" s="380"/>
      <c r="IA22" s="380"/>
      <c r="IB22" s="380"/>
      <c r="IC22" s="380"/>
      <c r="ID22" s="380"/>
      <c r="IE22" s="380"/>
      <c r="IF22" s="380"/>
      <c r="IG22" s="380"/>
      <c r="IH22" s="380"/>
      <c r="II22" s="380"/>
      <c r="IJ22" s="380"/>
      <c r="IK22" s="380"/>
      <c r="IL22" s="380"/>
      <c r="IM22" s="380"/>
      <c r="IN22" s="380"/>
      <c r="IO22" s="380"/>
      <c r="IP22" s="380"/>
      <c r="IQ22" s="380"/>
      <c r="IR22" s="380"/>
      <c r="IS22" s="380"/>
      <c r="IT22" s="380"/>
      <c r="IU22" s="380"/>
      <c r="IV22" s="380"/>
    </row>
    <row r="26" spans="1:256">
      <c r="A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0"/>
      <c r="AF26" s="380"/>
      <c r="AG26" s="380"/>
      <c r="AH26" s="380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0"/>
      <c r="AX26" s="380"/>
      <c r="AY26" s="380"/>
      <c r="AZ26" s="380"/>
      <c r="BA26" s="380"/>
      <c r="BB26" s="380"/>
      <c r="BC26" s="380"/>
      <c r="BD26" s="380"/>
      <c r="BE26" s="380"/>
      <c r="BF26" s="380"/>
      <c r="BG26" s="380"/>
      <c r="BH26" s="380"/>
      <c r="BI26" s="380"/>
      <c r="BJ26" s="380"/>
      <c r="BK26" s="380"/>
      <c r="BL26" s="380"/>
      <c r="BM26" s="380"/>
      <c r="BN26" s="380"/>
      <c r="BO26" s="380"/>
      <c r="BP26" s="380"/>
      <c r="BQ26" s="380"/>
      <c r="BR26" s="380"/>
      <c r="BS26" s="380"/>
      <c r="BT26" s="380"/>
      <c r="BU26" s="380"/>
      <c r="BV26" s="380"/>
      <c r="BW26" s="380"/>
      <c r="BX26" s="380"/>
      <c r="BY26" s="380"/>
      <c r="BZ26" s="380"/>
      <c r="CA26" s="380"/>
      <c r="CB26" s="380"/>
      <c r="CC26" s="380"/>
      <c r="CD26" s="380"/>
      <c r="CE26" s="380"/>
      <c r="CF26" s="380"/>
      <c r="CG26" s="380"/>
      <c r="CH26" s="380"/>
      <c r="CI26" s="380"/>
      <c r="CJ26" s="380"/>
      <c r="CK26" s="380"/>
      <c r="CL26" s="380"/>
      <c r="CM26" s="380"/>
      <c r="CN26" s="380"/>
      <c r="CO26" s="380"/>
      <c r="CP26" s="380"/>
      <c r="CQ26" s="380"/>
      <c r="CR26" s="380"/>
      <c r="CS26" s="380"/>
      <c r="CT26" s="380"/>
      <c r="CU26" s="380"/>
      <c r="CV26" s="380"/>
      <c r="CW26" s="380"/>
      <c r="CX26" s="380"/>
      <c r="CY26" s="380"/>
      <c r="CZ26" s="380"/>
      <c r="DA26" s="380"/>
      <c r="DB26" s="380"/>
      <c r="DC26" s="380"/>
      <c r="DD26" s="380"/>
      <c r="DE26" s="380"/>
      <c r="DF26" s="380"/>
      <c r="DG26" s="380"/>
      <c r="DH26" s="380"/>
      <c r="DI26" s="380"/>
      <c r="DJ26" s="380"/>
      <c r="DK26" s="380"/>
      <c r="DL26" s="380"/>
      <c r="DM26" s="380"/>
      <c r="DN26" s="380"/>
      <c r="DO26" s="380"/>
      <c r="DP26" s="380"/>
      <c r="DQ26" s="380"/>
      <c r="DR26" s="380"/>
      <c r="DS26" s="380"/>
      <c r="DT26" s="380"/>
      <c r="DU26" s="380"/>
      <c r="DV26" s="380"/>
      <c r="DW26" s="380"/>
      <c r="DX26" s="380"/>
      <c r="DY26" s="380"/>
      <c r="DZ26" s="380"/>
      <c r="EA26" s="380"/>
      <c r="EB26" s="380"/>
      <c r="EC26" s="380"/>
      <c r="ED26" s="380"/>
      <c r="EE26" s="380"/>
      <c r="EF26" s="380"/>
      <c r="EG26" s="380"/>
      <c r="EH26" s="380"/>
      <c r="EI26" s="380"/>
      <c r="EJ26" s="380"/>
      <c r="EK26" s="380"/>
      <c r="EL26" s="380"/>
      <c r="EM26" s="380"/>
      <c r="EN26" s="380"/>
      <c r="EO26" s="380"/>
      <c r="EP26" s="380"/>
      <c r="EQ26" s="380"/>
      <c r="ER26" s="380"/>
      <c r="ES26" s="380"/>
      <c r="ET26" s="380"/>
      <c r="EU26" s="380"/>
      <c r="EV26" s="380"/>
      <c r="EW26" s="380"/>
      <c r="EX26" s="380"/>
      <c r="EY26" s="380"/>
      <c r="EZ26" s="380"/>
      <c r="FA26" s="380"/>
      <c r="FB26" s="380"/>
      <c r="FC26" s="380"/>
      <c r="FD26" s="380"/>
      <c r="FE26" s="380"/>
      <c r="FF26" s="380"/>
      <c r="FG26" s="380"/>
      <c r="FH26" s="380"/>
      <c r="FI26" s="380"/>
      <c r="FJ26" s="380"/>
      <c r="FK26" s="380"/>
      <c r="FL26" s="380"/>
      <c r="FM26" s="380"/>
      <c r="FN26" s="380"/>
      <c r="FO26" s="380"/>
      <c r="FP26" s="380"/>
      <c r="FQ26" s="380"/>
      <c r="FR26" s="380"/>
      <c r="FS26" s="380"/>
      <c r="FT26" s="380"/>
      <c r="FU26" s="380"/>
      <c r="FV26" s="380"/>
      <c r="FW26" s="380"/>
      <c r="FX26" s="380"/>
      <c r="FY26" s="380"/>
      <c r="FZ26" s="380"/>
      <c r="GA26" s="380"/>
      <c r="GB26" s="380"/>
      <c r="GC26" s="380"/>
      <c r="GD26" s="380"/>
      <c r="GE26" s="380"/>
      <c r="GF26" s="380"/>
      <c r="GG26" s="380"/>
      <c r="GH26" s="380"/>
      <c r="GI26" s="380"/>
      <c r="GJ26" s="380"/>
      <c r="GK26" s="380"/>
      <c r="GL26" s="380"/>
      <c r="GM26" s="380"/>
      <c r="GN26" s="380"/>
      <c r="GO26" s="380"/>
      <c r="GP26" s="380"/>
      <c r="GQ26" s="380"/>
      <c r="GR26" s="380"/>
      <c r="GS26" s="380"/>
      <c r="GT26" s="380"/>
      <c r="GU26" s="380"/>
      <c r="GV26" s="380"/>
      <c r="GW26" s="380"/>
      <c r="GX26" s="380"/>
      <c r="GY26" s="380"/>
      <c r="GZ26" s="380"/>
      <c r="HA26" s="380"/>
      <c r="HB26" s="380"/>
      <c r="HC26" s="380"/>
      <c r="HD26" s="380"/>
      <c r="HE26" s="380"/>
      <c r="HF26" s="380"/>
      <c r="HG26" s="380"/>
      <c r="HH26" s="380"/>
      <c r="HI26" s="380"/>
      <c r="HJ26" s="380"/>
      <c r="HK26" s="380"/>
      <c r="HL26" s="380"/>
      <c r="HM26" s="380"/>
      <c r="HN26" s="380"/>
      <c r="HO26" s="380"/>
      <c r="HP26" s="380"/>
      <c r="HQ26" s="380"/>
      <c r="HR26" s="380"/>
      <c r="HS26" s="380"/>
      <c r="HT26" s="380"/>
      <c r="HU26" s="380"/>
      <c r="HV26" s="380"/>
      <c r="HW26" s="380"/>
      <c r="HX26" s="380"/>
      <c r="HY26" s="380"/>
      <c r="HZ26" s="380"/>
      <c r="IA26" s="380"/>
      <c r="IB26" s="380"/>
      <c r="IC26" s="380"/>
      <c r="ID26" s="380"/>
      <c r="IE26" s="380"/>
      <c r="IF26" s="380"/>
      <c r="IG26" s="380"/>
      <c r="IH26" s="380"/>
      <c r="II26" s="380"/>
      <c r="IJ26" s="380"/>
      <c r="IK26" s="380"/>
      <c r="IL26" s="380"/>
      <c r="IM26" s="380"/>
      <c r="IN26" s="380"/>
      <c r="IO26" s="380"/>
      <c r="IP26" s="380"/>
      <c r="IQ26" s="380"/>
      <c r="IR26" s="380"/>
      <c r="IS26" s="380"/>
      <c r="IT26" s="380"/>
      <c r="IU26" s="380"/>
      <c r="IV26" s="380"/>
    </row>
    <row r="28" spans="1:256">
      <c r="A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380"/>
      <c r="BD28" s="380"/>
      <c r="BE28" s="380"/>
      <c r="BF28" s="380"/>
      <c r="BG28" s="380"/>
      <c r="BH28" s="380"/>
      <c r="BI28" s="380"/>
      <c r="BJ28" s="380"/>
      <c r="BK28" s="380"/>
      <c r="BL28" s="380"/>
      <c r="BM28" s="380"/>
      <c r="BN28" s="380"/>
      <c r="BO28" s="380"/>
      <c r="BP28" s="380"/>
      <c r="BQ28" s="380"/>
      <c r="BR28" s="380"/>
      <c r="BS28" s="380"/>
      <c r="BT28" s="380"/>
      <c r="BU28" s="380"/>
      <c r="BV28" s="380"/>
      <c r="BW28" s="380"/>
      <c r="BX28" s="380"/>
      <c r="BY28" s="380"/>
      <c r="BZ28" s="380"/>
      <c r="CA28" s="380"/>
      <c r="CB28" s="380"/>
      <c r="CC28" s="380"/>
      <c r="CD28" s="380"/>
      <c r="CE28" s="380"/>
      <c r="CF28" s="380"/>
      <c r="CG28" s="380"/>
      <c r="CH28" s="380"/>
      <c r="CI28" s="380"/>
      <c r="CJ28" s="380"/>
      <c r="CK28" s="380"/>
      <c r="CL28" s="380"/>
      <c r="CM28" s="380"/>
      <c r="CN28" s="380"/>
      <c r="CO28" s="380"/>
      <c r="CP28" s="380"/>
      <c r="CQ28" s="380"/>
      <c r="CR28" s="380"/>
      <c r="CS28" s="380"/>
      <c r="CT28" s="380"/>
      <c r="CU28" s="380"/>
      <c r="CV28" s="380"/>
      <c r="CW28" s="380"/>
      <c r="CX28" s="380"/>
      <c r="CY28" s="380"/>
      <c r="CZ28" s="380"/>
      <c r="DA28" s="380"/>
      <c r="DB28" s="380"/>
      <c r="DC28" s="380"/>
      <c r="DD28" s="380"/>
      <c r="DE28" s="380"/>
      <c r="DF28" s="380"/>
      <c r="DG28" s="380"/>
      <c r="DH28" s="380"/>
      <c r="DI28" s="380"/>
      <c r="DJ28" s="380"/>
      <c r="DK28" s="380"/>
      <c r="DL28" s="380"/>
      <c r="DM28" s="380"/>
      <c r="DN28" s="380"/>
      <c r="DO28" s="380"/>
      <c r="DP28" s="380"/>
      <c r="DQ28" s="380"/>
      <c r="DR28" s="380"/>
      <c r="DS28" s="380"/>
      <c r="DT28" s="380"/>
      <c r="DU28" s="380"/>
      <c r="DV28" s="380"/>
      <c r="DW28" s="380"/>
      <c r="DX28" s="380"/>
      <c r="DY28" s="380"/>
      <c r="DZ28" s="380"/>
      <c r="EA28" s="380"/>
      <c r="EB28" s="380"/>
      <c r="EC28" s="380"/>
      <c r="ED28" s="380"/>
      <c r="EE28" s="380"/>
      <c r="EF28" s="380"/>
      <c r="EG28" s="380"/>
      <c r="EH28" s="380"/>
      <c r="EI28" s="380"/>
      <c r="EJ28" s="380"/>
      <c r="EK28" s="380"/>
      <c r="EL28" s="380"/>
      <c r="EM28" s="380"/>
      <c r="EN28" s="380"/>
      <c r="EO28" s="380"/>
      <c r="EP28" s="380"/>
      <c r="EQ28" s="380"/>
      <c r="ER28" s="380"/>
      <c r="ES28" s="380"/>
      <c r="ET28" s="380"/>
      <c r="EU28" s="380"/>
      <c r="EV28" s="380"/>
      <c r="EW28" s="380"/>
      <c r="EX28" s="380"/>
      <c r="EY28" s="380"/>
      <c r="EZ28" s="380"/>
      <c r="FA28" s="380"/>
      <c r="FB28" s="380"/>
      <c r="FC28" s="380"/>
      <c r="FD28" s="380"/>
      <c r="FE28" s="380"/>
      <c r="FF28" s="380"/>
      <c r="FG28" s="380"/>
      <c r="FH28" s="380"/>
      <c r="FI28" s="380"/>
      <c r="FJ28" s="380"/>
      <c r="FK28" s="380"/>
      <c r="FL28" s="380"/>
      <c r="FM28" s="380"/>
      <c r="FN28" s="380"/>
      <c r="FO28" s="380"/>
      <c r="FP28" s="380"/>
      <c r="FQ28" s="380"/>
      <c r="FR28" s="380"/>
      <c r="FS28" s="380"/>
      <c r="FT28" s="380"/>
      <c r="FU28" s="380"/>
      <c r="FV28" s="380"/>
      <c r="FW28" s="380"/>
      <c r="FX28" s="380"/>
      <c r="FY28" s="380"/>
      <c r="FZ28" s="380"/>
      <c r="GA28" s="380"/>
      <c r="GB28" s="380"/>
      <c r="GC28" s="380"/>
      <c r="GD28" s="380"/>
      <c r="GE28" s="380"/>
      <c r="GF28" s="380"/>
      <c r="GG28" s="380"/>
      <c r="GH28" s="380"/>
      <c r="GI28" s="380"/>
      <c r="GJ28" s="380"/>
      <c r="GK28" s="380"/>
      <c r="GL28" s="380"/>
      <c r="GM28" s="380"/>
      <c r="GN28" s="380"/>
      <c r="GO28" s="380"/>
      <c r="GP28" s="380"/>
      <c r="GQ28" s="380"/>
      <c r="GR28" s="380"/>
      <c r="GS28" s="380"/>
      <c r="GT28" s="380"/>
      <c r="GU28" s="380"/>
      <c r="GV28" s="380"/>
      <c r="GW28" s="380"/>
      <c r="GX28" s="380"/>
      <c r="GY28" s="380"/>
      <c r="GZ28" s="380"/>
      <c r="HA28" s="380"/>
      <c r="HB28" s="380"/>
      <c r="HC28" s="380"/>
      <c r="HD28" s="380"/>
      <c r="HE28" s="380"/>
      <c r="HF28" s="380"/>
      <c r="HG28" s="380"/>
      <c r="HH28" s="380"/>
      <c r="HI28" s="380"/>
      <c r="HJ28" s="380"/>
      <c r="HK28" s="380"/>
      <c r="HL28" s="380"/>
      <c r="HM28" s="380"/>
      <c r="HN28" s="380"/>
      <c r="HO28" s="380"/>
      <c r="HP28" s="380"/>
      <c r="HQ28" s="380"/>
      <c r="HR28" s="380"/>
      <c r="HS28" s="380"/>
      <c r="HT28" s="380"/>
      <c r="HU28" s="380"/>
      <c r="HV28" s="380"/>
      <c r="HW28" s="380"/>
      <c r="HX28" s="380"/>
      <c r="HY28" s="380"/>
      <c r="HZ28" s="380"/>
      <c r="IA28" s="380"/>
      <c r="IB28" s="380"/>
      <c r="IC28" s="380"/>
      <c r="ID28" s="380"/>
      <c r="IE28" s="380"/>
      <c r="IF28" s="380"/>
      <c r="IG28" s="380"/>
      <c r="IH28" s="380"/>
      <c r="II28" s="380"/>
      <c r="IJ28" s="380"/>
      <c r="IK28" s="380"/>
      <c r="IL28" s="380"/>
      <c r="IM28" s="380"/>
      <c r="IN28" s="380"/>
      <c r="IO28" s="380"/>
      <c r="IP28" s="380"/>
      <c r="IQ28" s="380"/>
      <c r="IR28" s="380"/>
      <c r="IS28" s="380"/>
      <c r="IT28" s="380"/>
      <c r="IU28" s="380"/>
      <c r="IV28" s="380"/>
    </row>
    <row r="31" spans="1:256">
      <c r="A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380"/>
      <c r="AA31" s="380"/>
      <c r="AB31" s="380"/>
      <c r="AC31" s="380"/>
      <c r="AD31" s="380"/>
      <c r="AE31" s="380"/>
      <c r="AF31" s="380"/>
      <c r="AG31" s="380"/>
      <c r="AH31" s="380"/>
      <c r="AI31" s="380"/>
      <c r="AJ31" s="380"/>
      <c r="AK31" s="380"/>
      <c r="AL31" s="380"/>
      <c r="AM31" s="380"/>
      <c r="AN31" s="380"/>
      <c r="AO31" s="380"/>
      <c r="AP31" s="380"/>
      <c r="AQ31" s="380"/>
      <c r="AR31" s="380"/>
      <c r="AS31" s="380"/>
      <c r="AT31" s="380"/>
      <c r="AU31" s="380"/>
      <c r="AV31" s="380"/>
      <c r="AW31" s="380"/>
      <c r="AX31" s="380"/>
      <c r="AY31" s="380"/>
      <c r="AZ31" s="380"/>
      <c r="BA31" s="380"/>
      <c r="BB31" s="380"/>
      <c r="BC31" s="380"/>
      <c r="BD31" s="380"/>
      <c r="BE31" s="380"/>
      <c r="BF31" s="380"/>
      <c r="BG31" s="380"/>
      <c r="BH31" s="380"/>
      <c r="BI31" s="380"/>
      <c r="BJ31" s="380"/>
      <c r="BK31" s="380"/>
      <c r="BL31" s="380"/>
      <c r="BM31" s="380"/>
      <c r="BN31" s="380"/>
      <c r="BO31" s="380"/>
      <c r="BP31" s="380"/>
      <c r="BQ31" s="380"/>
      <c r="BR31" s="380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  <c r="CH31" s="380"/>
      <c r="CI31" s="380"/>
      <c r="CJ31" s="380"/>
      <c r="CK31" s="380"/>
      <c r="CL31" s="380"/>
      <c r="CM31" s="380"/>
      <c r="CN31" s="380"/>
      <c r="CO31" s="380"/>
      <c r="CP31" s="380"/>
      <c r="CQ31" s="380"/>
      <c r="CR31" s="380"/>
      <c r="CS31" s="380"/>
      <c r="CT31" s="380"/>
      <c r="CU31" s="380"/>
      <c r="CV31" s="380"/>
      <c r="CW31" s="380"/>
      <c r="CX31" s="380"/>
      <c r="CY31" s="380"/>
      <c r="CZ31" s="380"/>
      <c r="DA31" s="380"/>
      <c r="DB31" s="380"/>
      <c r="DC31" s="380"/>
      <c r="DD31" s="380"/>
      <c r="DE31" s="380"/>
      <c r="DF31" s="380"/>
      <c r="DG31" s="380"/>
      <c r="DH31" s="380"/>
      <c r="DI31" s="380"/>
      <c r="DJ31" s="380"/>
      <c r="DK31" s="380"/>
      <c r="DL31" s="380"/>
      <c r="DM31" s="380"/>
      <c r="DN31" s="380"/>
      <c r="DO31" s="380"/>
      <c r="DP31" s="380"/>
      <c r="DQ31" s="380"/>
      <c r="DR31" s="380"/>
      <c r="DS31" s="380"/>
      <c r="DT31" s="380"/>
      <c r="DU31" s="380"/>
      <c r="DV31" s="380"/>
      <c r="DW31" s="380"/>
      <c r="DX31" s="380"/>
      <c r="DY31" s="380"/>
      <c r="DZ31" s="380"/>
      <c r="EA31" s="380"/>
      <c r="EB31" s="380"/>
      <c r="EC31" s="380"/>
      <c r="ED31" s="380"/>
      <c r="EE31" s="380"/>
      <c r="EF31" s="380"/>
      <c r="EG31" s="380"/>
      <c r="EH31" s="380"/>
      <c r="EI31" s="380"/>
      <c r="EJ31" s="380"/>
      <c r="EK31" s="380"/>
      <c r="EL31" s="380"/>
      <c r="EM31" s="380"/>
      <c r="EN31" s="380"/>
      <c r="EO31" s="380"/>
      <c r="EP31" s="380"/>
      <c r="EQ31" s="380"/>
      <c r="ER31" s="380"/>
      <c r="ES31" s="380"/>
      <c r="ET31" s="380"/>
      <c r="EU31" s="380"/>
      <c r="EV31" s="380"/>
      <c r="EW31" s="380"/>
      <c r="EX31" s="380"/>
      <c r="EY31" s="380"/>
      <c r="EZ31" s="380"/>
      <c r="FA31" s="380"/>
      <c r="FB31" s="380"/>
      <c r="FC31" s="380"/>
      <c r="FD31" s="380"/>
      <c r="FE31" s="380"/>
      <c r="FF31" s="380"/>
      <c r="FG31" s="380"/>
      <c r="FH31" s="380"/>
      <c r="FI31" s="380"/>
      <c r="FJ31" s="380"/>
      <c r="FK31" s="380"/>
      <c r="FL31" s="380"/>
      <c r="FM31" s="380"/>
      <c r="FN31" s="380"/>
      <c r="FO31" s="380"/>
      <c r="FP31" s="380"/>
      <c r="FQ31" s="380"/>
      <c r="FR31" s="380"/>
      <c r="FS31" s="380"/>
      <c r="FT31" s="380"/>
      <c r="FU31" s="380"/>
      <c r="FV31" s="380"/>
      <c r="FW31" s="380"/>
      <c r="FX31" s="380"/>
      <c r="FY31" s="380"/>
      <c r="FZ31" s="380"/>
      <c r="GA31" s="380"/>
      <c r="GB31" s="380"/>
      <c r="GC31" s="380"/>
      <c r="GD31" s="380"/>
      <c r="GE31" s="380"/>
      <c r="GF31" s="380"/>
      <c r="GG31" s="380"/>
      <c r="GH31" s="380"/>
      <c r="GI31" s="380"/>
      <c r="GJ31" s="380"/>
      <c r="GK31" s="380"/>
      <c r="GL31" s="380"/>
      <c r="GM31" s="380"/>
      <c r="GN31" s="380"/>
      <c r="GO31" s="380"/>
      <c r="GP31" s="380"/>
      <c r="GQ31" s="380"/>
      <c r="GR31" s="380"/>
      <c r="GS31" s="380"/>
      <c r="GT31" s="380"/>
      <c r="GU31" s="380"/>
      <c r="GV31" s="380"/>
      <c r="GW31" s="380"/>
      <c r="GX31" s="380"/>
      <c r="GY31" s="380"/>
      <c r="GZ31" s="380"/>
      <c r="HA31" s="380"/>
      <c r="HB31" s="380"/>
      <c r="HC31" s="380"/>
      <c r="HD31" s="380"/>
      <c r="HE31" s="380"/>
      <c r="HF31" s="380"/>
      <c r="HG31" s="380"/>
      <c r="HH31" s="380"/>
      <c r="HI31" s="380"/>
      <c r="HJ31" s="380"/>
      <c r="HK31" s="380"/>
      <c r="HL31" s="380"/>
      <c r="HM31" s="380"/>
      <c r="HN31" s="380"/>
      <c r="HO31" s="380"/>
      <c r="HP31" s="380"/>
      <c r="HQ31" s="380"/>
      <c r="HR31" s="380"/>
      <c r="HS31" s="380"/>
      <c r="HT31" s="380"/>
      <c r="HU31" s="380"/>
      <c r="HV31" s="380"/>
      <c r="HW31" s="380"/>
      <c r="HX31" s="380"/>
      <c r="HY31" s="380"/>
      <c r="HZ31" s="380"/>
      <c r="IA31" s="380"/>
      <c r="IB31" s="380"/>
      <c r="IC31" s="380"/>
      <c r="ID31" s="380"/>
      <c r="IE31" s="380"/>
      <c r="IF31" s="380"/>
      <c r="IG31" s="380"/>
      <c r="IH31" s="380"/>
      <c r="II31" s="380"/>
      <c r="IJ31" s="380"/>
      <c r="IK31" s="380"/>
      <c r="IL31" s="380"/>
      <c r="IM31" s="380"/>
      <c r="IN31" s="380"/>
      <c r="IO31" s="380"/>
      <c r="IP31" s="380"/>
      <c r="IQ31" s="380"/>
      <c r="IR31" s="380"/>
      <c r="IS31" s="380"/>
      <c r="IT31" s="380"/>
      <c r="IU31" s="380"/>
      <c r="IV31" s="380"/>
    </row>
    <row r="32" spans="1:256">
      <c r="A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380"/>
      <c r="W32" s="380"/>
      <c r="X32" s="380"/>
      <c r="Y32" s="380"/>
      <c r="Z32" s="380"/>
      <c r="AA32" s="380"/>
      <c r="AB32" s="380"/>
      <c r="AC32" s="380"/>
      <c r="AD32" s="380"/>
      <c r="AE32" s="380"/>
      <c r="AF32" s="380"/>
      <c r="AG32" s="380"/>
      <c r="AH32" s="380"/>
      <c r="AI32" s="380"/>
      <c r="AJ32" s="380"/>
      <c r="AK32" s="380"/>
      <c r="AL32" s="380"/>
      <c r="AM32" s="380"/>
      <c r="AN32" s="380"/>
      <c r="AO32" s="380"/>
      <c r="AP32" s="380"/>
      <c r="AQ32" s="380"/>
      <c r="AR32" s="380"/>
      <c r="AS32" s="380"/>
      <c r="AT32" s="380"/>
      <c r="AU32" s="380"/>
      <c r="AV32" s="380"/>
      <c r="AW32" s="380"/>
      <c r="AX32" s="380"/>
      <c r="AY32" s="380"/>
      <c r="AZ32" s="380"/>
      <c r="BA32" s="380"/>
      <c r="BB32" s="380"/>
      <c r="BC32" s="380"/>
      <c r="BD32" s="380"/>
      <c r="BE32" s="380"/>
      <c r="BF32" s="380"/>
      <c r="BG32" s="380"/>
      <c r="BH32" s="380"/>
      <c r="BI32" s="380"/>
      <c r="BJ32" s="380"/>
      <c r="BK32" s="380"/>
      <c r="BL32" s="380"/>
      <c r="BM32" s="380"/>
      <c r="BN32" s="380"/>
      <c r="BO32" s="380"/>
      <c r="BP32" s="380"/>
      <c r="BQ32" s="380"/>
      <c r="BR32" s="380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  <c r="CH32" s="380"/>
      <c r="CI32" s="380"/>
      <c r="CJ32" s="380"/>
      <c r="CK32" s="380"/>
      <c r="CL32" s="380"/>
      <c r="CM32" s="380"/>
      <c r="CN32" s="380"/>
      <c r="CO32" s="380"/>
      <c r="CP32" s="380"/>
      <c r="CQ32" s="380"/>
      <c r="CR32" s="380"/>
      <c r="CS32" s="380"/>
      <c r="CT32" s="380"/>
      <c r="CU32" s="380"/>
      <c r="CV32" s="380"/>
      <c r="CW32" s="380"/>
      <c r="CX32" s="380"/>
      <c r="CY32" s="380"/>
      <c r="CZ32" s="380"/>
      <c r="DA32" s="380"/>
      <c r="DB32" s="380"/>
      <c r="DC32" s="380"/>
      <c r="DD32" s="380"/>
      <c r="DE32" s="380"/>
      <c r="DF32" s="380"/>
      <c r="DG32" s="380"/>
      <c r="DH32" s="380"/>
      <c r="DI32" s="380"/>
      <c r="DJ32" s="380"/>
      <c r="DK32" s="380"/>
      <c r="DL32" s="380"/>
      <c r="DM32" s="380"/>
      <c r="DN32" s="380"/>
      <c r="DO32" s="380"/>
      <c r="DP32" s="380"/>
      <c r="DQ32" s="380"/>
      <c r="DR32" s="380"/>
      <c r="DS32" s="380"/>
      <c r="DT32" s="380"/>
      <c r="DU32" s="380"/>
      <c r="DV32" s="380"/>
      <c r="DW32" s="380"/>
      <c r="DX32" s="380"/>
      <c r="DY32" s="380"/>
      <c r="DZ32" s="380"/>
      <c r="EA32" s="380"/>
      <c r="EB32" s="380"/>
      <c r="EC32" s="380"/>
      <c r="ED32" s="380"/>
      <c r="EE32" s="380"/>
      <c r="EF32" s="380"/>
      <c r="EG32" s="380"/>
      <c r="EH32" s="380"/>
      <c r="EI32" s="380"/>
      <c r="EJ32" s="380"/>
      <c r="EK32" s="380"/>
      <c r="EL32" s="380"/>
      <c r="EM32" s="380"/>
      <c r="EN32" s="380"/>
      <c r="EO32" s="380"/>
      <c r="EP32" s="380"/>
      <c r="EQ32" s="380"/>
      <c r="ER32" s="380"/>
      <c r="ES32" s="380"/>
      <c r="ET32" s="380"/>
      <c r="EU32" s="380"/>
      <c r="EV32" s="380"/>
      <c r="EW32" s="380"/>
      <c r="EX32" s="380"/>
      <c r="EY32" s="380"/>
      <c r="EZ32" s="380"/>
      <c r="FA32" s="380"/>
      <c r="FB32" s="380"/>
      <c r="FC32" s="380"/>
      <c r="FD32" s="380"/>
      <c r="FE32" s="380"/>
      <c r="FF32" s="380"/>
      <c r="FG32" s="380"/>
      <c r="FH32" s="380"/>
      <c r="FI32" s="380"/>
      <c r="FJ32" s="380"/>
      <c r="FK32" s="380"/>
      <c r="FL32" s="380"/>
      <c r="FM32" s="380"/>
      <c r="FN32" s="380"/>
      <c r="FO32" s="380"/>
      <c r="FP32" s="380"/>
      <c r="FQ32" s="380"/>
      <c r="FR32" s="380"/>
      <c r="FS32" s="380"/>
      <c r="FT32" s="380"/>
      <c r="FU32" s="380"/>
      <c r="FV32" s="380"/>
      <c r="FW32" s="380"/>
      <c r="FX32" s="380"/>
      <c r="FY32" s="380"/>
      <c r="FZ32" s="380"/>
      <c r="GA32" s="380"/>
      <c r="GB32" s="380"/>
      <c r="GC32" s="380"/>
      <c r="GD32" s="380"/>
      <c r="GE32" s="380"/>
      <c r="GF32" s="380"/>
      <c r="GG32" s="380"/>
      <c r="GH32" s="380"/>
      <c r="GI32" s="380"/>
      <c r="GJ32" s="380"/>
      <c r="GK32" s="380"/>
      <c r="GL32" s="380"/>
      <c r="GM32" s="380"/>
      <c r="GN32" s="380"/>
      <c r="GO32" s="380"/>
      <c r="GP32" s="380"/>
      <c r="GQ32" s="380"/>
      <c r="GR32" s="380"/>
      <c r="GS32" s="380"/>
      <c r="GT32" s="380"/>
      <c r="GU32" s="380"/>
      <c r="GV32" s="380"/>
      <c r="GW32" s="380"/>
      <c r="GX32" s="380"/>
      <c r="GY32" s="380"/>
      <c r="GZ32" s="380"/>
      <c r="HA32" s="380"/>
      <c r="HB32" s="380"/>
      <c r="HC32" s="380"/>
      <c r="HD32" s="380"/>
      <c r="HE32" s="380"/>
      <c r="HF32" s="380"/>
      <c r="HG32" s="380"/>
      <c r="HH32" s="380"/>
      <c r="HI32" s="380"/>
      <c r="HJ32" s="380"/>
      <c r="HK32" s="380"/>
      <c r="HL32" s="380"/>
      <c r="HM32" s="380"/>
      <c r="HN32" s="380"/>
      <c r="HO32" s="380"/>
      <c r="HP32" s="380"/>
      <c r="HQ32" s="380"/>
      <c r="HR32" s="380"/>
      <c r="HS32" s="380"/>
      <c r="HT32" s="380"/>
      <c r="HU32" s="380"/>
      <c r="HV32" s="380"/>
      <c r="HW32" s="380"/>
      <c r="HX32" s="380"/>
      <c r="HY32" s="380"/>
      <c r="HZ32" s="380"/>
      <c r="IA32" s="380"/>
      <c r="IB32" s="380"/>
      <c r="IC32" s="380"/>
      <c r="ID32" s="380"/>
      <c r="IE32" s="380"/>
      <c r="IF32" s="380"/>
      <c r="IG32" s="380"/>
      <c r="IH32" s="380"/>
      <c r="II32" s="380"/>
      <c r="IJ32" s="380"/>
      <c r="IK32" s="380"/>
      <c r="IL32" s="380"/>
      <c r="IM32" s="380"/>
      <c r="IN32" s="380"/>
      <c r="IO32" s="380"/>
      <c r="IP32" s="380"/>
      <c r="IQ32" s="380"/>
      <c r="IR32" s="380"/>
      <c r="IS32" s="380"/>
      <c r="IT32" s="380"/>
      <c r="IU32" s="380"/>
      <c r="IV32" s="380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22"/>
  <sheetViews>
    <sheetView workbookViewId="0" showGridLines="0" rightToLeft="1">
      <selection activeCell="B2" sqref="B2"/>
    </sheetView>
  </sheetViews>
  <sheetFormatPr defaultRowHeight="14.25"/>
  <cols>
    <col min="1" max="1" style="409" width="4.253365" customWidth="1"/>
    <col min="2" max="2" style="409" width="33.87194" customWidth="1"/>
    <col min="3" max="3" style="409" width="19.9581" customWidth="1"/>
    <col min="4" max="4" style="409" width="12.24349" customWidth="1"/>
    <col min="5" max="5" style="409" width="18.85601" customWidth="1"/>
    <col min="6" max="6" style="409" width="13.75886" customWidth="1"/>
    <col min="7" max="7" style="409" width="18.02944" customWidth="1"/>
    <col min="8" max="8" style="409" width="16.51408" customWidth="1"/>
    <col min="9" max="11" style="409" width="15.13647" customWidth="1"/>
    <col min="12" max="12" style="409" width="19.13153" customWidth="1"/>
    <col min="13" max="14" style="409" width="15.13647" customWidth="1"/>
    <col min="15" max="256" style="409"/>
  </cols>
  <sheetData>
    <row r="1" spans="1:256" ht="15" customHeight="1">
      <c r="B1" s="410" t="s">
        <v>31</v>
      </c>
      <c r="C1" s="411"/>
      <c r="D1" s="412"/>
      <c r="F1" s="413"/>
    </row>
    <row r="2" spans="1:256" ht="15" customHeight="1">
      <c r="B2" s="414" t="s">
        <v>1</v>
      </c>
      <c r="C2" s="415"/>
      <c r="D2" s="416"/>
      <c r="F2" s="413"/>
    </row>
    <row r="3" spans="1:256" ht="15" customHeight="1">
      <c r="B3" s="417" t="s">
        <v>2</v>
      </c>
      <c r="C3" s="418">
        <v>41364</v>
      </c>
      <c r="D3" s="419"/>
      <c r="F3" s="413"/>
    </row>
    <row r="4" spans="1:256" ht="15" customHeight="1">
      <c r="B4" s="417" t="s">
        <v>3</v>
      </c>
      <c r="C4" s="420" t="s">
        <v>4</v>
      </c>
      <c r="D4" s="419"/>
      <c r="F4" s="413"/>
    </row>
    <row r="5" spans="1:256" ht="15" customHeight="1">
      <c r="B5" s="417" t="s">
        <v>5</v>
      </c>
      <c r="C5" s="420" t="s">
        <v>6</v>
      </c>
      <c r="D5" s="419"/>
      <c r="F5" s="413"/>
    </row>
    <row r="6" spans="1:256" ht="15" customHeight="1">
      <c r="B6" s="417" t="s">
        <v>7</v>
      </c>
      <c r="C6" s="421">
        <v>162</v>
      </c>
      <c r="D6" s="419"/>
      <c r="F6" s="413"/>
    </row>
    <row r="8" spans="1:256">
      <c r="A8" s="422"/>
      <c r="B8" s="423" t="s">
        <v>71</v>
      </c>
      <c r="C8" s="424" t="s">
        <v>273</v>
      </c>
      <c r="D8" s="425" t="s">
        <v>44</v>
      </c>
      <c r="E8" s="426" t="s">
        <v>78</v>
      </c>
      <c r="F8" s="426" t="s">
        <v>79</v>
      </c>
      <c r="G8" s="426" t="s">
        <v>80</v>
      </c>
      <c r="H8" s="426" t="s">
        <v>33</v>
      </c>
      <c r="I8" s="422"/>
      <c r="J8" s="422"/>
      <c r="K8" s="422"/>
      <c r="L8" s="422"/>
      <c r="M8" s="422"/>
      <c r="N8" s="422"/>
      <c r="O8" s="422"/>
      <c r="P8" s="422"/>
      <c r="Q8" s="422"/>
      <c r="R8" s="422"/>
      <c r="S8" s="422"/>
      <c r="T8" s="422"/>
      <c r="U8" s="422"/>
      <c r="V8" s="422"/>
      <c r="W8" s="422"/>
      <c r="X8" s="422"/>
      <c r="Y8" s="422"/>
      <c r="Z8" s="422"/>
      <c r="AA8" s="422"/>
      <c r="AB8" s="422"/>
      <c r="AC8" s="422"/>
      <c r="AD8" s="422"/>
      <c r="AE8" s="422"/>
      <c r="AF8" s="422"/>
      <c r="AG8" s="422"/>
      <c r="AH8" s="422"/>
      <c r="AI8" s="422"/>
      <c r="AJ8" s="422"/>
      <c r="AK8" s="422"/>
      <c r="AL8" s="422"/>
      <c r="AM8" s="422"/>
      <c r="AN8" s="422"/>
      <c r="AO8" s="422"/>
      <c r="AP8" s="422"/>
      <c r="AQ8" s="422"/>
      <c r="AR8" s="422"/>
      <c r="AS8" s="422"/>
      <c r="AT8" s="422"/>
      <c r="AU8" s="422"/>
      <c r="AV8" s="422"/>
      <c r="AW8" s="422"/>
      <c r="AX8" s="422"/>
      <c r="AY8" s="422"/>
      <c r="AZ8" s="422"/>
      <c r="BA8" s="422"/>
      <c r="BB8" s="422"/>
      <c r="BC8" s="422"/>
      <c r="BD8" s="422"/>
      <c r="BE8" s="422"/>
      <c r="BF8" s="422"/>
      <c r="BG8" s="422"/>
      <c r="BH8" s="422"/>
      <c r="BI8" s="422"/>
      <c r="BJ8" s="422"/>
      <c r="BK8" s="422"/>
      <c r="BL8" s="422"/>
      <c r="BM8" s="422"/>
      <c r="BN8" s="422"/>
      <c r="BO8" s="422"/>
      <c r="BP8" s="422"/>
      <c r="BQ8" s="422"/>
      <c r="BR8" s="422"/>
      <c r="BS8" s="422"/>
      <c r="BT8" s="422"/>
      <c r="BU8" s="422"/>
      <c r="BV8" s="422"/>
      <c r="BW8" s="422"/>
      <c r="BX8" s="422"/>
      <c r="BY8" s="422"/>
      <c r="BZ8" s="422"/>
      <c r="CA8" s="422"/>
      <c r="CB8" s="422"/>
      <c r="CC8" s="422"/>
      <c r="CD8" s="422"/>
      <c r="CE8" s="422"/>
      <c r="CF8" s="422"/>
      <c r="CG8" s="422"/>
      <c r="CH8" s="422"/>
      <c r="CI8" s="422"/>
      <c r="CJ8" s="422"/>
      <c r="CK8" s="422"/>
      <c r="CL8" s="422"/>
      <c r="CM8" s="422"/>
      <c r="CN8" s="422"/>
      <c r="CO8" s="422"/>
      <c r="CP8" s="422"/>
      <c r="CQ8" s="422"/>
      <c r="CR8" s="422"/>
      <c r="CS8" s="422"/>
      <c r="CT8" s="422"/>
      <c r="CU8" s="422"/>
      <c r="CV8" s="422"/>
      <c r="CW8" s="422"/>
      <c r="CX8" s="422"/>
      <c r="CY8" s="422"/>
      <c r="CZ8" s="422"/>
      <c r="DA8" s="422"/>
      <c r="DB8" s="422"/>
      <c r="DC8" s="422"/>
      <c r="DD8" s="422"/>
      <c r="DE8" s="422"/>
      <c r="DF8" s="422"/>
      <c r="DG8" s="422"/>
      <c r="DH8" s="422"/>
      <c r="DI8" s="422"/>
      <c r="DJ8" s="422"/>
      <c r="DK8" s="422"/>
      <c r="DL8" s="422"/>
      <c r="DM8" s="422"/>
      <c r="DN8" s="422"/>
      <c r="DO8" s="422"/>
      <c r="DP8" s="422"/>
      <c r="DQ8" s="422"/>
      <c r="DR8" s="422"/>
      <c r="DS8" s="422"/>
      <c r="DT8" s="422"/>
      <c r="DU8" s="422"/>
      <c r="DV8" s="422"/>
      <c r="DW8" s="422"/>
      <c r="DX8" s="422"/>
      <c r="DY8" s="422"/>
      <c r="DZ8" s="422"/>
      <c r="EA8" s="422"/>
      <c r="EB8" s="422"/>
      <c r="EC8" s="422"/>
      <c r="ED8" s="422"/>
      <c r="EE8" s="422"/>
      <c r="EF8" s="422"/>
      <c r="EG8" s="422"/>
      <c r="EH8" s="422"/>
      <c r="EI8" s="422"/>
      <c r="EJ8" s="422"/>
      <c r="EK8" s="422"/>
      <c r="EL8" s="422"/>
      <c r="EM8" s="422"/>
      <c r="EN8" s="422"/>
      <c r="EO8" s="422"/>
      <c r="EP8" s="422"/>
      <c r="EQ8" s="422"/>
      <c r="ER8" s="422"/>
      <c r="ES8" s="422"/>
      <c r="ET8" s="422"/>
      <c r="EU8" s="422"/>
      <c r="EV8" s="422"/>
      <c r="EW8" s="422"/>
      <c r="EX8" s="422"/>
      <c r="EY8" s="422"/>
      <c r="EZ8" s="422"/>
      <c r="FA8" s="422"/>
      <c r="FB8" s="422"/>
      <c r="FC8" s="422"/>
      <c r="FD8" s="422"/>
      <c r="FE8" s="422"/>
      <c r="FF8" s="422"/>
      <c r="FG8" s="422"/>
      <c r="FH8" s="422"/>
      <c r="FI8" s="422"/>
      <c r="FJ8" s="422"/>
      <c r="FK8" s="422"/>
      <c r="FL8" s="422"/>
      <c r="FM8" s="422"/>
      <c r="FN8" s="422"/>
      <c r="FO8" s="422"/>
      <c r="FP8" s="422"/>
      <c r="FQ8" s="422"/>
      <c r="FR8" s="422"/>
      <c r="FS8" s="422"/>
      <c r="FT8" s="422"/>
      <c r="FU8" s="422"/>
      <c r="FV8" s="422"/>
      <c r="FW8" s="422"/>
      <c r="FX8" s="422"/>
      <c r="FY8" s="422"/>
      <c r="FZ8" s="422"/>
      <c r="GA8" s="422"/>
      <c r="GB8" s="422"/>
      <c r="GC8" s="422"/>
      <c r="GD8" s="422"/>
      <c r="GE8" s="422"/>
      <c r="GF8" s="422"/>
      <c r="GG8" s="422"/>
      <c r="GH8" s="422"/>
      <c r="GI8" s="422"/>
      <c r="GJ8" s="422"/>
      <c r="GK8" s="422"/>
      <c r="GL8" s="422"/>
      <c r="GM8" s="422"/>
      <c r="GN8" s="422"/>
      <c r="GO8" s="422"/>
      <c r="GP8" s="422"/>
      <c r="GQ8" s="422"/>
      <c r="GR8" s="422"/>
      <c r="GS8" s="422"/>
      <c r="GT8" s="422"/>
      <c r="GU8" s="422"/>
      <c r="GV8" s="422"/>
      <c r="GW8" s="422"/>
      <c r="GX8" s="422"/>
      <c r="GY8" s="422"/>
      <c r="GZ8" s="422"/>
      <c r="HA8" s="422"/>
      <c r="HB8" s="422"/>
      <c r="HC8" s="422"/>
      <c r="HD8" s="422"/>
      <c r="HE8" s="422"/>
      <c r="HF8" s="422"/>
      <c r="HG8" s="422"/>
      <c r="HH8" s="422"/>
      <c r="HI8" s="422"/>
      <c r="HJ8" s="422"/>
      <c r="HK8" s="422"/>
      <c r="HL8" s="422"/>
      <c r="HM8" s="422"/>
      <c r="HN8" s="422"/>
      <c r="HO8" s="422"/>
      <c r="HP8" s="422"/>
      <c r="HQ8" s="422"/>
      <c r="HR8" s="422"/>
      <c r="HS8" s="422"/>
      <c r="HT8" s="422"/>
      <c r="HU8" s="422"/>
      <c r="HV8" s="422"/>
      <c r="HW8" s="422"/>
      <c r="HX8" s="422"/>
      <c r="HY8" s="422"/>
      <c r="HZ8" s="422"/>
      <c r="IA8" s="422"/>
      <c r="IB8" s="422"/>
      <c r="IC8" s="422"/>
      <c r="ID8" s="422"/>
      <c r="IE8" s="422"/>
      <c r="IF8" s="422"/>
      <c r="IG8" s="422"/>
      <c r="IH8" s="422"/>
      <c r="II8" s="422"/>
      <c r="IJ8" s="422"/>
      <c r="IK8" s="422"/>
      <c r="IL8" s="422"/>
      <c r="IM8" s="422"/>
      <c r="IN8" s="422"/>
      <c r="IO8" s="422"/>
      <c r="IP8" s="422"/>
      <c r="IQ8" s="422"/>
      <c r="IR8" s="422"/>
      <c r="IS8" s="422"/>
      <c r="IT8" s="422"/>
      <c r="IU8" s="422"/>
      <c r="IV8" s="422"/>
    </row>
    <row r="9" spans="1:256">
      <c r="B9" s="427" t="s">
        <v>9</v>
      </c>
      <c r="C9" s="428"/>
      <c r="D9" s="428"/>
      <c r="E9" s="429"/>
      <c r="F9" s="430"/>
      <c r="G9" s="428"/>
      <c r="H9" s="428"/>
    </row>
    <row r="10" spans="1:256">
      <c r="B10" s="431" t="s">
        <v>18</v>
      </c>
      <c r="C10" s="417"/>
      <c r="D10" s="417"/>
      <c r="E10" s="432"/>
      <c r="F10" s="433"/>
      <c r="G10" s="417"/>
      <c r="H10" s="417"/>
    </row>
    <row r="11" spans="1:256">
      <c r="B11" s="434" t="s">
        <v>91</v>
      </c>
      <c r="E11" s="435"/>
      <c r="F11" s="436"/>
    </row>
    <row r="12" spans="1:256">
      <c r="B12" s="437" t="str">
        <v>NIKKEI 225 Jun13</v>
      </c>
      <c r="C12" s="415">
        <v>911062013</v>
      </c>
      <c r="D12" s="415" t="s">
        <v>36</v>
      </c>
      <c r="E12" s="435">
        <v>3133.63</v>
      </c>
      <c r="F12" s="436">
        <v>1249000</v>
      </c>
      <c r="G12" s="435">
        <v>11059.14</v>
      </c>
      <c r="H12" s="438">
        <f>+G12/'סיכום נכסי הקרן'!total</f>
        <v>0.00034559041029207</v>
      </c>
    </row>
    <row r="13" spans="1:256">
      <c r="B13" s="437" t="str">
        <v>NIKKEI 225 YEN JUN13</v>
      </c>
      <c r="C13" s="415">
        <v>999062013</v>
      </c>
      <c r="D13" s="415" t="s">
        <v>240</v>
      </c>
      <c r="E13" s="435">
        <v>981.59</v>
      </c>
      <c r="F13" s="436">
        <v>1241500</v>
      </c>
      <c r="G13" s="435">
        <v>2886.86</v>
      </c>
      <c r="H13" s="438">
        <f>+G13/'סיכום נכסי הקרן'!total</f>
        <v>9.02123611651325e-05</v>
      </c>
    </row>
    <row r="14" spans="1:256">
      <c r="B14" s="437" t="str">
        <v>SMI INDEX JUN13</v>
      </c>
      <c r="C14" s="415">
        <v>910062013</v>
      </c>
      <c r="D14" s="415" t="s">
        <v>237</v>
      </c>
      <c r="E14" s="435">
        <v>183.59</v>
      </c>
      <c r="F14" s="436">
        <v>769200</v>
      </c>
      <c r="G14" s="435">
        <v>33.15</v>
      </c>
      <c r="H14" s="438">
        <f>+G14/'סיכום נכסי הקרן'!total</f>
        <v>1.03591437500403e-06</v>
      </c>
    </row>
    <row r="15" spans="1:256">
      <c r="B15" s="437" t="str">
        <v>STOXX 600 HLTH Jun13</v>
      </c>
      <c r="C15" s="415">
        <v>976062013</v>
      </c>
      <c r="D15" s="415" t="s">
        <v>38</v>
      </c>
      <c r="E15" s="435">
        <v>1249.2</v>
      </c>
      <c r="F15" s="436">
        <v>54350</v>
      </c>
      <c r="G15" s="435">
        <v>673.83</v>
      </c>
      <c r="H15" s="438">
        <f>+G15/'סיכום נכסי הקרן'!total</f>
        <v>2.10567174452177e-05</v>
      </c>
    </row>
    <row r="16" spans="1:256">
      <c r="B16" s="437" t="str">
        <v>STOXX 600 MEDI Jun13</v>
      </c>
      <c r="C16" s="415">
        <v>2590</v>
      </c>
      <c r="D16" s="415" t="s">
        <v>38</v>
      </c>
      <c r="E16" s="435">
        <v>1859.82</v>
      </c>
      <c r="F16" s="436">
        <v>20300</v>
      </c>
      <c r="G16" s="435">
        <v>299.9</v>
      </c>
      <c r="H16" s="438">
        <f>+G16/'סיכום נכסי הקרן'!total</f>
        <v>9.37166579377706e-06</v>
      </c>
    </row>
    <row r="17" spans="1:256">
      <c r="B17" s="437" t="str">
        <v>STOXX 600 TLCM Jun13</v>
      </c>
      <c r="C17" s="415">
        <v>979062013</v>
      </c>
      <c r="D17" s="415" t="s">
        <v>38</v>
      </c>
      <c r="E17" s="435">
        <v>6259.99</v>
      </c>
      <c r="F17" s="436">
        <v>23200</v>
      </c>
      <c r="G17" s="435">
        <v>982.31</v>
      </c>
      <c r="H17" s="438">
        <f>+G17/'סיכום נכסי הקרן'!total</f>
        <v>3.06965022537017e-05</v>
      </c>
    </row>
    <row r="18" spans="1:256">
      <c r="B18" s="439" t="s">
        <v>94</v>
      </c>
      <c r="C18" s="417"/>
      <c r="D18" s="417"/>
      <c r="E18" s="435"/>
      <c r="F18" s="436"/>
      <c r="G18" s="435">
        <f>SUM(G12:G17)</f>
        <v>15935.19</v>
      </c>
      <c r="H18" s="438">
        <f>+G18/'סיכום נכסי הקרן'!total</f>
        <v>0.000497963571324903</v>
      </c>
    </row>
    <row r="19" spans="1:256">
      <c r="B19" s="440"/>
      <c r="E19" s="435"/>
      <c r="F19" s="436"/>
    </row>
    <row r="20" spans="1:256">
      <c r="B20" s="431" t="str">
        <v>חוזים עתידיים (9) סה"כ</v>
      </c>
      <c r="C20" s="417"/>
      <c r="D20" s="417"/>
      <c r="E20" s="432"/>
      <c r="F20" s="433"/>
      <c r="G20" s="432">
        <f>+G18</f>
        <v>15935.19</v>
      </c>
      <c r="H20" s="441">
        <f>+G20/'סיכום נכסי הקרן'!total</f>
        <v>0.000497963571324903</v>
      </c>
    </row>
    <row r="21" spans="1:256">
      <c r="B21" s="442"/>
      <c r="E21" s="435"/>
      <c r="F21" s="436"/>
    </row>
    <row r="22" spans="1:256">
      <c r="B22" s="443" t="s">
        <v>42</v>
      </c>
      <c r="C22" s="444"/>
      <c r="D22" s="444"/>
      <c r="E22" s="445"/>
      <c r="F22" s="446"/>
      <c r="G22" s="445">
        <f>+G20</f>
        <v>15935.19</v>
      </c>
      <c r="H22" s="447">
        <f>+G22/'סיכום נכסי הקרן'!total</f>
        <v>0.000497963571324903</v>
      </c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52"/>
  <sheetViews>
    <sheetView workbookViewId="0" showGridLines="0" rightToLeft="1">
      <selection activeCell="B2" sqref="B2"/>
    </sheetView>
  </sheetViews>
  <sheetFormatPr defaultRowHeight="14.25"/>
  <cols>
    <col min="1" max="1" style="448" width="4.253365" customWidth="1"/>
    <col min="2" max="2" style="448" width="41.31102" customWidth="1"/>
    <col min="3" max="3" style="448" width="19.9581" customWidth="1"/>
    <col min="4" max="4" style="448" width="11.69245" customWidth="1"/>
    <col min="5" max="5" style="448" width="8.799471" customWidth="1"/>
    <col min="6" max="6" style="448" width="9.626036" customWidth="1"/>
    <col min="7" max="7" style="448" width="9.212754" customWidth="1"/>
    <col min="8" max="8" style="448" width="11.27917" customWidth="1"/>
    <col min="9" max="9" style="448" width="12.38125" customWidth="1"/>
    <col min="10" max="10" style="448" width="8.799471" customWidth="1"/>
    <col min="11" max="11" style="448" width="10.31484" customWidth="1"/>
    <col min="12" max="12" style="448" width="16.10079" customWidth="1"/>
    <col min="13" max="13" style="448" width="10.03932" customWidth="1"/>
    <col min="14" max="14" style="448" width="12.51901" customWidth="1"/>
    <col min="15" max="15" style="448" width="9.763797" customWidth="1"/>
    <col min="16" max="16" style="448" width="12.51901" customWidth="1"/>
    <col min="17" max="256" style="448"/>
  </cols>
  <sheetData>
    <row r="1" spans="1:256" ht="15" customHeight="1">
      <c r="B1" s="449" t="s">
        <v>31</v>
      </c>
      <c r="C1" s="450"/>
      <c r="D1" s="451"/>
      <c r="F1" s="452"/>
    </row>
    <row r="2" spans="1:256" ht="15" customHeight="1">
      <c r="B2" s="453" t="s">
        <v>1</v>
      </c>
      <c r="C2" s="454"/>
      <c r="D2" s="455"/>
      <c r="F2" s="452"/>
    </row>
    <row r="3" spans="1:256" ht="15" customHeight="1">
      <c r="B3" s="456" t="s">
        <v>2</v>
      </c>
      <c r="C3" s="457">
        <v>41364</v>
      </c>
      <c r="D3" s="458"/>
      <c r="F3" s="452"/>
    </row>
    <row r="4" spans="1:256" ht="15" customHeight="1">
      <c r="B4" s="456" t="s">
        <v>3</v>
      </c>
      <c r="C4" s="459" t="s">
        <v>4</v>
      </c>
      <c r="D4" s="458"/>
      <c r="F4" s="452"/>
    </row>
    <row r="5" spans="1:256" ht="15" customHeight="1">
      <c r="B5" s="456" t="s">
        <v>5</v>
      </c>
      <c r="C5" s="459" t="s">
        <v>6</v>
      </c>
      <c r="D5" s="458"/>
      <c r="F5" s="452"/>
    </row>
    <row r="6" spans="1:256" ht="15" customHeight="1">
      <c r="B6" s="456" t="s">
        <v>7</v>
      </c>
      <c r="C6" s="460">
        <v>162</v>
      </c>
      <c r="D6" s="458"/>
      <c r="F6" s="452"/>
    </row>
    <row r="7" spans="1:256"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</row>
    <row r="8" spans="1:256">
      <c r="A8" s="462"/>
      <c r="B8" s="463" t="s">
        <v>71</v>
      </c>
      <c r="C8" s="464" t="s">
        <v>72</v>
      </c>
      <c r="D8" s="464" t="s">
        <v>73</v>
      </c>
      <c r="E8" s="464" t="s">
        <v>74</v>
      </c>
      <c r="F8" s="464" t="s">
        <v>43</v>
      </c>
      <c r="G8" s="465" t="s">
        <v>44</v>
      </c>
      <c r="H8" s="465" t="s">
        <v>75</v>
      </c>
      <c r="I8" s="465" t="s">
        <v>274</v>
      </c>
      <c r="J8" s="466" t="s">
        <v>76</v>
      </c>
      <c r="K8" s="467" t="s">
        <v>77</v>
      </c>
      <c r="L8" s="468" t="s">
        <v>78</v>
      </c>
      <c r="M8" s="468" t="s">
        <v>79</v>
      </c>
      <c r="N8" s="468" t="s">
        <v>80</v>
      </c>
      <c r="O8" s="468" t="s">
        <v>81</v>
      </c>
      <c r="P8" s="468" t="s">
        <v>33</v>
      </c>
      <c r="Q8" s="462"/>
      <c r="R8" s="462"/>
      <c r="S8" s="462"/>
      <c r="T8" s="462"/>
      <c r="U8" s="462"/>
      <c r="V8" s="462"/>
      <c r="W8" s="462"/>
      <c r="X8" s="462"/>
      <c r="Y8" s="462"/>
      <c r="Z8" s="462"/>
      <c r="AA8" s="462"/>
      <c r="AB8" s="462"/>
      <c r="AC8" s="462"/>
      <c r="AD8" s="462"/>
      <c r="AE8" s="462"/>
      <c r="AF8" s="462"/>
      <c r="AG8" s="462"/>
      <c r="AH8" s="462"/>
      <c r="AI8" s="462"/>
      <c r="AJ8" s="462"/>
      <c r="AK8" s="462"/>
      <c r="AL8" s="462"/>
      <c r="AM8" s="462"/>
      <c r="AN8" s="462"/>
      <c r="AO8" s="462"/>
      <c r="AP8" s="462"/>
      <c r="AQ8" s="462"/>
      <c r="AR8" s="462"/>
      <c r="AS8" s="462"/>
      <c r="AT8" s="462"/>
      <c r="AU8" s="462"/>
      <c r="AV8" s="462"/>
      <c r="AW8" s="462"/>
      <c r="AX8" s="462"/>
      <c r="AY8" s="462"/>
      <c r="AZ8" s="462"/>
      <c r="BA8" s="462"/>
      <c r="BB8" s="462"/>
      <c r="BC8" s="462"/>
      <c r="BD8" s="462"/>
      <c r="BE8" s="462"/>
      <c r="BF8" s="462"/>
      <c r="BG8" s="462"/>
      <c r="BH8" s="462"/>
      <c r="BI8" s="462"/>
      <c r="BJ8" s="462"/>
      <c r="BK8" s="462"/>
      <c r="BL8" s="462"/>
      <c r="BM8" s="462"/>
      <c r="BN8" s="462"/>
      <c r="BO8" s="462"/>
      <c r="BP8" s="462"/>
      <c r="BQ8" s="462"/>
      <c r="BR8" s="462"/>
      <c r="BS8" s="462"/>
      <c r="BT8" s="462"/>
      <c r="BU8" s="462"/>
      <c r="BV8" s="462"/>
      <c r="BW8" s="462"/>
      <c r="BX8" s="462"/>
      <c r="BY8" s="462"/>
      <c r="BZ8" s="462"/>
      <c r="CA8" s="462"/>
      <c r="CB8" s="462"/>
      <c r="CC8" s="462"/>
      <c r="CD8" s="462"/>
      <c r="CE8" s="462"/>
      <c r="CF8" s="462"/>
      <c r="CG8" s="462"/>
      <c r="CH8" s="462"/>
      <c r="CI8" s="462"/>
      <c r="CJ8" s="462"/>
      <c r="CK8" s="462"/>
      <c r="CL8" s="462"/>
      <c r="CM8" s="462"/>
      <c r="CN8" s="462"/>
      <c r="CO8" s="462"/>
      <c r="CP8" s="462"/>
      <c r="CQ8" s="462"/>
      <c r="CR8" s="462"/>
      <c r="CS8" s="462"/>
      <c r="CT8" s="462"/>
      <c r="CU8" s="462"/>
      <c r="CV8" s="462"/>
      <c r="CW8" s="462"/>
      <c r="CX8" s="462"/>
      <c r="CY8" s="462"/>
      <c r="CZ8" s="462"/>
      <c r="DA8" s="462"/>
      <c r="DB8" s="462"/>
      <c r="DC8" s="462"/>
      <c r="DD8" s="462"/>
      <c r="DE8" s="462"/>
      <c r="DF8" s="462"/>
      <c r="DG8" s="462"/>
      <c r="DH8" s="462"/>
      <c r="DI8" s="462"/>
      <c r="DJ8" s="462"/>
      <c r="DK8" s="462"/>
      <c r="DL8" s="462"/>
      <c r="DM8" s="462"/>
      <c r="DN8" s="462"/>
      <c r="DO8" s="462"/>
      <c r="DP8" s="462"/>
      <c r="DQ8" s="462"/>
      <c r="DR8" s="462"/>
      <c r="DS8" s="462"/>
      <c r="DT8" s="462"/>
      <c r="DU8" s="462"/>
      <c r="DV8" s="462"/>
      <c r="DW8" s="462"/>
      <c r="DX8" s="462"/>
      <c r="DY8" s="462"/>
      <c r="DZ8" s="462"/>
      <c r="EA8" s="462"/>
      <c r="EB8" s="462"/>
      <c r="EC8" s="462"/>
      <c r="ED8" s="462"/>
      <c r="EE8" s="462"/>
      <c r="EF8" s="462"/>
      <c r="EG8" s="462"/>
      <c r="EH8" s="462"/>
      <c r="EI8" s="462"/>
      <c r="EJ8" s="462"/>
      <c r="EK8" s="462"/>
      <c r="EL8" s="462"/>
      <c r="EM8" s="462"/>
      <c r="EN8" s="462"/>
      <c r="EO8" s="462"/>
      <c r="EP8" s="462"/>
      <c r="EQ8" s="462"/>
      <c r="ER8" s="462"/>
      <c r="ES8" s="462"/>
      <c r="ET8" s="462"/>
      <c r="EU8" s="462"/>
      <c r="EV8" s="462"/>
      <c r="EW8" s="462"/>
      <c r="EX8" s="462"/>
      <c r="EY8" s="462"/>
      <c r="EZ8" s="462"/>
      <c r="FA8" s="462"/>
      <c r="FB8" s="462"/>
      <c r="FC8" s="462"/>
      <c r="FD8" s="462"/>
      <c r="FE8" s="462"/>
      <c r="FF8" s="462"/>
      <c r="FG8" s="462"/>
      <c r="FH8" s="462"/>
      <c r="FI8" s="462"/>
      <c r="FJ8" s="462"/>
      <c r="FK8" s="462"/>
      <c r="FL8" s="462"/>
      <c r="FM8" s="462"/>
      <c r="FN8" s="462"/>
      <c r="FO8" s="462"/>
      <c r="FP8" s="462"/>
      <c r="FQ8" s="462"/>
      <c r="FR8" s="462"/>
      <c r="FS8" s="462"/>
      <c r="FT8" s="462"/>
      <c r="FU8" s="462"/>
      <c r="FV8" s="462"/>
      <c r="FW8" s="462"/>
      <c r="FX8" s="462"/>
      <c r="FY8" s="462"/>
      <c r="FZ8" s="462"/>
      <c r="GA8" s="462"/>
      <c r="GB8" s="462"/>
      <c r="GC8" s="462"/>
      <c r="GD8" s="462"/>
      <c r="GE8" s="462"/>
      <c r="GF8" s="462"/>
      <c r="GG8" s="462"/>
      <c r="GH8" s="462"/>
      <c r="GI8" s="462"/>
      <c r="GJ8" s="462"/>
      <c r="GK8" s="462"/>
      <c r="GL8" s="462"/>
      <c r="GM8" s="462"/>
      <c r="GN8" s="462"/>
      <c r="GO8" s="462"/>
      <c r="GP8" s="462"/>
      <c r="GQ8" s="462"/>
      <c r="GR8" s="462"/>
      <c r="GS8" s="462"/>
      <c r="GT8" s="462"/>
      <c r="GU8" s="462"/>
      <c r="GV8" s="462"/>
      <c r="GW8" s="462"/>
      <c r="GX8" s="462"/>
      <c r="GY8" s="462"/>
      <c r="GZ8" s="462"/>
      <c r="HA8" s="462"/>
      <c r="HB8" s="462"/>
      <c r="HC8" s="462"/>
      <c r="HD8" s="462"/>
      <c r="HE8" s="462"/>
      <c r="HF8" s="462"/>
      <c r="HG8" s="462"/>
      <c r="HH8" s="462"/>
      <c r="HI8" s="462"/>
      <c r="HJ8" s="462"/>
      <c r="HK8" s="462"/>
      <c r="HL8" s="462"/>
      <c r="HM8" s="462"/>
      <c r="HN8" s="462"/>
      <c r="HO8" s="462"/>
      <c r="HP8" s="462"/>
      <c r="HQ8" s="462"/>
      <c r="HR8" s="462"/>
      <c r="HS8" s="462"/>
      <c r="HT8" s="462"/>
      <c r="HU8" s="462"/>
      <c r="HV8" s="462"/>
      <c r="HW8" s="462"/>
      <c r="HX8" s="462"/>
      <c r="HY8" s="462"/>
      <c r="HZ8" s="462"/>
      <c r="IA8" s="462"/>
      <c r="IB8" s="462"/>
      <c r="IC8" s="462"/>
      <c r="ID8" s="462"/>
      <c r="IE8" s="462"/>
      <c r="IF8" s="462"/>
      <c r="IG8" s="462"/>
      <c r="IH8" s="462"/>
      <c r="II8" s="462"/>
      <c r="IJ8" s="462"/>
      <c r="IK8" s="462"/>
      <c r="IL8" s="462"/>
      <c r="IM8" s="462"/>
      <c r="IN8" s="462"/>
      <c r="IO8" s="462"/>
      <c r="IP8" s="462"/>
      <c r="IQ8" s="462"/>
      <c r="IR8" s="462"/>
      <c r="IS8" s="462"/>
      <c r="IT8" s="462"/>
      <c r="IU8" s="462"/>
      <c r="IV8" s="462"/>
    </row>
    <row r="9" spans="1:256">
      <c r="B9" s="469" t="s">
        <v>20</v>
      </c>
      <c r="C9" s="470"/>
      <c r="D9" s="470"/>
      <c r="E9" s="470"/>
      <c r="F9" s="470"/>
      <c r="G9" s="470"/>
      <c r="H9" s="470"/>
      <c r="I9" s="470"/>
      <c r="J9" s="471"/>
      <c r="K9" s="472"/>
      <c r="L9" s="473"/>
      <c r="M9" s="470"/>
      <c r="N9" s="470"/>
      <c r="O9" s="470"/>
      <c r="P9" s="470"/>
    </row>
    <row r="10" spans="1:256">
      <c r="B10" s="474" t="s">
        <v>10</v>
      </c>
      <c r="C10" s="456"/>
      <c r="D10" s="456"/>
      <c r="E10" s="456"/>
      <c r="F10" s="456"/>
      <c r="G10" s="456"/>
      <c r="H10" s="456"/>
      <c r="I10" s="456"/>
      <c r="J10" s="475"/>
      <c r="K10" s="476"/>
      <c r="L10" s="477"/>
      <c r="M10" s="456"/>
      <c r="N10" s="456"/>
      <c r="O10" s="456"/>
      <c r="P10" s="456"/>
    </row>
    <row r="11" spans="1:256">
      <c r="A11" s="456"/>
      <c r="B11" s="478" t="s">
        <v>82</v>
      </c>
      <c r="C11" s="456"/>
      <c r="D11" s="456"/>
      <c r="E11" s="456"/>
      <c r="F11" s="456"/>
      <c r="G11" s="456"/>
      <c r="J11" s="479"/>
      <c r="K11" s="480"/>
      <c r="L11" s="481"/>
      <c r="R11" s="456"/>
      <c r="S11" s="456"/>
      <c r="T11" s="456"/>
      <c r="U11" s="456"/>
      <c r="V11" s="456"/>
      <c r="W11" s="456"/>
      <c r="X11" s="456"/>
      <c r="Y11" s="456"/>
      <c r="Z11" s="456"/>
      <c r="AA11" s="456"/>
      <c r="AB11" s="456"/>
      <c r="AC11" s="456"/>
      <c r="AD11" s="456"/>
      <c r="AE11" s="456"/>
      <c r="AF11" s="456"/>
      <c r="AG11" s="456"/>
      <c r="AH11" s="456"/>
      <c r="AI11" s="456"/>
      <c r="AJ11" s="456"/>
      <c r="AK11" s="456"/>
      <c r="AL11" s="456"/>
      <c r="AM11" s="456"/>
      <c r="AN11" s="456"/>
      <c r="AO11" s="456"/>
      <c r="AP11" s="456"/>
      <c r="AQ11" s="456"/>
      <c r="AR11" s="456"/>
      <c r="AS11" s="456"/>
      <c r="AT11" s="456"/>
      <c r="AU11" s="456"/>
      <c r="AV11" s="456"/>
      <c r="AW11" s="456"/>
      <c r="AX11" s="456"/>
      <c r="AY11" s="456"/>
      <c r="AZ11" s="456"/>
      <c r="BA11" s="456"/>
      <c r="BB11" s="456"/>
      <c r="BC11" s="456"/>
      <c r="BD11" s="456"/>
      <c r="BE11" s="456"/>
      <c r="BF11" s="456"/>
      <c r="BG11" s="456"/>
      <c r="BH11" s="456"/>
      <c r="BI11" s="456"/>
      <c r="BJ11" s="456"/>
      <c r="BK11" s="456"/>
      <c r="BL11" s="456"/>
      <c r="BM11" s="456"/>
      <c r="BN11" s="456"/>
      <c r="BO11" s="456"/>
      <c r="BP11" s="456"/>
      <c r="BQ11" s="456"/>
      <c r="BR11" s="456"/>
      <c r="BS11" s="456"/>
      <c r="BT11" s="456"/>
      <c r="BU11" s="456"/>
      <c r="BV11" s="456"/>
      <c r="BW11" s="456"/>
      <c r="BX11" s="456"/>
      <c r="BY11" s="456"/>
      <c r="BZ11" s="456"/>
      <c r="CA11" s="456"/>
      <c r="CB11" s="456"/>
      <c r="CC11" s="456"/>
      <c r="CD11" s="456"/>
      <c r="CE11" s="456"/>
      <c r="CF11" s="456"/>
      <c r="CG11" s="456"/>
      <c r="CH11" s="456"/>
      <c r="CI11" s="456"/>
      <c r="CJ11" s="456"/>
      <c r="CK11" s="456"/>
      <c r="CL11" s="456"/>
      <c r="CM11" s="456"/>
      <c r="CN11" s="456"/>
      <c r="CO11" s="456"/>
      <c r="CP11" s="456"/>
      <c r="CQ11" s="456"/>
      <c r="CR11" s="456"/>
      <c r="CS11" s="456"/>
      <c r="CT11" s="456"/>
      <c r="CU11" s="456"/>
      <c r="CV11" s="456"/>
      <c r="CW11" s="456"/>
      <c r="CX11" s="456"/>
      <c r="CY11" s="456"/>
      <c r="CZ11" s="456"/>
      <c r="DA11" s="456"/>
      <c r="DB11" s="456"/>
      <c r="DC11" s="456"/>
      <c r="DD11" s="456"/>
      <c r="DE11" s="456"/>
      <c r="DF11" s="456"/>
      <c r="DG11" s="456"/>
      <c r="DH11" s="456"/>
      <c r="DI11" s="456"/>
      <c r="DJ11" s="456"/>
      <c r="DK11" s="456"/>
      <c r="DL11" s="456"/>
      <c r="DM11" s="456"/>
      <c r="DN11" s="456"/>
      <c r="DO11" s="456"/>
      <c r="DP11" s="456"/>
      <c r="DQ11" s="456"/>
      <c r="DR11" s="456"/>
      <c r="DS11" s="456"/>
      <c r="DT11" s="456"/>
      <c r="DU11" s="456"/>
      <c r="DV11" s="456"/>
      <c r="DW11" s="456"/>
      <c r="DX11" s="456"/>
      <c r="DY11" s="456"/>
      <c r="DZ11" s="456"/>
      <c r="EA11" s="456"/>
      <c r="EB11" s="456"/>
      <c r="EC11" s="456"/>
      <c r="ED11" s="456"/>
      <c r="EE11" s="456"/>
      <c r="EF11" s="456"/>
      <c r="EG11" s="456"/>
      <c r="EH11" s="456"/>
      <c r="EI11" s="456"/>
      <c r="EJ11" s="456"/>
      <c r="EK11" s="456"/>
      <c r="EL11" s="456"/>
      <c r="EM11" s="456"/>
      <c r="EN11" s="456"/>
      <c r="EO11" s="456"/>
      <c r="EP11" s="456"/>
      <c r="EQ11" s="456"/>
      <c r="ER11" s="456"/>
      <c r="ES11" s="456"/>
      <c r="ET11" s="456"/>
      <c r="EU11" s="456"/>
      <c r="EV11" s="456"/>
      <c r="EW11" s="456"/>
      <c r="EX11" s="456"/>
      <c r="EY11" s="456"/>
      <c r="EZ11" s="456"/>
      <c r="FA11" s="456"/>
      <c r="FB11" s="456"/>
      <c r="FC11" s="456"/>
      <c r="FD11" s="456"/>
      <c r="FE11" s="456"/>
      <c r="FF11" s="456"/>
      <c r="FG11" s="456"/>
      <c r="FH11" s="456"/>
      <c r="FI11" s="456"/>
      <c r="FJ11" s="456"/>
      <c r="FK11" s="456"/>
      <c r="FL11" s="456"/>
      <c r="FM11" s="456"/>
      <c r="FN11" s="456"/>
      <c r="FO11" s="456"/>
      <c r="FP11" s="456"/>
      <c r="FQ11" s="456"/>
      <c r="FR11" s="456"/>
      <c r="FS11" s="456"/>
      <c r="FT11" s="456"/>
      <c r="FU11" s="456"/>
      <c r="FV11" s="456"/>
      <c r="FW11" s="456"/>
      <c r="FX11" s="456"/>
      <c r="FY11" s="456"/>
      <c r="FZ11" s="456"/>
      <c r="GA11" s="456"/>
      <c r="GB11" s="456"/>
      <c r="GC11" s="456"/>
      <c r="GD11" s="456"/>
      <c r="GE11" s="456"/>
      <c r="GF11" s="456"/>
      <c r="GG11" s="456"/>
      <c r="GH11" s="456"/>
      <c r="GI11" s="456"/>
      <c r="GJ11" s="456"/>
      <c r="GK11" s="456"/>
      <c r="GL11" s="456"/>
      <c r="GM11" s="456"/>
      <c r="GN11" s="456"/>
      <c r="GO11" s="456"/>
      <c r="GP11" s="456"/>
      <c r="GQ11" s="456"/>
      <c r="GR11" s="456"/>
      <c r="GS11" s="456"/>
      <c r="GT11" s="456"/>
      <c r="GU11" s="456"/>
      <c r="GV11" s="456"/>
      <c r="GW11" s="456"/>
      <c r="GX11" s="456"/>
      <c r="GY11" s="456"/>
      <c r="GZ11" s="456"/>
      <c r="HA11" s="456"/>
      <c r="HB11" s="456"/>
      <c r="HC11" s="456"/>
      <c r="HD11" s="456"/>
      <c r="HE11" s="456"/>
      <c r="HF11" s="456"/>
      <c r="HG11" s="456"/>
      <c r="HH11" s="456"/>
      <c r="HI11" s="456"/>
      <c r="HJ11" s="456"/>
      <c r="HK11" s="456"/>
      <c r="HL11" s="456"/>
      <c r="HM11" s="456"/>
      <c r="HN11" s="456"/>
      <c r="HO11" s="456"/>
      <c r="HP11" s="456"/>
      <c r="HQ11" s="456"/>
      <c r="HR11" s="456"/>
      <c r="HS11" s="456"/>
      <c r="HT11" s="456"/>
      <c r="HU11" s="456"/>
      <c r="HV11" s="456"/>
      <c r="HW11" s="456"/>
      <c r="HX11" s="456"/>
      <c r="HY11" s="456"/>
      <c r="HZ11" s="456"/>
      <c r="IA11" s="456"/>
      <c r="IB11" s="456"/>
      <c r="IC11" s="456"/>
      <c r="ID11" s="456"/>
      <c r="IE11" s="456"/>
      <c r="IF11" s="456"/>
      <c r="IG11" s="456"/>
      <c r="IH11" s="456"/>
      <c r="II11" s="456"/>
      <c r="IJ11" s="456"/>
      <c r="IK11" s="456"/>
      <c r="IL11" s="456"/>
      <c r="IM11" s="456"/>
      <c r="IN11" s="456"/>
      <c r="IO11" s="456"/>
      <c r="IP11" s="456"/>
      <c r="IQ11" s="456"/>
      <c r="IR11" s="456"/>
      <c r="IS11" s="456"/>
      <c r="IT11" s="456"/>
      <c r="IU11" s="456"/>
      <c r="IV11" s="456"/>
    </row>
    <row r="12" spans="1:256">
      <c r="B12" s="482" t="str">
        <v>ערד</v>
      </c>
      <c r="C12" s="456"/>
      <c r="D12" s="456"/>
      <c r="E12" s="456"/>
      <c r="F12" s="456"/>
      <c r="G12" s="456"/>
      <c r="H12" s="456"/>
      <c r="I12" s="456"/>
      <c r="J12" s="475"/>
      <c r="K12" s="476"/>
      <c r="L12" s="477"/>
      <c r="M12" s="456"/>
      <c r="N12" s="456"/>
      <c r="O12" s="456"/>
      <c r="P12" s="456"/>
    </row>
    <row r="13" spans="1:256">
      <c r="B13" s="483" t="str">
        <v>ערד   4.8%   סדרה    8707</v>
      </c>
      <c r="C13" s="454">
        <v>98707000</v>
      </c>
      <c r="D13" s="454" t="s">
        <v>84</v>
      </c>
      <c r="E13" s="454" t="s">
        <v>85</v>
      </c>
      <c r="F13" s="454"/>
      <c r="G13" s="454" t="s">
        <v>86</v>
      </c>
      <c r="H13" s="484">
        <v>0.048</v>
      </c>
      <c r="I13" s="485">
        <v>38473</v>
      </c>
      <c r="J13" s="479">
        <v>5.98</v>
      </c>
      <c r="K13" s="480">
        <v>0.0484</v>
      </c>
      <c r="L13" s="481">
        <v>10860000</v>
      </c>
      <c r="M13" s="486">
        <v>157.2316</v>
      </c>
      <c r="N13" s="481">
        <v>13538.98</v>
      </c>
      <c r="O13" s="480"/>
      <c r="P13" s="480">
        <f>+N13/'סיכום נכסי הקרן'!total</f>
        <v>0.000423083680388902</v>
      </c>
    </row>
    <row r="14" spans="1:256">
      <c r="B14" s="483" t="str">
        <v>ערד   4.8%   סדרה    8710</v>
      </c>
      <c r="C14" s="454">
        <v>98710100</v>
      </c>
      <c r="D14" s="454" t="s">
        <v>84</v>
      </c>
      <c r="E14" s="454" t="s">
        <v>85</v>
      </c>
      <c r="F14" s="454"/>
      <c r="G14" s="454" t="s">
        <v>86</v>
      </c>
      <c r="H14" s="484">
        <v>0.048</v>
      </c>
      <c r="I14" s="485">
        <v>38565</v>
      </c>
      <c r="J14" s="479">
        <v>6.24</v>
      </c>
      <c r="K14" s="480">
        <v>0.0483</v>
      </c>
      <c r="L14" s="481">
        <v>3550000</v>
      </c>
      <c r="M14" s="486">
        <v>154.5906</v>
      </c>
      <c r="N14" s="481">
        <v>4326.04</v>
      </c>
      <c r="O14" s="480"/>
      <c r="P14" s="480">
        <f>+N14/'סיכום נכסי הקרן'!total</f>
        <v>0.000135185732212442</v>
      </c>
    </row>
    <row r="15" spans="1:256">
      <c r="B15" s="483" t="str">
        <v>ערד   4.8%   סדרה    8711</v>
      </c>
      <c r="C15" s="454">
        <v>98711100</v>
      </c>
      <c r="D15" s="454" t="s">
        <v>84</v>
      </c>
      <c r="E15" s="454" t="s">
        <v>85</v>
      </c>
      <c r="F15" s="454"/>
      <c r="G15" s="454" t="s">
        <v>86</v>
      </c>
      <c r="H15" s="484">
        <v>0.048</v>
      </c>
      <c r="I15" s="485">
        <v>38596</v>
      </c>
      <c r="J15" s="479">
        <v>6.32</v>
      </c>
      <c r="K15" s="480">
        <v>0.0483</v>
      </c>
      <c r="L15" s="481">
        <v>7500000</v>
      </c>
      <c r="M15" s="486">
        <v>152.6197</v>
      </c>
      <c r="N15" s="481">
        <v>9005.3</v>
      </c>
      <c r="O15" s="480"/>
      <c r="P15" s="480">
        <f>+N15/'סיכום נכסי הקרן'!total</f>
        <v>0.000281409343023343</v>
      </c>
    </row>
    <row r="16" spans="1:256">
      <c r="B16" s="483" t="str">
        <v>ערד   4.8%   סדרה   8706</v>
      </c>
      <c r="C16" s="454">
        <v>98706000</v>
      </c>
      <c r="D16" s="454" t="s">
        <v>84</v>
      </c>
      <c r="E16" s="454" t="s">
        <v>85</v>
      </c>
      <c r="F16" s="454"/>
      <c r="G16" s="454" t="s">
        <v>86</v>
      </c>
      <c r="H16" s="484">
        <v>0.048</v>
      </c>
      <c r="I16" s="485">
        <v>38443</v>
      </c>
      <c r="J16" s="479">
        <v>5.9</v>
      </c>
      <c r="K16" s="480">
        <v>0.0484</v>
      </c>
      <c r="L16" s="481">
        <v>4500000</v>
      </c>
      <c r="M16" s="486">
        <v>157.2137</v>
      </c>
      <c r="N16" s="481">
        <v>5621.1</v>
      </c>
      <c r="O16" s="480"/>
      <c r="P16" s="480">
        <f>+N16/'סיכום נכסי הקרן'!total</f>
        <v>0.000175655453795933</v>
      </c>
    </row>
    <row r="17" spans="1:256">
      <c r="B17" s="483" t="str">
        <v>ערד   4.8%   סדרה   8708</v>
      </c>
      <c r="C17" s="454">
        <v>98708000</v>
      </c>
      <c r="D17" s="454" t="s">
        <v>84</v>
      </c>
      <c r="E17" s="454" t="s">
        <v>85</v>
      </c>
      <c r="F17" s="454"/>
      <c r="G17" s="454" t="s">
        <v>86</v>
      </c>
      <c r="H17" s="484">
        <v>0.048</v>
      </c>
      <c r="I17" s="485">
        <v>38504</v>
      </c>
      <c r="J17" s="479">
        <v>6.07</v>
      </c>
      <c r="K17" s="480">
        <v>0.0483</v>
      </c>
      <c r="L17" s="481">
        <v>3832000</v>
      </c>
      <c r="M17" s="486">
        <v>155.8312</v>
      </c>
      <c r="N17" s="481">
        <v>4725.66</v>
      </c>
      <c r="O17" s="480"/>
      <c r="P17" s="480">
        <f>+N17/'סיכום נכסי הקרן'!total</f>
        <v>0.000147673578442883</v>
      </c>
    </row>
    <row r="18" spans="1:256">
      <c r="B18" s="483" t="str">
        <v>ערד   4.8%   סדרה   8712</v>
      </c>
      <c r="C18" s="454">
        <v>98712000</v>
      </c>
      <c r="D18" s="454" t="s">
        <v>84</v>
      </c>
      <c r="E18" s="454" t="s">
        <v>85</v>
      </c>
      <c r="F18" s="454"/>
      <c r="G18" s="454" t="s">
        <v>86</v>
      </c>
      <c r="H18" s="484">
        <v>0.048</v>
      </c>
      <c r="I18" s="485">
        <v>38627</v>
      </c>
      <c r="J18" s="479">
        <v>6.26</v>
      </c>
      <c r="K18" s="480">
        <v>0.0485</v>
      </c>
      <c r="L18" s="481">
        <v>9155000</v>
      </c>
      <c r="M18" s="486">
        <v>154.8866</v>
      </c>
      <c r="N18" s="481">
        <v>11178.64</v>
      </c>
      <c r="O18" s="480"/>
      <c r="P18" s="480">
        <f>+N18/'סיכום נכסי הקרן'!total</f>
        <v>0.00034932470193047</v>
      </c>
    </row>
    <row r="19" spans="1:256">
      <c r="B19" s="483" t="str">
        <v>ערד   4.8%   סדרה  8714</v>
      </c>
      <c r="C19" s="454">
        <v>98715000</v>
      </c>
      <c r="D19" s="454" t="s">
        <v>84</v>
      </c>
      <c r="E19" s="454" t="s">
        <v>85</v>
      </c>
      <c r="F19" s="454"/>
      <c r="G19" s="454" t="s">
        <v>86</v>
      </c>
      <c r="H19" s="484">
        <v>0.048</v>
      </c>
      <c r="I19" s="485">
        <v>38718</v>
      </c>
      <c r="J19" s="479">
        <v>6.5</v>
      </c>
      <c r="K19" s="480">
        <v>0.0485</v>
      </c>
      <c r="L19" s="481">
        <v>7900000</v>
      </c>
      <c r="M19" s="486">
        <v>152.7561</v>
      </c>
      <c r="N19" s="481">
        <v>9459.87</v>
      </c>
      <c r="O19" s="480"/>
      <c r="P19" s="480">
        <f>+N19/'סיכום נכסי הקרן'!total</f>
        <v>0.0002956143384214</v>
      </c>
    </row>
    <row r="20" spans="1:256">
      <c r="B20" s="483" t="str">
        <v>ערד   4.8%   סדרה  8730</v>
      </c>
      <c r="C20" s="454">
        <v>8287302</v>
      </c>
      <c r="D20" s="454" t="s">
        <v>84</v>
      </c>
      <c r="E20" s="454" t="s">
        <v>85</v>
      </c>
      <c r="F20" s="454"/>
      <c r="G20" s="454" t="s">
        <v>86</v>
      </c>
      <c r="H20" s="484">
        <v>0.048</v>
      </c>
      <c r="I20" s="485">
        <v>39203</v>
      </c>
      <c r="J20" s="479">
        <v>7.34</v>
      </c>
      <c r="K20" s="480">
        <v>0.0485</v>
      </c>
      <c r="L20" s="481">
        <v>106000000</v>
      </c>
      <c r="M20" s="486">
        <v>156.8817</v>
      </c>
      <c r="N20" s="481">
        <v>128609.98</v>
      </c>
      <c r="O20" s="480"/>
      <c r="P20" s="480">
        <f>+N20/'סיכום נכסי הקרן'!total</f>
        <v>0.00401897215840064</v>
      </c>
    </row>
    <row r="21" spans="1:256">
      <c r="B21" s="483" t="str">
        <v>ערד   4.8%   סדרה  8731</v>
      </c>
      <c r="C21" s="454">
        <v>8287310</v>
      </c>
      <c r="D21" s="454" t="s">
        <v>84</v>
      </c>
      <c r="E21" s="454" t="s">
        <v>85</v>
      </c>
      <c r="F21" s="454"/>
      <c r="G21" s="454" t="s">
        <v>86</v>
      </c>
      <c r="H21" s="484">
        <v>0.048</v>
      </c>
      <c r="I21" s="485">
        <v>39234</v>
      </c>
      <c r="J21" s="479">
        <v>7.42</v>
      </c>
      <c r="K21" s="480">
        <v>0.0485</v>
      </c>
      <c r="L21" s="481">
        <v>93000000</v>
      </c>
      <c r="M21" s="486">
        <v>155.7276</v>
      </c>
      <c r="N21" s="481">
        <v>111828.77</v>
      </c>
      <c r="O21" s="480"/>
      <c r="P21" s="480">
        <f>+N21/'סיכום נכסי הקרן'!total</f>
        <v>0.00349457105224796</v>
      </c>
    </row>
    <row r="22" spans="1:256">
      <c r="B22" s="483" t="str">
        <v>ערד   4.8%   סדרה  8732</v>
      </c>
      <c r="C22" s="454">
        <v>8287328</v>
      </c>
      <c r="D22" s="454" t="s">
        <v>84</v>
      </c>
      <c r="E22" s="454" t="s">
        <v>85</v>
      </c>
      <c r="F22" s="454"/>
      <c r="G22" s="454" t="s">
        <v>86</v>
      </c>
      <c r="H22" s="484">
        <v>0.048</v>
      </c>
      <c r="I22" s="485">
        <v>39264</v>
      </c>
      <c r="J22" s="479">
        <v>7.5</v>
      </c>
      <c r="K22" s="480">
        <v>0.0485</v>
      </c>
      <c r="L22" s="481">
        <v>66000000</v>
      </c>
      <c r="M22" s="486">
        <v>155.3828</v>
      </c>
      <c r="N22" s="481">
        <v>79050.82</v>
      </c>
      <c r="O22" s="480"/>
      <c r="P22" s="480">
        <f>+N22/'סיכום נכסי הקרן'!total</f>
        <v>0.00247028298020683</v>
      </c>
    </row>
    <row r="23" spans="1:256">
      <c r="B23" s="483" t="str">
        <v>ערד   4.8%   סדרה  8733</v>
      </c>
      <c r="C23" s="454">
        <v>8287336</v>
      </c>
      <c r="D23" s="454" t="s">
        <v>84</v>
      </c>
      <c r="E23" s="454" t="s">
        <v>85</v>
      </c>
      <c r="F23" s="454"/>
      <c r="G23" s="454" t="s">
        <v>86</v>
      </c>
      <c r="H23" s="484">
        <v>0.048</v>
      </c>
      <c r="I23" s="485">
        <v>39295</v>
      </c>
      <c r="J23" s="479">
        <v>7.59</v>
      </c>
      <c r="K23" s="480">
        <v>0.0485</v>
      </c>
      <c r="L23" s="481">
        <v>33000000</v>
      </c>
      <c r="M23" s="486">
        <v>153.9449</v>
      </c>
      <c r="N23" s="481">
        <v>39095.8</v>
      </c>
      <c r="O23" s="480"/>
      <c r="P23" s="480">
        <f>+N23/'סיכום נכסי הקרן'!total</f>
        <v>0.0012217164772936</v>
      </c>
    </row>
    <row r="24" spans="1:256">
      <c r="B24" s="483" t="str">
        <v>ערד   4.8%   סדרה  8735</v>
      </c>
      <c r="C24" s="454">
        <v>8287351</v>
      </c>
      <c r="D24" s="454" t="s">
        <v>84</v>
      </c>
      <c r="E24" s="454" t="s">
        <v>85</v>
      </c>
      <c r="F24" s="454"/>
      <c r="G24" s="454" t="s">
        <v>86</v>
      </c>
      <c r="H24" s="484">
        <v>0.048</v>
      </c>
      <c r="I24" s="485">
        <v>39356</v>
      </c>
      <c r="J24" s="479">
        <v>7.57</v>
      </c>
      <c r="K24" s="480">
        <v>0.0485</v>
      </c>
      <c r="L24" s="481">
        <v>26970000</v>
      </c>
      <c r="M24" s="486">
        <v>153.3242</v>
      </c>
      <c r="N24" s="481">
        <v>31885.95</v>
      </c>
      <c r="O24" s="480"/>
      <c r="P24" s="480">
        <f>+N24/'סיכום נכסי הקרן'!total</f>
        <v>0.000996413694288382</v>
      </c>
    </row>
    <row r="25" spans="1:256">
      <c r="B25" s="483" t="str">
        <v>ערד   4.8%   סדרה  8736</v>
      </c>
      <c r="C25" s="454">
        <v>8287369</v>
      </c>
      <c r="D25" s="454" t="s">
        <v>84</v>
      </c>
      <c r="E25" s="454" t="s">
        <v>85</v>
      </c>
      <c r="F25" s="454"/>
      <c r="G25" s="454" t="s">
        <v>86</v>
      </c>
      <c r="H25" s="484">
        <v>0.048</v>
      </c>
      <c r="I25" s="485">
        <v>39387</v>
      </c>
      <c r="J25" s="479">
        <v>7.66</v>
      </c>
      <c r="K25" s="480">
        <v>0.0485</v>
      </c>
      <c r="L25" s="481">
        <v>134156000</v>
      </c>
      <c r="M25" s="486">
        <v>153.7286</v>
      </c>
      <c r="N25" s="481">
        <v>158757.26</v>
      </c>
      <c r="O25" s="480"/>
      <c r="P25" s="480">
        <f>+N25/'סיכום נכסי הקרן'!total</f>
        <v>0.00496105362806193</v>
      </c>
    </row>
    <row r="26" spans="1:256">
      <c r="B26" s="483" t="str">
        <v>ערד   4.8%   סדרה  8751  2024</v>
      </c>
      <c r="C26" s="454">
        <v>8287518</v>
      </c>
      <c r="D26" s="454" t="s">
        <v>84</v>
      </c>
      <c r="E26" s="454" t="s">
        <v>85</v>
      </c>
      <c r="F26" s="454"/>
      <c r="G26" s="454" t="s">
        <v>86</v>
      </c>
      <c r="H26" s="484">
        <v>0.048</v>
      </c>
      <c r="I26" s="485">
        <v>39845</v>
      </c>
      <c r="J26" s="479">
        <v>8.53</v>
      </c>
      <c r="K26" s="480">
        <v>0.0485</v>
      </c>
      <c r="L26" s="481">
        <v>2965000</v>
      </c>
      <c r="M26" s="486">
        <v>146.6934</v>
      </c>
      <c r="N26" s="481">
        <v>3304.63</v>
      </c>
      <c r="O26" s="480"/>
      <c r="P26" s="480">
        <f>+N26/'סיכום נכסי הקרן'!total</f>
        <v>0.000103267382234376</v>
      </c>
    </row>
    <row r="27" spans="1:256">
      <c r="B27" s="483" t="str">
        <v>ערד   4.8%   סדרה  8752   2024</v>
      </c>
      <c r="C27" s="454">
        <v>8287526</v>
      </c>
      <c r="D27" s="454" t="s">
        <v>84</v>
      </c>
      <c r="E27" s="454" t="s">
        <v>85</v>
      </c>
      <c r="F27" s="454"/>
      <c r="G27" s="454" t="s">
        <v>86</v>
      </c>
      <c r="H27" s="484">
        <v>0.048</v>
      </c>
      <c r="I27" s="485">
        <v>39873</v>
      </c>
      <c r="J27" s="479">
        <v>8.6</v>
      </c>
      <c r="K27" s="480">
        <v>0.0485</v>
      </c>
      <c r="L27" s="481">
        <v>108985000</v>
      </c>
      <c r="M27" s="486">
        <v>147.144</v>
      </c>
      <c r="N27" s="481">
        <v>121635.08</v>
      </c>
      <c r="O27" s="480"/>
      <c r="P27" s="480">
        <f>+N27/'סיכום נכסי הקרן'!total</f>
        <v>0.00380101139899745</v>
      </c>
    </row>
    <row r="28" spans="1:256">
      <c r="B28" s="483" t="str">
        <v>ערד   8754    4%</v>
      </c>
      <c r="C28" s="454">
        <v>98287542</v>
      </c>
      <c r="D28" s="454" t="s">
        <v>84</v>
      </c>
      <c r="E28" s="454" t="s">
        <v>85</v>
      </c>
      <c r="F28" s="454"/>
      <c r="G28" s="454" t="s">
        <v>86</v>
      </c>
      <c r="H28" s="484">
        <v>0.048</v>
      </c>
      <c r="I28" s="485">
        <v>39933</v>
      </c>
      <c r="J28" s="479">
        <v>8.57</v>
      </c>
      <c r="K28" s="480">
        <v>0.0485</v>
      </c>
      <c r="L28" s="481">
        <v>118930000</v>
      </c>
      <c r="M28" s="486">
        <v>148.5285</v>
      </c>
      <c r="N28" s="481">
        <v>134307.18</v>
      </c>
      <c r="O28" s="480"/>
      <c r="P28" s="480">
        <f>+N28/'סיכום נכסי הקרן'!total</f>
        <v>0.00419700568411023</v>
      </c>
    </row>
    <row r="29" spans="1:256">
      <c r="B29" s="483" t="str">
        <v>ערד  8679 %4.8 2017</v>
      </c>
      <c r="C29" s="454">
        <v>98679000</v>
      </c>
      <c r="D29" s="454" t="s">
        <v>84</v>
      </c>
      <c r="E29" s="454" t="s">
        <v>85</v>
      </c>
      <c r="F29" s="454"/>
      <c r="G29" s="454" t="s">
        <v>86</v>
      </c>
      <c r="H29" s="484">
        <v>0.048</v>
      </c>
      <c r="I29" s="485">
        <v>37257</v>
      </c>
      <c r="J29" s="479">
        <v>3.45</v>
      </c>
      <c r="K29" s="480">
        <v>0.05</v>
      </c>
      <c r="L29" s="481">
        <v>55140000</v>
      </c>
      <c r="M29" s="486">
        <v>152.8829</v>
      </c>
      <c r="N29" s="481">
        <v>71199.81</v>
      </c>
      <c r="O29" s="480"/>
      <c r="P29" s="480">
        <f>+N29/'סיכום נכסי הקרן'!total</f>
        <v>0.00222494439446624</v>
      </c>
    </row>
    <row r="30" spans="1:256">
      <c r="B30" s="483" t="str">
        <v>ערד  8680 %4.8 2017</v>
      </c>
      <c r="C30" s="454">
        <v>98680000</v>
      </c>
      <c r="D30" s="454" t="s">
        <v>84</v>
      </c>
      <c r="E30" s="454" t="s">
        <v>85</v>
      </c>
      <c r="F30" s="454"/>
      <c r="G30" s="454" t="s">
        <v>86</v>
      </c>
      <c r="H30" s="484">
        <v>0.048</v>
      </c>
      <c r="I30" s="485">
        <v>37288</v>
      </c>
      <c r="J30" s="479">
        <v>3.54</v>
      </c>
      <c r="K30" s="480">
        <v>0.05</v>
      </c>
      <c r="L30" s="481">
        <v>24435000</v>
      </c>
      <c r="M30" s="486">
        <v>153.0333</v>
      </c>
      <c r="N30" s="481">
        <v>31454.38</v>
      </c>
      <c r="O30" s="480"/>
      <c r="P30" s="480">
        <f>+N30/'סיכום נכסי הקרן'!total</f>
        <v>0.000982927432845833</v>
      </c>
    </row>
    <row r="31" spans="1:256">
      <c r="B31" s="483" t="str">
        <v>ערד  8681 %4.8 2017</v>
      </c>
      <c r="C31" s="454">
        <v>98681000</v>
      </c>
      <c r="D31" s="454" t="s">
        <v>84</v>
      </c>
      <c r="E31" s="454" t="s">
        <v>85</v>
      </c>
      <c r="F31" s="454"/>
      <c r="G31" s="454" t="s">
        <v>86</v>
      </c>
      <c r="H31" s="484">
        <v>0.048</v>
      </c>
      <c r="I31" s="485">
        <v>36951</v>
      </c>
      <c r="J31" s="479">
        <v>3.61</v>
      </c>
      <c r="K31" s="480">
        <v>0.0501</v>
      </c>
      <c r="L31" s="481">
        <v>44421000</v>
      </c>
      <c r="M31" s="486">
        <v>151.3942</v>
      </c>
      <c r="N31" s="481">
        <v>56336.43</v>
      </c>
      <c r="O31" s="480"/>
      <c r="P31" s="480">
        <f>+N31/'סיכום נכסי הקרן'!total</f>
        <v>0.00176047413796104</v>
      </c>
    </row>
    <row r="32" spans="1:256">
      <c r="B32" s="483" t="str">
        <v>ערד  8701 % 4.8  2018</v>
      </c>
      <c r="C32" s="454">
        <v>98710000</v>
      </c>
      <c r="D32" s="454" t="s">
        <v>84</v>
      </c>
      <c r="E32" s="454" t="s">
        <v>85</v>
      </c>
      <c r="F32" s="454"/>
      <c r="G32" s="454" t="s">
        <v>86</v>
      </c>
      <c r="H32" s="484">
        <v>0.048</v>
      </c>
      <c r="I32" s="485">
        <v>37926</v>
      </c>
      <c r="J32" s="479">
        <v>4.88</v>
      </c>
      <c r="K32" s="480">
        <v>0.0501</v>
      </c>
      <c r="L32" s="481">
        <v>67993000</v>
      </c>
      <c r="M32" s="486">
        <v>153.8088</v>
      </c>
      <c r="N32" s="481">
        <v>84219.07</v>
      </c>
      <c r="O32" s="480"/>
      <c r="P32" s="480">
        <f>+N32/'סיכום נכסי הקרן'!total</f>
        <v>0.00263178718740486</v>
      </c>
    </row>
    <row r="33" spans="1:256">
      <c r="B33" s="483" t="str">
        <v>ערד  8702 % 4.8  2018</v>
      </c>
      <c r="C33" s="454">
        <v>98720000</v>
      </c>
      <c r="D33" s="454" t="s">
        <v>84</v>
      </c>
      <c r="E33" s="454" t="s">
        <v>85</v>
      </c>
      <c r="F33" s="454"/>
      <c r="G33" s="454" t="s">
        <v>86</v>
      </c>
      <c r="H33" s="484">
        <v>0.048</v>
      </c>
      <c r="I33" s="485">
        <v>37956</v>
      </c>
      <c r="J33" s="479">
        <v>4.96</v>
      </c>
      <c r="K33" s="480">
        <v>0.0509</v>
      </c>
      <c r="L33" s="481">
        <v>68740000</v>
      </c>
      <c r="M33" s="486">
        <v>153.5595</v>
      </c>
      <c r="N33" s="481">
        <v>84508.42</v>
      </c>
      <c r="O33" s="480"/>
      <c r="P33" s="480">
        <f>+N33/'סיכום נכסי הקרן'!total</f>
        <v>0.00264082917305817</v>
      </c>
    </row>
    <row r="34" spans="1:256">
      <c r="A34" s="456"/>
      <c r="B34" s="483" t="str">
        <v>ערד  8705   4.8%</v>
      </c>
      <c r="C34" s="454">
        <v>98705000</v>
      </c>
      <c r="D34" s="454" t="s">
        <v>84</v>
      </c>
      <c r="E34" s="454" t="s">
        <v>85</v>
      </c>
      <c r="F34" s="454"/>
      <c r="G34" s="454" t="s">
        <v>86</v>
      </c>
      <c r="H34" s="484">
        <v>0.048</v>
      </c>
      <c r="I34" s="485">
        <v>38412</v>
      </c>
      <c r="J34" s="479">
        <v>5.96</v>
      </c>
      <c r="K34" s="480">
        <v>0.0484</v>
      </c>
      <c r="L34" s="481">
        <v>5530000</v>
      </c>
      <c r="M34" s="486">
        <v>154.904</v>
      </c>
      <c r="N34" s="481">
        <v>6782.96</v>
      </c>
      <c r="O34" s="480"/>
      <c r="P34" s="480">
        <f>+N34/'סיכום נכסי הקרן'!total</f>
        <v>0.00021196276829796</v>
      </c>
      <c r="R34" s="456"/>
      <c r="S34" s="456"/>
      <c r="T34" s="456"/>
      <c r="U34" s="456"/>
      <c r="V34" s="456"/>
      <c r="W34" s="456"/>
      <c r="X34" s="456"/>
      <c r="Y34" s="456"/>
      <c r="Z34" s="456"/>
      <c r="AA34" s="456"/>
      <c r="AB34" s="456"/>
      <c r="AC34" s="456"/>
      <c r="AD34" s="456"/>
      <c r="AE34" s="456"/>
      <c r="AF34" s="456"/>
      <c r="AG34" s="456"/>
      <c r="AH34" s="456"/>
      <c r="AI34" s="456"/>
      <c r="AJ34" s="456"/>
      <c r="AK34" s="456"/>
      <c r="AL34" s="456"/>
      <c r="AM34" s="456"/>
      <c r="AN34" s="456"/>
      <c r="AO34" s="456"/>
      <c r="AP34" s="456"/>
      <c r="AQ34" s="456"/>
      <c r="AR34" s="456"/>
      <c r="AS34" s="456"/>
      <c r="AT34" s="456"/>
      <c r="AU34" s="456"/>
      <c r="AV34" s="456"/>
      <c r="AW34" s="456"/>
      <c r="AX34" s="456"/>
      <c r="AY34" s="456"/>
      <c r="AZ34" s="456"/>
      <c r="BA34" s="456"/>
      <c r="BB34" s="456"/>
      <c r="BC34" s="456"/>
      <c r="BD34" s="456"/>
      <c r="BE34" s="456"/>
      <c r="BF34" s="456"/>
      <c r="BG34" s="456"/>
      <c r="BH34" s="456"/>
      <c r="BI34" s="456"/>
      <c r="BJ34" s="456"/>
      <c r="BK34" s="456"/>
      <c r="BL34" s="456"/>
      <c r="BM34" s="456"/>
      <c r="BN34" s="456"/>
      <c r="BO34" s="456"/>
      <c r="BP34" s="456"/>
      <c r="BQ34" s="456"/>
      <c r="BR34" s="456"/>
      <c r="BS34" s="456"/>
      <c r="BT34" s="456"/>
      <c r="BU34" s="456"/>
      <c r="BV34" s="456"/>
      <c r="BW34" s="456"/>
      <c r="BX34" s="456"/>
      <c r="BY34" s="456"/>
      <c r="BZ34" s="456"/>
      <c r="CA34" s="456"/>
      <c r="CB34" s="456"/>
      <c r="CC34" s="456"/>
      <c r="CD34" s="456"/>
      <c r="CE34" s="456"/>
      <c r="CF34" s="456"/>
      <c r="CG34" s="456"/>
      <c r="CH34" s="456"/>
      <c r="CI34" s="456"/>
      <c r="CJ34" s="456"/>
      <c r="CK34" s="456"/>
      <c r="CL34" s="456"/>
      <c r="CM34" s="456"/>
      <c r="CN34" s="456"/>
      <c r="CO34" s="456"/>
      <c r="CP34" s="456"/>
      <c r="CQ34" s="456"/>
      <c r="CR34" s="456"/>
      <c r="CS34" s="456"/>
      <c r="CT34" s="456"/>
      <c r="CU34" s="456"/>
      <c r="CV34" s="456"/>
      <c r="CW34" s="456"/>
      <c r="CX34" s="456"/>
      <c r="CY34" s="456"/>
      <c r="CZ34" s="456"/>
      <c r="DA34" s="456"/>
      <c r="DB34" s="456"/>
      <c r="DC34" s="456"/>
      <c r="DD34" s="456"/>
      <c r="DE34" s="456"/>
      <c r="DF34" s="456"/>
      <c r="DG34" s="456"/>
      <c r="DH34" s="456"/>
      <c r="DI34" s="456"/>
      <c r="DJ34" s="456"/>
      <c r="DK34" s="456"/>
      <c r="DL34" s="456"/>
      <c r="DM34" s="456"/>
      <c r="DN34" s="456"/>
      <c r="DO34" s="456"/>
      <c r="DP34" s="456"/>
      <c r="DQ34" s="456"/>
      <c r="DR34" s="456"/>
      <c r="DS34" s="456"/>
      <c r="DT34" s="456"/>
      <c r="DU34" s="456"/>
      <c r="DV34" s="456"/>
      <c r="DW34" s="456"/>
      <c r="DX34" s="456"/>
      <c r="DY34" s="456"/>
      <c r="DZ34" s="456"/>
      <c r="EA34" s="456"/>
      <c r="EB34" s="456"/>
      <c r="EC34" s="456"/>
      <c r="ED34" s="456"/>
      <c r="EE34" s="456"/>
      <c r="EF34" s="456"/>
      <c r="EG34" s="456"/>
      <c r="EH34" s="456"/>
      <c r="EI34" s="456"/>
      <c r="EJ34" s="456"/>
      <c r="EK34" s="456"/>
      <c r="EL34" s="456"/>
      <c r="EM34" s="456"/>
      <c r="EN34" s="456"/>
      <c r="EO34" s="456"/>
      <c r="EP34" s="456"/>
      <c r="EQ34" s="456"/>
      <c r="ER34" s="456"/>
      <c r="ES34" s="456"/>
      <c r="ET34" s="456"/>
      <c r="EU34" s="456"/>
      <c r="EV34" s="456"/>
      <c r="EW34" s="456"/>
      <c r="EX34" s="456"/>
      <c r="EY34" s="456"/>
      <c r="EZ34" s="456"/>
      <c r="FA34" s="456"/>
      <c r="FB34" s="456"/>
      <c r="FC34" s="456"/>
      <c r="FD34" s="456"/>
      <c r="FE34" s="456"/>
      <c r="FF34" s="456"/>
      <c r="FG34" s="456"/>
      <c r="FH34" s="456"/>
      <c r="FI34" s="456"/>
      <c r="FJ34" s="456"/>
      <c r="FK34" s="456"/>
      <c r="FL34" s="456"/>
      <c r="FM34" s="456"/>
      <c r="FN34" s="456"/>
      <c r="FO34" s="456"/>
      <c r="FP34" s="456"/>
      <c r="FQ34" s="456"/>
      <c r="FR34" s="456"/>
      <c r="FS34" s="456"/>
      <c r="FT34" s="456"/>
      <c r="FU34" s="456"/>
      <c r="FV34" s="456"/>
      <c r="FW34" s="456"/>
      <c r="FX34" s="456"/>
      <c r="FY34" s="456"/>
      <c r="FZ34" s="456"/>
      <c r="GA34" s="456"/>
      <c r="GB34" s="456"/>
      <c r="GC34" s="456"/>
      <c r="GD34" s="456"/>
      <c r="GE34" s="456"/>
      <c r="GF34" s="456"/>
      <c r="GG34" s="456"/>
      <c r="GH34" s="456"/>
      <c r="GI34" s="456"/>
      <c r="GJ34" s="456"/>
      <c r="GK34" s="456"/>
      <c r="GL34" s="456"/>
      <c r="GM34" s="456"/>
      <c r="GN34" s="456"/>
      <c r="GO34" s="456"/>
      <c r="GP34" s="456"/>
      <c r="GQ34" s="456"/>
      <c r="GR34" s="456"/>
      <c r="GS34" s="456"/>
      <c r="GT34" s="456"/>
      <c r="GU34" s="456"/>
      <c r="GV34" s="456"/>
      <c r="GW34" s="456"/>
      <c r="GX34" s="456"/>
      <c r="GY34" s="456"/>
      <c r="GZ34" s="456"/>
      <c r="HA34" s="456"/>
      <c r="HB34" s="456"/>
      <c r="HC34" s="456"/>
      <c r="HD34" s="456"/>
      <c r="HE34" s="456"/>
      <c r="HF34" s="456"/>
      <c r="HG34" s="456"/>
      <c r="HH34" s="456"/>
      <c r="HI34" s="456"/>
      <c r="HJ34" s="456"/>
      <c r="HK34" s="456"/>
      <c r="HL34" s="456"/>
      <c r="HM34" s="456"/>
      <c r="HN34" s="456"/>
      <c r="HO34" s="456"/>
      <c r="HP34" s="456"/>
      <c r="HQ34" s="456"/>
      <c r="HR34" s="456"/>
      <c r="HS34" s="456"/>
      <c r="HT34" s="456"/>
      <c r="HU34" s="456"/>
      <c r="HV34" s="456"/>
      <c r="HW34" s="456"/>
      <c r="HX34" s="456"/>
      <c r="HY34" s="456"/>
      <c r="HZ34" s="456"/>
      <c r="IA34" s="456"/>
      <c r="IB34" s="456"/>
      <c r="IC34" s="456"/>
      <c r="ID34" s="456"/>
      <c r="IE34" s="456"/>
      <c r="IF34" s="456"/>
      <c r="IG34" s="456"/>
      <c r="IH34" s="456"/>
      <c r="II34" s="456"/>
      <c r="IJ34" s="456"/>
      <c r="IK34" s="456"/>
      <c r="IL34" s="456"/>
      <c r="IM34" s="456"/>
      <c r="IN34" s="456"/>
      <c r="IO34" s="456"/>
      <c r="IP34" s="456"/>
      <c r="IQ34" s="456"/>
      <c r="IR34" s="456"/>
      <c r="IS34" s="456"/>
      <c r="IT34" s="456"/>
      <c r="IU34" s="456"/>
      <c r="IV34" s="456"/>
    </row>
    <row r="35" spans="1:256">
      <c r="B35" s="483" t="str">
        <v>ערד  8738 % 4.8  2023</v>
      </c>
      <c r="C35" s="454">
        <v>98732000</v>
      </c>
      <c r="D35" s="454" t="s">
        <v>84</v>
      </c>
      <c r="E35" s="454" t="s">
        <v>85</v>
      </c>
      <c r="F35" s="454"/>
      <c r="G35" s="454" t="s">
        <v>86</v>
      </c>
      <c r="H35" s="484">
        <v>0.048</v>
      </c>
      <c r="I35" s="485">
        <v>39448</v>
      </c>
      <c r="J35" s="479">
        <v>7.83</v>
      </c>
      <c r="K35" s="480">
        <v>0.0485</v>
      </c>
      <c r="L35" s="481">
        <v>54498000</v>
      </c>
      <c r="M35" s="486">
        <v>152.2753</v>
      </c>
      <c r="N35" s="481">
        <v>63674.25</v>
      </c>
      <c r="O35" s="480"/>
      <c r="P35" s="480">
        <f>+N35/'סיכום נכסי הקרן'!total</f>
        <v>0.0019897758941961</v>
      </c>
    </row>
    <row r="36" spans="1:256">
      <c r="B36" s="483" t="str">
        <v>ערד 2024 סדרה 8761</v>
      </c>
      <c r="C36" s="454">
        <v>8287617</v>
      </c>
      <c r="D36" s="454" t="s">
        <v>84</v>
      </c>
      <c r="E36" s="454" t="s">
        <v>85</v>
      </c>
      <c r="F36" s="454"/>
      <c r="G36" s="454" t="s">
        <v>86</v>
      </c>
      <c r="H36" s="484">
        <v>0.048</v>
      </c>
      <c r="I36" s="485">
        <v>40148</v>
      </c>
      <c r="J36" s="479">
        <v>8.95</v>
      </c>
      <c r="K36" s="480">
        <v>0.0485</v>
      </c>
      <c r="L36" s="481">
        <v>158477000</v>
      </c>
      <c r="M36" s="486">
        <v>143.377</v>
      </c>
      <c r="N36" s="481">
        <v>171809.23</v>
      </c>
      <c r="O36" s="480"/>
      <c r="P36" s="480">
        <f>+N36/'סיכום נכסי הקרן'!total</f>
        <v>0.00536891858568248</v>
      </c>
    </row>
    <row r="37" spans="1:256">
      <c r="B37" s="483" t="str">
        <v>ערד 2025 סדרה 8765</v>
      </c>
      <c r="C37" s="454">
        <v>8287658</v>
      </c>
      <c r="D37" s="454" t="s">
        <v>84</v>
      </c>
      <c r="E37" s="454" t="s">
        <v>85</v>
      </c>
      <c r="F37" s="454"/>
      <c r="G37" s="454" t="s">
        <v>86</v>
      </c>
      <c r="H37" s="484">
        <v>0.048</v>
      </c>
      <c r="I37" s="485">
        <v>40269</v>
      </c>
      <c r="J37" s="479">
        <v>9.06</v>
      </c>
      <c r="K37" s="480">
        <v>0.0485</v>
      </c>
      <c r="L37" s="481">
        <v>179682000</v>
      </c>
      <c r="M37" s="486">
        <v>145.5765</v>
      </c>
      <c r="N37" s="481">
        <v>197655.19</v>
      </c>
      <c r="O37" s="480"/>
      <c r="P37" s="480">
        <f>+N37/'סיכום נכסי הקרן'!total</f>
        <v>0.00617658680588698</v>
      </c>
    </row>
    <row r="38" spans="1:256">
      <c r="B38" s="483" t="str">
        <v>ערד 2025 סדרה 8769</v>
      </c>
      <c r="C38" s="454">
        <v>8287690</v>
      </c>
      <c r="D38" s="454" t="s">
        <v>84</v>
      </c>
      <c r="E38" s="454" t="s">
        <v>85</v>
      </c>
      <c r="F38" s="454"/>
      <c r="G38" s="454" t="s">
        <v>86</v>
      </c>
      <c r="H38" s="484">
        <v>0.048</v>
      </c>
      <c r="I38" s="485">
        <v>40391</v>
      </c>
      <c r="J38" s="479">
        <v>9.39</v>
      </c>
      <c r="K38" s="480">
        <v>0.0485</v>
      </c>
      <c r="L38" s="481">
        <v>121054000</v>
      </c>
      <c r="M38" s="486">
        <v>141.9024</v>
      </c>
      <c r="N38" s="481">
        <v>128978.61</v>
      </c>
      <c r="O38" s="480"/>
      <c r="P38" s="480">
        <f>+N38/'סיכום נכסי הקרן'!total</f>
        <v>0.00403049158874929</v>
      </c>
    </row>
    <row r="39" spans="1:256">
      <c r="B39" s="483" t="str">
        <v>ערד 2025 סדרה 8771</v>
      </c>
      <c r="C39" s="454">
        <v>8287716</v>
      </c>
      <c r="D39" s="454" t="s">
        <v>84</v>
      </c>
      <c r="E39" s="454" t="s">
        <v>85</v>
      </c>
      <c r="F39" s="454"/>
      <c r="G39" s="454" t="s">
        <v>86</v>
      </c>
      <c r="H39" s="484">
        <v>0.048</v>
      </c>
      <c r="I39" s="485">
        <v>40449</v>
      </c>
      <c r="J39" s="479">
        <v>9.33</v>
      </c>
      <c r="K39" s="480">
        <v>0.0486</v>
      </c>
      <c r="L39" s="481">
        <v>160466000</v>
      </c>
      <c r="M39" s="486">
        <v>142.4438</v>
      </c>
      <c r="N39" s="481">
        <v>171976.72</v>
      </c>
      <c r="O39" s="480"/>
      <c r="P39" s="480">
        <f>+N39/'סיכום נכסי הקרן'!total</f>
        <v>0.0053741525313437</v>
      </c>
    </row>
    <row r="40" spans="1:256">
      <c r="B40" s="483" t="str">
        <v>ערד 8634 %4.8</v>
      </c>
      <c r="C40" s="454">
        <v>98634000</v>
      </c>
      <c r="D40" s="454" t="s">
        <v>84</v>
      </c>
      <c r="E40" s="454" t="s">
        <v>85</v>
      </c>
      <c r="F40" s="454"/>
      <c r="G40" s="454" t="s">
        <v>86</v>
      </c>
      <c r="H40" s="484">
        <v>0.048</v>
      </c>
      <c r="I40" s="485">
        <v>35886</v>
      </c>
      <c r="J40" s="479">
        <v>0.01</v>
      </c>
      <c r="K40" s="480">
        <v>0.0378</v>
      </c>
      <c r="L40" s="481">
        <v>12517000</v>
      </c>
      <c r="M40" s="486">
        <v>146.3755</v>
      </c>
      <c r="N40" s="481">
        <v>18319.34</v>
      </c>
      <c r="O40" s="480"/>
      <c r="P40" s="480">
        <f>+N40/'סיכום נכסי הקרן'!total</f>
        <v>0.000572466595673798</v>
      </c>
    </row>
    <row r="41" spans="1:256">
      <c r="B41" s="483" t="str">
        <v>ערד 8635 %4.8</v>
      </c>
      <c r="C41" s="454">
        <v>98635000</v>
      </c>
      <c r="D41" s="454" t="s">
        <v>84</v>
      </c>
      <c r="E41" s="454" t="s">
        <v>85</v>
      </c>
      <c r="F41" s="454"/>
      <c r="G41" s="454" t="s">
        <v>86</v>
      </c>
      <c r="H41" s="484">
        <v>0.048</v>
      </c>
      <c r="I41" s="485">
        <v>35916</v>
      </c>
      <c r="J41" s="479">
        <v>0.1</v>
      </c>
      <c r="K41" s="480">
        <v>0.0493</v>
      </c>
      <c r="L41" s="481">
        <v>14970000</v>
      </c>
      <c r="M41" s="486">
        <v>146.6622</v>
      </c>
      <c r="N41" s="481">
        <v>21857.38</v>
      </c>
      <c r="O41" s="480"/>
      <c r="P41" s="480">
        <f>+N41/'סיכום נכסי הקרן'!total</f>
        <v>0.000683027877584484</v>
      </c>
    </row>
    <row r="42" spans="1:256">
      <c r="B42" s="483" t="str">
        <v>ערד 8636 %4.8</v>
      </c>
      <c r="C42" s="454">
        <v>98636000</v>
      </c>
      <c r="D42" s="454" t="s">
        <v>84</v>
      </c>
      <c r="E42" s="454" t="s">
        <v>85</v>
      </c>
      <c r="F42" s="454"/>
      <c r="G42" s="454" t="s">
        <v>86</v>
      </c>
      <c r="H42" s="484">
        <v>0.048</v>
      </c>
      <c r="I42" s="485">
        <v>35947</v>
      </c>
      <c r="J42" s="479">
        <v>0.18</v>
      </c>
      <c r="K42" s="480">
        <v>0.0491</v>
      </c>
      <c r="L42" s="481">
        <v>15200000</v>
      </c>
      <c r="M42" s="486">
        <v>144.679</v>
      </c>
      <c r="N42" s="481">
        <v>21810.36</v>
      </c>
      <c r="O42" s="480"/>
      <c r="P42" s="480">
        <f>+N42/'סיכום נכסי הקרן'!total</f>
        <v>0.000681558535385007</v>
      </c>
    </row>
    <row r="43" spans="1:256">
      <c r="B43" s="483" t="str">
        <v>ערד 8637 %4.8</v>
      </c>
      <c r="C43" s="454">
        <v>98637000</v>
      </c>
      <c r="D43" s="454" t="s">
        <v>84</v>
      </c>
      <c r="E43" s="454" t="s">
        <v>85</v>
      </c>
      <c r="F43" s="454"/>
      <c r="G43" s="454" t="s">
        <v>86</v>
      </c>
      <c r="H43" s="484">
        <v>0.048</v>
      </c>
      <c r="I43" s="485">
        <v>35977</v>
      </c>
      <c r="J43" s="479">
        <v>0.26</v>
      </c>
      <c r="K43" s="480">
        <v>0.0495</v>
      </c>
      <c r="L43" s="481">
        <v>14945000</v>
      </c>
      <c r="M43" s="486">
        <v>144.1221</v>
      </c>
      <c r="N43" s="481">
        <v>21275.41</v>
      </c>
      <c r="O43" s="480"/>
      <c r="P43" s="480">
        <f>+N43/'סיכום נכסי הקרן'!total</f>
        <v>0.000664841721058961</v>
      </c>
    </row>
    <row r="44" spans="1:256">
      <c r="B44" s="483" t="str">
        <v>ערד 8638 %4.8</v>
      </c>
      <c r="C44" s="454">
        <v>98638000</v>
      </c>
      <c r="D44" s="454" t="s">
        <v>84</v>
      </c>
      <c r="E44" s="454" t="s">
        <v>85</v>
      </c>
      <c r="F44" s="454"/>
      <c r="G44" s="454" t="s">
        <v>86</v>
      </c>
      <c r="H44" s="484">
        <v>0.048</v>
      </c>
      <c r="I44" s="485">
        <v>36008</v>
      </c>
      <c r="J44" s="479">
        <v>0.35</v>
      </c>
      <c r="K44" s="480">
        <v>0.0495</v>
      </c>
      <c r="L44" s="481">
        <v>11884000</v>
      </c>
      <c r="M44" s="486">
        <v>143.5696</v>
      </c>
      <c r="N44" s="481">
        <v>16779.79</v>
      </c>
      <c r="O44" s="480"/>
      <c r="P44" s="480">
        <f>+N44/'סיכום נכסי הקרן'!total</f>
        <v>0.000524356732143256</v>
      </c>
    </row>
    <row r="45" spans="1:256">
      <c r="B45" s="483" t="str">
        <v>ערד 8639 %4.8</v>
      </c>
      <c r="C45" s="454">
        <v>98639000</v>
      </c>
      <c r="D45" s="454" t="s">
        <v>84</v>
      </c>
      <c r="E45" s="454" t="s">
        <v>85</v>
      </c>
      <c r="F45" s="454"/>
      <c r="G45" s="454" t="s">
        <v>86</v>
      </c>
      <c r="H45" s="484">
        <v>0.048</v>
      </c>
      <c r="I45" s="485">
        <v>36039</v>
      </c>
      <c r="J45" s="479">
        <v>0.43</v>
      </c>
      <c r="K45" s="480">
        <v>0.0496</v>
      </c>
      <c r="L45" s="481">
        <v>11969000</v>
      </c>
      <c r="M45" s="486">
        <v>143.7533</v>
      </c>
      <c r="N45" s="481">
        <v>16855.91</v>
      </c>
      <c r="O45" s="480"/>
      <c r="P45" s="480">
        <f>+N45/'סיכום נכסי הקרן'!total</f>
        <v>0.000526735429042963</v>
      </c>
    </row>
    <row r="46" spans="1:256">
      <c r="B46" s="483" t="str">
        <v>ערד 8640 %4.8</v>
      </c>
      <c r="C46" s="454">
        <v>98640000</v>
      </c>
      <c r="D46" s="454" t="s">
        <v>84</v>
      </c>
      <c r="E46" s="454" t="s">
        <v>85</v>
      </c>
      <c r="F46" s="454"/>
      <c r="G46" s="454" t="s">
        <v>86</v>
      </c>
      <c r="H46" s="484">
        <v>0.048</v>
      </c>
      <c r="I46" s="485">
        <v>36069</v>
      </c>
      <c r="J46" s="479">
        <v>0.5</v>
      </c>
      <c r="K46" s="480">
        <v>0.0496</v>
      </c>
      <c r="L46" s="481">
        <v>12985000</v>
      </c>
      <c r="M46" s="486">
        <v>146.3733</v>
      </c>
      <c r="N46" s="481">
        <v>18556.71</v>
      </c>
      <c r="O46" s="480"/>
      <c r="P46" s="480">
        <f>+N46/'סיכום נכסי הקרן'!total</f>
        <v>0.000579884242587665</v>
      </c>
    </row>
    <row r="47" spans="1:256">
      <c r="B47" s="483" t="str">
        <v>ערד 8641 %4.8</v>
      </c>
      <c r="C47" s="454">
        <v>98641000</v>
      </c>
      <c r="D47" s="454" t="s">
        <v>84</v>
      </c>
      <c r="E47" s="454" t="s">
        <v>85</v>
      </c>
      <c r="F47" s="454"/>
      <c r="G47" s="454" t="s">
        <v>86</v>
      </c>
      <c r="H47" s="484">
        <v>0.048</v>
      </c>
      <c r="I47" s="485">
        <v>36100</v>
      </c>
      <c r="J47" s="479">
        <v>0.59</v>
      </c>
      <c r="K47" s="480">
        <v>0.0495</v>
      </c>
      <c r="L47" s="481">
        <v>16192000</v>
      </c>
      <c r="M47" s="486">
        <v>144.3519</v>
      </c>
      <c r="N47" s="481">
        <v>22727.24</v>
      </c>
      <c r="O47" s="480"/>
      <c r="P47" s="480">
        <f>+N47/'סיכום נכסי הקרן'!total</f>
        <v>0.0007102103957818</v>
      </c>
    </row>
    <row r="48" spans="1:256">
      <c r="B48" s="483" t="str">
        <v>ערד 8642 %4.8</v>
      </c>
      <c r="C48" s="454">
        <v>98642000</v>
      </c>
      <c r="D48" s="454" t="s">
        <v>84</v>
      </c>
      <c r="E48" s="454" t="s">
        <v>85</v>
      </c>
      <c r="F48" s="454"/>
      <c r="G48" s="454" t="s">
        <v>86</v>
      </c>
      <c r="H48" s="484">
        <v>0.048</v>
      </c>
      <c r="I48" s="485">
        <v>36130</v>
      </c>
      <c r="J48" s="479">
        <v>0.67</v>
      </c>
      <c r="K48" s="480">
        <v>0.05</v>
      </c>
      <c r="L48" s="481">
        <v>18272000</v>
      </c>
      <c r="M48" s="486">
        <v>140.1295</v>
      </c>
      <c r="N48" s="481">
        <v>24791.53</v>
      </c>
      <c r="O48" s="480"/>
      <c r="P48" s="480">
        <f>+N48/'סיכום נכסי הקרן'!total</f>
        <v>0.000774718018260746</v>
      </c>
    </row>
    <row r="49" spans="1:256">
      <c r="B49" s="483" t="str">
        <v>ערד 8643 %4.8</v>
      </c>
      <c r="C49" s="454">
        <v>98643000</v>
      </c>
      <c r="D49" s="454" t="s">
        <v>84</v>
      </c>
      <c r="E49" s="454" t="s">
        <v>85</v>
      </c>
      <c r="F49" s="454"/>
      <c r="G49" s="454" t="s">
        <v>86</v>
      </c>
      <c r="H49" s="484">
        <v>0.048</v>
      </c>
      <c r="I49" s="485">
        <v>36161</v>
      </c>
      <c r="J49" s="479">
        <v>0.75</v>
      </c>
      <c r="K49" s="480">
        <v>0.0496</v>
      </c>
      <c r="L49" s="481">
        <v>16519000</v>
      </c>
      <c r="M49" s="486">
        <v>138.3589</v>
      </c>
      <c r="N49" s="481">
        <v>22044.33</v>
      </c>
      <c r="O49" s="480"/>
      <c r="P49" s="480">
        <f>+N49/'סיכום נכסי הקרן'!total</f>
        <v>0.000688869934670669</v>
      </c>
    </row>
    <row r="50" spans="1:256">
      <c r="B50" s="483" t="str">
        <v>ערד 8644 %4.8</v>
      </c>
      <c r="C50" s="454">
        <v>98644000</v>
      </c>
      <c r="D50" s="454" t="s">
        <v>84</v>
      </c>
      <c r="E50" s="454" t="s">
        <v>85</v>
      </c>
      <c r="F50" s="454"/>
      <c r="G50" s="454" t="s">
        <v>86</v>
      </c>
      <c r="H50" s="484">
        <v>0.048</v>
      </c>
      <c r="I50" s="485">
        <v>36192</v>
      </c>
      <c r="J50" s="479">
        <v>0.84</v>
      </c>
      <c r="K50" s="480">
        <v>0.0495</v>
      </c>
      <c r="L50" s="481">
        <v>18142000</v>
      </c>
      <c r="M50" s="486">
        <v>138.2757</v>
      </c>
      <c r="N50" s="481">
        <v>24097.55</v>
      </c>
      <c r="O50" s="480"/>
      <c r="P50" s="480">
        <f>+N50/'סיכום נכסי הקרן'!total</f>
        <v>0.000753031627371899</v>
      </c>
    </row>
    <row r="51" spans="1:256">
      <c r="B51" s="483" t="str">
        <v>ערד 8645 %4.8</v>
      </c>
      <c r="C51" s="454">
        <v>98645000</v>
      </c>
      <c r="D51" s="454" t="s">
        <v>84</v>
      </c>
      <c r="E51" s="454" t="s">
        <v>85</v>
      </c>
      <c r="F51" s="454"/>
      <c r="G51" s="454" t="s">
        <v>86</v>
      </c>
      <c r="H51" s="484">
        <v>0.048</v>
      </c>
      <c r="I51" s="485">
        <v>36220</v>
      </c>
      <c r="J51" s="479">
        <v>0.91</v>
      </c>
      <c r="K51" s="480">
        <v>0.0499</v>
      </c>
      <c r="L51" s="481">
        <v>13280000</v>
      </c>
      <c r="M51" s="486">
        <v>138.9183</v>
      </c>
      <c r="N51" s="481">
        <v>17649.38</v>
      </c>
      <c r="O51" s="480"/>
      <c r="P51" s="480">
        <f>+N51/'סיכום נכסי הקרן'!total</f>
        <v>0.00055153081302892</v>
      </c>
    </row>
    <row r="52" spans="1:256">
      <c r="B52" s="483" t="str">
        <v>ערד 8646</v>
      </c>
      <c r="C52" s="454">
        <v>98646000</v>
      </c>
      <c r="D52" s="454" t="s">
        <v>84</v>
      </c>
      <c r="E52" s="454" t="s">
        <v>85</v>
      </c>
      <c r="F52" s="454"/>
      <c r="G52" s="454" t="s">
        <v>86</v>
      </c>
      <c r="H52" s="484">
        <v>0.048</v>
      </c>
      <c r="I52" s="485">
        <v>36220</v>
      </c>
      <c r="J52" s="479">
        <v>0.98</v>
      </c>
      <c r="K52" s="480">
        <v>0.0499</v>
      </c>
      <c r="L52" s="481">
        <v>14104000</v>
      </c>
      <c r="M52" s="486">
        <v>143.1938</v>
      </c>
      <c r="N52" s="481">
        <v>19261.35</v>
      </c>
      <c r="O52" s="480"/>
      <c r="P52" s="480">
        <f>+N52/'סיכום נכסי הקרן'!total</f>
        <v>0.000601903751040239</v>
      </c>
    </row>
    <row r="53" spans="1:256">
      <c r="B53" s="483" t="str">
        <v>ערד 8647</v>
      </c>
      <c r="C53" s="454">
        <v>98647000</v>
      </c>
      <c r="D53" s="454" t="s">
        <v>84</v>
      </c>
      <c r="E53" s="454" t="s">
        <v>85</v>
      </c>
      <c r="F53" s="454"/>
      <c r="G53" s="454" t="s">
        <v>86</v>
      </c>
      <c r="H53" s="484">
        <v>0.048</v>
      </c>
      <c r="I53" s="485">
        <v>36281</v>
      </c>
      <c r="J53" s="479">
        <v>1.06</v>
      </c>
      <c r="K53" s="480">
        <v>0.05</v>
      </c>
      <c r="L53" s="481">
        <v>14690000</v>
      </c>
      <c r="M53" s="486">
        <v>143.4699</v>
      </c>
      <c r="N53" s="481">
        <v>20017.66</v>
      </c>
      <c r="O53" s="480"/>
      <c r="P53" s="480">
        <f>+N53/'סיכום נכסי הקרן'!total</f>
        <v>0.000625537910948514</v>
      </c>
    </row>
    <row r="54" spans="1:256">
      <c r="B54" s="483" t="str">
        <v>ערד 8648</v>
      </c>
      <c r="C54" s="454">
        <v>98648000</v>
      </c>
      <c r="D54" s="454" t="s">
        <v>84</v>
      </c>
      <c r="E54" s="454" t="s">
        <v>85</v>
      </c>
      <c r="F54" s="454"/>
      <c r="G54" s="454" t="s">
        <v>86</v>
      </c>
      <c r="H54" s="484">
        <v>0.048</v>
      </c>
      <c r="I54" s="485">
        <v>36312</v>
      </c>
      <c r="J54" s="479">
        <v>1.14</v>
      </c>
      <c r="K54" s="480">
        <v>0.0499</v>
      </c>
      <c r="L54" s="481">
        <v>29960000</v>
      </c>
      <c r="M54" s="486">
        <v>143.0561</v>
      </c>
      <c r="N54" s="481">
        <v>40550.72</v>
      </c>
      <c r="O54" s="480"/>
      <c r="P54" s="480">
        <f>+N54/'סיכום נכסי הקרן'!total</f>
        <v>0.00126718171236089</v>
      </c>
    </row>
    <row r="55" spans="1:256">
      <c r="B55" s="483" t="str">
        <v>ערד 8649 2014</v>
      </c>
      <c r="C55" s="454">
        <v>98649000</v>
      </c>
      <c r="D55" s="454" t="s">
        <v>84</v>
      </c>
      <c r="E55" s="454" t="s">
        <v>85</v>
      </c>
      <c r="F55" s="454"/>
      <c r="G55" s="454" t="s">
        <v>86</v>
      </c>
      <c r="H55" s="484">
        <v>0.048</v>
      </c>
      <c r="I55" s="485">
        <v>36342</v>
      </c>
      <c r="J55" s="479">
        <v>1.23</v>
      </c>
      <c r="K55" s="480">
        <v>0.0499</v>
      </c>
      <c r="L55" s="481">
        <v>35514000</v>
      </c>
      <c r="M55" s="486">
        <v>142.3716</v>
      </c>
      <c r="N55" s="481">
        <v>47643.19</v>
      </c>
      <c r="O55" s="480"/>
      <c r="P55" s="480">
        <f>+N55/'סיכום נכסי הקרן'!total</f>
        <v>0.00148881645224882</v>
      </c>
    </row>
    <row r="56" spans="1:256">
      <c r="B56" s="483" t="str">
        <v>ערד 8650</v>
      </c>
      <c r="C56" s="454">
        <v>98650000</v>
      </c>
      <c r="D56" s="454" t="s">
        <v>84</v>
      </c>
      <c r="E56" s="454" t="s">
        <v>85</v>
      </c>
      <c r="F56" s="454"/>
      <c r="G56" s="454" t="s">
        <v>86</v>
      </c>
      <c r="H56" s="484">
        <v>0.048</v>
      </c>
      <c r="I56" s="485">
        <v>36373</v>
      </c>
      <c r="J56" s="479">
        <v>1.31</v>
      </c>
      <c r="K56" s="480">
        <v>0.0499</v>
      </c>
      <c r="L56" s="481">
        <v>18966000</v>
      </c>
      <c r="M56" s="486">
        <v>141.9641</v>
      </c>
      <c r="N56" s="481">
        <v>25268.03</v>
      </c>
      <c r="O56" s="480"/>
      <c r="P56" s="480">
        <f>+N56/'סיכום נכסי הקרן'!total</f>
        <v>0.000789608310860729</v>
      </c>
    </row>
    <row r="57" spans="1:256">
      <c r="B57" s="483" t="str">
        <v>ערד 8651</v>
      </c>
      <c r="C57" s="454">
        <v>98651000</v>
      </c>
      <c r="D57" s="454" t="s">
        <v>84</v>
      </c>
      <c r="E57" s="454" t="s">
        <v>85</v>
      </c>
      <c r="F57" s="454"/>
      <c r="G57" s="454" t="s">
        <v>86</v>
      </c>
      <c r="H57" s="484">
        <v>0.048</v>
      </c>
      <c r="I57" s="485">
        <v>36404</v>
      </c>
      <c r="J57" s="479">
        <v>1.4</v>
      </c>
      <c r="K57" s="480">
        <v>0.0498</v>
      </c>
      <c r="L57" s="481">
        <v>36548000</v>
      </c>
      <c r="M57" s="486">
        <v>141.5588</v>
      </c>
      <c r="N57" s="481">
        <v>48356.46</v>
      </c>
      <c r="O57" s="480"/>
      <c r="P57" s="480">
        <f>+N57/'סיכום נכסי הקרן'!total</f>
        <v>0.00151110564218122</v>
      </c>
    </row>
    <row r="58" spans="1:256">
      <c r="B58" s="483" t="str">
        <v>ערד 8652</v>
      </c>
      <c r="C58" s="454">
        <v>98652000</v>
      </c>
      <c r="D58" s="454" t="s">
        <v>84</v>
      </c>
      <c r="E58" s="454" t="s">
        <v>85</v>
      </c>
      <c r="F58" s="454"/>
      <c r="G58" s="454" t="s">
        <v>86</v>
      </c>
      <c r="H58" s="484">
        <v>0.048</v>
      </c>
      <c r="I58" s="485">
        <v>36434</v>
      </c>
      <c r="J58" s="479">
        <v>1.44</v>
      </c>
      <c r="K58" s="480">
        <v>0.0498</v>
      </c>
      <c r="L58" s="481">
        <v>13483000</v>
      </c>
      <c r="M58" s="486">
        <v>144.0428</v>
      </c>
      <c r="N58" s="481">
        <v>18108.27</v>
      </c>
      <c r="O58" s="480"/>
      <c r="P58" s="480">
        <f>+N58/'סיכום נכסי הקרן'!total</f>
        <v>0.000565870805413402</v>
      </c>
    </row>
    <row r="59" spans="1:256">
      <c r="B59" s="483" t="str">
        <v>ערד 8653</v>
      </c>
      <c r="C59" s="454">
        <v>98653000</v>
      </c>
      <c r="D59" s="454" t="s">
        <v>84</v>
      </c>
      <c r="E59" s="454" t="s">
        <v>85</v>
      </c>
      <c r="F59" s="454"/>
      <c r="G59" s="454" t="s">
        <v>86</v>
      </c>
      <c r="H59" s="484">
        <v>0.048</v>
      </c>
      <c r="I59" s="485">
        <v>36465</v>
      </c>
      <c r="J59" s="479">
        <v>1.53</v>
      </c>
      <c r="K59" s="480">
        <v>0.0499</v>
      </c>
      <c r="L59" s="481">
        <v>19691000</v>
      </c>
      <c r="M59" s="486">
        <v>143.364</v>
      </c>
      <c r="N59" s="481">
        <v>26212.07</v>
      </c>
      <c r="O59" s="480"/>
      <c r="P59" s="480">
        <f>+N59/'סיכום נכסי הקרן'!total</f>
        <v>0.00081910890231107</v>
      </c>
    </row>
    <row r="60" spans="1:256">
      <c r="B60" s="483" t="str">
        <v>ערד 8654</v>
      </c>
      <c r="C60" s="454">
        <v>98654000</v>
      </c>
      <c r="D60" s="454" t="s">
        <v>84</v>
      </c>
      <c r="E60" s="454" t="s">
        <v>85</v>
      </c>
      <c r="F60" s="454"/>
      <c r="G60" s="454" t="s">
        <v>86</v>
      </c>
      <c r="H60" s="484">
        <v>0.048</v>
      </c>
      <c r="I60" s="485">
        <v>36495</v>
      </c>
      <c r="J60" s="479">
        <v>1.61</v>
      </c>
      <c r="K60" s="480">
        <v>0.0501</v>
      </c>
      <c r="L60" s="481">
        <v>17962000</v>
      </c>
      <c r="M60" s="486">
        <v>142.4244</v>
      </c>
      <c r="N60" s="481">
        <v>23650.55</v>
      </c>
      <c r="O60" s="480"/>
      <c r="P60" s="480">
        <f>+N60/'סיכום נכסי הקרן'!total</f>
        <v>0.000739063189193111</v>
      </c>
    </row>
    <row r="61" spans="1:256">
      <c r="B61" s="483" t="str">
        <v>ערד 8655</v>
      </c>
      <c r="C61" s="454">
        <v>98655000</v>
      </c>
      <c r="D61" s="454" t="s">
        <v>84</v>
      </c>
      <c r="E61" s="454" t="s">
        <v>85</v>
      </c>
      <c r="F61" s="454"/>
      <c r="G61" s="454" t="s">
        <v>86</v>
      </c>
      <c r="H61" s="484">
        <v>0.048</v>
      </c>
      <c r="I61" s="485">
        <v>36526</v>
      </c>
      <c r="J61" s="479">
        <v>1.7</v>
      </c>
      <c r="K61" s="480">
        <v>0.0504</v>
      </c>
      <c r="L61" s="481">
        <v>27461000</v>
      </c>
      <c r="M61" s="486">
        <v>142.6916</v>
      </c>
      <c r="N61" s="481">
        <v>36050.08</v>
      </c>
      <c r="O61" s="480"/>
      <c r="P61" s="480">
        <f>+N61/'סיכום נכסי הקרן'!total</f>
        <v>0.00112653985194707</v>
      </c>
    </row>
    <row r="62" spans="1:256">
      <c r="B62" s="483" t="str">
        <v>ערד 8656</v>
      </c>
      <c r="C62" s="454">
        <v>98656000</v>
      </c>
      <c r="D62" s="454" t="s">
        <v>84</v>
      </c>
      <c r="E62" s="454" t="s">
        <v>85</v>
      </c>
      <c r="F62" s="454"/>
      <c r="G62" s="454" t="s">
        <v>86</v>
      </c>
      <c r="H62" s="484">
        <v>0.048</v>
      </c>
      <c r="I62" s="485">
        <v>36557</v>
      </c>
      <c r="J62" s="479">
        <v>1.78</v>
      </c>
      <c r="K62" s="480">
        <v>0.0497</v>
      </c>
      <c r="L62" s="481">
        <v>54041000</v>
      </c>
      <c r="M62" s="486">
        <v>142.6916</v>
      </c>
      <c r="N62" s="481">
        <v>70748.73</v>
      </c>
      <c r="O62" s="480"/>
      <c r="P62" s="480">
        <f>+N62/'סיכום נכסי הקרן'!total</f>
        <v>0.00221084845913361</v>
      </c>
    </row>
    <row r="63" spans="1:256">
      <c r="B63" s="483" t="str">
        <v>ערד 8657</v>
      </c>
      <c r="C63" s="454">
        <v>98657000</v>
      </c>
      <c r="D63" s="454" t="s">
        <v>84</v>
      </c>
      <c r="E63" s="454" t="s">
        <v>85</v>
      </c>
      <c r="F63" s="454"/>
      <c r="G63" s="454" t="s">
        <v>86</v>
      </c>
      <c r="H63" s="484">
        <v>0.048</v>
      </c>
      <c r="I63" s="485">
        <v>36586</v>
      </c>
      <c r="J63" s="479">
        <v>1.86</v>
      </c>
      <c r="K63" s="480">
        <v>0.05</v>
      </c>
      <c r="L63" s="481">
        <v>18015000</v>
      </c>
      <c r="M63" s="486">
        <v>143.364</v>
      </c>
      <c r="N63" s="481">
        <v>23594.61</v>
      </c>
      <c r="O63" s="480"/>
      <c r="P63" s="480">
        <f>+N63/'סיכום נכסי הקרן'!total</f>
        <v>0.000737315103216106</v>
      </c>
    </row>
    <row r="64" spans="1:256">
      <c r="B64" s="483" t="str">
        <v>ערד 8658 %4.8</v>
      </c>
      <c r="C64" s="454">
        <v>98658000</v>
      </c>
      <c r="D64" s="454" t="s">
        <v>84</v>
      </c>
      <c r="E64" s="454" t="s">
        <v>85</v>
      </c>
      <c r="F64" s="454"/>
      <c r="G64" s="454" t="s">
        <v>86</v>
      </c>
      <c r="H64" s="484">
        <v>0.048</v>
      </c>
      <c r="I64" s="485">
        <v>36617</v>
      </c>
      <c r="J64" s="479">
        <v>1.9</v>
      </c>
      <c r="K64" s="480">
        <v>0.0514</v>
      </c>
      <c r="L64" s="481">
        <v>22013000</v>
      </c>
      <c r="M64" s="486">
        <v>147.197</v>
      </c>
      <c r="N64" s="481">
        <v>29463.66</v>
      </c>
      <c r="O64" s="480"/>
      <c r="P64" s="480">
        <f>+N64/'סיכום נכסי הקרן'!total</f>
        <v>0.00092071882154544</v>
      </c>
    </row>
    <row r="65" spans="1:256">
      <c r="B65" s="483" t="str">
        <v>ערד 8659 %4.8</v>
      </c>
      <c r="C65" s="454">
        <v>98659000</v>
      </c>
      <c r="D65" s="454" t="s">
        <v>84</v>
      </c>
      <c r="E65" s="454" t="s">
        <v>85</v>
      </c>
      <c r="F65" s="454"/>
      <c r="G65" s="454" t="s">
        <v>86</v>
      </c>
      <c r="H65" s="484">
        <v>0.048</v>
      </c>
      <c r="I65" s="485">
        <v>36647</v>
      </c>
      <c r="J65" s="479">
        <v>1.98</v>
      </c>
      <c r="K65" s="480">
        <v>0.05</v>
      </c>
      <c r="L65" s="481">
        <v>16792000</v>
      </c>
      <c r="M65" s="486">
        <v>147.6164</v>
      </c>
      <c r="N65" s="481">
        <v>22508.23</v>
      </c>
      <c r="O65" s="480"/>
      <c r="P65" s="480">
        <f>+N65/'סיכום נכסי הקרן'!total</f>
        <v>0.000703366486060242</v>
      </c>
    </row>
    <row r="66" spans="1:256">
      <c r="B66" s="483" t="str">
        <v>ערד 8660 %4.8 2015</v>
      </c>
      <c r="C66" s="454">
        <v>98660000</v>
      </c>
      <c r="D66" s="454" t="s">
        <v>84</v>
      </c>
      <c r="E66" s="454" t="s">
        <v>85</v>
      </c>
      <c r="F66" s="454"/>
      <c r="G66" s="454" t="s">
        <v>86</v>
      </c>
      <c r="H66" s="484">
        <v>0.048</v>
      </c>
      <c r="I66" s="485">
        <v>36678</v>
      </c>
      <c r="J66" s="479">
        <v>2.06</v>
      </c>
      <c r="K66" s="480">
        <v>0.05</v>
      </c>
      <c r="L66" s="481">
        <v>20989000</v>
      </c>
      <c r="M66" s="486">
        <v>146.9188</v>
      </c>
      <c r="N66" s="481">
        <v>27887.96</v>
      </c>
      <c r="O66" s="480"/>
      <c r="P66" s="480">
        <f>+N66/'סיכום נכסי הקרן'!total</f>
        <v>0.000871479295732654</v>
      </c>
    </row>
    <row r="67" spans="1:256">
      <c r="B67" s="483" t="str">
        <v>ערד 8661 %4.8</v>
      </c>
      <c r="C67" s="454">
        <v>98661000</v>
      </c>
      <c r="D67" s="454" t="s">
        <v>84</v>
      </c>
      <c r="E67" s="454" t="s">
        <v>85</v>
      </c>
      <c r="F67" s="454"/>
      <c r="G67" s="454" t="s">
        <v>86</v>
      </c>
      <c r="H67" s="484">
        <v>0.048</v>
      </c>
      <c r="I67" s="485">
        <v>36708</v>
      </c>
      <c r="J67" s="479">
        <v>2.15</v>
      </c>
      <c r="K67" s="480">
        <v>0.05</v>
      </c>
      <c r="L67" s="481">
        <v>20771000</v>
      </c>
      <c r="M67" s="486">
        <v>145.6796</v>
      </c>
      <c r="N67" s="481">
        <v>27254.32</v>
      </c>
      <c r="O67" s="480"/>
      <c r="P67" s="480">
        <f>+N67/'סיכום נכסי הקרן'!total</f>
        <v>0.000851678487751431</v>
      </c>
    </row>
    <row r="68" spans="1:256">
      <c r="B68" s="483" t="str">
        <v>ערד 8662 %4.8</v>
      </c>
      <c r="C68" s="454">
        <v>98662000</v>
      </c>
      <c r="D68" s="454" t="s">
        <v>84</v>
      </c>
      <c r="E68" s="454" t="s">
        <v>85</v>
      </c>
      <c r="F68" s="454"/>
      <c r="G68" s="454" t="s">
        <v>86</v>
      </c>
      <c r="H68" s="484">
        <v>0.048</v>
      </c>
      <c r="I68" s="485">
        <v>36739</v>
      </c>
      <c r="J68" s="479">
        <v>2.23</v>
      </c>
      <c r="K68" s="480">
        <v>0.05</v>
      </c>
      <c r="L68" s="481">
        <v>21818000</v>
      </c>
      <c r="M68" s="486">
        <v>145.2711</v>
      </c>
      <c r="N68" s="481">
        <v>28432</v>
      </c>
      <c r="O68" s="480"/>
      <c r="P68" s="480">
        <f>+N68/'סיכום נכסי הקרן'!total</f>
        <v>0.000888480166217637</v>
      </c>
    </row>
    <row r="69" spans="1:256">
      <c r="B69" s="483" t="str">
        <v>ערד 8663 %4.8</v>
      </c>
      <c r="C69" s="454">
        <v>98663000</v>
      </c>
      <c r="D69" s="454" t="s">
        <v>84</v>
      </c>
      <c r="E69" s="454" t="s">
        <v>85</v>
      </c>
      <c r="F69" s="454"/>
      <c r="G69" s="454" t="s">
        <v>86</v>
      </c>
      <c r="H69" s="484">
        <v>0.048</v>
      </c>
      <c r="I69" s="485">
        <v>36770</v>
      </c>
      <c r="J69" s="479">
        <v>2.31</v>
      </c>
      <c r="K69" s="480">
        <v>0.05</v>
      </c>
      <c r="L69" s="481">
        <v>16376000</v>
      </c>
      <c r="M69" s="486">
        <v>144.865</v>
      </c>
      <c r="N69" s="481">
        <v>21192.78</v>
      </c>
      <c r="O69" s="480"/>
      <c r="P69" s="480">
        <f>+N69/'סיכום נכסי הקרן'!total</f>
        <v>0.000662259591200542</v>
      </c>
    </row>
    <row r="70" spans="1:256">
      <c r="B70" s="483" t="str">
        <v>ערד 8664 %4.8</v>
      </c>
      <c r="C70" s="454">
        <v>98664000</v>
      </c>
      <c r="D70" s="454" t="s">
        <v>84</v>
      </c>
      <c r="E70" s="454" t="s">
        <v>85</v>
      </c>
      <c r="F70" s="454"/>
      <c r="G70" s="454" t="s">
        <v>86</v>
      </c>
      <c r="H70" s="484">
        <v>0.048</v>
      </c>
      <c r="I70" s="485">
        <v>36800</v>
      </c>
      <c r="J70" s="479">
        <v>2.34</v>
      </c>
      <c r="K70" s="480">
        <v>0.0501</v>
      </c>
      <c r="L70" s="481">
        <v>49989000</v>
      </c>
      <c r="M70" s="486">
        <v>148.8013</v>
      </c>
      <c r="N70" s="481">
        <v>66335.12</v>
      </c>
      <c r="O70" s="480"/>
      <c r="P70" s="480">
        <f>+N70/'סיכום נכסי הקרן'!total</f>
        <v>0.00207292622550883</v>
      </c>
    </row>
    <row r="71" spans="1:256">
      <c r="B71" s="483" t="str">
        <v>ערד 8665 %4.8</v>
      </c>
      <c r="C71" s="454">
        <v>98665000</v>
      </c>
      <c r="D71" s="454" t="s">
        <v>84</v>
      </c>
      <c r="E71" s="454" t="s">
        <v>85</v>
      </c>
      <c r="F71" s="454"/>
      <c r="G71" s="454" t="s">
        <v>86</v>
      </c>
      <c r="H71" s="484">
        <v>0.048</v>
      </c>
      <c r="I71" s="485">
        <v>36831</v>
      </c>
      <c r="J71" s="479">
        <v>2.43</v>
      </c>
      <c r="K71" s="480">
        <v>0.0501</v>
      </c>
      <c r="L71" s="481">
        <v>18659000</v>
      </c>
      <c r="M71" s="486">
        <v>149.6428</v>
      </c>
      <c r="N71" s="481">
        <v>24799.66</v>
      </c>
      <c r="O71" s="480"/>
      <c r="P71" s="480">
        <f>+N71/'סיכום נכסי הקרן'!total</f>
        <v>0.000774972075089367</v>
      </c>
    </row>
    <row r="72" spans="1:256">
      <c r="B72" s="483" t="str">
        <v>ערד 8666 %4.8</v>
      </c>
      <c r="C72" s="454">
        <v>98666000</v>
      </c>
      <c r="D72" s="454" t="s">
        <v>84</v>
      </c>
      <c r="E72" s="454" t="s">
        <v>85</v>
      </c>
      <c r="F72" s="454"/>
      <c r="G72" s="454" t="s">
        <v>86</v>
      </c>
      <c r="H72" s="484">
        <v>0.048</v>
      </c>
      <c r="I72" s="485">
        <v>36861</v>
      </c>
      <c r="J72" s="479">
        <v>2.51</v>
      </c>
      <c r="K72" s="480">
        <v>0.0502</v>
      </c>
      <c r="L72" s="481">
        <v>43465000</v>
      </c>
      <c r="M72" s="486">
        <v>148.8012</v>
      </c>
      <c r="N72" s="481">
        <v>57199.99</v>
      </c>
      <c r="O72" s="480"/>
      <c r="P72" s="480">
        <f>+N72/'סיכום נכסי הקרן'!total</f>
        <v>0.00178745978555315</v>
      </c>
    </row>
    <row r="73" spans="1:256">
      <c r="B73" s="483" t="str">
        <v>ערד 8667 %4.8</v>
      </c>
      <c r="C73" s="454">
        <v>98667000</v>
      </c>
      <c r="D73" s="454" t="s">
        <v>84</v>
      </c>
      <c r="E73" s="454" t="s">
        <v>85</v>
      </c>
      <c r="F73" s="454"/>
      <c r="G73" s="454" t="s">
        <v>86</v>
      </c>
      <c r="H73" s="484">
        <v>0.048</v>
      </c>
      <c r="I73" s="485">
        <v>36892</v>
      </c>
      <c r="J73" s="479">
        <v>2.59</v>
      </c>
      <c r="K73" s="480">
        <v>0.05</v>
      </c>
      <c r="L73" s="481">
        <v>52563000</v>
      </c>
      <c r="M73" s="486">
        <v>148.8013</v>
      </c>
      <c r="N73" s="481">
        <v>68921.64</v>
      </c>
      <c r="O73" s="480"/>
      <c r="P73" s="480">
        <f>+N73/'סיכום נכסי הקרן'!total</f>
        <v>0.00215375317118712</v>
      </c>
    </row>
    <row r="74" spans="1:256">
      <c r="B74" s="483" t="str">
        <v>ערד 8668 %4.8 2016</v>
      </c>
      <c r="C74" s="454">
        <v>98668000</v>
      </c>
      <c r="D74" s="454" t="s">
        <v>84</v>
      </c>
      <c r="E74" s="454" t="s">
        <v>85</v>
      </c>
      <c r="F74" s="454"/>
      <c r="G74" s="454" t="s">
        <v>86</v>
      </c>
      <c r="H74" s="484">
        <v>0.048</v>
      </c>
      <c r="I74" s="485">
        <v>36923</v>
      </c>
      <c r="J74" s="479">
        <v>2.68</v>
      </c>
      <c r="K74" s="480">
        <v>0.0499</v>
      </c>
      <c r="L74" s="481">
        <v>34215000</v>
      </c>
      <c r="M74" s="486">
        <v>148.9409</v>
      </c>
      <c r="N74" s="481">
        <v>44724.38</v>
      </c>
      <c r="O74" s="480"/>
      <c r="P74" s="480">
        <f>+N74/'סיכום נכסי הקרן'!total</f>
        <v>0.00139760567587158</v>
      </c>
    </row>
    <row r="75" spans="1:256">
      <c r="B75" s="483" t="str">
        <v>ערד 8669 %4.8 2016</v>
      </c>
      <c r="C75" s="454">
        <v>98669000</v>
      </c>
      <c r="D75" s="454" t="s">
        <v>84</v>
      </c>
      <c r="E75" s="454" t="s">
        <v>85</v>
      </c>
      <c r="F75" s="454"/>
      <c r="G75" s="454" t="s">
        <v>86</v>
      </c>
      <c r="H75" s="484">
        <v>0.048</v>
      </c>
      <c r="I75" s="485">
        <v>36951</v>
      </c>
      <c r="J75" s="479">
        <v>2.76</v>
      </c>
      <c r="K75" s="480">
        <v>0.0498</v>
      </c>
      <c r="L75" s="481">
        <v>25403000</v>
      </c>
      <c r="M75" s="486">
        <v>149.8201</v>
      </c>
      <c r="N75" s="481">
        <v>33277.55</v>
      </c>
      <c r="O75" s="480"/>
      <c r="P75" s="480">
        <f>+N75/'סיכום נכסי הקרן'!total</f>
        <v>0.00103990022352686</v>
      </c>
    </row>
    <row r="76" spans="1:256">
      <c r="B76" s="483" t="str">
        <v>ערד 8670 %4.8 2016</v>
      </c>
      <c r="C76" s="454">
        <v>98670000</v>
      </c>
      <c r="D76" s="454" t="s">
        <v>84</v>
      </c>
      <c r="E76" s="454" t="s">
        <v>85</v>
      </c>
      <c r="F76" s="454"/>
      <c r="G76" s="454" t="s">
        <v>86</v>
      </c>
      <c r="H76" s="484">
        <v>0.048</v>
      </c>
      <c r="I76" s="485">
        <v>36982</v>
      </c>
      <c r="J76" s="479">
        <v>2.78</v>
      </c>
      <c r="K76" s="480">
        <v>0.05</v>
      </c>
      <c r="L76" s="481">
        <v>28984000</v>
      </c>
      <c r="M76" s="486">
        <v>153.1169</v>
      </c>
      <c r="N76" s="481">
        <v>38751.06</v>
      </c>
      <c r="O76" s="480"/>
      <c r="P76" s="480">
        <f>+N76/'סיכום נכסי הקרן'!total</f>
        <v>0.0012109435927796</v>
      </c>
    </row>
    <row r="77" spans="1:256">
      <c r="B77" s="483" t="str">
        <v>ערד 8671 %4.8 2016</v>
      </c>
      <c r="C77" s="454">
        <v>98671000</v>
      </c>
      <c r="D77" s="454" t="s">
        <v>84</v>
      </c>
      <c r="E77" s="454" t="s">
        <v>85</v>
      </c>
      <c r="F77" s="454"/>
      <c r="G77" s="454" t="s">
        <v>86</v>
      </c>
      <c r="H77" s="484">
        <v>0.048</v>
      </c>
      <c r="I77" s="485">
        <v>37012</v>
      </c>
      <c r="J77" s="479">
        <v>2.86</v>
      </c>
      <c r="K77" s="480">
        <v>0.0499</v>
      </c>
      <c r="L77" s="481">
        <v>41485000</v>
      </c>
      <c r="M77" s="486">
        <v>152.8098</v>
      </c>
      <c r="N77" s="481">
        <v>55142.94</v>
      </c>
      <c r="O77" s="480"/>
      <c r="P77" s="480">
        <f>+N77/'סיכום נכסי הקרן'!total</f>
        <v>0.00172317840802368</v>
      </c>
    </row>
    <row r="78" spans="1:256">
      <c r="B78" s="483" t="str">
        <v>ערד 8672 %4.8 2016</v>
      </c>
      <c r="C78" s="454">
        <v>98672000</v>
      </c>
      <c r="D78" s="454" t="s">
        <v>84</v>
      </c>
      <c r="E78" s="454" t="s">
        <v>85</v>
      </c>
      <c r="F78" s="454"/>
      <c r="G78" s="454" t="s">
        <v>86</v>
      </c>
      <c r="H78" s="484">
        <v>0.048</v>
      </c>
      <c r="I78" s="485">
        <v>37043</v>
      </c>
      <c r="J78" s="479">
        <v>2.94</v>
      </c>
      <c r="K78" s="480">
        <v>0.05</v>
      </c>
      <c r="L78" s="481">
        <v>31240000</v>
      </c>
      <c r="M78" s="486">
        <v>151.4427</v>
      </c>
      <c r="N78" s="481">
        <v>40973.35</v>
      </c>
      <c r="O78" s="480"/>
      <c r="P78" s="480">
        <f>+N78/'סיכום נכסי הקרן'!total</f>
        <v>0.00128038860503986</v>
      </c>
    </row>
    <row r="79" spans="1:256">
      <c r="B79" s="483" t="str">
        <v>ערד 8673 %4.8 2016</v>
      </c>
      <c r="C79" s="454">
        <v>98673000</v>
      </c>
      <c r="D79" s="454" t="s">
        <v>84</v>
      </c>
      <c r="E79" s="454" t="s">
        <v>85</v>
      </c>
      <c r="F79" s="454"/>
      <c r="G79" s="454" t="s">
        <v>86</v>
      </c>
      <c r="H79" s="484">
        <v>0.048</v>
      </c>
      <c r="I79" s="485">
        <v>37073</v>
      </c>
      <c r="J79" s="479">
        <v>3.03</v>
      </c>
      <c r="K79" s="480">
        <v>0.05</v>
      </c>
      <c r="L79" s="481">
        <v>35228000</v>
      </c>
      <c r="M79" s="486">
        <v>150.8429</v>
      </c>
      <c r="N79" s="481">
        <v>45837.73</v>
      </c>
      <c r="O79" s="480"/>
      <c r="P79" s="480">
        <f>+N79/'סיכום נכסי הקרן'!total</f>
        <v>0.00143239708671353</v>
      </c>
    </row>
    <row r="80" spans="1:256">
      <c r="B80" s="483" t="str">
        <v>ערד 8674 %4.8 2016</v>
      </c>
      <c r="C80" s="454">
        <v>98674000</v>
      </c>
      <c r="D80" s="454" t="s">
        <v>84</v>
      </c>
      <c r="E80" s="454" t="s">
        <v>85</v>
      </c>
      <c r="F80" s="454"/>
      <c r="G80" s="454" t="s">
        <v>86</v>
      </c>
      <c r="H80" s="484">
        <v>0.048</v>
      </c>
      <c r="I80" s="485">
        <v>37104</v>
      </c>
      <c r="J80" s="479">
        <v>3.11</v>
      </c>
      <c r="K80" s="480">
        <v>0.05</v>
      </c>
      <c r="L80" s="481">
        <v>33799000</v>
      </c>
      <c r="M80" s="486">
        <v>150.3962</v>
      </c>
      <c r="N80" s="481">
        <v>43664.77</v>
      </c>
      <c r="O80" s="480"/>
      <c r="P80" s="480">
        <f>+N80/'סיכום נכסי הקרן'!total</f>
        <v>0.00136449360254132</v>
      </c>
    </row>
    <row r="81" spans="1:256">
      <c r="B81" s="483" t="str">
        <v>ערד 8675 %4.8 2016</v>
      </c>
      <c r="C81" s="454">
        <v>98675000</v>
      </c>
      <c r="D81" s="454" t="s">
        <v>84</v>
      </c>
      <c r="E81" s="454" t="s">
        <v>85</v>
      </c>
      <c r="F81" s="454"/>
      <c r="G81" s="454" t="s">
        <v>86</v>
      </c>
      <c r="H81" s="484">
        <v>0.048</v>
      </c>
      <c r="I81" s="485">
        <v>37135</v>
      </c>
      <c r="J81" s="479">
        <v>3.2</v>
      </c>
      <c r="K81" s="480">
        <v>0.05</v>
      </c>
      <c r="L81" s="481">
        <v>31915000</v>
      </c>
      <c r="M81" s="486">
        <v>149.8047</v>
      </c>
      <c r="N81" s="481">
        <v>40895.63</v>
      </c>
      <c r="O81" s="480"/>
      <c r="P81" s="480">
        <f>+N81/'סיכום נכסי הקרן'!total</f>
        <v>0.0012779599092563</v>
      </c>
    </row>
    <row r="82" spans="1:256">
      <c r="B82" s="483" t="str">
        <v>ערד 8676 %4.8 2016</v>
      </c>
      <c r="C82" s="454">
        <v>98676000</v>
      </c>
      <c r="D82" s="454" t="s">
        <v>84</v>
      </c>
      <c r="E82" s="454" t="s">
        <v>85</v>
      </c>
      <c r="F82" s="454"/>
      <c r="G82" s="454" t="s">
        <v>86</v>
      </c>
      <c r="H82" s="484">
        <v>0.048</v>
      </c>
      <c r="I82" s="485">
        <v>37165</v>
      </c>
      <c r="J82" s="479">
        <v>3.2</v>
      </c>
      <c r="K82" s="480">
        <v>0.05</v>
      </c>
      <c r="L82" s="481">
        <v>33401000</v>
      </c>
      <c r="M82" s="486">
        <v>152.4332</v>
      </c>
      <c r="N82" s="481">
        <v>43529.65</v>
      </c>
      <c r="O82" s="480"/>
      <c r="P82" s="480">
        <f>+N82/'סיכום נכסי הקרן'!total</f>
        <v>0.00136027119679923</v>
      </c>
    </row>
    <row r="83" spans="1:256">
      <c r="B83" s="483" t="str">
        <v>ערד 8677 %4.8 2016</v>
      </c>
      <c r="C83" s="454">
        <v>98677000</v>
      </c>
      <c r="D83" s="454" t="s">
        <v>84</v>
      </c>
      <c r="E83" s="454" t="s">
        <v>85</v>
      </c>
      <c r="F83" s="454"/>
      <c r="G83" s="454" t="s">
        <v>86</v>
      </c>
      <c r="H83" s="484">
        <v>0.048</v>
      </c>
      <c r="I83" s="485">
        <v>37196</v>
      </c>
      <c r="J83" s="479">
        <v>3.29</v>
      </c>
      <c r="K83" s="480">
        <v>0.05</v>
      </c>
      <c r="L83" s="481">
        <v>38297000</v>
      </c>
      <c r="M83" s="486">
        <v>152.1349</v>
      </c>
      <c r="N83" s="481">
        <v>49609.05</v>
      </c>
      <c r="O83" s="480"/>
      <c r="P83" s="480">
        <f>+N83/'סיכום נכסי הקרן'!total</f>
        <v>0.00155024820589122</v>
      </c>
    </row>
    <row r="84" spans="1:256">
      <c r="B84" s="483" t="str">
        <v>ערד 8678 %4.8 2016</v>
      </c>
      <c r="C84" s="454">
        <v>98678000</v>
      </c>
      <c r="D84" s="454" t="s">
        <v>84</v>
      </c>
      <c r="E84" s="454" t="s">
        <v>85</v>
      </c>
      <c r="F84" s="454"/>
      <c r="G84" s="454" t="s">
        <v>86</v>
      </c>
      <c r="H84" s="484">
        <v>0.048</v>
      </c>
      <c r="I84" s="485">
        <v>37226</v>
      </c>
      <c r="J84" s="479">
        <v>3.37</v>
      </c>
      <c r="K84" s="480">
        <v>0.05</v>
      </c>
      <c r="L84" s="481">
        <v>30641000</v>
      </c>
      <c r="M84" s="486">
        <v>151.9862</v>
      </c>
      <c r="N84" s="481">
        <v>39495.02</v>
      </c>
      <c r="O84" s="480"/>
      <c r="P84" s="480">
        <f>+N84/'סיכום נכסי הקרן'!total</f>
        <v>0.00123419182380307</v>
      </c>
    </row>
    <row r="85" spans="1:256">
      <c r="B85" s="483" t="str">
        <v>ערד 8682 %4.8 2017</v>
      </c>
      <c r="C85" s="454">
        <v>98682000</v>
      </c>
      <c r="D85" s="454" t="s">
        <v>84</v>
      </c>
      <c r="E85" s="454" t="s">
        <v>85</v>
      </c>
      <c r="F85" s="454"/>
      <c r="G85" s="454" t="s">
        <v>86</v>
      </c>
      <c r="H85" s="484">
        <v>0.048</v>
      </c>
      <c r="I85" s="485">
        <v>37347</v>
      </c>
      <c r="J85" s="479">
        <v>3.61</v>
      </c>
      <c r="K85" s="480">
        <v>0.05</v>
      </c>
      <c r="L85" s="481">
        <v>47986000</v>
      </c>
      <c r="M85" s="486">
        <v>153.2463</v>
      </c>
      <c r="N85" s="481">
        <v>61592.59</v>
      </c>
      <c r="O85" s="480"/>
      <c r="P85" s="480">
        <f>+N85/'סיכום נכסי הקרן'!total</f>
        <v>0.00192472547133423</v>
      </c>
    </row>
    <row r="86" spans="1:256">
      <c r="B86" s="483" t="str">
        <v>ערד 8683 %4.8 2017</v>
      </c>
      <c r="C86" s="454">
        <v>98683000</v>
      </c>
      <c r="D86" s="454" t="s">
        <v>84</v>
      </c>
      <c r="E86" s="454" t="s">
        <v>85</v>
      </c>
      <c r="F86" s="454"/>
      <c r="G86" s="454" t="s">
        <v>86</v>
      </c>
      <c r="H86" s="484">
        <v>0.048</v>
      </c>
      <c r="I86" s="485">
        <v>37377</v>
      </c>
      <c r="J86" s="479">
        <v>3.69</v>
      </c>
      <c r="K86" s="480">
        <v>0.0501</v>
      </c>
      <c r="L86" s="481">
        <v>47723000</v>
      </c>
      <c r="M86" s="486">
        <v>152.4369</v>
      </c>
      <c r="N86" s="481">
        <v>60709.57</v>
      </c>
      <c r="O86" s="480"/>
      <c r="P86" s="480">
        <f>+N86/'סיכום נכסי הקרן'!total</f>
        <v>0.00189713171231715</v>
      </c>
    </row>
    <row r="87" spans="1:256">
      <c r="B87" s="483" t="str">
        <v>ערד 8684  %4.8 2017</v>
      </c>
      <c r="C87" s="454">
        <v>98684000</v>
      </c>
      <c r="D87" s="454" t="s">
        <v>84</v>
      </c>
      <c r="E87" s="454" t="s">
        <v>85</v>
      </c>
      <c r="F87" s="454"/>
      <c r="G87" s="454" t="s">
        <v>86</v>
      </c>
      <c r="H87" s="484">
        <v>0.048</v>
      </c>
      <c r="I87" s="485">
        <v>37408</v>
      </c>
      <c r="J87" s="479">
        <v>3.78</v>
      </c>
      <c r="K87" s="480">
        <v>0.05</v>
      </c>
      <c r="L87" s="481">
        <v>40120000</v>
      </c>
      <c r="M87" s="486">
        <v>150.0503</v>
      </c>
      <c r="N87" s="481">
        <v>50063.22</v>
      </c>
      <c r="O87" s="480"/>
      <c r="P87" s="480">
        <f>+N87/'סיכום נכסי הקרן'!total</f>
        <v>0.00156444070156831</v>
      </c>
    </row>
    <row r="88" spans="1:256">
      <c r="B88" s="483" t="str">
        <v>ערד 8685 %4.8 2017</v>
      </c>
      <c r="C88" s="454">
        <v>98685000</v>
      </c>
      <c r="D88" s="454" t="s">
        <v>84</v>
      </c>
      <c r="E88" s="454" t="s">
        <v>85</v>
      </c>
      <c r="F88" s="454"/>
      <c r="G88" s="454" t="s">
        <v>86</v>
      </c>
      <c r="H88" s="484">
        <v>0.048</v>
      </c>
      <c r="I88" s="485">
        <v>37438</v>
      </c>
      <c r="J88" s="479">
        <v>3.86</v>
      </c>
      <c r="K88" s="480">
        <v>0.05</v>
      </c>
      <c r="L88" s="481">
        <v>62336000</v>
      </c>
      <c r="M88" s="486">
        <v>148.5635</v>
      </c>
      <c r="N88" s="481">
        <v>76741.25</v>
      </c>
      <c r="O88" s="480"/>
      <c r="P88" s="480">
        <f>+N88/'סיכום נכסי הקרן'!total</f>
        <v>0.00239811052883192</v>
      </c>
    </row>
    <row r="89" spans="1:256">
      <c r="B89" s="483" t="str">
        <v>ערד 8686 %4.8 2017</v>
      </c>
      <c r="C89" s="454">
        <v>98686000</v>
      </c>
      <c r="D89" s="454" t="s">
        <v>84</v>
      </c>
      <c r="E89" s="454" t="s">
        <v>85</v>
      </c>
      <c r="F89" s="454"/>
      <c r="G89" s="454" t="s">
        <v>86</v>
      </c>
      <c r="H89" s="484">
        <v>0.048</v>
      </c>
      <c r="I89" s="485">
        <v>37469</v>
      </c>
      <c r="J89" s="479">
        <v>3.94</v>
      </c>
      <c r="K89" s="480">
        <v>0.05</v>
      </c>
      <c r="L89" s="481">
        <v>48877000</v>
      </c>
      <c r="M89" s="486">
        <v>146.4732</v>
      </c>
      <c r="N89" s="481">
        <v>59146.97</v>
      </c>
      <c r="O89" s="480"/>
      <c r="P89" s="480">
        <f>+N89/'סיכום נכסי הקרן'!total</f>
        <v>0.00184830155236598</v>
      </c>
    </row>
    <row r="90" spans="1:256">
      <c r="B90" s="483" t="str">
        <v>ערד 8687 %4.8 2017</v>
      </c>
      <c r="C90" s="454">
        <v>98687000</v>
      </c>
      <c r="D90" s="454" t="s">
        <v>84</v>
      </c>
      <c r="E90" s="454" t="s">
        <v>85</v>
      </c>
      <c r="F90" s="454"/>
      <c r="G90" s="454" t="s">
        <v>86</v>
      </c>
      <c r="H90" s="484">
        <v>0.048</v>
      </c>
      <c r="I90" s="485">
        <v>37500</v>
      </c>
      <c r="J90" s="479">
        <v>4.03</v>
      </c>
      <c r="K90" s="480">
        <v>0.05</v>
      </c>
      <c r="L90" s="481">
        <v>50056000</v>
      </c>
      <c r="M90" s="486">
        <v>145.3606</v>
      </c>
      <c r="N90" s="481">
        <v>59939.57</v>
      </c>
      <c r="O90" s="480"/>
      <c r="P90" s="480">
        <f>+N90/'סיכום נכסי הקרן'!total</f>
        <v>0.00187306974945884</v>
      </c>
    </row>
    <row r="91" spans="1:256">
      <c r="B91" s="483" t="str">
        <v>ערד 8688 %4.8 2017</v>
      </c>
      <c r="C91" s="454">
        <v>98688000</v>
      </c>
      <c r="D91" s="454" t="s">
        <v>84</v>
      </c>
      <c r="E91" s="454" t="s">
        <v>85</v>
      </c>
      <c r="F91" s="454"/>
      <c r="G91" s="454" t="s">
        <v>86</v>
      </c>
      <c r="H91" s="484">
        <v>0.048</v>
      </c>
      <c r="I91" s="485">
        <v>37530</v>
      </c>
      <c r="J91" s="479">
        <v>4.02</v>
      </c>
      <c r="K91" s="480">
        <v>0.0501</v>
      </c>
      <c r="L91" s="481">
        <v>47120000</v>
      </c>
      <c r="M91" s="486">
        <v>148.6175</v>
      </c>
      <c r="N91" s="481">
        <v>57762.13</v>
      </c>
      <c r="O91" s="480"/>
      <c r="P91" s="480">
        <f>+N91/'סיכום נכסי הקרן'!total</f>
        <v>0.00180502626841182</v>
      </c>
    </row>
    <row r="92" spans="1:256">
      <c r="B92" s="483" t="str">
        <v>ערד 8689 %4.8 2017</v>
      </c>
      <c r="C92" s="454">
        <v>98689000</v>
      </c>
      <c r="D92" s="454" t="s">
        <v>84</v>
      </c>
      <c r="E92" s="454" t="s">
        <v>85</v>
      </c>
      <c r="F92" s="454"/>
      <c r="G92" s="454" t="s">
        <v>86</v>
      </c>
      <c r="H92" s="484">
        <v>0.048</v>
      </c>
      <c r="I92" s="485">
        <v>37561</v>
      </c>
      <c r="J92" s="479">
        <v>4.1</v>
      </c>
      <c r="K92" s="480">
        <v>0.05</v>
      </c>
      <c r="L92" s="481">
        <v>23506000</v>
      </c>
      <c r="M92" s="486">
        <v>147.8779</v>
      </c>
      <c r="N92" s="481">
        <v>28594.6</v>
      </c>
      <c r="O92" s="480"/>
      <c r="P92" s="480">
        <f>+N92/'סיכום נכסי הקרן'!total</f>
        <v>0.000893561302790055</v>
      </c>
    </row>
    <row r="93" spans="1:256">
      <c r="B93" s="483" t="str">
        <v>ערד 8690 %4.8 2017</v>
      </c>
      <c r="C93" s="454">
        <v>98690000</v>
      </c>
      <c r="D93" s="454" t="s">
        <v>84</v>
      </c>
      <c r="E93" s="454" t="s">
        <v>85</v>
      </c>
      <c r="F93" s="454"/>
      <c r="G93" s="454" t="s">
        <v>86</v>
      </c>
      <c r="H93" s="484">
        <v>0.048</v>
      </c>
      <c r="I93" s="485">
        <v>37591</v>
      </c>
      <c r="J93" s="479">
        <v>4.18</v>
      </c>
      <c r="K93" s="480">
        <v>0.0501</v>
      </c>
      <c r="L93" s="481">
        <v>64400000</v>
      </c>
      <c r="M93" s="486">
        <v>146.7404</v>
      </c>
      <c r="N93" s="481">
        <v>77515.62</v>
      </c>
      <c r="O93" s="480"/>
      <c r="P93" s="480">
        <f>+N93/'סיכום נכסי הקרן'!total</f>
        <v>0.00242230905114178</v>
      </c>
    </row>
    <row r="94" spans="1:256">
      <c r="B94" s="483" t="str">
        <v>ערד 8691 %4.8 2018</v>
      </c>
      <c r="C94" s="454">
        <v>98691000</v>
      </c>
      <c r="D94" s="454" t="s">
        <v>84</v>
      </c>
      <c r="E94" s="454" t="s">
        <v>85</v>
      </c>
      <c r="F94" s="454"/>
      <c r="G94" s="454" t="s">
        <v>86</v>
      </c>
      <c r="H94" s="484">
        <v>0.048</v>
      </c>
      <c r="I94" s="485">
        <v>37622</v>
      </c>
      <c r="J94" s="479">
        <v>4.27</v>
      </c>
      <c r="K94" s="480">
        <v>0.05</v>
      </c>
      <c r="L94" s="481">
        <v>48023000</v>
      </c>
      <c r="M94" s="486">
        <v>147.7518</v>
      </c>
      <c r="N94" s="481">
        <v>58051.4</v>
      </c>
      <c r="O94" s="480"/>
      <c r="P94" s="480">
        <f>+N94/'סיכום נכסי הקרן'!total</f>
        <v>0.00181406575412094</v>
      </c>
    </row>
    <row r="95" spans="1:256">
      <c r="B95" s="483" t="str">
        <v>ערד 8692 %4.8  2018</v>
      </c>
      <c r="C95" s="454">
        <v>98692000</v>
      </c>
      <c r="D95" s="454" t="s">
        <v>84</v>
      </c>
      <c r="E95" s="454" t="s">
        <v>85</v>
      </c>
      <c r="F95" s="454"/>
      <c r="G95" s="454" t="s">
        <v>86</v>
      </c>
      <c r="H95" s="484">
        <v>0.048</v>
      </c>
      <c r="I95" s="485">
        <v>37653</v>
      </c>
      <c r="J95" s="479">
        <v>4.36</v>
      </c>
      <c r="K95" s="480">
        <v>0.05</v>
      </c>
      <c r="L95" s="481">
        <v>41550000</v>
      </c>
      <c r="M95" s="486">
        <v>147.9265</v>
      </c>
      <c r="N95" s="481">
        <v>50152.64</v>
      </c>
      <c r="O95" s="480"/>
      <c r="P95" s="480">
        <f>+N95/'סיכום נכסי הקרן'!total</f>
        <v>0.00156723501419011</v>
      </c>
    </row>
    <row r="96" spans="1:256">
      <c r="B96" s="483" t="str">
        <v>ערד 8693 %4.8  2018</v>
      </c>
      <c r="C96" s="454">
        <v>98693000</v>
      </c>
      <c r="D96" s="454" t="s">
        <v>84</v>
      </c>
      <c r="E96" s="454" t="s">
        <v>85</v>
      </c>
      <c r="F96" s="454"/>
      <c r="G96" s="454" t="s">
        <v>86</v>
      </c>
      <c r="H96" s="484">
        <v>0.048</v>
      </c>
      <c r="I96" s="485">
        <v>37681</v>
      </c>
      <c r="J96" s="479">
        <v>4.43</v>
      </c>
      <c r="K96" s="480">
        <v>0.0501</v>
      </c>
      <c r="L96" s="481">
        <v>45541000</v>
      </c>
      <c r="M96" s="486">
        <v>147.4394</v>
      </c>
      <c r="N96" s="481">
        <v>54642.04</v>
      </c>
      <c r="O96" s="480"/>
      <c r="P96" s="480">
        <f>+N96/'סיכום נכסי הקרן'!total</f>
        <v>0.00170752563244481</v>
      </c>
    </row>
    <row r="97" spans="1:256">
      <c r="B97" s="483" t="str">
        <v>ערד 8694 %4.8  2018</v>
      </c>
      <c r="C97" s="454">
        <v>98694000</v>
      </c>
      <c r="D97" s="454" t="s">
        <v>84</v>
      </c>
      <c r="E97" s="454" t="s">
        <v>85</v>
      </c>
      <c r="F97" s="454"/>
      <c r="G97" s="454" t="s">
        <v>86</v>
      </c>
      <c r="H97" s="484">
        <v>0.048</v>
      </c>
      <c r="I97" s="485">
        <v>37712</v>
      </c>
      <c r="J97" s="479">
        <v>4.41</v>
      </c>
      <c r="K97" s="480">
        <v>0.0501</v>
      </c>
      <c r="L97" s="481">
        <v>74860000</v>
      </c>
      <c r="M97" s="486">
        <v>149.5062</v>
      </c>
      <c r="N97" s="481">
        <v>91263.45</v>
      </c>
      <c r="O97" s="480"/>
      <c r="P97" s="480">
        <f>+N97/'סיכום נכסי הקרן'!total</f>
        <v>0.00285191914833972</v>
      </c>
    </row>
    <row r="98" spans="1:256">
      <c r="B98" s="483" t="str">
        <v>ערד 8695 %4.8  2018</v>
      </c>
      <c r="C98" s="454">
        <v>98695000</v>
      </c>
      <c r="D98" s="454" t="s">
        <v>84</v>
      </c>
      <c r="E98" s="454" t="s">
        <v>85</v>
      </c>
      <c r="F98" s="454"/>
      <c r="G98" s="454" t="s">
        <v>86</v>
      </c>
      <c r="H98" s="484">
        <v>0.048</v>
      </c>
      <c r="I98" s="485">
        <v>37742</v>
      </c>
      <c r="J98" s="479">
        <v>4.5</v>
      </c>
      <c r="K98" s="480">
        <v>0.0501</v>
      </c>
      <c r="L98" s="481">
        <v>35180000</v>
      </c>
      <c r="M98" s="486">
        <v>148.9715</v>
      </c>
      <c r="N98" s="481">
        <v>42623.98</v>
      </c>
      <c r="O98" s="480"/>
      <c r="P98" s="480">
        <f>+N98/'סיכום נכסי הקרן'!total</f>
        <v>0.00133196964108249</v>
      </c>
    </row>
    <row r="99" spans="1:256">
      <c r="B99" s="483" t="str">
        <v>ערד 8696 %4.8  2018</v>
      </c>
      <c r="C99" s="454">
        <v>98696000</v>
      </c>
      <c r="D99" s="454" t="s">
        <v>84</v>
      </c>
      <c r="E99" s="454" t="s">
        <v>85</v>
      </c>
      <c r="F99" s="454"/>
      <c r="G99" s="454" t="s">
        <v>86</v>
      </c>
      <c r="H99" s="484">
        <v>0.048</v>
      </c>
      <c r="I99" s="485">
        <v>37773</v>
      </c>
      <c r="J99" s="479">
        <v>4.58</v>
      </c>
      <c r="K99" s="480">
        <v>0.0501</v>
      </c>
      <c r="L99" s="481">
        <v>82586000</v>
      </c>
      <c r="M99" s="486">
        <v>149.0236</v>
      </c>
      <c r="N99" s="481">
        <v>99861</v>
      </c>
      <c r="O99" s="480"/>
      <c r="P99" s="480">
        <f>+N99/'סיכום נכסי הקרן'!total</f>
        <v>0.00312058658830401</v>
      </c>
    </row>
    <row r="100" spans="1:256">
      <c r="B100" s="483" t="str">
        <v>ערד 8697 %4.8  2018</v>
      </c>
      <c r="C100" s="454">
        <v>98697000</v>
      </c>
      <c r="D100" s="454" t="s">
        <v>84</v>
      </c>
      <c r="E100" s="454" t="s">
        <v>85</v>
      </c>
      <c r="F100" s="454"/>
      <c r="G100" s="454" t="s">
        <v>86</v>
      </c>
      <c r="H100" s="484">
        <v>0.048</v>
      </c>
      <c r="I100" s="485">
        <v>37803</v>
      </c>
      <c r="J100" s="479">
        <v>4.66</v>
      </c>
      <c r="K100" s="480">
        <v>0.0501</v>
      </c>
      <c r="L100" s="481">
        <v>105869000</v>
      </c>
      <c r="M100" s="486">
        <v>149.511</v>
      </c>
      <c r="N100" s="481">
        <v>128120.1</v>
      </c>
      <c r="O100" s="480"/>
      <c r="P100" s="480">
        <f>+N100/'סיכום נכסי הקרן'!total</f>
        <v>0.00400366375013437</v>
      </c>
    </row>
    <row r="101" spans="1:256">
      <c r="B101" s="483" t="str">
        <v>ערד 8698%4.8  2018</v>
      </c>
      <c r="C101" s="454">
        <v>98698000</v>
      </c>
      <c r="D101" s="454" t="s">
        <v>84</v>
      </c>
      <c r="E101" s="454" t="s">
        <v>85</v>
      </c>
      <c r="F101" s="454"/>
      <c r="G101" s="454" t="s">
        <v>86</v>
      </c>
      <c r="H101" s="484">
        <v>0.048</v>
      </c>
      <c r="I101" s="485">
        <v>37834</v>
      </c>
      <c r="J101" s="479">
        <v>4.74</v>
      </c>
      <c r="K101" s="480">
        <v>0.0501</v>
      </c>
      <c r="L101" s="481">
        <v>50811000</v>
      </c>
      <c r="M101" s="486">
        <v>150.1506</v>
      </c>
      <c r="N101" s="481">
        <v>61606.83</v>
      </c>
      <c r="O101" s="480"/>
      <c r="P101" s="480">
        <f>+N101/'סיכום נכסי הקרן'!total</f>
        <v>0.0019251704614006</v>
      </c>
    </row>
    <row r="102" spans="1:256">
      <c r="B102" s="483" t="str">
        <v>ערד 8699 % 4.8  2018</v>
      </c>
      <c r="C102" s="454">
        <v>98699000</v>
      </c>
      <c r="D102" s="454" t="s">
        <v>84</v>
      </c>
      <c r="E102" s="454" t="s">
        <v>85</v>
      </c>
      <c r="F102" s="454"/>
      <c r="G102" s="454" t="s">
        <v>86</v>
      </c>
      <c r="H102" s="484">
        <v>0.048</v>
      </c>
      <c r="I102" s="485">
        <v>37865</v>
      </c>
      <c r="J102" s="479">
        <v>4.83</v>
      </c>
      <c r="K102" s="480">
        <v>0.0501</v>
      </c>
      <c r="L102" s="481">
        <v>65889000</v>
      </c>
      <c r="M102" s="486">
        <v>150.9429</v>
      </c>
      <c r="N102" s="481">
        <v>80116.13</v>
      </c>
      <c r="O102" s="480"/>
      <c r="P102" s="480">
        <f>+N102/'סיכום נכסי הקרן'!total</f>
        <v>0.00250357317456084</v>
      </c>
    </row>
    <row r="103" spans="1:256">
      <c r="B103" s="483" t="str">
        <v>ערד 8700 % 4.8  2018</v>
      </c>
      <c r="C103" s="454">
        <v>98700000</v>
      </c>
      <c r="D103" s="454" t="s">
        <v>84</v>
      </c>
      <c r="E103" s="454" t="s">
        <v>85</v>
      </c>
      <c r="F103" s="454"/>
      <c r="G103" s="454" t="s">
        <v>86</v>
      </c>
      <c r="H103" s="484">
        <v>0.048</v>
      </c>
      <c r="I103" s="485">
        <v>37895</v>
      </c>
      <c r="J103" s="479">
        <v>4.8</v>
      </c>
      <c r="K103" s="480">
        <v>0.0501</v>
      </c>
      <c r="L103" s="481">
        <v>57883000</v>
      </c>
      <c r="M103" s="486">
        <v>153.3094</v>
      </c>
      <c r="N103" s="481">
        <v>71645.16</v>
      </c>
      <c r="O103" s="480"/>
      <c r="P103" s="480">
        <f>+N103/'סיכום נכסי הקרן'!total</f>
        <v>0.00223886127129605</v>
      </c>
    </row>
    <row r="104" spans="1:256">
      <c r="B104" s="483" t="str">
        <v>ערד 8704 % 4.8</v>
      </c>
      <c r="C104" s="454">
        <v>98704000</v>
      </c>
      <c r="D104" s="454" t="s">
        <v>84</v>
      </c>
      <c r="E104" s="454" t="s">
        <v>85</v>
      </c>
      <c r="F104" s="454"/>
      <c r="G104" s="454" t="s">
        <v>86</v>
      </c>
      <c r="H104" s="484">
        <v>0.048</v>
      </c>
      <c r="I104" s="485">
        <v>38384</v>
      </c>
      <c r="J104" s="479">
        <v>5.88</v>
      </c>
      <c r="K104" s="480">
        <v>0.0483</v>
      </c>
      <c r="L104" s="481">
        <v>12200000</v>
      </c>
      <c r="M104" s="486">
        <v>154.2629</v>
      </c>
      <c r="N104" s="481">
        <v>14938.89</v>
      </c>
      <c r="O104" s="480"/>
      <c r="P104" s="480">
        <f>+N104/'סיכום נכסי הקרן'!total</f>
        <v>0.000466829891330438</v>
      </c>
    </row>
    <row r="105" spans="1:256">
      <c r="B105" s="483" t="str">
        <v>ערד 8742</v>
      </c>
      <c r="C105" s="454">
        <v>8287427</v>
      </c>
      <c r="D105" s="454" t="s">
        <v>84</v>
      </c>
      <c r="E105" s="454" t="s">
        <v>85</v>
      </c>
      <c r="F105" s="454"/>
      <c r="G105" s="454" t="s">
        <v>86</v>
      </c>
      <c r="H105" s="484">
        <v>0.048</v>
      </c>
      <c r="I105" s="485">
        <v>39569</v>
      </c>
      <c r="J105" s="479">
        <v>7.97</v>
      </c>
      <c r="K105" s="480">
        <v>0.0485</v>
      </c>
      <c r="L105" s="481">
        <v>112578000</v>
      </c>
      <c r="M105" s="486">
        <v>152.59</v>
      </c>
      <c r="N105" s="481">
        <v>131664.18</v>
      </c>
      <c r="O105" s="480"/>
      <c r="P105" s="480">
        <f>+N105/'סיכום נכסי הקרן'!total</f>
        <v>0.00411441377783163</v>
      </c>
    </row>
    <row r="106" spans="1:256">
      <c r="B106" s="483" t="str">
        <v>ערד 8745</v>
      </c>
      <c r="C106" s="454">
        <v>8287450</v>
      </c>
      <c r="D106" s="454" t="s">
        <v>84</v>
      </c>
      <c r="E106" s="454" t="s">
        <v>85</v>
      </c>
      <c r="F106" s="454"/>
      <c r="G106" s="454" t="s">
        <v>86</v>
      </c>
      <c r="H106" s="484">
        <v>0.048</v>
      </c>
      <c r="I106" s="485">
        <v>39660</v>
      </c>
      <c r="J106" s="479">
        <v>8.22</v>
      </c>
      <c r="K106" s="480">
        <v>0.0485</v>
      </c>
      <c r="L106" s="481">
        <v>20857000</v>
      </c>
      <c r="M106" s="486">
        <v>148.1949</v>
      </c>
      <c r="N106" s="481">
        <v>23578.49</v>
      </c>
      <c r="O106" s="480"/>
      <c r="P106" s="480">
        <f>+N106/'סיכום נכסי הקרן'!total</f>
        <v>0.000736811364461202</v>
      </c>
    </row>
    <row r="107" spans="1:256">
      <c r="B107" s="483" t="str">
        <v>ערד 8746</v>
      </c>
      <c r="C107" s="454">
        <v>8287468</v>
      </c>
      <c r="D107" s="454" t="s">
        <v>84</v>
      </c>
      <c r="E107" s="454" t="s">
        <v>85</v>
      </c>
      <c r="F107" s="454"/>
      <c r="G107" s="454" t="s">
        <v>86</v>
      </c>
      <c r="H107" s="484">
        <v>0.048</v>
      </c>
      <c r="I107" s="485">
        <v>39692</v>
      </c>
      <c r="J107" s="479">
        <v>8.3</v>
      </c>
      <c r="K107" s="480">
        <v>0.0485</v>
      </c>
      <c r="L107" s="481">
        <v>66472000</v>
      </c>
      <c r="M107" s="486">
        <v>146.1729</v>
      </c>
      <c r="N107" s="481">
        <v>74001.91</v>
      </c>
      <c r="O107" s="480"/>
      <c r="P107" s="480">
        <f>+N107/'סיכום נכסי הקרן'!total</f>
        <v>0.00231250806475882</v>
      </c>
    </row>
    <row r="108" spans="1:256">
      <c r="B108" s="483" t="str">
        <v>ערד 8786_1/2027</v>
      </c>
      <c r="C108" s="454">
        <v>71116487</v>
      </c>
      <c r="D108" s="454" t="s">
        <v>84</v>
      </c>
      <c r="E108" s="454" t="s">
        <v>85</v>
      </c>
      <c r="F108" s="454"/>
      <c r="G108" s="454" t="s">
        <v>86</v>
      </c>
      <c r="H108" s="484">
        <v>0.048</v>
      </c>
      <c r="I108" s="485">
        <v>40909</v>
      </c>
      <c r="J108" s="479">
        <v>10.12</v>
      </c>
      <c r="K108" s="480">
        <v>0.0485</v>
      </c>
      <c r="L108" s="481">
        <v>114113000</v>
      </c>
      <c r="M108" s="486">
        <v>138.0772</v>
      </c>
      <c r="N108" s="481">
        <v>117163.93</v>
      </c>
      <c r="O108" s="480"/>
      <c r="P108" s="480">
        <f>+N108/'סיכום נכסי הקרן'!total</f>
        <v>0.0036612910805118</v>
      </c>
    </row>
    <row r="109" spans="1:256">
      <c r="B109" s="483" t="str">
        <v>ערד 8790 2027 4.8%</v>
      </c>
      <c r="C109" s="454">
        <v>8790</v>
      </c>
      <c r="D109" s="454" t="s">
        <v>84</v>
      </c>
      <c r="E109" s="454" t="s">
        <v>85</v>
      </c>
      <c r="F109" s="454"/>
      <c r="G109" s="454" t="s">
        <v>86</v>
      </c>
      <c r="H109" s="484">
        <v>0.048</v>
      </c>
      <c r="I109" s="485">
        <v>41030</v>
      </c>
      <c r="J109" s="479">
        <v>10.21</v>
      </c>
      <c r="K109" s="480">
        <v>0.0485</v>
      </c>
      <c r="L109" s="481">
        <v>157838000</v>
      </c>
      <c r="M109" s="486">
        <v>138.7062</v>
      </c>
      <c r="N109" s="481">
        <v>162687.36</v>
      </c>
      <c r="O109" s="480"/>
      <c r="P109" s="480">
        <f>+N109/'סיכום נכסי הקרן'!total</f>
        <v>0.00508386651147681</v>
      </c>
    </row>
    <row r="110" spans="1:256">
      <c r="B110" s="483" t="str">
        <v>ערד 8792</v>
      </c>
      <c r="C110" s="454">
        <v>8287928</v>
      </c>
      <c r="D110" s="454" t="s">
        <v>84</v>
      </c>
      <c r="E110" s="454" t="s">
        <v>85</v>
      </c>
      <c r="F110" s="454"/>
      <c r="G110" s="454" t="s">
        <v>86</v>
      </c>
      <c r="H110" s="484">
        <v>0.048</v>
      </c>
      <c r="I110" s="485">
        <v>41091</v>
      </c>
      <c r="J110" s="479">
        <v>10.38</v>
      </c>
      <c r="K110" s="480">
        <v>0.0485</v>
      </c>
      <c r="L110" s="481">
        <v>23453000</v>
      </c>
      <c r="M110" s="486">
        <v>136.8838</v>
      </c>
      <c r="N110" s="481">
        <v>23778.23</v>
      </c>
      <c r="O110" s="480"/>
      <c r="P110" s="480">
        <f>+N110/'סיכום נכסי הקרן'!total</f>
        <v>0.000743053100125254</v>
      </c>
    </row>
    <row r="111" spans="1:256">
      <c r="B111" s="483" t="str">
        <v>ערד 8793</v>
      </c>
      <c r="C111" s="454">
        <v>8793</v>
      </c>
      <c r="D111" s="454" t="s">
        <v>84</v>
      </c>
      <c r="E111" s="454" t="s">
        <v>85</v>
      </c>
      <c r="F111" s="454"/>
      <c r="G111" s="454" t="s">
        <v>86</v>
      </c>
      <c r="H111" s="484">
        <v>0.048</v>
      </c>
      <c r="I111" s="485">
        <v>41122</v>
      </c>
      <c r="J111" s="479">
        <v>10.46</v>
      </c>
      <c r="K111" s="480">
        <v>0.0485</v>
      </c>
      <c r="L111" s="481">
        <v>75336000</v>
      </c>
      <c r="M111" s="486">
        <v>136.9524</v>
      </c>
      <c r="N111" s="481">
        <v>76296.75</v>
      </c>
      <c r="O111" s="480"/>
      <c r="P111" s="480">
        <f>+N111/'סיכום נכסי הקרן'!total</f>
        <v>0.00238422021390917</v>
      </c>
    </row>
    <row r="112" spans="1:256">
      <c r="B112" s="483" t="str">
        <v>ערד 8794</v>
      </c>
      <c r="C112" s="454">
        <v>71120232</v>
      </c>
      <c r="D112" s="454" t="s">
        <v>84</v>
      </c>
      <c r="E112" s="454" t="s">
        <v>85</v>
      </c>
      <c r="F112" s="454"/>
      <c r="G112" s="454" t="s">
        <v>86</v>
      </c>
      <c r="H112" s="484">
        <v>0.048</v>
      </c>
      <c r="I112" s="485">
        <v>41154</v>
      </c>
      <c r="J112" s="479">
        <v>10.54</v>
      </c>
      <c r="K112" s="480">
        <v>0.0485</v>
      </c>
      <c r="L112" s="481">
        <v>131434000</v>
      </c>
      <c r="M112" s="486">
        <v>136.5034</v>
      </c>
      <c r="N112" s="481">
        <v>132441.97</v>
      </c>
      <c r="O112" s="480"/>
      <c r="P112" s="480">
        <f>+N112/'סיכום נכסי הקרן'!total</f>
        <v>0.00413871917275574</v>
      </c>
    </row>
    <row r="113" spans="1:256">
      <c r="B113" s="483" t="str">
        <v>ערד 8795</v>
      </c>
      <c r="C113" s="454">
        <v>71120356</v>
      </c>
      <c r="D113" s="454" t="s">
        <v>84</v>
      </c>
      <c r="E113" s="454" t="s">
        <v>85</v>
      </c>
      <c r="F113" s="454"/>
      <c r="G113" s="454" t="s">
        <v>86</v>
      </c>
      <c r="H113" s="484">
        <v>0.048</v>
      </c>
      <c r="I113" s="485">
        <v>41185</v>
      </c>
      <c r="J113" s="479">
        <v>10.38</v>
      </c>
      <c r="K113" s="480">
        <v>0.0486</v>
      </c>
      <c r="L113" s="481">
        <v>147548000</v>
      </c>
      <c r="M113" s="486">
        <v>138.0509</v>
      </c>
      <c r="N113" s="481">
        <v>151031.25</v>
      </c>
      <c r="O113" s="480"/>
      <c r="P113" s="480">
        <f>+N113/'סיכום נכסי הקרן'!total</f>
        <v>0.00471962120512301</v>
      </c>
    </row>
    <row r="114" spans="1:256">
      <c r="B114" s="483" t="str">
        <v>ערד 8796</v>
      </c>
      <c r="C114" s="454">
        <v>98796000</v>
      </c>
      <c r="D114" s="454" t="s">
        <v>84</v>
      </c>
      <c r="E114" s="454" t="s">
        <v>85</v>
      </c>
      <c r="F114" s="454"/>
      <c r="G114" s="454" t="s">
        <v>86</v>
      </c>
      <c r="H114" s="484">
        <v>0.048</v>
      </c>
      <c r="I114" s="485">
        <v>41214</v>
      </c>
      <c r="J114" s="479">
        <v>10.46</v>
      </c>
      <c r="K114" s="480">
        <v>0.0485</v>
      </c>
      <c r="L114" s="481">
        <v>155301000</v>
      </c>
      <c r="M114" s="486">
        <v>137.7449</v>
      </c>
      <c r="N114" s="481">
        <v>158380.78</v>
      </c>
      <c r="O114" s="480"/>
      <c r="P114" s="480">
        <f>+N114/'סיכום נכסי הקרן'!total</f>
        <v>0.00494928889068933</v>
      </c>
    </row>
    <row r="115" spans="1:256">
      <c r="B115" s="483" t="str">
        <v>ערד 8797</v>
      </c>
      <c r="C115" s="454">
        <v>98797000</v>
      </c>
      <c r="D115" s="454" t="s">
        <v>84</v>
      </c>
      <c r="E115" s="454" t="s">
        <v>85</v>
      </c>
      <c r="F115" s="454"/>
      <c r="G115" s="454" t="s">
        <v>86</v>
      </c>
      <c r="H115" s="484">
        <v>0.048</v>
      </c>
      <c r="I115" s="485">
        <v>41245</v>
      </c>
      <c r="J115" s="479">
        <v>10.55</v>
      </c>
      <c r="K115" s="480">
        <v>0.0485</v>
      </c>
      <c r="L115" s="481">
        <v>162206000</v>
      </c>
      <c r="M115" s="486">
        <v>137.4178</v>
      </c>
      <c r="N115" s="481">
        <v>164748.26</v>
      </c>
      <c r="O115" s="480"/>
      <c r="P115" s="480">
        <f>+N115/'סיכום נכסי הקרן'!total</f>
        <v>0.00514826819882057</v>
      </c>
    </row>
    <row r="116" spans="1:256">
      <c r="B116" s="483" t="str">
        <v>ערד 8798</v>
      </c>
      <c r="C116" s="454">
        <v>98798000</v>
      </c>
      <c r="D116" s="454" t="s">
        <v>84</v>
      </c>
      <c r="E116" s="454" t="s">
        <v>85</v>
      </c>
      <c r="F116" s="454"/>
      <c r="G116" s="454" t="s">
        <v>86</v>
      </c>
      <c r="H116" s="484">
        <v>0.048</v>
      </c>
      <c r="I116" s="485">
        <v>41275</v>
      </c>
      <c r="J116" s="479">
        <v>10.63</v>
      </c>
      <c r="K116" s="480">
        <v>0.0485</v>
      </c>
      <c r="L116" s="481">
        <v>158898000</v>
      </c>
      <c r="M116" s="486">
        <v>137.1163</v>
      </c>
      <c r="N116" s="481">
        <v>160796.06</v>
      </c>
      <c r="O116" s="480"/>
      <c r="P116" s="480">
        <f>+N116/'סיכום נכסי הקרן'!total</f>
        <v>0.00502476470582235</v>
      </c>
    </row>
    <row r="117" spans="1:256">
      <c r="B117" s="483" t="str">
        <v>ערד 8799</v>
      </c>
      <c r="C117" s="454">
        <v>98799000</v>
      </c>
      <c r="D117" s="454" t="s">
        <v>84</v>
      </c>
      <c r="E117" s="454" t="s">
        <v>85</v>
      </c>
      <c r="F117" s="454"/>
      <c r="G117" s="454" t="s">
        <v>86</v>
      </c>
      <c r="H117" s="484">
        <v>0.048</v>
      </c>
      <c r="I117" s="485">
        <v>41306</v>
      </c>
      <c r="J117" s="479">
        <v>10.71</v>
      </c>
      <c r="K117" s="480">
        <v>0.0485</v>
      </c>
      <c r="L117" s="481">
        <v>186475000</v>
      </c>
      <c r="M117" s="486">
        <v>136.7866</v>
      </c>
      <c r="N117" s="481">
        <v>187930.63</v>
      </c>
      <c r="O117" s="480"/>
      <c r="P117" s="480">
        <f>+N117/'סיכום נכסי הקרן'!total</f>
        <v>0.00587270108960978</v>
      </c>
    </row>
    <row r="118" spans="1:256">
      <c r="B118" s="483" t="str">
        <v>ערד 8800</v>
      </c>
      <c r="C118" s="454">
        <v>98800000</v>
      </c>
      <c r="D118" s="454" t="s">
        <v>84</v>
      </c>
      <c r="E118" s="454" t="s">
        <v>85</v>
      </c>
      <c r="F118" s="454"/>
      <c r="G118" s="454" t="s">
        <v>86</v>
      </c>
      <c r="H118" s="484">
        <v>0.048</v>
      </c>
      <c r="I118" s="485">
        <v>41334</v>
      </c>
      <c r="J118" s="479">
        <v>10.79</v>
      </c>
      <c r="K118" s="480">
        <v>0.0485</v>
      </c>
      <c r="L118" s="481">
        <v>140108000</v>
      </c>
      <c r="M118" s="486">
        <v>136.4812</v>
      </c>
      <c r="N118" s="481">
        <v>140644.52</v>
      </c>
      <c r="O118" s="480"/>
      <c r="P118" s="480">
        <f>+N118/'סיכום נכסי הקרן'!total</f>
        <v>0.00439504313826674</v>
      </c>
    </row>
    <row r="119" spans="1:256">
      <c r="B119" s="483" t="str">
        <v>ערד סדרה 2024  8758  4.8%</v>
      </c>
      <c r="C119" s="454">
        <v>8287583</v>
      </c>
      <c r="D119" s="454" t="s">
        <v>84</v>
      </c>
      <c r="E119" s="454" t="s">
        <v>85</v>
      </c>
      <c r="F119" s="454"/>
      <c r="G119" s="454" t="s">
        <v>86</v>
      </c>
      <c r="H119" s="484">
        <v>0.048</v>
      </c>
      <c r="I119" s="485">
        <v>40057</v>
      </c>
      <c r="J119" s="479">
        <v>8.9</v>
      </c>
      <c r="K119" s="480">
        <v>0.0485</v>
      </c>
      <c r="L119" s="481">
        <v>108168000</v>
      </c>
      <c r="M119" s="486">
        <v>142.3523</v>
      </c>
      <c r="N119" s="481">
        <v>116332.52</v>
      </c>
      <c r="O119" s="480"/>
      <c r="P119" s="480">
        <f>+N119/'סיכום נכסי הקרן'!total</f>
        <v>0.00363531009799228</v>
      </c>
    </row>
    <row r="120" spans="1:256">
      <c r="B120" s="483" t="str">
        <v>ערד סדרה 2024  8759  4.8%</v>
      </c>
      <c r="C120" s="454">
        <v>8287591</v>
      </c>
      <c r="D120" s="454" t="s">
        <v>84</v>
      </c>
      <c r="E120" s="454" t="s">
        <v>85</v>
      </c>
      <c r="F120" s="454"/>
      <c r="G120" s="454" t="s">
        <v>86</v>
      </c>
      <c r="H120" s="484">
        <v>0.048</v>
      </c>
      <c r="I120" s="485">
        <v>40087</v>
      </c>
      <c r="J120" s="479">
        <v>8.78</v>
      </c>
      <c r="K120" s="480">
        <v>0.0485</v>
      </c>
      <c r="L120" s="481">
        <v>100332000</v>
      </c>
      <c r="M120" s="486">
        <v>143.9034</v>
      </c>
      <c r="N120" s="481">
        <v>109531.87</v>
      </c>
      <c r="O120" s="480"/>
      <c r="P120" s="480">
        <f>+N120/'סיכום נכסי הקרן'!total</f>
        <v>0.00342279452953463</v>
      </c>
    </row>
    <row r="121" spans="1:256">
      <c r="B121" s="483" t="str">
        <v>ערד סדרה 2024  8760  4.8%</v>
      </c>
      <c r="C121" s="454">
        <v>8287609</v>
      </c>
      <c r="D121" s="454" t="s">
        <v>84</v>
      </c>
      <c r="E121" s="454" t="s">
        <v>85</v>
      </c>
      <c r="F121" s="454"/>
      <c r="G121" s="454" t="s">
        <v>86</v>
      </c>
      <c r="H121" s="484">
        <v>0.048</v>
      </c>
      <c r="I121" s="485">
        <v>40118</v>
      </c>
      <c r="J121" s="479">
        <v>8.86</v>
      </c>
      <c r="K121" s="480">
        <v>0.0485</v>
      </c>
      <c r="L121" s="481">
        <v>122827000</v>
      </c>
      <c r="M121" s="486">
        <v>143.9802</v>
      </c>
      <c r="N121" s="481">
        <v>133939.24</v>
      </c>
      <c r="O121" s="480"/>
      <c r="P121" s="480">
        <f>+N121/'סיכום נכסי הקרן'!total</f>
        <v>0.00418550781578025</v>
      </c>
    </row>
    <row r="122" spans="1:256">
      <c r="B122" s="483" t="str">
        <v>ערד סדרה 8740  4.8%  2023</v>
      </c>
      <c r="C122" s="454">
        <v>8287401</v>
      </c>
      <c r="D122" s="454" t="s">
        <v>84</v>
      </c>
      <c r="E122" s="454" t="s">
        <v>85</v>
      </c>
      <c r="F122" s="454"/>
      <c r="G122" s="454" t="s">
        <v>86</v>
      </c>
      <c r="H122" s="484">
        <v>0.048</v>
      </c>
      <c r="I122" s="485">
        <v>39509</v>
      </c>
      <c r="J122" s="479">
        <v>7.99</v>
      </c>
      <c r="K122" s="480">
        <v>0.0485</v>
      </c>
      <c r="L122" s="481">
        <v>14639000</v>
      </c>
      <c r="M122" s="486">
        <v>150.6839</v>
      </c>
      <c r="N122" s="481">
        <v>16867.46</v>
      </c>
      <c r="O122" s="480"/>
      <c r="P122" s="480">
        <f>+N122/'סיכום נכסי הקרן'!total</f>
        <v>0.000527096358485838</v>
      </c>
    </row>
    <row r="123" spans="1:256">
      <c r="B123" s="483" t="str">
        <v>ערד סדרה 8743  4.8%  2023</v>
      </c>
      <c r="C123" s="454">
        <v>8287435</v>
      </c>
      <c r="D123" s="454" t="s">
        <v>84</v>
      </c>
      <c r="E123" s="454" t="s">
        <v>85</v>
      </c>
      <c r="F123" s="454"/>
      <c r="G123" s="454" t="s">
        <v>86</v>
      </c>
      <c r="H123" s="484">
        <v>0.048</v>
      </c>
      <c r="I123" s="485">
        <v>39600</v>
      </c>
      <c r="J123" s="479">
        <v>8.05</v>
      </c>
      <c r="K123" s="480">
        <v>0.0485</v>
      </c>
      <c r="L123" s="481">
        <v>43655000</v>
      </c>
      <c r="M123" s="486">
        <v>150.0358</v>
      </c>
      <c r="N123" s="481">
        <v>50115.87</v>
      </c>
      <c r="O123" s="480"/>
      <c r="P123" s="480">
        <f>+N123/'סיכום נכסי הקרן'!total</f>
        <v>0.00156608597734037</v>
      </c>
    </row>
    <row r="124" spans="1:256">
      <c r="B124" s="483" t="str">
        <v>ערד סדרה 8744  4.8%  2023</v>
      </c>
      <c r="C124" s="454">
        <v>8287443</v>
      </c>
      <c r="D124" s="454" t="s">
        <v>84</v>
      </c>
      <c r="E124" s="454" t="s">
        <v>85</v>
      </c>
      <c r="F124" s="454"/>
      <c r="G124" s="454" t="s">
        <v>86</v>
      </c>
      <c r="H124" s="484">
        <v>0.048</v>
      </c>
      <c r="I124" s="485">
        <v>39630</v>
      </c>
      <c r="J124" s="479">
        <v>8.13</v>
      </c>
      <c r="K124" s="480">
        <v>0.0485</v>
      </c>
      <c r="L124" s="481">
        <v>20479000</v>
      </c>
      <c r="M124" s="486">
        <v>148.6873</v>
      </c>
      <c r="N124" s="481">
        <v>23265.02</v>
      </c>
      <c r="O124" s="480"/>
      <c r="P124" s="480">
        <f>+N124/'סיכום נכסי הקרן'!total</f>
        <v>0.000727015645633675</v>
      </c>
    </row>
    <row r="125" spans="1:256">
      <c r="B125" s="483" t="str">
        <v>ערד סדרה 8753 2024 4.8%</v>
      </c>
      <c r="C125" s="454">
        <v>8287534</v>
      </c>
      <c r="D125" s="454" t="s">
        <v>84</v>
      </c>
      <c r="E125" s="454" t="s">
        <v>85</v>
      </c>
      <c r="F125" s="454"/>
      <c r="G125" s="454" t="s">
        <v>86</v>
      </c>
      <c r="H125" s="484">
        <v>0.048</v>
      </c>
      <c r="I125" s="485">
        <v>39904</v>
      </c>
      <c r="J125" s="479">
        <v>8.49</v>
      </c>
      <c r="K125" s="480">
        <v>0.0485</v>
      </c>
      <c r="L125" s="481">
        <v>156290000</v>
      </c>
      <c r="M125" s="486">
        <v>149.6076</v>
      </c>
      <c r="N125" s="481">
        <v>178083.14</v>
      </c>
      <c r="O125" s="480"/>
      <c r="P125" s="480">
        <f>+N125/'סיכום נכסי הקרן'!total</f>
        <v>0.0055649738965869</v>
      </c>
    </row>
    <row r="126" spans="1:256">
      <c r="B126" s="483" t="str">
        <v>ערד סדרה 8755 2024 4.8%</v>
      </c>
      <c r="C126" s="454">
        <v>8287559</v>
      </c>
      <c r="D126" s="454" t="s">
        <v>84</v>
      </c>
      <c r="E126" s="454" t="s">
        <v>85</v>
      </c>
      <c r="F126" s="454"/>
      <c r="G126" s="454" t="s">
        <v>86</v>
      </c>
      <c r="H126" s="484">
        <v>0.048</v>
      </c>
      <c r="I126" s="485">
        <v>39965</v>
      </c>
      <c r="J126" s="479">
        <v>8.65</v>
      </c>
      <c r="K126" s="480">
        <v>0.0485</v>
      </c>
      <c r="L126" s="481">
        <v>73638000</v>
      </c>
      <c r="M126" s="486">
        <v>146.7272</v>
      </c>
      <c r="N126" s="481">
        <v>82011.43</v>
      </c>
      <c r="O126" s="480"/>
      <c r="P126" s="480">
        <f>+N126/'סיכום נכסי הקרן'!total</f>
        <v>0.00256279997742495</v>
      </c>
    </row>
    <row r="127" spans="1:256">
      <c r="B127" s="483" t="str">
        <v>ערד סדרה 8756 2024 4.8%</v>
      </c>
      <c r="C127" s="454">
        <v>8287567</v>
      </c>
      <c r="D127" s="454" t="s">
        <v>84</v>
      </c>
      <c r="E127" s="454" t="s">
        <v>85</v>
      </c>
      <c r="F127" s="454"/>
      <c r="G127" s="454" t="s">
        <v>86</v>
      </c>
      <c r="H127" s="484">
        <v>0.048</v>
      </c>
      <c r="I127" s="485">
        <v>39995</v>
      </c>
      <c r="J127" s="479">
        <v>8.74</v>
      </c>
      <c r="K127" s="480">
        <v>0.0485</v>
      </c>
      <c r="L127" s="481">
        <v>112496000</v>
      </c>
      <c r="M127" s="486">
        <v>145.8042</v>
      </c>
      <c r="N127" s="481">
        <v>124326.69</v>
      </c>
      <c r="O127" s="480"/>
      <c r="P127" s="480">
        <f>+N127/'סיכום נכסי הקרן'!total</f>
        <v>0.00388512233386637</v>
      </c>
    </row>
    <row r="128" spans="1:256">
      <c r="B128" s="483" t="str">
        <v>ערד סדרה 8757 2024 4.8%</v>
      </c>
      <c r="C128" s="454">
        <v>8287575</v>
      </c>
      <c r="D128" s="454" t="s">
        <v>84</v>
      </c>
      <c r="E128" s="454" t="s">
        <v>85</v>
      </c>
      <c r="F128" s="454"/>
      <c r="G128" s="454" t="s">
        <v>86</v>
      </c>
      <c r="H128" s="484">
        <v>0.048</v>
      </c>
      <c r="I128" s="485">
        <v>40027</v>
      </c>
      <c r="J128" s="479">
        <v>8.82</v>
      </c>
      <c r="K128" s="480">
        <v>0.0485</v>
      </c>
      <c r="L128" s="481">
        <v>141650000</v>
      </c>
      <c r="M128" s="486">
        <v>144.195</v>
      </c>
      <c r="N128" s="481">
        <v>154553.44</v>
      </c>
      <c r="O128" s="480"/>
      <c r="P128" s="480">
        <f>+N128/'סיכום נכסי הקרן'!total</f>
        <v>0.00482968718559045</v>
      </c>
    </row>
    <row r="129" spans="1:256">
      <c r="B129" s="483" t="str">
        <v>ערד סדרה 8762 %4.8 2025</v>
      </c>
      <c r="C129" s="454">
        <v>8287625</v>
      </c>
      <c r="D129" s="454" t="s">
        <v>84</v>
      </c>
      <c r="E129" s="454" t="s">
        <v>85</v>
      </c>
      <c r="F129" s="454"/>
      <c r="G129" s="454" t="s">
        <v>86</v>
      </c>
      <c r="H129" s="484">
        <v>0.048</v>
      </c>
      <c r="I129" s="485">
        <v>40178</v>
      </c>
      <c r="J129" s="479">
        <v>9.03</v>
      </c>
      <c r="K129" s="480">
        <v>0.0485</v>
      </c>
      <c r="L129" s="481">
        <v>55112000</v>
      </c>
      <c r="M129" s="486">
        <v>142.6303</v>
      </c>
      <c r="N129" s="481">
        <v>59344.62</v>
      </c>
      <c r="O129" s="480"/>
      <c r="P129" s="480">
        <f>+N129/'סיכום נכסי הקרן'!total</f>
        <v>0.00185447797698799</v>
      </c>
    </row>
    <row r="130" spans="1:256">
      <c r="B130" s="483" t="str">
        <v>ערד סדרה 8763 %4.8 2025</v>
      </c>
      <c r="C130" s="454">
        <v>8287633</v>
      </c>
      <c r="D130" s="454" t="s">
        <v>84</v>
      </c>
      <c r="E130" s="454" t="s">
        <v>85</v>
      </c>
      <c r="F130" s="454"/>
      <c r="G130" s="454" t="s">
        <v>86</v>
      </c>
      <c r="H130" s="484">
        <v>0.048</v>
      </c>
      <c r="I130" s="485">
        <v>40210</v>
      </c>
      <c r="J130" s="479">
        <v>9.11</v>
      </c>
      <c r="K130" s="480">
        <v>0.0485</v>
      </c>
      <c r="L130" s="481">
        <v>80740000</v>
      </c>
      <c r="M130" s="486">
        <v>142.2917</v>
      </c>
      <c r="N130" s="481">
        <v>86598.25</v>
      </c>
      <c r="O130" s="480"/>
      <c r="P130" s="480">
        <f>+N130/'סיכום נכסי הקרן'!total</f>
        <v>0.00270613490272076</v>
      </c>
    </row>
    <row r="131" spans="1:256">
      <c r="B131" s="483" t="str">
        <v>ערד סדרה 8764 %4.8 2025</v>
      </c>
      <c r="C131" s="454">
        <v>8287641</v>
      </c>
      <c r="D131" s="454" t="s">
        <v>84</v>
      </c>
      <c r="E131" s="454" t="s">
        <v>85</v>
      </c>
      <c r="F131" s="454"/>
      <c r="G131" s="454" t="s">
        <v>86</v>
      </c>
      <c r="H131" s="484">
        <v>0.048</v>
      </c>
      <c r="I131" s="485">
        <v>40238</v>
      </c>
      <c r="J131" s="479">
        <v>9.19</v>
      </c>
      <c r="K131" s="480">
        <v>0.0485</v>
      </c>
      <c r="L131" s="481">
        <v>115180000</v>
      </c>
      <c r="M131" s="486">
        <v>142.919</v>
      </c>
      <c r="N131" s="481">
        <v>123874.8</v>
      </c>
      <c r="O131" s="480"/>
      <c r="P131" s="480">
        <f>+N131/'סיכום נכסי הקרן'!total</f>
        <v>0.00387100108659878</v>
      </c>
    </row>
    <row r="132" spans="1:256">
      <c r="B132" s="483" t="str">
        <v>ערד סדרה 8766 2025 4.8%</v>
      </c>
      <c r="C132" s="454">
        <v>8287666</v>
      </c>
      <c r="D132" s="454" t="s">
        <v>84</v>
      </c>
      <c r="E132" s="454" t="s">
        <v>85</v>
      </c>
      <c r="F132" s="454"/>
      <c r="G132" s="454" t="s">
        <v>86</v>
      </c>
      <c r="H132" s="484">
        <v>0.048</v>
      </c>
      <c r="I132" s="485">
        <v>40300</v>
      </c>
      <c r="J132" s="479">
        <v>9.14</v>
      </c>
      <c r="K132" s="480">
        <v>0.0485</v>
      </c>
      <c r="L132" s="481">
        <v>18001000</v>
      </c>
      <c r="M132" s="486">
        <v>145.0949</v>
      </c>
      <c r="N132" s="481">
        <v>19705.36</v>
      </c>
      <c r="O132" s="480"/>
      <c r="P132" s="480">
        <f>+N132/'סיכום נכסי הקרן'!total</f>
        <v>0.000615778753804811</v>
      </c>
    </row>
    <row r="133" spans="1:256">
      <c r="B133" s="483" t="str">
        <v>ערד סדרה 8768 2025 4.8%</v>
      </c>
      <c r="C133" s="454">
        <v>8287682</v>
      </c>
      <c r="D133" s="454" t="s">
        <v>84</v>
      </c>
      <c r="E133" s="454" t="s">
        <v>85</v>
      </c>
      <c r="F133" s="454"/>
      <c r="G133" s="454" t="s">
        <v>86</v>
      </c>
      <c r="H133" s="484">
        <v>0.048</v>
      </c>
      <c r="I133" s="485">
        <v>40360</v>
      </c>
      <c r="J133" s="479">
        <v>9.31</v>
      </c>
      <c r="K133" s="480">
        <v>0.0485</v>
      </c>
      <c r="L133" s="481">
        <v>50554000</v>
      </c>
      <c r="M133" s="486">
        <v>142.6415</v>
      </c>
      <c r="N133" s="481">
        <v>54230.01</v>
      </c>
      <c r="O133" s="480"/>
      <c r="P133" s="480">
        <f>+N133/'סיכום נכסי הקרן'!total</f>
        <v>0.00169464998237142</v>
      </c>
    </row>
    <row r="134" spans="1:256">
      <c r="B134" s="483" t="str">
        <v>ערד סדרה 8770   2025   4.8%</v>
      </c>
      <c r="C134" s="454">
        <v>8287708</v>
      </c>
      <c r="D134" s="454" t="s">
        <v>84</v>
      </c>
      <c r="E134" s="454" t="s">
        <v>85</v>
      </c>
      <c r="F134" s="454"/>
      <c r="G134" s="454" t="s">
        <v>86</v>
      </c>
      <c r="H134" s="484">
        <v>0.048</v>
      </c>
      <c r="I134" s="485">
        <v>40422</v>
      </c>
      <c r="J134" s="479">
        <v>9.47</v>
      </c>
      <c r="K134" s="480">
        <v>0.0485</v>
      </c>
      <c r="L134" s="481">
        <v>100420000</v>
      </c>
      <c r="M134" s="486">
        <v>140.9045</v>
      </c>
      <c r="N134" s="481">
        <v>106064.42</v>
      </c>
      <c r="O134" s="480"/>
      <c r="P134" s="480">
        <f>+N134/'סיכום נכסי הקרן'!total</f>
        <v>0.00331443913588131</v>
      </c>
    </row>
    <row r="135" spans="1:256">
      <c r="B135" s="483" t="str">
        <v>ערד סדרה 8772 4.8% 2025</v>
      </c>
      <c r="C135" s="454">
        <v>8287724</v>
      </c>
      <c r="D135" s="454" t="s">
        <v>84</v>
      </c>
      <c r="E135" s="454" t="s">
        <v>85</v>
      </c>
      <c r="F135" s="454"/>
      <c r="G135" s="454" t="s">
        <v>86</v>
      </c>
      <c r="H135" s="484">
        <v>0.048</v>
      </c>
      <c r="I135" s="485">
        <v>40483</v>
      </c>
      <c r="J135" s="479">
        <v>9.42</v>
      </c>
      <c r="K135" s="480">
        <v>0.0485</v>
      </c>
      <c r="L135" s="481">
        <v>195177000</v>
      </c>
      <c r="M135" s="486">
        <v>141.7047</v>
      </c>
      <c r="N135" s="481">
        <v>207868.91</v>
      </c>
      <c r="O135" s="480"/>
      <c r="P135" s="480">
        <f>+N135/'סיכום נכסי הקרן'!total</f>
        <v>0.00649575843093272</v>
      </c>
    </row>
    <row r="136" spans="1:256">
      <c r="B136" s="483" t="str">
        <v>ערד סדרה 8773 4.8% 2025</v>
      </c>
      <c r="C136" s="454">
        <v>8287732</v>
      </c>
      <c r="D136" s="454" t="s">
        <v>84</v>
      </c>
      <c r="E136" s="454" t="s">
        <v>85</v>
      </c>
      <c r="F136" s="454"/>
      <c r="G136" s="454" t="s">
        <v>86</v>
      </c>
      <c r="H136" s="484">
        <v>0.048</v>
      </c>
      <c r="I136" s="485">
        <v>40513</v>
      </c>
      <c r="J136" s="479">
        <v>9.51</v>
      </c>
      <c r="K136" s="480">
        <v>0.0485</v>
      </c>
      <c r="L136" s="481">
        <v>66342000</v>
      </c>
      <c r="M136" s="486">
        <v>140.9972</v>
      </c>
      <c r="N136" s="481">
        <v>70184.13</v>
      </c>
      <c r="O136" s="480"/>
      <c r="P136" s="480">
        <f>+N136/'סיכום נכסי הקרן'!total</f>
        <v>0.00219320510299101</v>
      </c>
    </row>
    <row r="137" spans="1:256">
      <c r="B137" s="483" t="str">
        <v>ערד סדרה 8774 2026 4.8%</v>
      </c>
      <c r="C137" s="454">
        <v>8287740</v>
      </c>
      <c r="D137" s="454" t="s">
        <v>84</v>
      </c>
      <c r="E137" s="454" t="s">
        <v>85</v>
      </c>
      <c r="F137" s="454"/>
      <c r="G137" s="454" t="s">
        <v>86</v>
      </c>
      <c r="H137" s="484">
        <v>0.048</v>
      </c>
      <c r="I137" s="485">
        <v>40545</v>
      </c>
      <c r="J137" s="479">
        <v>9.59</v>
      </c>
      <c r="K137" s="480">
        <v>0.0485</v>
      </c>
      <c r="L137" s="481">
        <v>166735000</v>
      </c>
      <c r="M137" s="486">
        <v>140.5237</v>
      </c>
      <c r="N137" s="481">
        <v>175534.62</v>
      </c>
      <c r="O137" s="480"/>
      <c r="P137" s="480">
        <f>+N137/'סיכום נכסי הקרן'!total</f>
        <v>0.00548533442440032</v>
      </c>
    </row>
    <row r="138" spans="1:256">
      <c r="B138" s="483" t="str">
        <v>ערד סדרה 8775 2026 4.8%</v>
      </c>
      <c r="C138" s="454">
        <v>8287757</v>
      </c>
      <c r="D138" s="454" t="s">
        <v>84</v>
      </c>
      <c r="E138" s="454" t="s">
        <v>85</v>
      </c>
      <c r="F138" s="454"/>
      <c r="G138" s="454" t="s">
        <v>86</v>
      </c>
      <c r="H138" s="484">
        <v>0.048</v>
      </c>
      <c r="I138" s="485">
        <v>40575</v>
      </c>
      <c r="J138" s="479">
        <v>9.67</v>
      </c>
      <c r="K138" s="480">
        <v>0.0485</v>
      </c>
      <c r="L138" s="481">
        <v>65718000</v>
      </c>
      <c r="M138" s="486">
        <v>139.6822</v>
      </c>
      <c r="N138" s="481">
        <v>68659.1</v>
      </c>
      <c r="O138" s="480"/>
      <c r="P138" s="480">
        <f>+N138/'סיכום נכסי הקרן'!total</f>
        <v>0.00214554897933151</v>
      </c>
    </row>
    <row r="139" spans="1:256">
      <c r="B139" s="483" t="str">
        <v>ערד סדרה 8776 2026 4.8%</v>
      </c>
      <c r="C139" s="454">
        <v>8287765</v>
      </c>
      <c r="D139" s="454" t="s">
        <v>84</v>
      </c>
      <c r="E139" s="454" t="s">
        <v>85</v>
      </c>
      <c r="F139" s="454"/>
      <c r="G139" s="454" t="s">
        <v>86</v>
      </c>
      <c r="H139" s="484">
        <v>0.048</v>
      </c>
      <c r="I139" s="485">
        <v>40603</v>
      </c>
      <c r="J139" s="479">
        <v>9.75</v>
      </c>
      <c r="K139" s="480">
        <v>0.0485</v>
      </c>
      <c r="L139" s="481">
        <v>101895000</v>
      </c>
      <c r="M139" s="486">
        <v>139.0901</v>
      </c>
      <c r="N139" s="481">
        <v>105816.84</v>
      </c>
      <c r="O139" s="480"/>
      <c r="P139" s="480">
        <f>+N139/'סיכום נכסי הקרן'!total</f>
        <v>0.0033067024335898</v>
      </c>
    </row>
    <row r="140" spans="1:256">
      <c r="B140" s="483" t="str">
        <v>ערד סדרה 8777 2026 4.8%</v>
      </c>
      <c r="C140" s="454">
        <v>8287773</v>
      </c>
      <c r="D140" s="454" t="s">
        <v>84</v>
      </c>
      <c r="E140" s="454" t="s">
        <v>85</v>
      </c>
      <c r="F140" s="454"/>
      <c r="G140" s="454" t="s">
        <v>86</v>
      </c>
      <c r="H140" s="484">
        <v>0.048</v>
      </c>
      <c r="I140" s="485">
        <v>40633</v>
      </c>
      <c r="J140" s="479">
        <v>9.61</v>
      </c>
      <c r="K140" s="480">
        <v>0.0485</v>
      </c>
      <c r="L140" s="481">
        <v>36138000</v>
      </c>
      <c r="M140" s="486">
        <v>140.8262</v>
      </c>
      <c r="N140" s="481">
        <v>38164.85</v>
      </c>
      <c r="O140" s="480"/>
      <c r="P140" s="480">
        <f>+N140/'סיכום נכסי הקרן'!total</f>
        <v>0.00119262493921185</v>
      </c>
    </row>
    <row r="141" spans="1:256">
      <c r="B141" s="483" t="str">
        <v>ערד סדרה 8778 2026 4.8%</v>
      </c>
      <c r="C141" s="454">
        <v>8287781</v>
      </c>
      <c r="D141" s="454" t="s">
        <v>84</v>
      </c>
      <c r="E141" s="454" t="s">
        <v>85</v>
      </c>
      <c r="F141" s="454"/>
      <c r="G141" s="454" t="s">
        <v>86</v>
      </c>
      <c r="H141" s="484">
        <v>0.048</v>
      </c>
      <c r="I141" s="485">
        <v>40664</v>
      </c>
      <c r="J141" s="479">
        <v>9.69</v>
      </c>
      <c r="K141" s="480">
        <v>0.0485</v>
      </c>
      <c r="L141" s="481">
        <v>134113000</v>
      </c>
      <c r="M141" s="486">
        <v>140.2319</v>
      </c>
      <c r="N141" s="481">
        <v>140813.63</v>
      </c>
      <c r="O141" s="480"/>
      <c r="P141" s="480">
        <f>+N141/'סיכום נכסי הקרן'!total</f>
        <v>0.00440032770779786</v>
      </c>
    </row>
    <row r="142" spans="1:256">
      <c r="B142" s="483" t="str">
        <v>ערד סדרה 8781 2026 4.8%</v>
      </c>
      <c r="C142" s="454">
        <v>8287815</v>
      </c>
      <c r="D142" s="454" t="s">
        <v>84</v>
      </c>
      <c r="E142" s="454" t="s">
        <v>85</v>
      </c>
      <c r="F142" s="454"/>
      <c r="G142" s="454" t="s">
        <v>86</v>
      </c>
      <c r="H142" s="484">
        <v>0.048</v>
      </c>
      <c r="I142" s="485">
        <v>40756</v>
      </c>
      <c r="J142" s="479">
        <v>9.94</v>
      </c>
      <c r="K142" s="480">
        <v>0.0485</v>
      </c>
      <c r="L142" s="481">
        <v>73797000</v>
      </c>
      <c r="M142" s="486">
        <v>137.244</v>
      </c>
      <c r="N142" s="481">
        <v>75461.93</v>
      </c>
      <c r="O142" s="480"/>
      <c r="P142" s="480">
        <f>+N142/'סיכום נכסי הקרן'!total</f>
        <v>0.00235813267126842</v>
      </c>
    </row>
    <row r="143" spans="1:256">
      <c r="B143" s="483" t="str">
        <v>ערד סדרה 8784  4.8%  2026</v>
      </c>
      <c r="C143" s="454">
        <v>8287849</v>
      </c>
      <c r="D143" s="454" t="s">
        <v>84</v>
      </c>
      <c r="E143" s="454" t="s">
        <v>85</v>
      </c>
      <c r="F143" s="454"/>
      <c r="G143" s="454" t="s">
        <v>86</v>
      </c>
      <c r="H143" s="484">
        <v>0.048</v>
      </c>
      <c r="I143" s="485">
        <v>40848</v>
      </c>
      <c r="J143" s="479">
        <v>9.95</v>
      </c>
      <c r="K143" s="480">
        <v>0.0485</v>
      </c>
      <c r="L143" s="481">
        <v>208107000</v>
      </c>
      <c r="M143" s="486">
        <v>138.7186</v>
      </c>
      <c r="N143" s="481">
        <v>215326.13</v>
      </c>
      <c r="O143" s="480"/>
      <c r="P143" s="480">
        <f>+N143/'סיכום נכסי הקרן'!total</f>
        <v>0.00672879135387594</v>
      </c>
    </row>
    <row r="144" spans="1:256">
      <c r="B144" s="483" t="str">
        <v>ערד סדרה 8787 4.8% 2027</v>
      </c>
      <c r="C144" s="454">
        <v>8287872</v>
      </c>
      <c r="D144" s="454" t="s">
        <v>84</v>
      </c>
      <c r="E144" s="454" t="s">
        <v>85</v>
      </c>
      <c r="F144" s="454"/>
      <c r="G144" s="454" t="s">
        <v>86</v>
      </c>
      <c r="H144" s="484">
        <v>0.048</v>
      </c>
      <c r="I144" s="485">
        <v>40940</v>
      </c>
      <c r="J144" s="479">
        <v>10.21</v>
      </c>
      <c r="K144" s="480">
        <v>0.0485</v>
      </c>
      <c r="L144" s="481">
        <v>261737000</v>
      </c>
      <c r="M144" s="486">
        <v>137.7608</v>
      </c>
      <c r="N144" s="481">
        <v>267677.16</v>
      </c>
      <c r="O144" s="480"/>
      <c r="P144" s="480">
        <f>+N144/'סיכום נכסי הקרן'!total</f>
        <v>0.00836472452199863</v>
      </c>
    </row>
    <row r="145" spans="1:256">
      <c r="B145" s="483" t="str">
        <v>ערד סדרה 8788 4.8% 2027</v>
      </c>
      <c r="C145" s="454">
        <v>71116727</v>
      </c>
      <c r="D145" s="454" t="s">
        <v>84</v>
      </c>
      <c r="E145" s="454" t="s">
        <v>85</v>
      </c>
      <c r="F145" s="454"/>
      <c r="G145" s="454" t="s">
        <v>86</v>
      </c>
      <c r="H145" s="484">
        <v>0.048</v>
      </c>
      <c r="I145" s="485">
        <v>40969</v>
      </c>
      <c r="J145" s="479">
        <v>10.28</v>
      </c>
      <c r="K145" s="480">
        <v>0.0485</v>
      </c>
      <c r="L145" s="481">
        <v>159473000</v>
      </c>
      <c r="M145" s="486">
        <v>137.449</v>
      </c>
      <c r="N145" s="481">
        <v>162426.11</v>
      </c>
      <c r="O145" s="480"/>
      <c r="P145" s="480">
        <f>+N145/'סיכום נכסי הקרן'!total</f>
        <v>0.00507570263122131</v>
      </c>
    </row>
    <row r="146" spans="1:256">
      <c r="B146" s="483" t="str">
        <v>ערד סדרה 8789 2027 4.8%</v>
      </c>
      <c r="C146" s="454">
        <v>8789</v>
      </c>
      <c r="D146" s="454" t="s">
        <v>84</v>
      </c>
      <c r="E146" s="454" t="s">
        <v>85</v>
      </c>
      <c r="F146" s="454"/>
      <c r="G146" s="454" t="s">
        <v>86</v>
      </c>
      <c r="H146" s="484">
        <v>0.048</v>
      </c>
      <c r="I146" s="485">
        <v>41000</v>
      </c>
      <c r="J146" s="479">
        <v>10.13</v>
      </c>
      <c r="K146" s="480">
        <v>0.0485</v>
      </c>
      <c r="L146" s="481">
        <v>87131000</v>
      </c>
      <c r="M146" s="486">
        <v>139.5566</v>
      </c>
      <c r="N146" s="481">
        <v>90513.7</v>
      </c>
      <c r="O146" s="480"/>
      <c r="P146" s="480">
        <f>+N146/'סיכום נכסי הקרן'!total</f>
        <v>0.00282848998385528</v>
      </c>
    </row>
    <row r="147" spans="1:256">
      <c r="B147" s="482" t="str">
        <v>ערד סה"כ</v>
      </c>
      <c r="C147" s="456"/>
      <c r="D147" s="456"/>
      <c r="E147" s="456"/>
      <c r="F147" s="456"/>
      <c r="G147" s="456"/>
      <c r="H147" s="487"/>
      <c r="I147" s="488"/>
      <c r="J147" s="475">
        <v>7.32</v>
      </c>
      <c r="K147" s="476">
        <v>0.049</v>
      </c>
      <c r="L147" s="477"/>
      <c r="M147" s="489"/>
      <c r="N147" s="477">
        <f>SUM(N13:N146)</f>
        <v>9478571.98</v>
      </c>
      <c r="O147" s="476"/>
      <c r="P147" s="476">
        <f>+N147/'סיכום נכסי הקרן'!total</f>
        <v>0.296198762250149</v>
      </c>
    </row>
    <row r="148" spans="1:256">
      <c r="B148" s="490"/>
      <c r="J148" s="479"/>
      <c r="K148" s="480"/>
      <c r="L148" s="481"/>
    </row>
    <row r="149" spans="1:256">
      <c r="B149" s="478" t="s">
        <v>90</v>
      </c>
      <c r="C149" s="456"/>
      <c r="D149" s="456"/>
      <c r="E149" s="456"/>
      <c r="F149" s="456"/>
      <c r="G149" s="456"/>
      <c r="H149" s="487"/>
      <c r="I149" s="488"/>
      <c r="J149" s="475">
        <v>7.32</v>
      </c>
      <c r="K149" s="476">
        <v>0.049</v>
      </c>
      <c r="L149" s="477"/>
      <c r="M149" s="489"/>
      <c r="N149" s="477">
        <f>+N147</f>
        <v>9478571.98</v>
      </c>
      <c r="O149" s="476"/>
      <c r="P149" s="476">
        <f>+N149/'סיכום נכסי הקרן'!total</f>
        <v>0.296198762250149</v>
      </c>
    </row>
    <row r="150" spans="1:256">
      <c r="B150" s="491"/>
      <c r="J150" s="479"/>
      <c r="K150" s="480"/>
      <c r="L150" s="481"/>
    </row>
    <row r="151" spans="1:256">
      <c r="B151" s="474" t="s">
        <v>95</v>
      </c>
      <c r="C151" s="456"/>
      <c r="D151" s="456"/>
      <c r="E151" s="456"/>
      <c r="F151" s="456"/>
      <c r="G151" s="456"/>
      <c r="H151" s="487"/>
      <c r="I151" s="488"/>
      <c r="J151" s="475">
        <v>7.32</v>
      </c>
      <c r="K151" s="476">
        <v>0.049</v>
      </c>
      <c r="L151" s="477"/>
      <c r="M151" s="489"/>
      <c r="N151" s="477">
        <f>+N149</f>
        <v>9478571.98</v>
      </c>
      <c r="O151" s="476"/>
      <c r="P151" s="476">
        <f>+N151/'סיכום נכסי הקרן'!total</f>
        <v>0.296198762250149</v>
      </c>
    </row>
    <row r="152" spans="1:256">
      <c r="B152" s="492"/>
      <c r="C152" s="493"/>
      <c r="D152" s="493"/>
      <c r="E152" s="493"/>
      <c r="F152" s="493"/>
      <c r="G152" s="493"/>
      <c r="H152" s="493"/>
      <c r="I152" s="493"/>
      <c r="J152" s="494"/>
      <c r="K152" s="495"/>
      <c r="L152" s="496"/>
      <c r="M152" s="493"/>
      <c r="N152" s="493"/>
      <c r="O152" s="493"/>
      <c r="P152" s="493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5" fitToWidth="1" orientation="landscape" pageOrder="downThenOver" paperSize="9" scale="69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0"/>
  <sheetViews>
    <sheetView workbookViewId="0" showGridLines="0" rightToLeft="1">
      <selection activeCell="B2" sqref="B2"/>
    </sheetView>
  </sheetViews>
  <sheetFormatPr defaultRowHeight="14.25"/>
  <cols>
    <col min="1" max="1" style="497" width="4.253365" customWidth="1"/>
    <col min="2" max="2" style="497" width="31.53" customWidth="1"/>
    <col min="3" max="3" style="497" width="19.9581" customWidth="1"/>
    <col min="4" max="4" style="497" width="13.20782" customWidth="1"/>
    <col min="5" max="5" style="497" width="22.02451" customWidth="1"/>
    <col min="6" max="6" style="497" width="10.17708" customWidth="1"/>
    <col min="7" max="7" style="497" width="14.3099" customWidth="1"/>
    <col min="8" max="8" style="497" width="14.72319" customWidth="1"/>
    <col min="9" max="9" style="497" width="11.27917" customWidth="1"/>
    <col min="10" max="10" style="497" width="12.38125" customWidth="1"/>
    <col min="11" max="11" style="497" width="6.733059" customWidth="1"/>
    <col min="12" max="12" style="497" width="15.96303" customWidth="1"/>
    <col min="13" max="13" style="497" width="14.72319" customWidth="1"/>
    <col min="14" max="14" style="497" width="13.75886" customWidth="1"/>
    <col min="15" max="15" style="497" width="18.30497" customWidth="1"/>
    <col min="16" max="16" style="497" width="16.7896" customWidth="1"/>
    <col min="17" max="17" style="497" width="12.51901" customWidth="1"/>
    <col min="18" max="256" style="497"/>
  </cols>
  <sheetData>
    <row r="1" spans="1:256" ht="15" customHeight="1">
      <c r="B1" s="498" t="s">
        <v>31</v>
      </c>
      <c r="C1" s="499"/>
      <c r="D1" s="500"/>
      <c r="F1" s="501"/>
    </row>
    <row r="2" spans="1:256" ht="15" customHeight="1">
      <c r="B2" s="502" t="s">
        <v>1</v>
      </c>
      <c r="C2" s="503"/>
      <c r="D2" s="504"/>
      <c r="F2" s="501"/>
    </row>
    <row r="3" spans="1:256" ht="15" customHeight="1">
      <c r="B3" s="505" t="s">
        <v>2</v>
      </c>
      <c r="C3" s="506">
        <v>41364</v>
      </c>
      <c r="D3" s="507"/>
      <c r="F3" s="501"/>
    </row>
    <row r="4" spans="1:256" ht="15" customHeight="1">
      <c r="B4" s="505" t="s">
        <v>3</v>
      </c>
      <c r="C4" s="508" t="s">
        <v>4</v>
      </c>
      <c r="D4" s="507"/>
      <c r="F4" s="501"/>
    </row>
    <row r="5" spans="1:256" ht="15" customHeight="1">
      <c r="B5" s="505" t="s">
        <v>5</v>
      </c>
      <c r="C5" s="508" t="s">
        <v>6</v>
      </c>
      <c r="D5" s="507"/>
      <c r="F5" s="501"/>
    </row>
    <row r="6" spans="1:256" ht="15" customHeight="1">
      <c r="B6" s="505" t="s">
        <v>7</v>
      </c>
      <c r="C6" s="509">
        <v>162</v>
      </c>
      <c r="D6" s="507"/>
      <c r="F6" s="501"/>
    </row>
    <row r="7" spans="1:256">
      <c r="B7" s="510"/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1"/>
    </row>
    <row r="8" spans="1:256">
      <c r="A8" s="512"/>
      <c r="B8" s="513" t="s">
        <v>71</v>
      </c>
      <c r="C8" s="514" t="s">
        <v>273</v>
      </c>
      <c r="D8" s="514" t="s">
        <v>73</v>
      </c>
      <c r="E8" s="514" t="s">
        <v>96</v>
      </c>
      <c r="F8" s="514" t="s">
        <v>74</v>
      </c>
      <c r="G8" s="514" t="s">
        <v>43</v>
      </c>
      <c r="H8" s="514" t="s">
        <v>44</v>
      </c>
      <c r="I8" s="514" t="s">
        <v>75</v>
      </c>
      <c r="J8" s="514" t="s">
        <v>274</v>
      </c>
      <c r="K8" s="515" t="s">
        <v>76</v>
      </c>
      <c r="L8" s="516" t="s">
        <v>77</v>
      </c>
      <c r="M8" s="517" t="s">
        <v>78</v>
      </c>
      <c r="N8" s="517" t="s">
        <v>79</v>
      </c>
      <c r="O8" s="517" t="s">
        <v>80</v>
      </c>
      <c r="P8" s="517" t="s">
        <v>81</v>
      </c>
      <c r="Q8" s="517" t="s">
        <v>33</v>
      </c>
      <c r="R8" s="512"/>
      <c r="S8" s="512"/>
      <c r="T8" s="512"/>
      <c r="U8" s="512"/>
      <c r="V8" s="512"/>
      <c r="W8" s="512"/>
      <c r="X8" s="512"/>
      <c r="Y8" s="512"/>
      <c r="Z8" s="512"/>
      <c r="AA8" s="512"/>
      <c r="AB8" s="512"/>
      <c r="AC8" s="512"/>
      <c r="AD8" s="512"/>
      <c r="AE8" s="512"/>
      <c r="AF8" s="512"/>
      <c r="AG8" s="512"/>
      <c r="AH8" s="512"/>
      <c r="AI8" s="512"/>
      <c r="AJ8" s="512"/>
      <c r="AK8" s="512"/>
      <c r="AL8" s="512"/>
      <c r="AM8" s="512"/>
      <c r="AN8" s="512"/>
      <c r="AO8" s="512"/>
      <c r="AP8" s="512"/>
      <c r="AQ8" s="512"/>
      <c r="AR8" s="512"/>
      <c r="AS8" s="512"/>
      <c r="AT8" s="512"/>
      <c r="AU8" s="512"/>
      <c r="AV8" s="512"/>
      <c r="AW8" s="512"/>
      <c r="AX8" s="512"/>
      <c r="AY8" s="512"/>
      <c r="AZ8" s="512"/>
      <c r="BA8" s="512"/>
      <c r="BB8" s="512"/>
      <c r="BC8" s="512"/>
      <c r="BD8" s="512"/>
      <c r="BE8" s="512"/>
      <c r="BF8" s="512"/>
      <c r="BG8" s="512"/>
      <c r="BH8" s="512"/>
      <c r="BI8" s="512"/>
      <c r="BJ8" s="512"/>
      <c r="BK8" s="512"/>
      <c r="BL8" s="512"/>
      <c r="BM8" s="512"/>
      <c r="BN8" s="512"/>
      <c r="BO8" s="512"/>
      <c r="BP8" s="512"/>
      <c r="BQ8" s="512"/>
      <c r="BR8" s="512"/>
      <c r="BS8" s="512"/>
      <c r="BT8" s="512"/>
      <c r="BU8" s="512"/>
      <c r="BV8" s="512"/>
      <c r="BW8" s="512"/>
      <c r="BX8" s="512"/>
      <c r="BY8" s="512"/>
      <c r="BZ8" s="512"/>
      <c r="CA8" s="512"/>
      <c r="CB8" s="512"/>
      <c r="CC8" s="512"/>
      <c r="CD8" s="512"/>
      <c r="CE8" s="512"/>
      <c r="CF8" s="512"/>
      <c r="CG8" s="512"/>
      <c r="CH8" s="512"/>
      <c r="CI8" s="512"/>
      <c r="CJ8" s="512"/>
      <c r="CK8" s="512"/>
      <c r="CL8" s="512"/>
      <c r="CM8" s="512"/>
      <c r="CN8" s="512"/>
      <c r="CO8" s="512"/>
      <c r="CP8" s="512"/>
      <c r="CQ8" s="512"/>
      <c r="CR8" s="512"/>
      <c r="CS8" s="512"/>
      <c r="CT8" s="512"/>
      <c r="CU8" s="512"/>
      <c r="CV8" s="512"/>
      <c r="CW8" s="512"/>
      <c r="CX8" s="512"/>
      <c r="CY8" s="512"/>
      <c r="CZ8" s="512"/>
      <c r="DA8" s="512"/>
      <c r="DB8" s="512"/>
      <c r="DC8" s="512"/>
      <c r="DD8" s="512"/>
      <c r="DE8" s="512"/>
      <c r="DF8" s="512"/>
      <c r="DG8" s="512"/>
      <c r="DH8" s="512"/>
      <c r="DI8" s="512"/>
      <c r="DJ8" s="512"/>
      <c r="DK8" s="512"/>
      <c r="DL8" s="512"/>
      <c r="DM8" s="512"/>
      <c r="DN8" s="512"/>
      <c r="DO8" s="512"/>
      <c r="DP8" s="512"/>
      <c r="DQ8" s="512"/>
      <c r="DR8" s="512"/>
      <c r="DS8" s="512"/>
      <c r="DT8" s="512"/>
      <c r="DU8" s="512"/>
      <c r="DV8" s="512"/>
      <c r="DW8" s="512"/>
      <c r="DX8" s="512"/>
      <c r="DY8" s="512"/>
      <c r="DZ8" s="512"/>
      <c r="EA8" s="512"/>
      <c r="EB8" s="512"/>
      <c r="EC8" s="512"/>
      <c r="ED8" s="512"/>
      <c r="EE8" s="512"/>
      <c r="EF8" s="512"/>
      <c r="EG8" s="512"/>
      <c r="EH8" s="512"/>
      <c r="EI8" s="512"/>
      <c r="EJ8" s="512"/>
      <c r="EK8" s="512"/>
      <c r="EL8" s="512"/>
      <c r="EM8" s="512"/>
      <c r="EN8" s="512"/>
      <c r="EO8" s="512"/>
      <c r="EP8" s="512"/>
      <c r="EQ8" s="512"/>
      <c r="ER8" s="512"/>
      <c r="ES8" s="512"/>
      <c r="ET8" s="512"/>
      <c r="EU8" s="512"/>
      <c r="EV8" s="512"/>
      <c r="EW8" s="512"/>
      <c r="EX8" s="512"/>
      <c r="EY8" s="512"/>
      <c r="EZ8" s="512"/>
      <c r="FA8" s="512"/>
      <c r="FB8" s="512"/>
      <c r="FC8" s="512"/>
      <c r="FD8" s="512"/>
      <c r="FE8" s="512"/>
      <c r="FF8" s="512"/>
      <c r="FG8" s="512"/>
      <c r="FH8" s="512"/>
      <c r="FI8" s="512"/>
      <c r="FJ8" s="512"/>
      <c r="FK8" s="512"/>
      <c r="FL8" s="512"/>
      <c r="FM8" s="512"/>
      <c r="FN8" s="512"/>
      <c r="FO8" s="512"/>
      <c r="FP8" s="512"/>
      <c r="FQ8" s="512"/>
      <c r="FR8" s="512"/>
      <c r="FS8" s="512"/>
      <c r="FT8" s="512"/>
      <c r="FU8" s="512"/>
      <c r="FV8" s="512"/>
      <c r="FW8" s="512"/>
      <c r="FX8" s="512"/>
      <c r="FY8" s="512"/>
      <c r="FZ8" s="512"/>
      <c r="GA8" s="512"/>
      <c r="GB8" s="512"/>
      <c r="GC8" s="512"/>
      <c r="GD8" s="512"/>
      <c r="GE8" s="512"/>
      <c r="GF8" s="512"/>
      <c r="GG8" s="512"/>
      <c r="GH8" s="512"/>
      <c r="GI8" s="512"/>
      <c r="GJ8" s="512"/>
      <c r="GK8" s="512"/>
      <c r="GL8" s="512"/>
      <c r="GM8" s="512"/>
      <c r="GN8" s="512"/>
      <c r="GO8" s="512"/>
      <c r="GP8" s="512"/>
      <c r="GQ8" s="512"/>
      <c r="GR8" s="512"/>
      <c r="GS8" s="512"/>
      <c r="GT8" s="512"/>
      <c r="GU8" s="512"/>
      <c r="GV8" s="512"/>
      <c r="GW8" s="512"/>
      <c r="GX8" s="512"/>
      <c r="GY8" s="512"/>
      <c r="GZ8" s="512"/>
      <c r="HA8" s="512"/>
      <c r="HB8" s="512"/>
      <c r="HC8" s="512"/>
      <c r="HD8" s="512"/>
      <c r="HE8" s="512"/>
      <c r="HF8" s="512"/>
      <c r="HG8" s="512"/>
      <c r="HH8" s="512"/>
      <c r="HI8" s="512"/>
      <c r="HJ8" s="512"/>
      <c r="HK8" s="512"/>
      <c r="HL8" s="512"/>
      <c r="HM8" s="512"/>
      <c r="HN8" s="512"/>
      <c r="HO8" s="512"/>
      <c r="HP8" s="512"/>
      <c r="HQ8" s="512"/>
      <c r="HR8" s="512"/>
      <c r="HS8" s="512"/>
      <c r="HT8" s="512"/>
      <c r="HU8" s="512"/>
      <c r="HV8" s="512"/>
      <c r="HW8" s="512"/>
      <c r="HX8" s="512"/>
      <c r="HY8" s="512"/>
      <c r="HZ8" s="512"/>
      <c r="IA8" s="512"/>
      <c r="IB8" s="512"/>
      <c r="IC8" s="512"/>
      <c r="ID8" s="512"/>
      <c r="IE8" s="512"/>
      <c r="IF8" s="512"/>
      <c r="IG8" s="512"/>
      <c r="IH8" s="512"/>
      <c r="II8" s="512"/>
      <c r="IJ8" s="512"/>
      <c r="IK8" s="512"/>
      <c r="IL8" s="512"/>
      <c r="IM8" s="512"/>
      <c r="IN8" s="512"/>
      <c r="IO8" s="512"/>
      <c r="IP8" s="512"/>
      <c r="IQ8" s="512"/>
      <c r="IR8" s="512"/>
      <c r="IS8" s="512"/>
      <c r="IT8" s="512"/>
      <c r="IU8" s="512"/>
      <c r="IV8" s="512"/>
    </row>
    <row r="9" spans="1:256">
      <c r="B9" s="518" t="s">
        <v>20</v>
      </c>
      <c r="C9" s="519"/>
      <c r="D9" s="519"/>
      <c r="E9" s="519"/>
      <c r="F9" s="519"/>
      <c r="G9" s="519"/>
      <c r="H9" s="519"/>
      <c r="I9" s="519"/>
      <c r="J9" s="519"/>
      <c r="K9" s="520"/>
      <c r="L9" s="521"/>
      <c r="M9" s="522"/>
      <c r="N9" s="520"/>
      <c r="O9" s="519"/>
      <c r="P9" s="519"/>
      <c r="Q9" s="519"/>
    </row>
    <row r="10" spans="1:256">
      <c r="B10" s="523" t="s">
        <v>11</v>
      </c>
      <c r="C10" s="505"/>
      <c r="D10" s="505"/>
      <c r="E10" s="505"/>
      <c r="F10" s="505"/>
      <c r="G10" s="505"/>
      <c r="H10" s="505"/>
      <c r="I10" s="505"/>
      <c r="J10" s="505"/>
      <c r="K10" s="524"/>
      <c r="L10" s="525"/>
      <c r="M10" s="526"/>
      <c r="N10" s="524"/>
      <c r="O10" s="505"/>
      <c r="P10" s="505"/>
      <c r="Q10" s="505"/>
    </row>
    <row r="11" spans="1:256">
      <c r="A11" s="505"/>
      <c r="B11" s="527" t="s">
        <v>82</v>
      </c>
      <c r="C11" s="505"/>
      <c r="D11" s="505"/>
      <c r="E11" s="505"/>
      <c r="F11" s="505"/>
      <c r="G11" s="505"/>
      <c r="H11" s="505"/>
      <c r="K11" s="528"/>
      <c r="L11" s="529"/>
      <c r="M11" s="530"/>
      <c r="N11" s="528"/>
      <c r="S11" s="505"/>
      <c r="T11" s="505"/>
      <c r="U11" s="505"/>
      <c r="V11" s="505"/>
      <c r="W11" s="505"/>
      <c r="X11" s="505"/>
      <c r="Y11" s="505"/>
      <c r="Z11" s="505"/>
      <c r="AA11" s="505"/>
      <c r="AB11" s="505"/>
      <c r="AC11" s="505"/>
      <c r="AD11" s="505"/>
      <c r="AE11" s="505"/>
      <c r="AF11" s="505"/>
      <c r="AG11" s="505"/>
      <c r="AH11" s="505"/>
      <c r="AI11" s="505"/>
      <c r="AJ11" s="505"/>
      <c r="AK11" s="505"/>
      <c r="AL11" s="505"/>
      <c r="AM11" s="505"/>
      <c r="AN11" s="505"/>
      <c r="AO11" s="505"/>
      <c r="AP11" s="505"/>
      <c r="AQ11" s="505"/>
      <c r="AR11" s="505"/>
      <c r="AS11" s="505"/>
      <c r="AT11" s="505"/>
      <c r="AU11" s="505"/>
      <c r="AV11" s="505"/>
      <c r="AW11" s="505"/>
      <c r="AX11" s="505"/>
      <c r="AY11" s="505"/>
      <c r="AZ11" s="505"/>
      <c r="BA11" s="505"/>
      <c r="BB11" s="505"/>
      <c r="BC11" s="505"/>
      <c r="BD11" s="505"/>
      <c r="BE11" s="505"/>
      <c r="BF11" s="505"/>
      <c r="BG11" s="505"/>
      <c r="BH11" s="505"/>
      <c r="BI11" s="505"/>
      <c r="BJ11" s="505"/>
      <c r="BK11" s="505"/>
      <c r="BL11" s="505"/>
      <c r="BM11" s="505"/>
      <c r="BN11" s="505"/>
      <c r="BO11" s="505"/>
      <c r="BP11" s="505"/>
      <c r="BQ11" s="505"/>
      <c r="BR11" s="505"/>
      <c r="BS11" s="505"/>
      <c r="BT11" s="505"/>
      <c r="BU11" s="505"/>
      <c r="BV11" s="505"/>
      <c r="BW11" s="505"/>
      <c r="BX11" s="505"/>
      <c r="BY11" s="505"/>
      <c r="BZ11" s="505"/>
      <c r="CA11" s="505"/>
      <c r="CB11" s="505"/>
      <c r="CC11" s="505"/>
      <c r="CD11" s="505"/>
      <c r="CE11" s="505"/>
      <c r="CF11" s="505"/>
      <c r="CG11" s="505"/>
      <c r="CH11" s="505"/>
      <c r="CI11" s="505"/>
      <c r="CJ11" s="505"/>
      <c r="CK11" s="505"/>
      <c r="CL11" s="505"/>
      <c r="CM11" s="505"/>
      <c r="CN11" s="505"/>
      <c r="CO11" s="505"/>
      <c r="CP11" s="505"/>
      <c r="CQ11" s="505"/>
      <c r="CR11" s="505"/>
      <c r="CS11" s="505"/>
      <c r="CT11" s="505"/>
      <c r="CU11" s="505"/>
      <c r="CV11" s="505"/>
      <c r="CW11" s="505"/>
      <c r="CX11" s="505"/>
      <c r="CY11" s="505"/>
      <c r="CZ11" s="505"/>
      <c r="DA11" s="505"/>
      <c r="DB11" s="505"/>
      <c r="DC11" s="505"/>
      <c r="DD11" s="505"/>
      <c r="DE11" s="505"/>
      <c r="DF11" s="505"/>
      <c r="DG11" s="505"/>
      <c r="DH11" s="505"/>
      <c r="DI11" s="505"/>
      <c r="DJ11" s="505"/>
      <c r="DK11" s="505"/>
      <c r="DL11" s="505"/>
      <c r="DM11" s="505"/>
      <c r="DN11" s="505"/>
      <c r="DO11" s="505"/>
      <c r="DP11" s="505"/>
      <c r="DQ11" s="505"/>
      <c r="DR11" s="505"/>
      <c r="DS11" s="505"/>
      <c r="DT11" s="505"/>
      <c r="DU11" s="505"/>
      <c r="DV11" s="505"/>
      <c r="DW11" s="505"/>
      <c r="DX11" s="505"/>
      <c r="DY11" s="505"/>
      <c r="DZ11" s="505"/>
      <c r="EA11" s="505"/>
      <c r="EB11" s="505"/>
      <c r="EC11" s="505"/>
      <c r="ED11" s="505"/>
      <c r="EE11" s="505"/>
      <c r="EF11" s="505"/>
      <c r="EG11" s="505"/>
      <c r="EH11" s="505"/>
      <c r="EI11" s="505"/>
      <c r="EJ11" s="505"/>
      <c r="EK11" s="505"/>
      <c r="EL11" s="505"/>
      <c r="EM11" s="505"/>
      <c r="EN11" s="505"/>
      <c r="EO11" s="505"/>
      <c r="EP11" s="505"/>
      <c r="EQ11" s="505"/>
      <c r="ER11" s="505"/>
      <c r="ES11" s="505"/>
      <c r="ET11" s="505"/>
      <c r="EU11" s="505"/>
      <c r="EV11" s="505"/>
      <c r="EW11" s="505"/>
      <c r="EX11" s="505"/>
      <c r="EY11" s="505"/>
      <c r="EZ11" s="505"/>
      <c r="FA11" s="505"/>
      <c r="FB11" s="505"/>
      <c r="FC11" s="505"/>
      <c r="FD11" s="505"/>
      <c r="FE11" s="505"/>
      <c r="FF11" s="505"/>
      <c r="FG11" s="505"/>
      <c r="FH11" s="505"/>
      <c r="FI11" s="505"/>
      <c r="FJ11" s="505"/>
      <c r="FK11" s="505"/>
      <c r="FL11" s="505"/>
      <c r="FM11" s="505"/>
      <c r="FN11" s="505"/>
      <c r="FO11" s="505"/>
      <c r="FP11" s="505"/>
      <c r="FQ11" s="505"/>
      <c r="FR11" s="505"/>
      <c r="FS11" s="505"/>
      <c r="FT11" s="505"/>
      <c r="FU11" s="505"/>
      <c r="FV11" s="505"/>
      <c r="FW11" s="505"/>
      <c r="FX11" s="505"/>
      <c r="FY11" s="505"/>
      <c r="FZ11" s="505"/>
      <c r="GA11" s="505"/>
      <c r="GB11" s="505"/>
      <c r="GC11" s="505"/>
      <c r="GD11" s="505"/>
      <c r="GE11" s="505"/>
      <c r="GF11" s="505"/>
      <c r="GG11" s="505"/>
      <c r="GH11" s="505"/>
      <c r="GI11" s="505"/>
      <c r="GJ11" s="505"/>
      <c r="GK11" s="505"/>
      <c r="GL11" s="505"/>
      <c r="GM11" s="505"/>
      <c r="GN11" s="505"/>
      <c r="GO11" s="505"/>
      <c r="GP11" s="505"/>
      <c r="GQ11" s="505"/>
      <c r="GR11" s="505"/>
      <c r="GS11" s="505"/>
      <c r="GT11" s="505"/>
      <c r="GU11" s="505"/>
      <c r="GV11" s="505"/>
      <c r="GW11" s="505"/>
      <c r="GX11" s="505"/>
      <c r="GY11" s="505"/>
      <c r="GZ11" s="505"/>
      <c r="HA11" s="505"/>
      <c r="HB11" s="505"/>
      <c r="HC11" s="505"/>
      <c r="HD11" s="505"/>
      <c r="HE11" s="505"/>
      <c r="HF11" s="505"/>
      <c r="HG11" s="505"/>
      <c r="HH11" s="505"/>
      <c r="HI11" s="505"/>
      <c r="HJ11" s="505"/>
      <c r="HK11" s="505"/>
      <c r="HL11" s="505"/>
      <c r="HM11" s="505"/>
      <c r="HN11" s="505"/>
      <c r="HO11" s="505"/>
      <c r="HP11" s="505"/>
      <c r="HQ11" s="505"/>
      <c r="HR11" s="505"/>
      <c r="HS11" s="505"/>
      <c r="HT11" s="505"/>
      <c r="HU11" s="505"/>
      <c r="HV11" s="505"/>
      <c r="HW11" s="505"/>
      <c r="HX11" s="505"/>
      <c r="HY11" s="505"/>
      <c r="HZ11" s="505"/>
      <c r="IA11" s="505"/>
      <c r="IB11" s="505"/>
      <c r="IC11" s="505"/>
      <c r="ID11" s="505"/>
      <c r="IE11" s="505"/>
      <c r="IF11" s="505"/>
      <c r="IG11" s="505"/>
      <c r="IH11" s="505"/>
      <c r="II11" s="505"/>
      <c r="IJ11" s="505"/>
      <c r="IK11" s="505"/>
      <c r="IL11" s="505"/>
      <c r="IM11" s="505"/>
      <c r="IN11" s="505"/>
      <c r="IO11" s="505"/>
      <c r="IP11" s="505"/>
      <c r="IQ11" s="505"/>
      <c r="IR11" s="505"/>
      <c r="IS11" s="505"/>
      <c r="IT11" s="505"/>
      <c r="IU11" s="505"/>
      <c r="IV11" s="505"/>
    </row>
    <row r="12" spans="1:256">
      <c r="B12" s="531" t="str">
        <v>לא צמוד</v>
      </c>
      <c r="C12" s="505"/>
      <c r="D12" s="505"/>
      <c r="E12" s="505"/>
      <c r="F12" s="505"/>
      <c r="G12" s="505"/>
      <c r="H12" s="505"/>
      <c r="I12" s="505"/>
      <c r="J12" s="505"/>
      <c r="K12" s="524"/>
      <c r="L12" s="525"/>
      <c r="M12" s="526"/>
      <c r="N12" s="524"/>
      <c r="O12" s="505"/>
      <c r="P12" s="505"/>
      <c r="Q12" s="505"/>
    </row>
    <row r="13" spans="1:256">
      <c r="B13" s="532" t="s">
        <v>189</v>
      </c>
      <c r="C13" s="503">
        <v>10005005</v>
      </c>
      <c r="D13" s="503" t="s">
        <v>189</v>
      </c>
      <c r="E13" s="503" t="s">
        <v>113</v>
      </c>
      <c r="F13" s="503" t="s">
        <v>105</v>
      </c>
      <c r="G13" s="503" t="s">
        <v>49</v>
      </c>
      <c r="H13" s="503" t="s">
        <v>86</v>
      </c>
      <c r="I13" s="533">
        <v>0.026</v>
      </c>
      <c r="J13" s="534">
        <v>41193</v>
      </c>
      <c r="K13" s="528">
        <v>0.53</v>
      </c>
      <c r="L13" s="529">
        <v>0.026</v>
      </c>
      <c r="M13" s="530">
        <v>12000000</v>
      </c>
      <c r="N13" s="528">
        <v>101.27</v>
      </c>
      <c r="O13" s="530">
        <v>12152.63</v>
      </c>
      <c r="P13" s="529"/>
      <c r="Q13" s="529">
        <f>+O13/'סיכום נכסי הקרן'!total</f>
        <v>0.000379761209988093</v>
      </c>
      <c r="S13" s="530"/>
    </row>
    <row r="14" spans="1:256">
      <c r="A14" s="505"/>
      <c r="B14" s="532" t="s">
        <v>123</v>
      </c>
      <c r="C14" s="503">
        <v>10005330</v>
      </c>
      <c r="D14" s="503" t="s">
        <v>123</v>
      </c>
      <c r="E14" s="503" t="s">
        <v>113</v>
      </c>
      <c r="F14" s="503" t="s">
        <v>57</v>
      </c>
      <c r="G14" s="503" t="s">
        <v>49</v>
      </c>
      <c r="H14" s="503" t="s">
        <v>86</v>
      </c>
      <c r="I14" s="533">
        <v>0.028</v>
      </c>
      <c r="J14" s="534">
        <v>41310</v>
      </c>
      <c r="K14" s="528">
        <v>0.1</v>
      </c>
      <c r="L14" s="529">
        <v>0.028</v>
      </c>
      <c r="M14" s="530">
        <v>15000000</v>
      </c>
      <c r="N14" s="528">
        <v>100.42</v>
      </c>
      <c r="O14" s="530">
        <v>15062.28</v>
      </c>
      <c r="P14" s="529"/>
      <c r="Q14" s="529">
        <f>+O14/'סיכום נכסי הקרן'!total</f>
        <v>0.000470685742755226</v>
      </c>
      <c r="S14" s="530"/>
      <c r="T14" s="505"/>
      <c r="U14" s="505"/>
      <c r="V14" s="505"/>
      <c r="W14" s="505"/>
      <c r="X14" s="505"/>
      <c r="Y14" s="505"/>
      <c r="Z14" s="505"/>
      <c r="AA14" s="505"/>
      <c r="AB14" s="505"/>
      <c r="AC14" s="505"/>
      <c r="AD14" s="505"/>
      <c r="AE14" s="505"/>
      <c r="AF14" s="505"/>
      <c r="AG14" s="505"/>
      <c r="AH14" s="505"/>
      <c r="AI14" s="505"/>
      <c r="AJ14" s="505"/>
      <c r="AK14" s="505"/>
      <c r="AL14" s="505"/>
      <c r="AM14" s="505"/>
      <c r="AN14" s="505"/>
      <c r="AO14" s="505"/>
      <c r="AP14" s="505"/>
      <c r="AQ14" s="505"/>
      <c r="AR14" s="505"/>
      <c r="AS14" s="505"/>
      <c r="AT14" s="505"/>
      <c r="AU14" s="505"/>
      <c r="AV14" s="505"/>
      <c r="AW14" s="505"/>
      <c r="AX14" s="505"/>
      <c r="AY14" s="505"/>
      <c r="AZ14" s="505"/>
      <c r="BA14" s="505"/>
      <c r="BB14" s="505"/>
      <c r="BC14" s="505"/>
      <c r="BD14" s="505"/>
      <c r="BE14" s="505"/>
      <c r="BF14" s="505"/>
      <c r="BG14" s="505"/>
      <c r="BH14" s="505"/>
      <c r="BI14" s="505"/>
      <c r="BJ14" s="505"/>
      <c r="BK14" s="505"/>
      <c r="BL14" s="505"/>
      <c r="BM14" s="505"/>
      <c r="BN14" s="505"/>
      <c r="BO14" s="505"/>
      <c r="BP14" s="505"/>
      <c r="BQ14" s="505"/>
      <c r="BR14" s="505"/>
      <c r="BS14" s="505"/>
      <c r="BT14" s="505"/>
      <c r="BU14" s="505"/>
      <c r="BV14" s="505"/>
      <c r="BW14" s="505"/>
      <c r="BX14" s="505"/>
      <c r="BY14" s="505"/>
      <c r="BZ14" s="505"/>
      <c r="CA14" s="505"/>
      <c r="CB14" s="505"/>
      <c r="CC14" s="505"/>
      <c r="CD14" s="505"/>
      <c r="CE14" s="505"/>
      <c r="CF14" s="505"/>
      <c r="CG14" s="505"/>
      <c r="CH14" s="505"/>
      <c r="CI14" s="505"/>
      <c r="CJ14" s="505"/>
      <c r="CK14" s="505"/>
      <c r="CL14" s="505"/>
      <c r="CM14" s="505"/>
      <c r="CN14" s="505"/>
      <c r="CO14" s="505"/>
      <c r="CP14" s="505"/>
      <c r="CQ14" s="505"/>
      <c r="CR14" s="505"/>
      <c r="CS14" s="505"/>
      <c r="CT14" s="505"/>
      <c r="CU14" s="505"/>
      <c r="CV14" s="505"/>
      <c r="CW14" s="505"/>
      <c r="CX14" s="505"/>
      <c r="CY14" s="505"/>
      <c r="CZ14" s="505"/>
      <c r="DA14" s="505"/>
      <c r="DB14" s="505"/>
      <c r="DC14" s="505"/>
      <c r="DD14" s="505"/>
      <c r="DE14" s="505"/>
      <c r="DF14" s="505"/>
      <c r="DG14" s="505"/>
      <c r="DH14" s="505"/>
      <c r="DI14" s="505"/>
      <c r="DJ14" s="505"/>
      <c r="DK14" s="505"/>
      <c r="DL14" s="505"/>
      <c r="DM14" s="505"/>
      <c r="DN14" s="505"/>
      <c r="DO14" s="505"/>
      <c r="DP14" s="505"/>
      <c r="DQ14" s="505"/>
      <c r="DR14" s="505"/>
      <c r="DS14" s="505"/>
      <c r="DT14" s="505"/>
      <c r="DU14" s="505"/>
      <c r="DV14" s="505"/>
      <c r="DW14" s="505"/>
      <c r="DX14" s="505"/>
      <c r="DY14" s="505"/>
      <c r="DZ14" s="505"/>
      <c r="EA14" s="505"/>
      <c r="EB14" s="505"/>
      <c r="EC14" s="505"/>
      <c r="ED14" s="505"/>
      <c r="EE14" s="505"/>
      <c r="EF14" s="505"/>
      <c r="EG14" s="505"/>
      <c r="EH14" s="505"/>
      <c r="EI14" s="505"/>
      <c r="EJ14" s="505"/>
      <c r="EK14" s="505"/>
      <c r="EL14" s="505"/>
      <c r="EM14" s="505"/>
      <c r="EN14" s="505"/>
      <c r="EO14" s="505"/>
      <c r="EP14" s="505"/>
      <c r="EQ14" s="505"/>
      <c r="ER14" s="505"/>
      <c r="ES14" s="505"/>
      <c r="ET14" s="505"/>
      <c r="EU14" s="505"/>
      <c r="EV14" s="505"/>
      <c r="EW14" s="505"/>
      <c r="EX14" s="505"/>
      <c r="EY14" s="505"/>
      <c r="EZ14" s="505"/>
      <c r="FA14" s="505"/>
      <c r="FB14" s="505"/>
      <c r="FC14" s="505"/>
      <c r="FD14" s="505"/>
      <c r="FE14" s="505"/>
      <c r="FF14" s="505"/>
      <c r="FG14" s="505"/>
      <c r="FH14" s="505"/>
      <c r="FI14" s="505"/>
      <c r="FJ14" s="505"/>
      <c r="FK14" s="505"/>
      <c r="FL14" s="505"/>
      <c r="FM14" s="505"/>
      <c r="FN14" s="505"/>
      <c r="FO14" s="505"/>
      <c r="FP14" s="505"/>
      <c r="FQ14" s="505"/>
      <c r="FR14" s="505"/>
      <c r="FS14" s="505"/>
      <c r="FT14" s="505"/>
      <c r="FU14" s="505"/>
      <c r="FV14" s="505"/>
      <c r="FW14" s="505"/>
      <c r="FX14" s="505"/>
      <c r="FY14" s="505"/>
      <c r="FZ14" s="505"/>
      <c r="GA14" s="505"/>
      <c r="GB14" s="505"/>
      <c r="GC14" s="505"/>
      <c r="GD14" s="505"/>
      <c r="GE14" s="505"/>
      <c r="GF14" s="505"/>
      <c r="GG14" s="505"/>
      <c r="GH14" s="505"/>
      <c r="GI14" s="505"/>
      <c r="GJ14" s="505"/>
      <c r="GK14" s="505"/>
      <c r="GL14" s="505"/>
      <c r="GM14" s="505"/>
      <c r="GN14" s="505"/>
      <c r="GO14" s="505"/>
      <c r="GP14" s="505"/>
      <c r="GQ14" s="505"/>
      <c r="GR14" s="505"/>
      <c r="GS14" s="505"/>
      <c r="GT14" s="505"/>
      <c r="GU14" s="505"/>
      <c r="GV14" s="505"/>
      <c r="GW14" s="505"/>
      <c r="GX14" s="505"/>
      <c r="GY14" s="505"/>
      <c r="GZ14" s="505"/>
      <c r="HA14" s="505"/>
      <c r="HB14" s="505"/>
      <c r="HC14" s="505"/>
      <c r="HD14" s="505"/>
      <c r="HE14" s="505"/>
      <c r="HF14" s="505"/>
      <c r="HG14" s="505"/>
      <c r="HH14" s="505"/>
      <c r="HI14" s="505"/>
      <c r="HJ14" s="505"/>
      <c r="HK14" s="505"/>
      <c r="HL14" s="505"/>
      <c r="HM14" s="505"/>
      <c r="HN14" s="505"/>
      <c r="HO14" s="505"/>
      <c r="HP14" s="505"/>
      <c r="HQ14" s="505"/>
      <c r="HR14" s="505"/>
      <c r="HS14" s="505"/>
      <c r="HT14" s="505"/>
      <c r="HU14" s="505"/>
      <c r="HV14" s="505"/>
      <c r="HW14" s="505"/>
      <c r="HX14" s="505"/>
      <c r="HY14" s="505"/>
      <c r="HZ14" s="505"/>
      <c r="IA14" s="505"/>
      <c r="IB14" s="505"/>
      <c r="IC14" s="505"/>
      <c r="ID14" s="505"/>
      <c r="IE14" s="505"/>
      <c r="IF14" s="505"/>
      <c r="IG14" s="505"/>
      <c r="IH14" s="505"/>
      <c r="II14" s="505"/>
      <c r="IJ14" s="505"/>
      <c r="IK14" s="505"/>
      <c r="IL14" s="505"/>
      <c r="IM14" s="505"/>
      <c r="IN14" s="505"/>
      <c r="IO14" s="505"/>
      <c r="IP14" s="505"/>
      <c r="IQ14" s="505"/>
      <c r="IR14" s="505"/>
      <c r="IS14" s="505"/>
      <c r="IT14" s="505"/>
      <c r="IU14" s="505"/>
      <c r="IV14" s="505"/>
    </row>
    <row r="15" spans="1:256">
      <c r="B15" s="531" t="str">
        <v>לא צמוד סה"כ</v>
      </c>
      <c r="C15" s="505"/>
      <c r="D15" s="505"/>
      <c r="E15" s="505"/>
      <c r="F15" s="505"/>
      <c r="G15" s="505"/>
      <c r="H15" s="505"/>
      <c r="I15" s="535"/>
      <c r="J15" s="536"/>
      <c r="K15" s="524"/>
      <c r="L15" s="525"/>
      <c r="M15" s="526"/>
      <c r="N15" s="524"/>
      <c r="O15" s="526">
        <f>SUM(O13:O14)</f>
        <v>27214.91</v>
      </c>
      <c r="P15" s="525"/>
      <c r="Q15" s="525">
        <f>+O15/'סיכום נכסי הקרן'!total</f>
        <v>0.000850446952743319</v>
      </c>
    </row>
    <row r="16" spans="1:256">
      <c r="B16" s="537"/>
      <c r="K16" s="528"/>
      <c r="L16" s="529"/>
      <c r="M16" s="530"/>
      <c r="N16" s="528"/>
    </row>
    <row r="17" spans="1:256">
      <c r="A17" s="505"/>
      <c r="B17" s="527" t="s">
        <v>90</v>
      </c>
      <c r="C17" s="505"/>
      <c r="D17" s="505"/>
      <c r="E17" s="505"/>
      <c r="F17" s="505"/>
      <c r="G17" s="505"/>
      <c r="H17" s="505"/>
      <c r="I17" s="535"/>
      <c r="J17" s="534"/>
      <c r="K17" s="524"/>
      <c r="L17" s="525"/>
      <c r="M17" s="526"/>
      <c r="N17" s="524"/>
      <c r="O17" s="526">
        <f>+O15</f>
        <v>27214.91</v>
      </c>
      <c r="P17" s="525"/>
      <c r="Q17" s="525">
        <f>+O17/'סיכום נכסי הקרן'!total</f>
        <v>0.000850446952743319</v>
      </c>
      <c r="S17" s="505"/>
      <c r="T17" s="505"/>
      <c r="U17" s="505"/>
      <c r="V17" s="505"/>
      <c r="W17" s="505"/>
      <c r="X17" s="505"/>
      <c r="Y17" s="505"/>
      <c r="Z17" s="505"/>
      <c r="AA17" s="505"/>
      <c r="AB17" s="505"/>
      <c r="AC17" s="505"/>
      <c r="AD17" s="505"/>
      <c r="AE17" s="505"/>
      <c r="AF17" s="505"/>
      <c r="AG17" s="505"/>
      <c r="AH17" s="505"/>
      <c r="AI17" s="505"/>
      <c r="AJ17" s="505"/>
      <c r="AK17" s="505"/>
      <c r="AL17" s="505"/>
      <c r="AM17" s="505"/>
      <c r="AN17" s="505"/>
      <c r="AO17" s="505"/>
      <c r="AP17" s="505"/>
      <c r="AQ17" s="505"/>
      <c r="AR17" s="505"/>
      <c r="AS17" s="505"/>
      <c r="AT17" s="505"/>
      <c r="AU17" s="505"/>
      <c r="AV17" s="505"/>
      <c r="AW17" s="505"/>
      <c r="AX17" s="505"/>
      <c r="AY17" s="505"/>
      <c r="AZ17" s="505"/>
      <c r="BA17" s="505"/>
      <c r="BB17" s="505"/>
      <c r="BC17" s="505"/>
      <c r="BD17" s="505"/>
      <c r="BE17" s="505"/>
      <c r="BF17" s="505"/>
      <c r="BG17" s="505"/>
      <c r="BH17" s="505"/>
      <c r="BI17" s="505"/>
      <c r="BJ17" s="505"/>
      <c r="BK17" s="505"/>
      <c r="BL17" s="505"/>
      <c r="BM17" s="505"/>
      <c r="BN17" s="505"/>
      <c r="BO17" s="505"/>
      <c r="BP17" s="505"/>
      <c r="BQ17" s="505"/>
      <c r="BR17" s="505"/>
      <c r="BS17" s="505"/>
      <c r="BT17" s="505"/>
      <c r="BU17" s="505"/>
      <c r="BV17" s="505"/>
      <c r="BW17" s="505"/>
      <c r="BX17" s="505"/>
      <c r="BY17" s="505"/>
      <c r="BZ17" s="505"/>
      <c r="CA17" s="505"/>
      <c r="CB17" s="505"/>
      <c r="CC17" s="505"/>
      <c r="CD17" s="505"/>
      <c r="CE17" s="505"/>
      <c r="CF17" s="505"/>
      <c r="CG17" s="505"/>
      <c r="CH17" s="505"/>
      <c r="CI17" s="505"/>
      <c r="CJ17" s="505"/>
      <c r="CK17" s="505"/>
      <c r="CL17" s="505"/>
      <c r="CM17" s="505"/>
      <c r="CN17" s="505"/>
      <c r="CO17" s="505"/>
      <c r="CP17" s="505"/>
      <c r="CQ17" s="505"/>
      <c r="CR17" s="505"/>
      <c r="CS17" s="505"/>
      <c r="CT17" s="505"/>
      <c r="CU17" s="505"/>
      <c r="CV17" s="505"/>
      <c r="CW17" s="505"/>
      <c r="CX17" s="505"/>
      <c r="CY17" s="505"/>
      <c r="CZ17" s="505"/>
      <c r="DA17" s="505"/>
      <c r="DB17" s="505"/>
      <c r="DC17" s="505"/>
      <c r="DD17" s="505"/>
      <c r="DE17" s="505"/>
      <c r="DF17" s="505"/>
      <c r="DG17" s="505"/>
      <c r="DH17" s="505"/>
      <c r="DI17" s="505"/>
      <c r="DJ17" s="505"/>
      <c r="DK17" s="505"/>
      <c r="DL17" s="505"/>
      <c r="DM17" s="505"/>
      <c r="DN17" s="505"/>
      <c r="DO17" s="505"/>
      <c r="DP17" s="505"/>
      <c r="DQ17" s="505"/>
      <c r="DR17" s="505"/>
      <c r="DS17" s="505"/>
      <c r="DT17" s="505"/>
      <c r="DU17" s="505"/>
      <c r="DV17" s="505"/>
      <c r="DW17" s="505"/>
      <c r="DX17" s="505"/>
      <c r="DY17" s="505"/>
      <c r="DZ17" s="505"/>
      <c r="EA17" s="505"/>
      <c r="EB17" s="505"/>
      <c r="EC17" s="505"/>
      <c r="ED17" s="505"/>
      <c r="EE17" s="505"/>
      <c r="EF17" s="505"/>
      <c r="EG17" s="505"/>
      <c r="EH17" s="505"/>
      <c r="EI17" s="505"/>
      <c r="EJ17" s="505"/>
      <c r="EK17" s="505"/>
      <c r="EL17" s="505"/>
      <c r="EM17" s="505"/>
      <c r="EN17" s="505"/>
      <c r="EO17" s="505"/>
      <c r="EP17" s="505"/>
      <c r="EQ17" s="505"/>
      <c r="ER17" s="505"/>
      <c r="ES17" s="505"/>
      <c r="ET17" s="505"/>
      <c r="EU17" s="505"/>
      <c r="EV17" s="505"/>
      <c r="EW17" s="505"/>
      <c r="EX17" s="505"/>
      <c r="EY17" s="505"/>
      <c r="EZ17" s="505"/>
      <c r="FA17" s="505"/>
      <c r="FB17" s="505"/>
      <c r="FC17" s="505"/>
      <c r="FD17" s="505"/>
      <c r="FE17" s="505"/>
      <c r="FF17" s="505"/>
      <c r="FG17" s="505"/>
      <c r="FH17" s="505"/>
      <c r="FI17" s="505"/>
      <c r="FJ17" s="505"/>
      <c r="FK17" s="505"/>
      <c r="FL17" s="505"/>
      <c r="FM17" s="505"/>
      <c r="FN17" s="505"/>
      <c r="FO17" s="505"/>
      <c r="FP17" s="505"/>
      <c r="FQ17" s="505"/>
      <c r="FR17" s="505"/>
      <c r="FS17" s="505"/>
      <c r="FT17" s="505"/>
      <c r="FU17" s="505"/>
      <c r="FV17" s="505"/>
      <c r="FW17" s="505"/>
      <c r="FX17" s="505"/>
      <c r="FY17" s="505"/>
      <c r="FZ17" s="505"/>
      <c r="GA17" s="505"/>
      <c r="GB17" s="505"/>
      <c r="GC17" s="505"/>
      <c r="GD17" s="505"/>
      <c r="GE17" s="505"/>
      <c r="GF17" s="505"/>
      <c r="GG17" s="505"/>
      <c r="GH17" s="505"/>
      <c r="GI17" s="505"/>
      <c r="GJ17" s="505"/>
      <c r="GK17" s="505"/>
      <c r="GL17" s="505"/>
      <c r="GM17" s="505"/>
      <c r="GN17" s="505"/>
      <c r="GO17" s="505"/>
      <c r="GP17" s="505"/>
      <c r="GQ17" s="505"/>
      <c r="GR17" s="505"/>
      <c r="GS17" s="505"/>
      <c r="GT17" s="505"/>
      <c r="GU17" s="505"/>
      <c r="GV17" s="505"/>
      <c r="GW17" s="505"/>
      <c r="GX17" s="505"/>
      <c r="GY17" s="505"/>
      <c r="GZ17" s="505"/>
      <c r="HA17" s="505"/>
      <c r="HB17" s="505"/>
      <c r="HC17" s="505"/>
      <c r="HD17" s="505"/>
      <c r="HE17" s="505"/>
      <c r="HF17" s="505"/>
      <c r="HG17" s="505"/>
      <c r="HH17" s="505"/>
      <c r="HI17" s="505"/>
      <c r="HJ17" s="505"/>
      <c r="HK17" s="505"/>
      <c r="HL17" s="505"/>
      <c r="HM17" s="505"/>
      <c r="HN17" s="505"/>
      <c r="HO17" s="505"/>
      <c r="HP17" s="505"/>
      <c r="HQ17" s="505"/>
      <c r="HR17" s="505"/>
      <c r="HS17" s="505"/>
      <c r="HT17" s="505"/>
      <c r="HU17" s="505"/>
      <c r="HV17" s="505"/>
      <c r="HW17" s="505"/>
      <c r="HX17" s="505"/>
      <c r="HY17" s="505"/>
      <c r="HZ17" s="505"/>
      <c r="IA17" s="505"/>
      <c r="IB17" s="505"/>
      <c r="IC17" s="505"/>
      <c r="ID17" s="505"/>
      <c r="IE17" s="505"/>
      <c r="IF17" s="505"/>
      <c r="IG17" s="505"/>
      <c r="IH17" s="505"/>
      <c r="II17" s="505"/>
      <c r="IJ17" s="505"/>
      <c r="IK17" s="505"/>
      <c r="IL17" s="505"/>
      <c r="IM17" s="505"/>
      <c r="IN17" s="505"/>
      <c r="IO17" s="505"/>
      <c r="IP17" s="505"/>
      <c r="IQ17" s="505"/>
      <c r="IR17" s="505"/>
      <c r="IS17" s="505"/>
      <c r="IT17" s="505"/>
      <c r="IU17" s="505"/>
      <c r="IV17" s="505"/>
    </row>
    <row r="18" spans="1:256">
      <c r="B18" s="538"/>
      <c r="J18" s="534"/>
      <c r="K18" s="528"/>
      <c r="L18" s="529"/>
      <c r="M18" s="530"/>
      <c r="N18" s="528"/>
    </row>
    <row r="19" spans="1:256">
      <c r="B19" s="523" t="str">
        <v>תעודות חוב מסחריות (2) סה"כ</v>
      </c>
      <c r="C19" s="505"/>
      <c r="D19" s="505"/>
      <c r="E19" s="505"/>
      <c r="F19" s="505"/>
      <c r="G19" s="505"/>
      <c r="H19" s="505"/>
      <c r="I19" s="535"/>
      <c r="J19" s="534"/>
      <c r="K19" s="524"/>
      <c r="L19" s="525"/>
      <c r="M19" s="526"/>
      <c r="N19" s="524"/>
      <c r="O19" s="526">
        <f>+O17</f>
        <v>27214.91</v>
      </c>
      <c r="P19" s="525"/>
      <c r="Q19" s="525">
        <f>+O19/'סיכום נכסי הקרן'!total</f>
        <v>0.000850446952743319</v>
      </c>
    </row>
    <row r="20" spans="1:256">
      <c r="B20" s="539"/>
      <c r="C20" s="540"/>
      <c r="D20" s="540"/>
      <c r="E20" s="540"/>
      <c r="F20" s="540"/>
      <c r="G20" s="540"/>
      <c r="H20" s="540"/>
      <c r="I20" s="540"/>
      <c r="J20" s="540"/>
      <c r="K20" s="541"/>
      <c r="L20" s="542"/>
      <c r="M20" s="543"/>
      <c r="N20" s="541"/>
      <c r="O20" s="540"/>
      <c r="P20" s="540"/>
      <c r="Q20" s="540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58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05"/>
  <sheetViews>
    <sheetView workbookViewId="0" showGridLines="0" rightToLeft="1">
      <selection activeCell="B2" sqref="B2"/>
    </sheetView>
  </sheetViews>
  <sheetFormatPr defaultRowHeight="14.25"/>
  <cols>
    <col min="1" max="1" style="544" width="4.253365" customWidth="1"/>
    <col min="2" max="2" style="544" width="44.8928" customWidth="1"/>
    <col min="3" max="3" style="544" width="11.69245" customWidth="1"/>
    <col min="4" max="4" style="544" width="32.35657" customWidth="1"/>
    <col min="5" max="5" style="544" width="14.44766" customWidth="1"/>
    <col min="6" max="6" style="544" width="6.733059" customWidth="1"/>
    <col min="7" max="7" style="544" width="9.212754" customWidth="1"/>
    <col min="8" max="8" style="544" width="9.488275" customWidth="1"/>
    <col min="9" max="9" style="544" width="8.52395" customWidth="1"/>
    <col min="10" max="10" style="544" width="12.38125" customWidth="1"/>
    <col min="11" max="11" style="544" width="6.457538" customWidth="1"/>
    <col min="12" max="12" style="544" width="10.59036" customWidth="1"/>
    <col min="13" max="13" style="544" width="14.72319" customWidth="1"/>
    <col min="14" max="14" style="544" width="9.212754" customWidth="1"/>
    <col min="15" max="15" style="544" width="11.27917" customWidth="1"/>
    <col min="16" max="16" style="544" width="11.96797" customWidth="1"/>
    <col min="17" max="17" style="544" width="12.51901" customWidth="1"/>
    <col min="18" max="256" style="544"/>
  </cols>
  <sheetData>
    <row r="1" spans="1:256" ht="15" customHeight="1">
      <c r="B1" s="545" t="s">
        <v>31</v>
      </c>
      <c r="C1" s="546"/>
      <c r="D1" s="547"/>
      <c r="F1" s="548"/>
    </row>
    <row r="2" spans="1:256" ht="15" customHeight="1">
      <c r="B2" s="549" t="s">
        <v>1</v>
      </c>
      <c r="C2" s="550"/>
      <c r="D2" s="551"/>
      <c r="F2" s="548"/>
    </row>
    <row r="3" spans="1:256" ht="15" customHeight="1">
      <c r="B3" s="552" t="s">
        <v>2</v>
      </c>
      <c r="C3" s="553">
        <v>41364</v>
      </c>
      <c r="D3" s="554"/>
      <c r="F3" s="548"/>
    </row>
    <row r="4" spans="1:256" ht="15" customHeight="1">
      <c r="B4" s="552" t="s">
        <v>3</v>
      </c>
      <c r="C4" s="555" t="s">
        <v>4</v>
      </c>
      <c r="D4" s="554"/>
      <c r="F4" s="548"/>
    </row>
    <row r="5" spans="1:256" ht="15" customHeight="1">
      <c r="B5" s="552" t="s">
        <v>5</v>
      </c>
      <c r="C5" s="555" t="s">
        <v>6</v>
      </c>
      <c r="D5" s="554"/>
      <c r="F5" s="548"/>
    </row>
    <row r="6" spans="1:256" ht="15" customHeight="1">
      <c r="B6" s="552" t="s">
        <v>7</v>
      </c>
      <c r="C6" s="556">
        <v>162</v>
      </c>
      <c r="D6" s="554"/>
      <c r="F6" s="548"/>
    </row>
    <row r="7" spans="1:256">
      <c r="C7" s="557"/>
      <c r="D7" s="557"/>
      <c r="E7" s="557"/>
      <c r="F7" s="557"/>
      <c r="H7" s="557"/>
      <c r="I7" s="557"/>
      <c r="J7" s="557"/>
      <c r="K7" s="557"/>
      <c r="L7" s="557"/>
      <c r="M7" s="557"/>
      <c r="N7" s="557"/>
      <c r="O7" s="557"/>
      <c r="P7" s="557"/>
      <c r="Q7" s="557"/>
    </row>
    <row r="8" spans="1:256">
      <c r="A8" s="558"/>
      <c r="B8" s="559" t="s">
        <v>71</v>
      </c>
      <c r="C8" s="560" t="s">
        <v>273</v>
      </c>
      <c r="D8" s="560" t="s">
        <v>73</v>
      </c>
      <c r="E8" s="561" t="s">
        <v>96</v>
      </c>
      <c r="F8" s="560" t="s">
        <v>74</v>
      </c>
      <c r="G8" s="560" t="s">
        <v>43</v>
      </c>
      <c r="H8" s="561" t="s">
        <v>44</v>
      </c>
      <c r="I8" s="562" t="s">
        <v>75</v>
      </c>
      <c r="J8" s="561" t="s">
        <v>274</v>
      </c>
      <c r="K8" s="563" t="s">
        <v>76</v>
      </c>
      <c r="L8" s="562" t="s">
        <v>77</v>
      </c>
      <c r="M8" s="564" t="s">
        <v>78</v>
      </c>
      <c r="N8" s="564" t="s">
        <v>79</v>
      </c>
      <c r="O8" s="564" t="s">
        <v>80</v>
      </c>
      <c r="P8" s="564" t="s">
        <v>81</v>
      </c>
      <c r="Q8" s="564" t="s">
        <v>33</v>
      </c>
      <c r="R8" s="558"/>
      <c r="S8" s="558"/>
      <c r="T8" s="558"/>
      <c r="U8" s="558"/>
      <c r="V8" s="558"/>
      <c r="W8" s="558"/>
      <c r="X8" s="558"/>
      <c r="Y8" s="558"/>
      <c r="Z8" s="558"/>
      <c r="AA8" s="558"/>
      <c r="AB8" s="558"/>
      <c r="AC8" s="558"/>
      <c r="AD8" s="558"/>
      <c r="AE8" s="558"/>
      <c r="AF8" s="558"/>
      <c r="AG8" s="558"/>
      <c r="AH8" s="558"/>
      <c r="AI8" s="558"/>
      <c r="AJ8" s="558"/>
      <c r="AK8" s="558"/>
      <c r="AL8" s="558"/>
      <c r="AM8" s="558"/>
      <c r="AN8" s="558"/>
      <c r="AO8" s="558"/>
      <c r="AP8" s="558"/>
      <c r="AQ8" s="558"/>
      <c r="AR8" s="558"/>
      <c r="AS8" s="558"/>
      <c r="AT8" s="558"/>
      <c r="AU8" s="558"/>
      <c r="AV8" s="558"/>
      <c r="AW8" s="558"/>
      <c r="AX8" s="558"/>
      <c r="AY8" s="558"/>
      <c r="AZ8" s="558"/>
      <c r="BA8" s="558"/>
      <c r="BB8" s="558"/>
      <c r="BC8" s="558"/>
      <c r="BD8" s="558"/>
      <c r="BE8" s="558"/>
      <c r="BF8" s="558"/>
      <c r="BG8" s="558"/>
      <c r="BH8" s="558"/>
      <c r="BI8" s="558"/>
      <c r="BJ8" s="558"/>
      <c r="BK8" s="558"/>
      <c r="BL8" s="558"/>
      <c r="BM8" s="558"/>
      <c r="BN8" s="558"/>
      <c r="BO8" s="558"/>
      <c r="BP8" s="558"/>
      <c r="BQ8" s="558"/>
      <c r="BR8" s="558"/>
      <c r="BS8" s="558"/>
      <c r="BT8" s="558"/>
      <c r="BU8" s="558"/>
      <c r="BV8" s="558"/>
      <c r="BW8" s="558"/>
      <c r="BX8" s="558"/>
      <c r="BY8" s="558"/>
      <c r="BZ8" s="558"/>
      <c r="CA8" s="558"/>
      <c r="CB8" s="558"/>
      <c r="CC8" s="558"/>
      <c r="CD8" s="558"/>
      <c r="CE8" s="558"/>
      <c r="CF8" s="558"/>
      <c r="CG8" s="558"/>
      <c r="CH8" s="558"/>
      <c r="CI8" s="558"/>
      <c r="CJ8" s="558"/>
      <c r="CK8" s="558"/>
      <c r="CL8" s="558"/>
      <c r="CM8" s="558"/>
      <c r="CN8" s="558"/>
      <c r="CO8" s="558"/>
      <c r="CP8" s="558"/>
      <c r="CQ8" s="558"/>
      <c r="CR8" s="558"/>
      <c r="CS8" s="558"/>
      <c r="CT8" s="558"/>
      <c r="CU8" s="558"/>
      <c r="CV8" s="558"/>
      <c r="CW8" s="558"/>
      <c r="CX8" s="558"/>
      <c r="CY8" s="558"/>
      <c r="CZ8" s="558"/>
      <c r="DA8" s="558"/>
      <c r="DB8" s="558"/>
      <c r="DC8" s="558"/>
      <c r="DD8" s="558"/>
      <c r="DE8" s="558"/>
      <c r="DF8" s="558"/>
      <c r="DG8" s="558"/>
      <c r="DH8" s="558"/>
      <c r="DI8" s="558"/>
      <c r="DJ8" s="558"/>
      <c r="DK8" s="558"/>
      <c r="DL8" s="558"/>
      <c r="DM8" s="558"/>
      <c r="DN8" s="558"/>
      <c r="DO8" s="558"/>
      <c r="DP8" s="558"/>
      <c r="DQ8" s="558"/>
      <c r="DR8" s="558"/>
      <c r="DS8" s="558"/>
      <c r="DT8" s="558"/>
      <c r="DU8" s="558"/>
      <c r="DV8" s="558"/>
      <c r="DW8" s="558"/>
      <c r="DX8" s="558"/>
      <c r="DY8" s="558"/>
      <c r="DZ8" s="558"/>
      <c r="EA8" s="558"/>
      <c r="EB8" s="558"/>
      <c r="EC8" s="558"/>
      <c r="ED8" s="558"/>
      <c r="EE8" s="558"/>
      <c r="EF8" s="558"/>
      <c r="EG8" s="558"/>
      <c r="EH8" s="558"/>
      <c r="EI8" s="558"/>
      <c r="EJ8" s="558"/>
      <c r="EK8" s="558"/>
      <c r="EL8" s="558"/>
      <c r="EM8" s="558"/>
      <c r="EN8" s="558"/>
      <c r="EO8" s="558"/>
      <c r="EP8" s="558"/>
      <c r="EQ8" s="558"/>
      <c r="ER8" s="558"/>
      <c r="ES8" s="558"/>
      <c r="ET8" s="558"/>
      <c r="EU8" s="558"/>
      <c r="EV8" s="558"/>
      <c r="EW8" s="558"/>
      <c r="EX8" s="558"/>
      <c r="EY8" s="558"/>
      <c r="EZ8" s="558"/>
      <c r="FA8" s="558"/>
      <c r="FB8" s="558"/>
      <c r="FC8" s="558"/>
      <c r="FD8" s="558"/>
      <c r="FE8" s="558"/>
      <c r="FF8" s="558"/>
      <c r="FG8" s="558"/>
      <c r="FH8" s="558"/>
      <c r="FI8" s="558"/>
      <c r="FJ8" s="558"/>
      <c r="FK8" s="558"/>
      <c r="FL8" s="558"/>
      <c r="FM8" s="558"/>
      <c r="FN8" s="558"/>
      <c r="FO8" s="558"/>
      <c r="FP8" s="558"/>
      <c r="FQ8" s="558"/>
      <c r="FR8" s="558"/>
      <c r="FS8" s="558"/>
      <c r="FT8" s="558"/>
      <c r="FU8" s="558"/>
      <c r="FV8" s="558"/>
      <c r="FW8" s="558"/>
      <c r="FX8" s="558"/>
      <c r="FY8" s="558"/>
      <c r="FZ8" s="558"/>
      <c r="GA8" s="558"/>
      <c r="GB8" s="558"/>
      <c r="GC8" s="558"/>
      <c r="GD8" s="558"/>
      <c r="GE8" s="558"/>
      <c r="GF8" s="558"/>
      <c r="GG8" s="558"/>
      <c r="GH8" s="558"/>
      <c r="GI8" s="558"/>
      <c r="GJ8" s="558"/>
      <c r="GK8" s="558"/>
      <c r="GL8" s="558"/>
      <c r="GM8" s="558"/>
      <c r="GN8" s="558"/>
      <c r="GO8" s="558"/>
      <c r="GP8" s="558"/>
      <c r="GQ8" s="558"/>
      <c r="GR8" s="558"/>
      <c r="GS8" s="558"/>
      <c r="GT8" s="558"/>
      <c r="GU8" s="558"/>
      <c r="GV8" s="558"/>
      <c r="GW8" s="558"/>
      <c r="GX8" s="558"/>
      <c r="GY8" s="558"/>
      <c r="GZ8" s="558"/>
      <c r="HA8" s="558"/>
      <c r="HB8" s="558"/>
      <c r="HC8" s="558"/>
      <c r="HD8" s="558"/>
      <c r="HE8" s="558"/>
      <c r="HF8" s="558"/>
      <c r="HG8" s="558"/>
      <c r="HH8" s="558"/>
      <c r="HI8" s="558"/>
      <c r="HJ8" s="558"/>
      <c r="HK8" s="558"/>
      <c r="HL8" s="558"/>
      <c r="HM8" s="558"/>
      <c r="HN8" s="558"/>
      <c r="HO8" s="558"/>
      <c r="HP8" s="558"/>
      <c r="HQ8" s="558"/>
      <c r="HR8" s="558"/>
      <c r="HS8" s="558"/>
      <c r="HT8" s="558"/>
      <c r="HU8" s="558"/>
      <c r="HV8" s="558"/>
      <c r="HW8" s="558"/>
      <c r="HX8" s="558"/>
      <c r="HY8" s="558"/>
      <c r="HZ8" s="558"/>
      <c r="IA8" s="558"/>
      <c r="IB8" s="558"/>
      <c r="IC8" s="558"/>
      <c r="ID8" s="558"/>
      <c r="IE8" s="558"/>
      <c r="IF8" s="558"/>
      <c r="IG8" s="558"/>
      <c r="IH8" s="558"/>
      <c r="II8" s="558"/>
      <c r="IJ8" s="558"/>
      <c r="IK8" s="558"/>
      <c r="IL8" s="558"/>
      <c r="IM8" s="558"/>
      <c r="IN8" s="558"/>
      <c r="IO8" s="558"/>
      <c r="IP8" s="558"/>
      <c r="IQ8" s="558"/>
      <c r="IR8" s="558"/>
      <c r="IS8" s="558"/>
      <c r="IT8" s="558"/>
      <c r="IU8" s="558"/>
      <c r="IV8" s="558"/>
    </row>
    <row r="9" spans="1:256">
      <c r="B9" s="565" t="s">
        <v>20</v>
      </c>
      <c r="C9" s="566"/>
      <c r="D9" s="566"/>
      <c r="E9" s="566"/>
      <c r="F9" s="566"/>
      <c r="G9" s="566"/>
      <c r="H9" s="566"/>
      <c r="I9" s="566"/>
      <c r="J9" s="566"/>
      <c r="K9" s="567"/>
      <c r="L9" s="568"/>
      <c r="M9" s="569"/>
      <c r="N9" s="567"/>
      <c r="O9" s="566"/>
      <c r="P9" s="566"/>
      <c r="Q9" s="566"/>
    </row>
    <row r="10" spans="1:256">
      <c r="B10" s="570" t="s">
        <v>12</v>
      </c>
      <c r="C10" s="552"/>
      <c r="D10" s="552"/>
      <c r="E10" s="552"/>
      <c r="F10" s="552"/>
      <c r="G10" s="552"/>
      <c r="H10" s="552"/>
      <c r="I10" s="552"/>
      <c r="J10" s="552"/>
      <c r="K10" s="571"/>
      <c r="L10" s="572"/>
      <c r="M10" s="573"/>
      <c r="N10" s="571"/>
      <c r="O10" s="552"/>
      <c r="P10" s="552"/>
      <c r="Q10" s="552"/>
    </row>
    <row r="11" spans="1:256">
      <c r="A11" s="552"/>
      <c r="B11" s="574" t="s">
        <v>82</v>
      </c>
      <c r="C11" s="552"/>
      <c r="D11" s="552"/>
      <c r="E11" s="552"/>
      <c r="F11" s="552"/>
      <c r="G11" s="552"/>
      <c r="H11" s="552"/>
      <c r="K11" s="575"/>
      <c r="L11" s="576"/>
      <c r="M11" s="577"/>
      <c r="N11" s="575"/>
      <c r="R11" s="552"/>
      <c r="S11" s="552"/>
      <c r="T11" s="552"/>
      <c r="U11" s="552"/>
      <c r="V11" s="552"/>
      <c r="W11" s="552"/>
      <c r="X11" s="552"/>
      <c r="Y11" s="552"/>
      <c r="Z11" s="552"/>
      <c r="AA11" s="552"/>
      <c r="AB11" s="552"/>
      <c r="AC11" s="552"/>
      <c r="AD11" s="552"/>
      <c r="AE11" s="552"/>
      <c r="AF11" s="552"/>
      <c r="AG11" s="552"/>
      <c r="AH11" s="552"/>
      <c r="AI11" s="552"/>
      <c r="AJ11" s="552"/>
      <c r="AK11" s="552"/>
      <c r="AL11" s="552"/>
      <c r="AM11" s="552"/>
      <c r="AN11" s="552"/>
      <c r="AO11" s="552"/>
      <c r="AP11" s="552"/>
      <c r="AQ11" s="552"/>
      <c r="AR11" s="552"/>
      <c r="AS11" s="552"/>
      <c r="AT11" s="552"/>
      <c r="AU11" s="552"/>
      <c r="AV11" s="552"/>
      <c r="AW11" s="552"/>
      <c r="AX11" s="552"/>
      <c r="AY11" s="552"/>
      <c r="AZ11" s="552"/>
      <c r="BA11" s="552"/>
      <c r="BB11" s="552"/>
      <c r="BC11" s="552"/>
      <c r="BD11" s="552"/>
      <c r="BE11" s="552"/>
      <c r="BF11" s="552"/>
      <c r="BG11" s="552"/>
      <c r="BH11" s="552"/>
      <c r="BI11" s="552"/>
      <c r="BJ11" s="552"/>
      <c r="BK11" s="552"/>
      <c r="BL11" s="552"/>
      <c r="BM11" s="552"/>
      <c r="BN11" s="552"/>
      <c r="BO11" s="552"/>
      <c r="BP11" s="552"/>
      <c r="BQ11" s="552"/>
      <c r="BR11" s="552"/>
      <c r="BS11" s="552"/>
      <c r="BT11" s="552"/>
      <c r="BU11" s="552"/>
      <c r="BV11" s="552"/>
      <c r="BW11" s="552"/>
      <c r="BX11" s="552"/>
      <c r="BY11" s="552"/>
      <c r="BZ11" s="552"/>
      <c r="CA11" s="552"/>
      <c r="CB11" s="552"/>
      <c r="CC11" s="552"/>
      <c r="CD11" s="552"/>
      <c r="CE11" s="552"/>
      <c r="CF11" s="552"/>
      <c r="CG11" s="552"/>
      <c r="CH11" s="552"/>
      <c r="CI11" s="552"/>
      <c r="CJ11" s="552"/>
      <c r="CK11" s="552"/>
      <c r="CL11" s="552"/>
      <c r="CM11" s="552"/>
      <c r="CN11" s="552"/>
      <c r="CO11" s="552"/>
      <c r="CP11" s="552"/>
      <c r="CQ11" s="552"/>
      <c r="CR11" s="552"/>
      <c r="CS11" s="552"/>
      <c r="CT11" s="552"/>
      <c r="CU11" s="552"/>
      <c r="CV11" s="552"/>
      <c r="CW11" s="552"/>
      <c r="CX11" s="552"/>
      <c r="CY11" s="552"/>
      <c r="CZ11" s="552"/>
      <c r="DA11" s="552"/>
      <c r="DB11" s="552"/>
      <c r="DC11" s="552"/>
      <c r="DD11" s="552"/>
      <c r="DE11" s="552"/>
      <c r="DF11" s="552"/>
      <c r="DG11" s="552"/>
      <c r="DH11" s="552"/>
      <c r="DI11" s="552"/>
      <c r="DJ11" s="552"/>
      <c r="DK11" s="552"/>
      <c r="DL11" s="552"/>
      <c r="DM11" s="552"/>
      <c r="DN11" s="552"/>
      <c r="DO11" s="552"/>
      <c r="DP11" s="552"/>
      <c r="DQ11" s="552"/>
      <c r="DR11" s="552"/>
      <c r="DS11" s="552"/>
      <c r="DT11" s="552"/>
      <c r="DU11" s="552"/>
      <c r="DV11" s="552"/>
      <c r="DW11" s="552"/>
      <c r="DX11" s="552"/>
      <c r="DY11" s="552"/>
      <c r="DZ11" s="552"/>
      <c r="EA11" s="552"/>
      <c r="EB11" s="552"/>
      <c r="EC11" s="552"/>
      <c r="ED11" s="552"/>
      <c r="EE11" s="552"/>
      <c r="EF11" s="552"/>
      <c r="EG11" s="552"/>
      <c r="EH11" s="552"/>
      <c r="EI11" s="552"/>
      <c r="EJ11" s="552"/>
      <c r="EK11" s="552"/>
      <c r="EL11" s="552"/>
      <c r="EM11" s="552"/>
      <c r="EN11" s="552"/>
      <c r="EO11" s="552"/>
      <c r="EP11" s="552"/>
      <c r="EQ11" s="552"/>
      <c r="ER11" s="552"/>
      <c r="ES11" s="552"/>
      <c r="ET11" s="552"/>
      <c r="EU11" s="552"/>
      <c r="EV11" s="552"/>
      <c r="EW11" s="552"/>
      <c r="EX11" s="552"/>
      <c r="EY11" s="552"/>
      <c r="EZ11" s="552"/>
      <c r="FA11" s="552"/>
      <c r="FB11" s="552"/>
      <c r="FC11" s="552"/>
      <c r="FD11" s="552"/>
      <c r="FE11" s="552"/>
      <c r="FF11" s="552"/>
      <c r="FG11" s="552"/>
      <c r="FH11" s="552"/>
      <c r="FI11" s="552"/>
      <c r="FJ11" s="552"/>
      <c r="FK11" s="552"/>
      <c r="FL11" s="552"/>
      <c r="FM11" s="552"/>
      <c r="FN11" s="552"/>
      <c r="FO11" s="552"/>
      <c r="FP11" s="552"/>
      <c r="FQ11" s="552"/>
      <c r="FR11" s="552"/>
      <c r="FS11" s="552"/>
      <c r="FT11" s="552"/>
      <c r="FU11" s="552"/>
      <c r="FV11" s="552"/>
      <c r="FW11" s="552"/>
      <c r="FX11" s="552"/>
      <c r="FY11" s="552"/>
      <c r="FZ11" s="552"/>
      <c r="GA11" s="552"/>
      <c r="GB11" s="552"/>
      <c r="GC11" s="552"/>
      <c r="GD11" s="552"/>
      <c r="GE11" s="552"/>
      <c r="GF11" s="552"/>
      <c r="GG11" s="552"/>
      <c r="GH11" s="552"/>
      <c r="GI11" s="552"/>
      <c r="GJ11" s="552"/>
      <c r="GK11" s="552"/>
      <c r="GL11" s="552"/>
      <c r="GM11" s="552"/>
      <c r="GN11" s="552"/>
      <c r="GO11" s="552"/>
      <c r="GP11" s="552"/>
      <c r="GQ11" s="552"/>
      <c r="GR11" s="552"/>
      <c r="GS11" s="552"/>
      <c r="GT11" s="552"/>
      <c r="GU11" s="552"/>
      <c r="GV11" s="552"/>
      <c r="GW11" s="552"/>
      <c r="GX11" s="552"/>
      <c r="GY11" s="552"/>
      <c r="GZ11" s="552"/>
      <c r="HA11" s="552"/>
      <c r="HB11" s="552"/>
      <c r="HC11" s="552"/>
      <c r="HD11" s="552"/>
      <c r="HE11" s="552"/>
      <c r="HF11" s="552"/>
      <c r="HG11" s="552"/>
      <c r="HH11" s="552"/>
      <c r="HI11" s="552"/>
      <c r="HJ11" s="552"/>
      <c r="HK11" s="552"/>
      <c r="HL11" s="552"/>
      <c r="HM11" s="552"/>
      <c r="HN11" s="552"/>
      <c r="HO11" s="552"/>
      <c r="HP11" s="552"/>
      <c r="HQ11" s="552"/>
      <c r="HR11" s="552"/>
      <c r="HS11" s="552"/>
      <c r="HT11" s="552"/>
      <c r="HU11" s="552"/>
      <c r="HV11" s="552"/>
      <c r="HW11" s="552"/>
      <c r="HX11" s="552"/>
      <c r="HY11" s="552"/>
      <c r="HZ11" s="552"/>
      <c r="IA11" s="552"/>
      <c r="IB11" s="552"/>
      <c r="IC11" s="552"/>
      <c r="ID11" s="552"/>
      <c r="IE11" s="552"/>
      <c r="IF11" s="552"/>
      <c r="IG11" s="552"/>
      <c r="IH11" s="552"/>
      <c r="II11" s="552"/>
      <c r="IJ11" s="552"/>
      <c r="IK11" s="552"/>
      <c r="IL11" s="552"/>
      <c r="IM11" s="552"/>
      <c r="IN11" s="552"/>
      <c r="IO11" s="552"/>
      <c r="IP11" s="552"/>
      <c r="IQ11" s="552"/>
      <c r="IR11" s="552"/>
      <c r="IS11" s="552"/>
      <c r="IT11" s="552"/>
      <c r="IU11" s="552"/>
      <c r="IV11" s="552"/>
    </row>
    <row r="12" spans="1:256">
      <c r="B12" s="578" t="s">
        <v>83</v>
      </c>
      <c r="C12" s="552"/>
      <c r="D12" s="552"/>
      <c r="E12" s="552"/>
      <c r="F12" s="552"/>
      <c r="G12" s="552"/>
      <c r="H12" s="552"/>
      <c r="I12" s="552"/>
      <c r="J12" s="552"/>
      <c r="K12" s="571"/>
      <c r="L12" s="572"/>
      <c r="M12" s="573"/>
      <c r="N12" s="571"/>
      <c r="O12" s="552"/>
      <c r="P12" s="552"/>
      <c r="Q12" s="552"/>
    </row>
    <row r="13" spans="1:256">
      <c r="B13" s="579" t="str">
        <v>מקורות 14.04.2013 ל.ס</v>
      </c>
      <c r="C13" s="550">
        <v>1087758</v>
      </c>
      <c r="D13" s="550" t="s">
        <v>275</v>
      </c>
      <c r="E13" s="550" t="s">
        <v>142</v>
      </c>
      <c r="F13" s="550" t="s">
        <v>276</v>
      </c>
      <c r="G13" s="550" t="s">
        <v>49</v>
      </c>
      <c r="H13" s="550" t="s">
        <v>86</v>
      </c>
      <c r="I13" s="580">
        <v>0.062</v>
      </c>
      <c r="J13" s="581">
        <v>37725</v>
      </c>
      <c r="K13" s="575">
        <v>0.04</v>
      </c>
      <c r="L13" s="576">
        <v>-0.0368</v>
      </c>
      <c r="M13" s="577">
        <v>1046867.25</v>
      </c>
      <c r="N13" s="575">
        <v>127.42</v>
      </c>
      <c r="O13" s="577">
        <v>1333.92</v>
      </c>
      <c r="P13" s="576">
        <v>0.0096</v>
      </c>
      <c r="Q13" s="576">
        <f>+O13/'סיכום נכסי הקרן'!total</f>
        <v>4.16840694752754e-05</v>
      </c>
    </row>
    <row r="14" spans="1:256">
      <c r="B14" s="579" t="str">
        <v>מקורות אג סדרה 6 ל.ס 4.9%</v>
      </c>
      <c r="C14" s="550">
        <v>1100908</v>
      </c>
      <c r="D14" s="550" t="s">
        <v>275</v>
      </c>
      <c r="E14" s="550" t="s">
        <v>142</v>
      </c>
      <c r="F14" s="550" t="s">
        <v>276</v>
      </c>
      <c r="G14" s="550" t="s">
        <v>49</v>
      </c>
      <c r="H14" s="550" t="s">
        <v>86</v>
      </c>
      <c r="I14" s="580">
        <v>0.049</v>
      </c>
      <c r="J14" s="581">
        <v>39076</v>
      </c>
      <c r="K14" s="575">
        <v>11.67</v>
      </c>
      <c r="L14" s="576">
        <v>0.029</v>
      </c>
      <c r="M14" s="577">
        <v>6272900</v>
      </c>
      <c r="N14" s="575">
        <v>149.38</v>
      </c>
      <c r="O14" s="577">
        <v>9370.46</v>
      </c>
      <c r="P14" s="576">
        <v>0.0032</v>
      </c>
      <c r="Q14" s="576">
        <f>+O14/'סיכום נכסי הקרן'!total</f>
        <v>0.000292820338292618</v>
      </c>
    </row>
    <row r="15" spans="1:256">
      <c r="B15" s="579" t="str">
        <v>מקורות אגח 3</v>
      </c>
      <c r="C15" s="550">
        <v>1091990</v>
      </c>
      <c r="D15" s="550" t="s">
        <v>275</v>
      </c>
      <c r="E15" s="550" t="s">
        <v>142</v>
      </c>
      <c r="F15" s="550" t="s">
        <v>276</v>
      </c>
      <c r="G15" s="550" t="s">
        <v>49</v>
      </c>
      <c r="H15" s="550" t="s">
        <v>86</v>
      </c>
      <c r="I15" s="580">
        <v>0.049</v>
      </c>
      <c r="J15" s="581">
        <v>38355</v>
      </c>
      <c r="K15" s="575">
        <v>1.72</v>
      </c>
      <c r="L15" s="576">
        <v>0.0002</v>
      </c>
      <c r="M15" s="577">
        <v>1666666.73</v>
      </c>
      <c r="N15" s="575">
        <v>133.36</v>
      </c>
      <c r="O15" s="577">
        <v>2222.67</v>
      </c>
      <c r="P15" s="576">
        <v>0.01</v>
      </c>
      <c r="Q15" s="576">
        <f>+O15/'סיכום נכסי הקרן'!total</f>
        <v>6.94568869951799e-05</v>
      </c>
    </row>
    <row r="16" spans="1:256">
      <c r="B16" s="579" t="str">
        <v>מקורות אגח ב 5%  2013 ל.ס</v>
      </c>
      <c r="C16" s="550">
        <v>1089200</v>
      </c>
      <c r="D16" s="550" t="s">
        <v>275</v>
      </c>
      <c r="E16" s="550" t="s">
        <v>142</v>
      </c>
      <c r="F16" s="550" t="s">
        <v>276</v>
      </c>
      <c r="G16" s="550" t="s">
        <v>49</v>
      </c>
      <c r="H16" s="550" t="s">
        <v>86</v>
      </c>
      <c r="I16" s="580">
        <v>0.05</v>
      </c>
      <c r="J16" s="581">
        <v>37959</v>
      </c>
      <c r="K16" s="575">
        <v>0.69</v>
      </c>
      <c r="L16" s="576">
        <v>-0.0111</v>
      </c>
      <c r="M16" s="577">
        <v>1400001.11</v>
      </c>
      <c r="N16" s="575">
        <v>129.47</v>
      </c>
      <c r="O16" s="577">
        <v>1812.58</v>
      </c>
      <c r="P16" s="576">
        <v>0.007</v>
      </c>
      <c r="Q16" s="576">
        <f>+O16/'סיכום נכסי הקרן'!total</f>
        <v>5.66418605684709e-05</v>
      </c>
    </row>
    <row r="17" spans="1:256">
      <c r="B17" s="579" t="str">
        <v>מקורות חברת המים בעמ% 4.97 לס</v>
      </c>
      <c r="C17" s="550">
        <v>1091560</v>
      </c>
      <c r="D17" s="550" t="s">
        <v>275</v>
      </c>
      <c r="E17" s="550" t="s">
        <v>142</v>
      </c>
      <c r="F17" s="550" t="s">
        <v>276</v>
      </c>
      <c r="G17" s="550" t="s">
        <v>49</v>
      </c>
      <c r="H17" s="550" t="s">
        <v>86</v>
      </c>
      <c r="I17" s="580">
        <v>0.05</v>
      </c>
      <c r="J17" s="581">
        <v>38280</v>
      </c>
      <c r="K17" s="575">
        <v>1.06</v>
      </c>
      <c r="L17" s="576">
        <v>-0.0048</v>
      </c>
      <c r="M17" s="577">
        <v>3349999.69</v>
      </c>
      <c r="N17" s="575">
        <v>131.13</v>
      </c>
      <c r="O17" s="577">
        <v>4392.85</v>
      </c>
      <c r="P17" s="576">
        <v>0.0241</v>
      </c>
      <c r="Q17" s="576">
        <f>+O17/'סיכום נכסי הקרן'!total</f>
        <v>0.000137273498106681</v>
      </c>
    </row>
    <row r="18" spans="1:256">
      <c r="B18" s="579" t="str">
        <v>לאומי שטר הון 2011 5.1%</v>
      </c>
      <c r="C18" s="550">
        <v>6021927</v>
      </c>
      <c r="D18" s="550" t="s">
        <v>101</v>
      </c>
      <c r="E18" s="550" t="s">
        <v>98</v>
      </c>
      <c r="F18" s="550" t="s">
        <v>48</v>
      </c>
      <c r="G18" s="550" t="s">
        <v>49</v>
      </c>
      <c r="H18" s="550" t="s">
        <v>86</v>
      </c>
      <c r="I18" s="580">
        <v>0.051</v>
      </c>
      <c r="J18" s="581">
        <v>38293</v>
      </c>
      <c r="K18" s="575">
        <v>2.04</v>
      </c>
      <c r="L18" s="576">
        <v>0.004</v>
      </c>
      <c r="M18" s="577">
        <v>2500000</v>
      </c>
      <c r="N18" s="575">
        <v>135.79</v>
      </c>
      <c r="O18" s="577">
        <v>3394.75</v>
      </c>
      <c r="P18" s="576"/>
      <c r="Q18" s="576">
        <f>+O18/'סיכום נכסי הקרן'!total</f>
        <v>0.000106083569367872</v>
      </c>
    </row>
    <row r="19" spans="1:256">
      <c r="B19" s="579" t="str">
        <v>לאומי שטר הון 2015 5%</v>
      </c>
      <c r="C19" s="550">
        <v>6021992</v>
      </c>
      <c r="D19" s="550" t="s">
        <v>101</v>
      </c>
      <c r="E19" s="550" t="s">
        <v>98</v>
      </c>
      <c r="F19" s="550" t="s">
        <v>48</v>
      </c>
      <c r="G19" s="550" t="s">
        <v>49</v>
      </c>
      <c r="H19" s="550" t="s">
        <v>86</v>
      </c>
      <c r="I19" s="580">
        <v>0.05</v>
      </c>
      <c r="J19" s="581">
        <v>38330</v>
      </c>
      <c r="K19" s="575">
        <v>1.19</v>
      </c>
      <c r="L19" s="576">
        <v>-0.0024</v>
      </c>
      <c r="M19" s="577">
        <v>1000000</v>
      </c>
      <c r="N19" s="575">
        <v>130.89</v>
      </c>
      <c r="O19" s="577">
        <v>1308.9</v>
      </c>
      <c r="P19" s="576"/>
      <c r="Q19" s="576">
        <f>+O19/'סיכום נכסי הקרן'!total</f>
        <v>4.09022119288923e-05</v>
      </c>
    </row>
    <row r="20" spans="1:256">
      <c r="B20" s="579" t="str">
        <v>עירית רעננה 5% 2021</v>
      </c>
      <c r="C20" s="550">
        <v>1098698</v>
      </c>
      <c r="D20" s="550" t="str">
        <v>עריית רעננה</v>
      </c>
      <c r="E20" s="550" t="s">
        <v>109</v>
      </c>
      <c r="F20" s="550" t="s">
        <v>48</v>
      </c>
      <c r="G20" s="550" t="s">
        <v>49</v>
      </c>
      <c r="H20" s="550" t="s">
        <v>86</v>
      </c>
      <c r="I20" s="580">
        <v>0.05</v>
      </c>
      <c r="J20" s="581">
        <v>38918</v>
      </c>
      <c r="K20" s="575">
        <v>3.78</v>
      </c>
      <c r="L20" s="576">
        <v>0.0182</v>
      </c>
      <c r="M20" s="577">
        <v>40494.89</v>
      </c>
      <c r="N20" s="575">
        <v>131.8</v>
      </c>
      <c r="O20" s="577">
        <v>53.96</v>
      </c>
      <c r="P20" s="576">
        <v>0.0005</v>
      </c>
      <c r="Q20" s="576">
        <f>+O20/'סיכום נכסי הקרן'!total</f>
        <v>1.68621235822678e-06</v>
      </c>
    </row>
    <row r="21" spans="1:256">
      <c r="B21" s="579" t="str">
        <v>דור גז בעמ 4.95% 5.2020 ל.ס</v>
      </c>
      <c r="C21" s="550">
        <v>1093491</v>
      </c>
      <c r="D21" s="550" t="str">
        <v>דור גז</v>
      </c>
      <c r="E21" s="550" t="s">
        <v>142</v>
      </c>
      <c r="F21" s="550" t="s">
        <v>105</v>
      </c>
      <c r="G21" s="550" t="s">
        <v>49</v>
      </c>
      <c r="H21" s="550" t="s">
        <v>86</v>
      </c>
      <c r="I21" s="580">
        <v>0.05</v>
      </c>
      <c r="J21" s="581">
        <v>38495</v>
      </c>
      <c r="K21" s="575">
        <v>3.36</v>
      </c>
      <c r="L21" s="576">
        <v>0.0186</v>
      </c>
      <c r="M21" s="577">
        <v>2581241.7</v>
      </c>
      <c r="N21" s="575">
        <v>134.82</v>
      </c>
      <c r="O21" s="577">
        <v>3480.03</v>
      </c>
      <c r="P21" s="576">
        <v>0.0507</v>
      </c>
      <c r="Q21" s="576">
        <f>+O21/'סיכום נכסי הקרן'!total</f>
        <v>0.000108748509877686</v>
      </c>
    </row>
    <row r="22" spans="1:256">
      <c r="B22" s="579" t="str">
        <v>הראל ביטוח</v>
      </c>
      <c r="C22" s="550">
        <v>1089655</v>
      </c>
      <c r="D22" s="550" t="s">
        <v>110</v>
      </c>
      <c r="E22" s="550" t="s">
        <v>111</v>
      </c>
      <c r="F22" s="550" t="s">
        <v>105</v>
      </c>
      <c r="G22" s="550" t="s">
        <v>49</v>
      </c>
      <c r="H22" s="550" t="s">
        <v>86</v>
      </c>
      <c r="I22" s="580">
        <v>0.056</v>
      </c>
      <c r="J22" s="581">
        <v>38035</v>
      </c>
      <c r="K22" s="575">
        <v>2.78</v>
      </c>
      <c r="L22" s="576">
        <v>0.0115</v>
      </c>
      <c r="M22" s="577">
        <v>4380000</v>
      </c>
      <c r="N22" s="575">
        <v>141.52</v>
      </c>
      <c r="O22" s="577">
        <v>6497.86</v>
      </c>
      <c r="P22" s="576">
        <v>0.0365</v>
      </c>
      <c r="Q22" s="576">
        <f>+O22/'סיכום נכסי הקרן'!total</f>
        <v>0.000203053592179901</v>
      </c>
    </row>
    <row r="23" spans="1:256">
      <c r="B23" s="579" t="s">
        <v>277</v>
      </c>
      <c r="C23" s="550">
        <v>90741162</v>
      </c>
      <c r="D23" s="550" t="s">
        <v>101</v>
      </c>
      <c r="E23" s="550" t="s">
        <v>98</v>
      </c>
      <c r="F23" s="550" t="s">
        <v>105</v>
      </c>
      <c r="G23" s="550" t="s">
        <v>49</v>
      </c>
      <c r="H23" s="550" t="s">
        <v>86</v>
      </c>
      <c r="I23" s="580">
        <v>0.064</v>
      </c>
      <c r="J23" s="581">
        <v>36919</v>
      </c>
      <c r="K23" s="575">
        <v>1.8</v>
      </c>
      <c r="L23" s="576">
        <v>0.0081</v>
      </c>
      <c r="M23" s="577">
        <v>60000</v>
      </c>
      <c r="N23" s="575">
        <v>144.75</v>
      </c>
      <c r="O23" s="577">
        <v>86.85</v>
      </c>
      <c r="P23" s="576"/>
      <c r="Q23" s="576">
        <f>+O23/'סיכום נכסי הקרן'!total</f>
        <v>2.71400191460333e-06</v>
      </c>
    </row>
    <row r="24" spans="1:256">
      <c r="B24" s="579" t="s">
        <v>277</v>
      </c>
      <c r="C24" s="550">
        <v>6401525</v>
      </c>
      <c r="D24" s="550" t="s">
        <v>101</v>
      </c>
      <c r="E24" s="550" t="s">
        <v>98</v>
      </c>
      <c r="F24" s="550" t="s">
        <v>105</v>
      </c>
      <c r="G24" s="550" t="s">
        <v>49</v>
      </c>
      <c r="H24" s="550" t="s">
        <v>86</v>
      </c>
      <c r="I24" s="580">
        <v>0.064</v>
      </c>
      <c r="J24" s="581">
        <v>36920</v>
      </c>
      <c r="K24" s="575">
        <v>1.8</v>
      </c>
      <c r="L24" s="576">
        <v>0.0055</v>
      </c>
      <c r="M24" s="577">
        <v>900000</v>
      </c>
      <c r="N24" s="575">
        <v>145.43</v>
      </c>
      <c r="O24" s="577">
        <v>1308.87</v>
      </c>
      <c r="P24" s="576"/>
      <c r="Q24" s="576">
        <f>+O24/'סיכום נכסי הקרן'!total</f>
        <v>4.09012744498199e-05</v>
      </c>
    </row>
    <row r="25" spans="1:256">
      <c r="B25" s="579" t="str">
        <v>לאומי למשכנתאות שה</v>
      </c>
      <c r="C25" s="550">
        <v>6020903</v>
      </c>
      <c r="D25" s="550" t="s">
        <v>101</v>
      </c>
      <c r="E25" s="550" t="s">
        <v>98</v>
      </c>
      <c r="F25" s="550" t="s">
        <v>105</v>
      </c>
      <c r="G25" s="550" t="s">
        <v>49</v>
      </c>
      <c r="H25" s="550" t="s">
        <v>86</v>
      </c>
      <c r="I25" s="580">
        <v>0.061</v>
      </c>
      <c r="J25" s="581">
        <v>36489</v>
      </c>
      <c r="K25" s="575">
        <v>7.04</v>
      </c>
      <c r="L25" s="576">
        <v>0.0285</v>
      </c>
      <c r="M25" s="577">
        <v>169350</v>
      </c>
      <c r="N25" s="575">
        <v>162.84</v>
      </c>
      <c r="O25" s="577">
        <v>275.77</v>
      </c>
      <c r="P25" s="576"/>
      <c r="Q25" s="576">
        <f>+O25/'סיכום נכסי הקרן'!total</f>
        <v>8.61762012654185e-06</v>
      </c>
    </row>
    <row r="26" spans="1:256">
      <c r="B26" s="579" t="str">
        <v>לאומי שטר הון 2014 5.9%</v>
      </c>
      <c r="C26" s="550">
        <v>90741140</v>
      </c>
      <c r="D26" s="550" t="s">
        <v>101</v>
      </c>
      <c r="E26" s="550" t="s">
        <v>98</v>
      </c>
      <c r="F26" s="550" t="s">
        <v>105</v>
      </c>
      <c r="G26" s="550" t="s">
        <v>49</v>
      </c>
      <c r="H26" s="550" t="s">
        <v>86</v>
      </c>
      <c r="I26" s="580">
        <v>0.059</v>
      </c>
      <c r="J26" s="581">
        <v>36398</v>
      </c>
      <c r="K26" s="575">
        <v>0.9</v>
      </c>
      <c r="L26" s="576">
        <v>0.0026</v>
      </c>
      <c r="M26" s="577">
        <v>240000</v>
      </c>
      <c r="N26" s="575">
        <v>143.39</v>
      </c>
      <c r="O26" s="577">
        <v>344.14</v>
      </c>
      <c r="P26" s="576"/>
      <c r="Q26" s="576">
        <f>+O26/'סיכום נכסי הקרן'!total</f>
        <v>1.07541349325456e-05</v>
      </c>
    </row>
    <row r="27" spans="1:256">
      <c r="B27" s="579" t="str">
        <v>מזרחי שה</v>
      </c>
      <c r="C27" s="550">
        <v>6851844</v>
      </c>
      <c r="D27" s="550" t="s">
        <v>97</v>
      </c>
      <c r="E27" s="550" t="s">
        <v>98</v>
      </c>
      <c r="F27" s="550" t="s">
        <v>105</v>
      </c>
      <c r="G27" s="550" t="s">
        <v>49</v>
      </c>
      <c r="H27" s="550" t="s">
        <v>86</v>
      </c>
      <c r="I27" s="580">
        <v>0.052</v>
      </c>
      <c r="J27" s="581">
        <v>37992</v>
      </c>
      <c r="K27" s="575">
        <v>1.27</v>
      </c>
      <c r="L27" s="576">
        <v>-0.0012</v>
      </c>
      <c r="M27" s="577">
        <v>4166658.33</v>
      </c>
      <c r="N27" s="575">
        <v>132.4</v>
      </c>
      <c r="O27" s="577">
        <v>5516.66</v>
      </c>
      <c r="P27" s="576"/>
      <c r="Q27" s="576">
        <f>+O27/'סיכום נכסי הקרן'!total</f>
        <v>0.000172391776651878</v>
      </c>
    </row>
    <row r="28" spans="1:256">
      <c r="B28" s="579" t="str">
        <v>מזרחי שה 5.2% 2015</v>
      </c>
      <c r="C28" s="550">
        <v>6851893</v>
      </c>
      <c r="D28" s="550" t="s">
        <v>97</v>
      </c>
      <c r="E28" s="550" t="s">
        <v>98</v>
      </c>
      <c r="F28" s="550" t="s">
        <v>105</v>
      </c>
      <c r="G28" s="550" t="s">
        <v>49</v>
      </c>
      <c r="H28" s="550" t="s">
        <v>86</v>
      </c>
      <c r="I28" s="580">
        <v>0.052</v>
      </c>
      <c r="J28" s="581">
        <v>38012</v>
      </c>
      <c r="K28" s="575">
        <v>1.32</v>
      </c>
      <c r="L28" s="576">
        <v>-0.0012</v>
      </c>
      <c r="M28" s="577">
        <v>3333326.67</v>
      </c>
      <c r="N28" s="575">
        <v>132.68</v>
      </c>
      <c r="O28" s="577">
        <v>4422.66</v>
      </c>
      <c r="P28" s="576"/>
      <c r="Q28" s="576">
        <f>+O28/'סיכום נכסי הקרן'!total</f>
        <v>0.000138205039811624</v>
      </c>
    </row>
    <row r="29" spans="1:256">
      <c r="B29" s="579" t="str">
        <v>מזרחי שה 5.3%</v>
      </c>
      <c r="C29" s="550">
        <v>6851927</v>
      </c>
      <c r="D29" s="550" t="s">
        <v>97</v>
      </c>
      <c r="E29" s="550" t="s">
        <v>98</v>
      </c>
      <c r="F29" s="550" t="s">
        <v>105</v>
      </c>
      <c r="G29" s="550" t="s">
        <v>49</v>
      </c>
      <c r="H29" s="550" t="s">
        <v>86</v>
      </c>
      <c r="I29" s="580">
        <v>0.053</v>
      </c>
      <c r="J29" s="581">
        <v>38097</v>
      </c>
      <c r="K29" s="575">
        <v>1.03</v>
      </c>
      <c r="L29" s="576">
        <v>-0.0004</v>
      </c>
      <c r="M29" s="577">
        <v>2499999.77</v>
      </c>
      <c r="N29" s="575">
        <v>136.08</v>
      </c>
      <c r="O29" s="577">
        <v>3402</v>
      </c>
      <c r="P29" s="576"/>
      <c r="Q29" s="576">
        <f>+O29/'סיכום נכסי הקרן'!total</f>
        <v>0.000106310126810369</v>
      </c>
    </row>
    <row r="30" spans="1:256">
      <c r="B30" s="579" t="str">
        <v>מזרחי שה נדחה 5.3% 15.02.2010</v>
      </c>
      <c r="C30" s="550">
        <v>6851901</v>
      </c>
      <c r="D30" s="550" t="s">
        <v>97</v>
      </c>
      <c r="E30" s="550" t="s">
        <v>98</v>
      </c>
      <c r="F30" s="550" t="s">
        <v>105</v>
      </c>
      <c r="G30" s="550" t="s">
        <v>49</v>
      </c>
      <c r="H30" s="550" t="s">
        <v>86</v>
      </c>
      <c r="I30" s="580">
        <v>0.053</v>
      </c>
      <c r="J30" s="581">
        <v>38032</v>
      </c>
      <c r="K30" s="575">
        <v>1.38</v>
      </c>
      <c r="L30" s="576">
        <v>0.0004</v>
      </c>
      <c r="M30" s="577">
        <v>4999999.53</v>
      </c>
      <c r="N30" s="575">
        <v>132.57</v>
      </c>
      <c r="O30" s="577">
        <v>6628.5</v>
      </c>
      <c r="P30" s="576"/>
      <c r="Q30" s="576">
        <f>+O30/'סיכום נכסי הקרן'!total</f>
        <v>0.000207136001047187</v>
      </c>
    </row>
    <row r="31" spans="1:256">
      <c r="B31" s="579" t="str">
        <v>מזרחי שטר הון</v>
      </c>
      <c r="C31" s="550">
        <v>6851778</v>
      </c>
      <c r="D31" s="550" t="s">
        <v>97</v>
      </c>
      <c r="E31" s="550" t="s">
        <v>98</v>
      </c>
      <c r="F31" s="550" t="s">
        <v>105</v>
      </c>
      <c r="G31" s="550" t="s">
        <v>49</v>
      </c>
      <c r="H31" s="550" t="s">
        <v>86</v>
      </c>
      <c r="I31" s="580">
        <v>0.053</v>
      </c>
      <c r="J31" s="581">
        <v>37971</v>
      </c>
      <c r="K31" s="575">
        <v>1.19</v>
      </c>
      <c r="L31" s="576">
        <v>-0.0012</v>
      </c>
      <c r="M31" s="577">
        <v>6666666.05</v>
      </c>
      <c r="N31" s="575">
        <v>132.57</v>
      </c>
      <c r="O31" s="577">
        <v>8838</v>
      </c>
      <c r="P31" s="576"/>
      <c r="Q31" s="576">
        <f>+O31/'סיכום נכסי הקרן'!total</f>
        <v>0.000276181334729582</v>
      </c>
    </row>
    <row r="32" spans="1:256">
      <c r="B32" s="579" t="str">
        <v>מזרחי שטר הון 2014</v>
      </c>
      <c r="C32" s="550">
        <v>6851745</v>
      </c>
      <c r="D32" s="550" t="s">
        <v>97</v>
      </c>
      <c r="E32" s="550" t="s">
        <v>98</v>
      </c>
      <c r="F32" s="550" t="s">
        <v>105</v>
      </c>
      <c r="G32" s="550" t="s">
        <v>49</v>
      </c>
      <c r="H32" s="550" t="s">
        <v>86</v>
      </c>
      <c r="I32" s="580">
        <v>0.051</v>
      </c>
      <c r="J32" s="581">
        <v>37959</v>
      </c>
      <c r="K32" s="575">
        <v>1.16</v>
      </c>
      <c r="L32" s="576">
        <v>-0.0012</v>
      </c>
      <c r="M32" s="577">
        <v>6666666.05</v>
      </c>
      <c r="N32" s="575">
        <v>131.94</v>
      </c>
      <c r="O32" s="577">
        <v>8796</v>
      </c>
      <c r="P32" s="576"/>
      <c r="Q32" s="576">
        <f>+O32/'סיכום נכסי הקרן'!total</f>
        <v>0.00027486886402822</v>
      </c>
    </row>
    <row r="33" spans="1:256">
      <c r="B33" s="579" t="str">
        <v>מניב ראשון ל.ס.</v>
      </c>
      <c r="C33" s="550">
        <v>1092477</v>
      </c>
      <c r="D33" s="550" t="str">
        <v>מניב ראשון</v>
      </c>
      <c r="E33" s="550" t="s">
        <v>142</v>
      </c>
      <c r="F33" s="550" t="s">
        <v>105</v>
      </c>
      <c r="G33" s="550" t="s">
        <v>49</v>
      </c>
      <c r="H33" s="550" t="s">
        <v>86</v>
      </c>
      <c r="I33" s="580">
        <v>0.059</v>
      </c>
      <c r="J33" s="581">
        <v>38307</v>
      </c>
      <c r="K33" s="575">
        <v>3.56</v>
      </c>
      <c r="L33" s="576">
        <v>0.0147</v>
      </c>
      <c r="M33" s="577">
        <v>1598437.5</v>
      </c>
      <c r="N33" s="575">
        <v>142.09</v>
      </c>
      <c r="O33" s="577">
        <v>2271.22</v>
      </c>
      <c r="P33" s="576">
        <v>0.0369</v>
      </c>
      <c r="Q33" s="576">
        <f>+O33/'סיכום נכסי הקרן'!total</f>
        <v>7.09740406273502e-05</v>
      </c>
    </row>
    <row r="34" spans="1:256">
      <c r="B34" s="579" t="str">
        <v>נצבא החזקות ב 2015</v>
      </c>
      <c r="C34" s="550">
        <v>1088962</v>
      </c>
      <c r="D34" s="550" t="s">
        <v>112</v>
      </c>
      <c r="E34" s="550" t="s">
        <v>113</v>
      </c>
      <c r="F34" s="550" t="s">
        <v>105</v>
      </c>
      <c r="G34" s="550" t="s">
        <v>49</v>
      </c>
      <c r="H34" s="550" t="s">
        <v>86</v>
      </c>
      <c r="I34" s="580">
        <v>0.059</v>
      </c>
      <c r="J34" s="581">
        <v>37951</v>
      </c>
      <c r="K34" s="575">
        <v>1.71</v>
      </c>
      <c r="L34" s="576">
        <v>0.0057</v>
      </c>
      <c r="M34" s="577">
        <v>1876843.2</v>
      </c>
      <c r="N34" s="575">
        <v>135.38</v>
      </c>
      <c r="O34" s="577">
        <v>2540.87</v>
      </c>
      <c r="P34" s="576">
        <v>0.0306</v>
      </c>
      <c r="Q34" s="576">
        <f>+O34/'סיכום נכסי הקרן'!total</f>
        <v>7.94004150231221e-05</v>
      </c>
    </row>
    <row r="35" spans="1:256">
      <c r="B35" s="579" t="str">
        <v>נתיבי גז  סדרה א ל.ס 5.6%</v>
      </c>
      <c r="C35" s="550">
        <v>1103084</v>
      </c>
      <c r="D35" s="550" t="str">
        <v>נתיבי גז</v>
      </c>
      <c r="E35" s="550" t="s">
        <v>142</v>
      </c>
      <c r="F35" s="550" t="s">
        <v>105</v>
      </c>
      <c r="G35" s="550" t="s">
        <v>49</v>
      </c>
      <c r="H35" s="550" t="s">
        <v>86</v>
      </c>
      <c r="I35" s="580">
        <v>0.056</v>
      </c>
      <c r="J35" s="581">
        <v>39350</v>
      </c>
      <c r="K35" s="575">
        <v>7.12</v>
      </c>
      <c r="L35" s="576">
        <v>0.0271</v>
      </c>
      <c r="M35" s="577">
        <v>15238019.13</v>
      </c>
      <c r="N35" s="575">
        <v>146.48</v>
      </c>
      <c r="O35" s="577">
        <v>22320.65</v>
      </c>
      <c r="P35" s="576">
        <v>0.0139</v>
      </c>
      <c r="Q35" s="576">
        <f>+O35/'סיכום נכסי הקרן'!total</f>
        <v>0.000697504741913538</v>
      </c>
    </row>
    <row r="36" spans="1:256">
      <c r="B36" s="579" t="str">
        <v>פועלים שטר הון 2016</v>
      </c>
      <c r="C36" s="550">
        <v>90194162</v>
      </c>
      <c r="D36" s="550" t="s">
        <v>102</v>
      </c>
      <c r="E36" s="550" t="s">
        <v>98</v>
      </c>
      <c r="F36" s="550" t="s">
        <v>105</v>
      </c>
      <c r="G36" s="550" t="s">
        <v>49</v>
      </c>
      <c r="H36" s="550" t="s">
        <v>86</v>
      </c>
      <c r="I36" s="580">
        <v>0.063</v>
      </c>
      <c r="J36" s="581">
        <v>36943</v>
      </c>
      <c r="K36" s="575">
        <v>1.86</v>
      </c>
      <c r="L36" s="576">
        <v>0.0064</v>
      </c>
      <c r="M36" s="577">
        <v>30000</v>
      </c>
      <c r="N36" s="575">
        <v>145.59</v>
      </c>
      <c r="O36" s="577">
        <v>43.68</v>
      </c>
      <c r="P36" s="576"/>
      <c r="Q36" s="576">
        <f>+O36/'סיכום נכסי הקרן'!total</f>
        <v>1.36496952941708e-06</v>
      </c>
    </row>
    <row r="37" spans="1:256">
      <c r="B37" s="579" t="str">
        <v>פועלים שטר הון 6  וחצי</v>
      </c>
      <c r="C37" s="550">
        <v>626279</v>
      </c>
      <c r="D37" s="550" t="s">
        <v>102</v>
      </c>
      <c r="E37" s="550" t="s">
        <v>98</v>
      </c>
      <c r="F37" s="550" t="s">
        <v>105</v>
      </c>
      <c r="G37" s="550" t="s">
        <v>49</v>
      </c>
      <c r="H37" s="550" t="s">
        <v>86</v>
      </c>
      <c r="I37" s="580">
        <v>0.065</v>
      </c>
      <c r="J37" s="581">
        <v>37594</v>
      </c>
      <c r="K37" s="575">
        <v>2.67</v>
      </c>
      <c r="L37" s="576">
        <v>0.0084</v>
      </c>
      <c r="M37" s="577">
        <v>1127245.25</v>
      </c>
      <c r="N37" s="575">
        <v>140.29</v>
      </c>
      <c r="O37" s="577">
        <v>1581.41</v>
      </c>
      <c r="P37" s="576"/>
      <c r="Q37" s="576">
        <f>+O37/'סיכום נכסי הקרן'!total</f>
        <v>4.94179593295665e-05</v>
      </c>
    </row>
    <row r="38" spans="1:256">
      <c r="B38" s="579" t="str">
        <v>פועלים שטר הון 6%</v>
      </c>
      <c r="C38" s="550">
        <v>90194164</v>
      </c>
      <c r="D38" s="550" t="s">
        <v>102</v>
      </c>
      <c r="E38" s="550" t="s">
        <v>98</v>
      </c>
      <c r="F38" s="550" t="s">
        <v>105</v>
      </c>
      <c r="G38" s="550" t="s">
        <v>49</v>
      </c>
      <c r="H38" s="550" t="s">
        <v>86</v>
      </c>
      <c r="I38" s="580">
        <v>0.06</v>
      </c>
      <c r="J38" s="581">
        <v>36972</v>
      </c>
      <c r="K38" s="575">
        <v>1.95</v>
      </c>
      <c r="L38" s="576">
        <v>0.0009</v>
      </c>
      <c r="M38" s="577">
        <v>450000</v>
      </c>
      <c r="N38" s="575">
        <v>146.58</v>
      </c>
      <c r="O38" s="577">
        <v>659.61</v>
      </c>
      <c r="P38" s="576"/>
      <c r="Q38" s="576">
        <f>+O38/'סיכום נכסי הקרן'!total</f>
        <v>2.06123523648993e-05</v>
      </c>
    </row>
    <row r="39" spans="1:256">
      <c r="B39" s="579" t="str">
        <v>פועלים שטר הון 6.5</v>
      </c>
      <c r="C39" s="550">
        <v>6626048</v>
      </c>
      <c r="D39" s="550" t="s">
        <v>102</v>
      </c>
      <c r="E39" s="550" t="s">
        <v>98</v>
      </c>
      <c r="F39" s="550" t="s">
        <v>105</v>
      </c>
      <c r="G39" s="550" t="s">
        <v>49</v>
      </c>
      <c r="H39" s="550" t="s">
        <v>86</v>
      </c>
      <c r="I39" s="580">
        <v>0.065</v>
      </c>
      <c r="J39" s="581">
        <v>36870</v>
      </c>
      <c r="K39" s="575">
        <v>1.67</v>
      </c>
      <c r="L39" s="576">
        <v>0.0025</v>
      </c>
      <c r="M39" s="577">
        <v>30000</v>
      </c>
      <c r="N39" s="575">
        <v>146.37</v>
      </c>
      <c r="O39" s="577">
        <v>43.91</v>
      </c>
      <c r="P39" s="576"/>
      <c r="Q39" s="576">
        <f>+O39/'סיכום נכסי הקרן'!total</f>
        <v>1.37215686897216e-06</v>
      </c>
    </row>
    <row r="40" spans="1:256">
      <c r="B40" s="579" t="str">
        <v>פלאפון אגח ב</v>
      </c>
      <c r="C40" s="550">
        <v>1092394</v>
      </c>
      <c r="D40" s="550" t="s">
        <v>278</v>
      </c>
      <c r="E40" s="550" t="s">
        <v>142</v>
      </c>
      <c r="F40" s="550" t="s">
        <v>105</v>
      </c>
      <c r="G40" s="550" t="s">
        <v>49</v>
      </c>
      <c r="H40" s="550" t="s">
        <v>86</v>
      </c>
      <c r="I40" s="580">
        <v>0.044</v>
      </c>
      <c r="J40" s="581">
        <v>38412</v>
      </c>
      <c r="K40" s="575">
        <v>1.16</v>
      </c>
      <c r="L40" s="576">
        <v>0.0122</v>
      </c>
      <c r="M40" s="577">
        <v>1600000</v>
      </c>
      <c r="N40" s="575">
        <v>127.03</v>
      </c>
      <c r="O40" s="577">
        <v>2032.48</v>
      </c>
      <c r="P40" s="576">
        <v>0.016</v>
      </c>
      <c r="Q40" s="576">
        <f>+O40/'סיכום נכסי הקרן'!total</f>
        <v>6.35135821691764e-05</v>
      </c>
    </row>
    <row r="41" spans="1:256">
      <c r="B41" s="579" t="str">
        <v>פלאפון תקשורות סד א ל.ס</v>
      </c>
      <c r="C41" s="550">
        <v>1090778</v>
      </c>
      <c r="D41" s="550" t="s">
        <v>278</v>
      </c>
      <c r="E41" s="550" t="s">
        <v>142</v>
      </c>
      <c r="F41" s="550" t="s">
        <v>105</v>
      </c>
      <c r="G41" s="550" t="s">
        <v>49</v>
      </c>
      <c r="H41" s="550" t="s">
        <v>86</v>
      </c>
      <c r="I41" s="580">
        <v>0.052</v>
      </c>
      <c r="J41" s="581">
        <v>38169</v>
      </c>
      <c r="K41" s="575">
        <v>0.75</v>
      </c>
      <c r="L41" s="576">
        <v>0.0095</v>
      </c>
      <c r="M41" s="577">
        <v>100338.6</v>
      </c>
      <c r="N41" s="575">
        <v>126.56</v>
      </c>
      <c r="O41" s="577">
        <v>126.99</v>
      </c>
      <c r="P41" s="576">
        <v>0.0032</v>
      </c>
      <c r="Q41" s="576">
        <f>+O41/'סיכום נכסי הקרן'!total</f>
        <v>3.96834891347699e-06</v>
      </c>
    </row>
    <row r="42" spans="1:256">
      <c r="B42" s="579" t="str">
        <v>פלאפון תקשורת בעמ 4.55% ל.ס</v>
      </c>
      <c r="C42" s="550">
        <v>1093582</v>
      </c>
      <c r="D42" s="550" t="s">
        <v>278</v>
      </c>
      <c r="E42" s="550" t="s">
        <v>142</v>
      </c>
      <c r="F42" s="550" t="s">
        <v>105</v>
      </c>
      <c r="G42" s="550" t="s">
        <v>49</v>
      </c>
      <c r="H42" s="550" t="s">
        <v>86</v>
      </c>
      <c r="I42" s="580">
        <v>0.046</v>
      </c>
      <c r="J42" s="581">
        <v>38536</v>
      </c>
      <c r="K42" s="575">
        <v>1.24</v>
      </c>
      <c r="L42" s="576">
        <v>0.0119</v>
      </c>
      <c r="M42" s="577">
        <v>2584028.28</v>
      </c>
      <c r="N42" s="575">
        <v>127.29</v>
      </c>
      <c r="O42" s="577">
        <v>3289.21</v>
      </c>
      <c r="P42" s="576">
        <v>0.031</v>
      </c>
      <c r="Q42" s="576">
        <f>+O42/'סיכום נכסי הקרן'!total</f>
        <v>0.000102785517991162</v>
      </c>
    </row>
    <row r="43" spans="1:256">
      <c r="B43" s="579" t="str">
        <v>קנית השלום השק 4.95%  6.2015</v>
      </c>
      <c r="C43" s="550">
        <v>1093533</v>
      </c>
      <c r="D43" s="550" t="str">
        <v>קנית השלום</v>
      </c>
      <c r="E43" s="550" t="s">
        <v>113</v>
      </c>
      <c r="F43" s="550" t="s">
        <v>105</v>
      </c>
      <c r="G43" s="550" t="s">
        <v>54</v>
      </c>
      <c r="H43" s="550" t="s">
        <v>86</v>
      </c>
      <c r="I43" s="580">
        <v>0.05</v>
      </c>
      <c r="J43" s="581">
        <v>38503</v>
      </c>
      <c r="K43" s="575">
        <v>1.83</v>
      </c>
      <c r="L43" s="576">
        <v>0.0066</v>
      </c>
      <c r="M43" s="577">
        <v>2622482.12</v>
      </c>
      <c r="N43" s="575">
        <v>131.45</v>
      </c>
      <c r="O43" s="577">
        <v>3486.61</v>
      </c>
      <c r="P43" s="576">
        <v>0.0076</v>
      </c>
      <c r="Q43" s="576">
        <f>+O43/'סיכום נכסי הקרן'!total</f>
        <v>0.000108954130287566</v>
      </c>
    </row>
    <row r="44" spans="1:256">
      <c r="B44" s="579" t="str">
        <v>שטר הון בנהפ 6.3</v>
      </c>
      <c r="C44" s="550">
        <v>90194151</v>
      </c>
      <c r="D44" s="550" t="s">
        <v>102</v>
      </c>
      <c r="E44" s="550" t="s">
        <v>98</v>
      </c>
      <c r="F44" s="550" t="s">
        <v>105</v>
      </c>
      <c r="G44" s="550" t="s">
        <v>49</v>
      </c>
      <c r="H44" s="550" t="s">
        <v>86</v>
      </c>
      <c r="I44" s="580">
        <v>0.063</v>
      </c>
      <c r="J44" s="581">
        <v>36844</v>
      </c>
      <c r="K44" s="575">
        <v>1.59</v>
      </c>
      <c r="L44" s="576">
        <v>0.0066</v>
      </c>
      <c r="M44" s="577">
        <v>60000</v>
      </c>
      <c r="N44" s="575">
        <v>145.76</v>
      </c>
      <c r="O44" s="577">
        <v>87.46</v>
      </c>
      <c r="P44" s="576"/>
      <c r="Q44" s="576">
        <f>+O44/'סיכום נכסי הקרן'!total</f>
        <v>2.7330639890755e-06</v>
      </c>
    </row>
    <row r="45" spans="1:256">
      <c r="B45" s="579" t="str">
        <v>שטר הון מנורה  8.7.2015</v>
      </c>
      <c r="C45" s="550">
        <v>1090737</v>
      </c>
      <c r="D45" s="550" t="s">
        <v>124</v>
      </c>
      <c r="E45" s="550" t="s">
        <v>111</v>
      </c>
      <c r="F45" s="550" t="s">
        <v>105</v>
      </c>
      <c r="G45" s="550" t="s">
        <v>49</v>
      </c>
      <c r="H45" s="550" t="s">
        <v>86</v>
      </c>
      <c r="I45" s="580">
        <v>0.058</v>
      </c>
      <c r="J45" s="581">
        <v>37448</v>
      </c>
      <c r="K45" s="575">
        <v>1.25</v>
      </c>
      <c r="L45" s="576">
        <v>-0.0004</v>
      </c>
      <c r="M45" s="577">
        <v>300000</v>
      </c>
      <c r="N45" s="575">
        <v>144.29</v>
      </c>
      <c r="O45" s="577">
        <v>432.87</v>
      </c>
      <c r="P45" s="576">
        <v>0.0167</v>
      </c>
      <c r="Q45" s="576">
        <f>+O45/'סיכום נכסי הקרן'!total</f>
        <v>1.35268855356862e-05</v>
      </c>
    </row>
    <row r="46" spans="1:256">
      <c r="B46" s="579" t="str">
        <v>אוצר החייל שה 2013</v>
      </c>
      <c r="C46" s="550">
        <v>6014153</v>
      </c>
      <c r="D46" s="550" t="str">
        <v>בנק אוצר החייל בע"מ</v>
      </c>
      <c r="E46" s="550" t="s">
        <v>98</v>
      </c>
      <c r="F46" s="550" t="s">
        <v>57</v>
      </c>
      <c r="G46" s="550" t="s">
        <v>54</v>
      </c>
      <c r="H46" s="550" t="s">
        <v>86</v>
      </c>
      <c r="I46" s="580">
        <v>0.057</v>
      </c>
      <c r="J46" s="581">
        <v>37943</v>
      </c>
      <c r="K46" s="575">
        <v>0.64</v>
      </c>
      <c r="L46" s="576">
        <v>-0.0086</v>
      </c>
      <c r="M46" s="577">
        <v>250000</v>
      </c>
      <c r="N46" s="575">
        <v>130.06</v>
      </c>
      <c r="O46" s="577">
        <v>325.15</v>
      </c>
      <c r="P46" s="576"/>
      <c r="Q46" s="576">
        <f>+O46/'סיכום נכסי הקרן'!total</f>
        <v>1.01607106797153e-05</v>
      </c>
    </row>
    <row r="47" spans="1:256">
      <c r="B47" s="579" t="str">
        <v>בינלאומי שטר הון 2016</v>
      </c>
      <c r="C47" s="550">
        <v>7342132</v>
      </c>
      <c r="D47" s="550" t="s">
        <v>108</v>
      </c>
      <c r="E47" s="550" t="s">
        <v>98</v>
      </c>
      <c r="F47" s="550" t="s">
        <v>57</v>
      </c>
      <c r="G47" s="550" t="s">
        <v>49</v>
      </c>
      <c r="H47" s="550" t="s">
        <v>86</v>
      </c>
      <c r="I47" s="580">
        <v>0.052</v>
      </c>
      <c r="J47" s="581">
        <v>37251</v>
      </c>
      <c r="K47" s="575">
        <v>2.18</v>
      </c>
      <c r="L47" s="576">
        <v>0.0087</v>
      </c>
      <c r="M47" s="577">
        <v>1200000</v>
      </c>
      <c r="N47" s="575">
        <v>142.07</v>
      </c>
      <c r="O47" s="577">
        <v>1704.84</v>
      </c>
      <c r="P47" s="576"/>
      <c r="Q47" s="576">
        <f>+O47/'סיכום נכסי הקרן'!total</f>
        <v>5.32750607264518e-05</v>
      </c>
    </row>
    <row r="48" spans="1:256">
      <c r="B48" s="579" t="str">
        <v>חברת החשמל לישראל סדרה יב</v>
      </c>
      <c r="C48" s="550">
        <v>6000046</v>
      </c>
      <c r="D48" s="550" t="s">
        <v>121</v>
      </c>
      <c r="E48" s="550" t="s">
        <v>122</v>
      </c>
      <c r="F48" s="550" t="s">
        <v>57</v>
      </c>
      <c r="G48" s="550" t="s">
        <v>49</v>
      </c>
      <c r="H48" s="550" t="s">
        <v>86</v>
      </c>
      <c r="I48" s="580">
        <v>0.065</v>
      </c>
      <c r="J48" s="581">
        <v>38816</v>
      </c>
      <c r="K48" s="575">
        <v>3.52</v>
      </c>
      <c r="L48" s="576">
        <v>0.0193</v>
      </c>
      <c r="M48" s="577">
        <v>24000000</v>
      </c>
      <c r="N48" s="575">
        <v>146.47</v>
      </c>
      <c r="O48" s="577">
        <v>35152.8</v>
      </c>
      <c r="P48" s="576">
        <v>0.02</v>
      </c>
      <c r="Q48" s="576">
        <f>+O48/'סיכום נכסי הקרן'!total</f>
        <v>0.00109850047787758</v>
      </c>
    </row>
    <row r="49" spans="1:256">
      <c r="B49" s="579" t="str">
        <v>חברת חשמל 6.5%</v>
      </c>
      <c r="C49" s="550">
        <v>6001366</v>
      </c>
      <c r="D49" s="550" t="s">
        <v>121</v>
      </c>
      <c r="E49" s="550" t="s">
        <v>122</v>
      </c>
      <c r="F49" s="550" t="s">
        <v>57</v>
      </c>
      <c r="G49" s="550" t="s">
        <v>49</v>
      </c>
      <c r="H49" s="550" t="s">
        <v>86</v>
      </c>
      <c r="I49" s="580">
        <v>0.065</v>
      </c>
      <c r="J49" s="581">
        <v>38455</v>
      </c>
      <c r="K49" s="575">
        <v>1.92</v>
      </c>
      <c r="L49" s="576">
        <v>0.0086</v>
      </c>
      <c r="M49" s="577">
        <v>5000000</v>
      </c>
      <c r="N49" s="575">
        <v>135.5</v>
      </c>
      <c r="O49" s="577">
        <v>6775</v>
      </c>
      <c r="P49" s="576"/>
      <c r="Q49" s="576">
        <f>+O49/'סיכום נכסי הקרן'!total</f>
        <v>0.000211714023850749</v>
      </c>
    </row>
    <row r="50" spans="1:256">
      <c r="B50" s="579" t="str">
        <v>חברת חשמל 6.5%  ל.ס</v>
      </c>
      <c r="C50" s="550">
        <v>906000507</v>
      </c>
      <c r="D50" s="550" t="s">
        <v>121</v>
      </c>
      <c r="E50" s="550" t="s">
        <v>122</v>
      </c>
      <c r="F50" s="550" t="s">
        <v>57</v>
      </c>
      <c r="G50" s="550" t="s">
        <v>49</v>
      </c>
      <c r="H50" s="550" t="s">
        <v>86</v>
      </c>
      <c r="I50" s="580">
        <v>0.065</v>
      </c>
      <c r="J50" s="581">
        <v>38431</v>
      </c>
      <c r="K50" s="575">
        <v>1.92</v>
      </c>
      <c r="L50" s="576">
        <v>0.0075</v>
      </c>
      <c r="M50" s="577">
        <v>6900000</v>
      </c>
      <c r="N50" s="575">
        <v>135.79</v>
      </c>
      <c r="O50" s="577">
        <v>9369.51</v>
      </c>
      <c r="P50" s="576">
        <v>0.0051</v>
      </c>
      <c r="Q50" s="576">
        <f>+O50/'סיכום נכסי הקרן'!total</f>
        <v>0.000292790651455326</v>
      </c>
    </row>
    <row r="51" spans="1:256">
      <c r="B51" s="579" t="str">
        <v>חשמל 25.10.2013 6.7% ל.ס</v>
      </c>
      <c r="C51" s="550">
        <v>906000203</v>
      </c>
      <c r="D51" s="550" t="s">
        <v>121</v>
      </c>
      <c r="E51" s="550" t="s">
        <v>122</v>
      </c>
      <c r="F51" s="550" t="s">
        <v>57</v>
      </c>
      <c r="G51" s="550" t="s">
        <v>49</v>
      </c>
      <c r="H51" s="550" t="s">
        <v>86</v>
      </c>
      <c r="I51" s="580">
        <v>0.067</v>
      </c>
      <c r="J51" s="581">
        <v>37554</v>
      </c>
      <c r="K51" s="575">
        <v>0.58</v>
      </c>
      <c r="L51" s="576">
        <v>-0.0093</v>
      </c>
      <c r="M51" s="577">
        <v>1000000</v>
      </c>
      <c r="N51" s="575">
        <v>128.74</v>
      </c>
      <c r="O51" s="577">
        <v>1287.4</v>
      </c>
      <c r="P51" s="576">
        <v>0.0035</v>
      </c>
      <c r="Q51" s="576">
        <f>+O51/'סיכום נכסי הקרן'!total</f>
        <v>4.02303519270043e-05</v>
      </c>
    </row>
    <row r="52" spans="1:256">
      <c r="B52" s="579" t="str">
        <v>חשמל ה.פרטית</v>
      </c>
      <c r="C52" s="550">
        <v>906009908</v>
      </c>
      <c r="D52" s="550" t="s">
        <v>121</v>
      </c>
      <c r="E52" s="550" t="s">
        <v>122</v>
      </c>
      <c r="F52" s="550" t="s">
        <v>57</v>
      </c>
      <c r="G52" s="550" t="s">
        <v>49</v>
      </c>
      <c r="H52" s="550" t="s">
        <v>86</v>
      </c>
      <c r="I52" s="580">
        <v>0.056</v>
      </c>
      <c r="J52" s="581">
        <v>36185</v>
      </c>
      <c r="K52" s="575">
        <v>0.82</v>
      </c>
      <c r="L52" s="576">
        <v>0.001</v>
      </c>
      <c r="M52" s="577">
        <v>93300</v>
      </c>
      <c r="N52" s="575">
        <v>139.22</v>
      </c>
      <c r="O52" s="577">
        <v>129.89</v>
      </c>
      <c r="P52" s="576"/>
      <c r="Q52" s="576">
        <f>+O52/'סיכום נכסי הקרן'!total</f>
        <v>4.05897189047583e-06</v>
      </c>
    </row>
    <row r="53" spans="1:256">
      <c r="B53" s="579" t="str">
        <v>חשמל לישראל יא</v>
      </c>
      <c r="C53" s="550">
        <v>6000038</v>
      </c>
      <c r="D53" s="550" t="s">
        <v>121</v>
      </c>
      <c r="E53" s="550" t="s">
        <v>122</v>
      </c>
      <c r="F53" s="550" t="s">
        <v>57</v>
      </c>
      <c r="G53" s="550" t="s">
        <v>49</v>
      </c>
      <c r="H53" s="550" t="s">
        <v>86</v>
      </c>
      <c r="I53" s="580">
        <v>0.065</v>
      </c>
      <c r="J53" s="581">
        <v>38761</v>
      </c>
      <c r="K53" s="575">
        <v>3.08</v>
      </c>
      <c r="L53" s="576">
        <v>0.0158</v>
      </c>
      <c r="M53" s="577">
        <v>4150000</v>
      </c>
      <c r="N53" s="575">
        <v>143.52</v>
      </c>
      <c r="O53" s="577">
        <v>5956.08</v>
      </c>
      <c r="P53" s="576">
        <v>0.0033</v>
      </c>
      <c r="Q53" s="576">
        <f>+O53/'סיכום נכסי הקרן'!total</f>
        <v>0.000186123345118372</v>
      </c>
    </row>
    <row r="54" spans="1:256">
      <c r="B54" s="579" t="str">
        <v>חשמל צמוד 2020   אגח ל.ס</v>
      </c>
      <c r="C54" s="550">
        <v>6000111</v>
      </c>
      <c r="D54" s="550" t="s">
        <v>121</v>
      </c>
      <c r="E54" s="550" t="s">
        <v>122</v>
      </c>
      <c r="F54" s="550" t="s">
        <v>57</v>
      </c>
      <c r="G54" s="550" t="s">
        <v>49</v>
      </c>
      <c r="H54" s="550" t="s">
        <v>86</v>
      </c>
      <c r="I54" s="580">
        <v>0.069</v>
      </c>
      <c r="J54" s="581">
        <v>39856</v>
      </c>
      <c r="K54" s="575">
        <v>5.72</v>
      </c>
      <c r="L54" s="576">
        <v>0.0281</v>
      </c>
      <c r="M54" s="577">
        <v>16632000</v>
      </c>
      <c r="N54" s="575">
        <v>139.42</v>
      </c>
      <c r="O54" s="577">
        <v>23188.33</v>
      </c>
      <c r="P54" s="576">
        <v>0.0329</v>
      </c>
      <c r="Q54" s="576">
        <f>+O54/'סיכום נכסי הקרן'!total</f>
        <v>0.000724619136631592</v>
      </c>
    </row>
    <row r="55" spans="1:256">
      <c r="B55" s="579" t="str">
        <v>כלל לביטוח א 5.5  ל.ס</v>
      </c>
      <c r="C55" s="550">
        <v>1090794</v>
      </c>
      <c r="D55" s="550" t="str">
        <v>כלל חברה לביטוח בע"מ</v>
      </c>
      <c r="E55" s="550" t="s">
        <v>111</v>
      </c>
      <c r="F55" s="550" t="s">
        <v>57</v>
      </c>
      <c r="G55" s="550" t="s">
        <v>49</v>
      </c>
      <c r="H55" s="550" t="s">
        <v>86</v>
      </c>
      <c r="I55" s="580">
        <v>0.055</v>
      </c>
      <c r="J55" s="581">
        <v>38167</v>
      </c>
      <c r="K55" s="575">
        <v>1.69</v>
      </c>
      <c r="L55" s="576">
        <v>0.0079</v>
      </c>
      <c r="M55" s="577">
        <v>3800000</v>
      </c>
      <c r="N55" s="575">
        <v>136.01</v>
      </c>
      <c r="O55" s="577">
        <v>5168.38</v>
      </c>
      <c r="P55" s="576">
        <v>0.019</v>
      </c>
      <c r="Q55" s="576">
        <f>+O55/'סיכום נכסי הקרן'!total</f>
        <v>0.000161508269607341</v>
      </c>
    </row>
    <row r="56" spans="1:256">
      <c r="B56" s="579" t="str">
        <v>מנורה ביטוח כתב התחייבות</v>
      </c>
      <c r="C56" s="550">
        <v>1090299</v>
      </c>
      <c r="D56" s="550" t="s">
        <v>124</v>
      </c>
      <c r="E56" s="550" t="s">
        <v>111</v>
      </c>
      <c r="F56" s="550" t="s">
        <v>57</v>
      </c>
      <c r="G56" s="550" t="s">
        <v>54</v>
      </c>
      <c r="H56" s="550" t="s">
        <v>86</v>
      </c>
      <c r="I56" s="580">
        <v>0.055</v>
      </c>
      <c r="J56" s="581">
        <v>38113</v>
      </c>
      <c r="K56" s="575">
        <v>1.07</v>
      </c>
      <c r="L56" s="576">
        <v>0.0065</v>
      </c>
      <c r="M56" s="577">
        <v>3325029.31</v>
      </c>
      <c r="N56" s="575">
        <v>135.46</v>
      </c>
      <c r="O56" s="577">
        <v>4504.08</v>
      </c>
      <c r="P56" s="576">
        <v>0.0231</v>
      </c>
      <c r="Q56" s="576">
        <f>+O56/'סיכום נכסי הקרן'!total</f>
        <v>0.000140749358014123</v>
      </c>
    </row>
    <row r="57" spans="1:256">
      <c r="B57" s="579" t="str">
        <v>משאב יזום ופיתוח א בעמ 5.4% לס</v>
      </c>
      <c r="C57" s="550">
        <v>1090679</v>
      </c>
      <c r="D57" s="550" t="str">
        <v>משאב יזום ופיתוח</v>
      </c>
      <c r="E57" s="550" t="s">
        <v>109</v>
      </c>
      <c r="F57" s="550" t="s">
        <v>57</v>
      </c>
      <c r="G57" s="550" t="s">
        <v>49</v>
      </c>
      <c r="H57" s="550" t="s">
        <v>86</v>
      </c>
      <c r="I57" s="580">
        <v>0.054</v>
      </c>
      <c r="J57" s="581">
        <v>38155</v>
      </c>
      <c r="K57" s="575">
        <v>0.69</v>
      </c>
      <c r="L57" s="576">
        <v>-0.004</v>
      </c>
      <c r="M57" s="577">
        <v>406222.24</v>
      </c>
      <c r="N57" s="575">
        <v>131.87</v>
      </c>
      <c r="O57" s="577">
        <v>535.69</v>
      </c>
      <c r="P57" s="576">
        <v>0.0043</v>
      </c>
      <c r="Q57" s="576">
        <f>+O57/'סיכום נכסי הקרן'!total</f>
        <v>1.67399388098314e-05</v>
      </c>
    </row>
    <row r="58" spans="1:256">
      <c r="B58" s="579" t="str">
        <v>קניון אבנת ל.ס סדרה א 5.3%</v>
      </c>
      <c r="C58" s="550">
        <v>1094820</v>
      </c>
      <c r="D58" s="550" t="str">
        <v>קניון אבנת</v>
      </c>
      <c r="E58" s="550" t="s">
        <v>113</v>
      </c>
      <c r="F58" s="550" t="s">
        <v>57</v>
      </c>
      <c r="G58" s="550" t="s">
        <v>49</v>
      </c>
      <c r="H58" s="550" t="s">
        <v>86</v>
      </c>
      <c r="I58" s="580">
        <v>0.053</v>
      </c>
      <c r="J58" s="581">
        <v>38652</v>
      </c>
      <c r="K58" s="575">
        <v>5.12</v>
      </c>
      <c r="L58" s="576">
        <v>0.0241</v>
      </c>
      <c r="M58" s="577">
        <v>6987669.13</v>
      </c>
      <c r="N58" s="575">
        <v>139.05</v>
      </c>
      <c r="O58" s="577">
        <v>9716.35</v>
      </c>
      <c r="P58" s="576">
        <v>0.0293</v>
      </c>
      <c r="Q58" s="576">
        <f>+O58/'סיכום נכסי הקרן'!total</f>
        <v>0.000303629159504387</v>
      </c>
    </row>
    <row r="59" spans="1:256">
      <c r="B59" s="579" t="str">
        <v>קניון מול הים נכסים  6.25% ל.ס</v>
      </c>
      <c r="C59" s="550">
        <v>1089879</v>
      </c>
      <c r="D59" s="550" t="str">
        <v>קניון מול הים</v>
      </c>
      <c r="E59" s="550" t="s">
        <v>113</v>
      </c>
      <c r="F59" s="550" t="s">
        <v>57</v>
      </c>
      <c r="G59" s="550" t="s">
        <v>54</v>
      </c>
      <c r="H59" s="550" t="s">
        <v>86</v>
      </c>
      <c r="I59" s="580">
        <v>0.063</v>
      </c>
      <c r="J59" s="581">
        <v>38067</v>
      </c>
      <c r="K59" s="575">
        <v>4.35</v>
      </c>
      <c r="L59" s="576">
        <v>0.0293</v>
      </c>
      <c r="M59" s="577">
        <v>2726175.65</v>
      </c>
      <c r="N59" s="575">
        <v>142.45</v>
      </c>
      <c r="O59" s="577">
        <v>3883.44</v>
      </c>
      <c r="P59" s="576">
        <v>0.0073</v>
      </c>
      <c r="Q59" s="576">
        <f>+O59/'סיכום נכסי הקרן'!total</f>
        <v>0.000121354790964273</v>
      </c>
    </row>
    <row r="60" spans="1:256">
      <c r="B60" s="579" t="str">
        <v>בתי זיקוק אשדוד</v>
      </c>
      <c r="C60" s="550">
        <v>1099159</v>
      </c>
      <c r="D60" s="550" t="s">
        <v>157</v>
      </c>
      <c r="E60" s="550" t="s">
        <v>100</v>
      </c>
      <c r="F60" s="550" t="s">
        <v>127</v>
      </c>
      <c r="G60" s="550" t="s">
        <v>49</v>
      </c>
      <c r="H60" s="550" t="s">
        <v>86</v>
      </c>
      <c r="I60" s="580">
        <v>0.063</v>
      </c>
      <c r="J60" s="581">
        <v>38865</v>
      </c>
      <c r="K60" s="575">
        <v>2.8</v>
      </c>
      <c r="L60" s="576">
        <v>0.014</v>
      </c>
      <c r="M60" s="577">
        <v>167441.85</v>
      </c>
      <c r="N60" s="575">
        <v>140.38</v>
      </c>
      <c r="O60" s="577">
        <v>235.05</v>
      </c>
      <c r="P60" s="576"/>
      <c r="Q60" s="576">
        <f>+O60/'סיכום נכסי הקרן'!total</f>
        <v>7.34514853226842e-06</v>
      </c>
    </row>
    <row r="61" spans="1:256">
      <c r="B61" s="579" t="str">
        <v>דיסקונט כ.התחייבות 2018 6.2%</v>
      </c>
      <c r="C61" s="550">
        <v>6392997</v>
      </c>
      <c r="D61" s="550" t="s">
        <v>131</v>
      </c>
      <c r="E61" s="550" t="s">
        <v>98</v>
      </c>
      <c r="F61" s="550" t="s">
        <v>127</v>
      </c>
      <c r="G61" s="550" t="s">
        <v>49</v>
      </c>
      <c r="H61" s="550" t="s">
        <v>86</v>
      </c>
      <c r="I61" s="580">
        <v>0.062</v>
      </c>
      <c r="J61" s="581">
        <v>37787</v>
      </c>
      <c r="K61" s="575">
        <v>4.49</v>
      </c>
      <c r="L61" s="576">
        <v>0.0247</v>
      </c>
      <c r="M61" s="577">
        <v>10000000</v>
      </c>
      <c r="N61" s="575">
        <v>147.36</v>
      </c>
      <c r="O61" s="577">
        <v>14736</v>
      </c>
      <c r="P61" s="576"/>
      <c r="Q61" s="576">
        <f>+O61/'סיכום נכסי הקרן'!total</f>
        <v>0.000460489720363784</v>
      </c>
    </row>
    <row r="62" spans="1:256">
      <c r="B62" s="579" t="str">
        <v>דיסקונט שטר הון  2017 6.7%</v>
      </c>
      <c r="C62" s="550">
        <v>6392948</v>
      </c>
      <c r="D62" s="550" t="s">
        <v>131</v>
      </c>
      <c r="E62" s="550" t="s">
        <v>98</v>
      </c>
      <c r="F62" s="550" t="s">
        <v>127</v>
      </c>
      <c r="G62" s="550" t="s">
        <v>49</v>
      </c>
      <c r="H62" s="550" t="s">
        <v>86</v>
      </c>
      <c r="I62" s="580">
        <v>0.067</v>
      </c>
      <c r="J62" s="581">
        <v>37431</v>
      </c>
      <c r="K62" s="575">
        <v>2.1</v>
      </c>
      <c r="L62" s="576">
        <v>0.0132</v>
      </c>
      <c r="M62" s="577">
        <v>2000000</v>
      </c>
      <c r="N62" s="575">
        <v>142.94</v>
      </c>
      <c r="O62" s="577">
        <v>2858.8</v>
      </c>
      <c r="P62" s="576"/>
      <c r="Q62" s="576">
        <f>+O62/'סיכום נכסי הקרן'!total</f>
        <v>8.93355057394127e-05</v>
      </c>
    </row>
    <row r="63" spans="1:256">
      <c r="B63" s="579" t="str">
        <v>דיסקונט שטר הון 2015 6.8%</v>
      </c>
      <c r="C63" s="550">
        <v>90748151</v>
      </c>
      <c r="D63" s="550" t="s">
        <v>131</v>
      </c>
      <c r="E63" s="550" t="s">
        <v>98</v>
      </c>
      <c r="F63" s="550" t="s">
        <v>127</v>
      </c>
      <c r="G63" s="550" t="s">
        <v>49</v>
      </c>
      <c r="H63" s="550" t="s">
        <v>86</v>
      </c>
      <c r="I63" s="580">
        <v>0.068</v>
      </c>
      <c r="J63" s="581">
        <v>36850</v>
      </c>
      <c r="K63" s="575">
        <v>1.6</v>
      </c>
      <c r="L63" s="576">
        <v>0.0114</v>
      </c>
      <c r="M63" s="577">
        <v>450000</v>
      </c>
      <c r="N63" s="575">
        <v>145.11</v>
      </c>
      <c r="O63" s="577">
        <v>652.99</v>
      </c>
      <c r="P63" s="576"/>
      <c r="Q63" s="576">
        <f>+O63/'סיכום נכסי הקרן'!total</f>
        <v>2.04054819829226e-05</v>
      </c>
    </row>
    <row r="64" spans="1:256">
      <c r="B64" s="579" t="str">
        <v>דיסקונט שטרי הון2014 5.45%</v>
      </c>
      <c r="C64" s="550">
        <v>6391049</v>
      </c>
      <c r="D64" s="550" t="s">
        <v>131</v>
      </c>
      <c r="E64" s="550" t="s">
        <v>98</v>
      </c>
      <c r="F64" s="550" t="s">
        <v>127</v>
      </c>
      <c r="G64" s="550" t="s">
        <v>49</v>
      </c>
      <c r="H64" s="550" t="s">
        <v>86</v>
      </c>
      <c r="I64" s="580">
        <v>0.055</v>
      </c>
      <c r="J64" s="581">
        <v>37991</v>
      </c>
      <c r="K64" s="575">
        <v>0.78</v>
      </c>
      <c r="L64" s="576">
        <v>-0.0009</v>
      </c>
      <c r="M64" s="577">
        <v>5000000</v>
      </c>
      <c r="N64" s="575">
        <v>129.42</v>
      </c>
      <c r="O64" s="577">
        <v>6471</v>
      </c>
      <c r="P64" s="576"/>
      <c r="Q64" s="576">
        <f>+O64/'סיכום נכסי הקרן'!total</f>
        <v>0.000202214235917077</v>
      </c>
    </row>
    <row r="65" spans="1:256">
      <c r="B65" s="579" t="str">
        <v>החברה לישראל אגח 3 בעמ</v>
      </c>
      <c r="C65" s="550">
        <v>5760103</v>
      </c>
      <c r="D65" s="550" t="s">
        <v>134</v>
      </c>
      <c r="E65" s="550" t="s">
        <v>109</v>
      </c>
      <c r="F65" s="550" t="s">
        <v>127</v>
      </c>
      <c r="G65" s="550" t="s">
        <v>49</v>
      </c>
      <c r="H65" s="550" t="s">
        <v>86</v>
      </c>
      <c r="I65" s="580">
        <v>0.046</v>
      </c>
      <c r="J65" s="581">
        <v>38543</v>
      </c>
      <c r="K65" s="575">
        <v>0.28</v>
      </c>
      <c r="L65" s="576">
        <v>-0.0199</v>
      </c>
      <c r="M65" s="577">
        <v>4095000</v>
      </c>
      <c r="N65" s="575">
        <v>127.14</v>
      </c>
      <c r="O65" s="577">
        <v>5206.38</v>
      </c>
      <c r="P65" s="576">
        <v>0.0254</v>
      </c>
      <c r="Q65" s="576">
        <f>+O65/'סיכום נכסי הקרן'!total</f>
        <v>0.00016269574309905</v>
      </c>
    </row>
    <row r="66" spans="1:256">
      <c r="B66" s="579" t="s">
        <v>279</v>
      </c>
      <c r="C66" s="550">
        <v>2380012</v>
      </c>
      <c r="D66" s="550" t="s">
        <v>279</v>
      </c>
      <c r="E66" s="550" t="s">
        <v>142</v>
      </c>
      <c r="F66" s="550" t="s">
        <v>127</v>
      </c>
      <c r="G66" s="550" t="s">
        <v>49</v>
      </c>
      <c r="H66" s="550" t="s">
        <v>86</v>
      </c>
      <c r="I66" s="580">
        <v>0.056</v>
      </c>
      <c r="J66" s="581">
        <v>38123</v>
      </c>
      <c r="K66" s="575">
        <v>0.61</v>
      </c>
      <c r="L66" s="576">
        <v>0.0007</v>
      </c>
      <c r="M66" s="577">
        <v>1000000</v>
      </c>
      <c r="N66" s="575">
        <v>133.26</v>
      </c>
      <c r="O66" s="577">
        <v>1332.6</v>
      </c>
      <c r="P66" s="576">
        <v>0.05</v>
      </c>
      <c r="Q66" s="576">
        <f>+O66/'סיכום נכסי הקרן'!total</f>
        <v>4.16428203960897e-05</v>
      </c>
    </row>
    <row r="67" spans="1:256">
      <c r="B67" s="579" t="str">
        <v>אלון רבוע כחול 2014 5.9% א צמוד לס</v>
      </c>
      <c r="C67" s="550">
        <v>1088129</v>
      </c>
      <c r="D67" s="550" t="str">
        <v>אלון רבוע הכחול ישראל בע"מ</v>
      </c>
      <c r="E67" s="550" t="s">
        <v>142</v>
      </c>
      <c r="F67" s="550" t="s">
        <v>143</v>
      </c>
      <c r="G67" s="550" t="s">
        <v>54</v>
      </c>
      <c r="H67" s="550" t="s">
        <v>86</v>
      </c>
      <c r="I67" s="580">
        <v>0.059</v>
      </c>
      <c r="J67" s="581">
        <v>37838</v>
      </c>
      <c r="K67" s="575">
        <v>0.85</v>
      </c>
      <c r="L67" s="576">
        <v>0.0095</v>
      </c>
      <c r="M67" s="577">
        <v>396562</v>
      </c>
      <c r="N67" s="575">
        <v>127.31</v>
      </c>
      <c r="O67" s="577">
        <v>504.86</v>
      </c>
      <c r="P67" s="576">
        <v>0.003</v>
      </c>
      <c r="Q67" s="576">
        <f>+O67/'סיכום נכסי הקרן'!total</f>
        <v>1.57765228164264e-05</v>
      </c>
    </row>
    <row r="68" spans="1:256">
      <c r="B68" s="579" t="str">
        <v>אלקטרה  ב בעמ 5.85% 20013 ל.ס</v>
      </c>
      <c r="C68" s="550">
        <v>7390040</v>
      </c>
      <c r="D68" s="550" t="s">
        <v>194</v>
      </c>
      <c r="E68" s="550" t="s">
        <v>109</v>
      </c>
      <c r="F68" s="550" t="s">
        <v>143</v>
      </c>
      <c r="G68" s="550" t="s">
        <v>49</v>
      </c>
      <c r="H68" s="550" t="s">
        <v>86</v>
      </c>
      <c r="I68" s="580">
        <v>0.059</v>
      </c>
      <c r="J68" s="581">
        <v>37917</v>
      </c>
      <c r="K68" s="575">
        <v>0.57</v>
      </c>
      <c r="L68" s="576">
        <v>-0.0087</v>
      </c>
      <c r="M68" s="577">
        <v>368538.98</v>
      </c>
      <c r="N68" s="575">
        <v>130.21</v>
      </c>
      <c r="O68" s="577">
        <v>479.87</v>
      </c>
      <c r="P68" s="576">
        <v>0.0187</v>
      </c>
      <c r="Q68" s="576">
        <f>+O68/'סיכום נכסי הקרן'!total</f>
        <v>1.49956027491157e-05</v>
      </c>
    </row>
    <row r="69" spans="1:256">
      <c r="B69" s="579" t="str">
        <v>אשטרום נכסים סדרה 4</v>
      </c>
      <c r="C69" s="550">
        <v>2510063</v>
      </c>
      <c r="D69" s="550" t="s">
        <v>146</v>
      </c>
      <c r="E69" s="550" t="s">
        <v>113</v>
      </c>
      <c r="F69" s="550" t="s">
        <v>143</v>
      </c>
      <c r="G69" s="550" t="s">
        <v>49</v>
      </c>
      <c r="H69" s="550" t="s">
        <v>86</v>
      </c>
      <c r="I69" s="580">
        <v>0.064</v>
      </c>
      <c r="J69" s="581">
        <v>38237</v>
      </c>
      <c r="K69" s="575">
        <v>0.83</v>
      </c>
      <c r="L69" s="576">
        <v>0.0134</v>
      </c>
      <c r="M69" s="577">
        <v>412106.25</v>
      </c>
      <c r="N69" s="575">
        <v>127.72</v>
      </c>
      <c r="O69" s="577">
        <v>526.34</v>
      </c>
      <c r="P69" s="576">
        <v>0.024</v>
      </c>
      <c r="Q69" s="576">
        <f>+O69/'סיכום נכסי הקרן'!total</f>
        <v>1.64477578322662e-05</v>
      </c>
    </row>
    <row r="70" spans="1:256">
      <c r="B70" s="579" t="str">
        <v>דור אנרגיה ל.ס.</v>
      </c>
      <c r="C70" s="550">
        <v>1091578</v>
      </c>
      <c r="D70" s="550" t="s">
        <v>168</v>
      </c>
      <c r="E70" s="550" t="s">
        <v>142</v>
      </c>
      <c r="F70" s="550" t="s">
        <v>143</v>
      </c>
      <c r="G70" s="550" t="s">
        <v>49</v>
      </c>
      <c r="H70" s="550" t="s">
        <v>86</v>
      </c>
      <c r="I70" s="580">
        <v>0.083</v>
      </c>
      <c r="J70" s="581">
        <v>38280</v>
      </c>
      <c r="K70" s="575">
        <v>4.45</v>
      </c>
      <c r="L70" s="576">
        <v>0.0338</v>
      </c>
      <c r="M70" s="577">
        <v>1722930.61</v>
      </c>
      <c r="N70" s="575">
        <v>143.65</v>
      </c>
      <c r="O70" s="577">
        <v>2474.99</v>
      </c>
      <c r="P70" s="576">
        <v>0.03</v>
      </c>
      <c r="Q70" s="576">
        <f>+O70/'סיכום נכסי הקרן'!total</f>
        <v>7.73417109801277e-05</v>
      </c>
    </row>
    <row r="71" spans="1:256">
      <c r="B71" s="579" t="str">
        <v>ירושלים 2013 6.2%</v>
      </c>
      <c r="C71" s="550">
        <v>7265549</v>
      </c>
      <c r="D71" s="550" t="s">
        <v>176</v>
      </c>
      <c r="E71" s="550" t="s">
        <v>98</v>
      </c>
      <c r="F71" s="550" t="s">
        <v>143</v>
      </c>
      <c r="G71" s="550" t="s">
        <v>49</v>
      </c>
      <c r="H71" s="550" t="s">
        <v>86</v>
      </c>
      <c r="I71" s="580">
        <v>0.062</v>
      </c>
      <c r="J71" s="581">
        <v>37896</v>
      </c>
      <c r="K71" s="575">
        <v>0.52</v>
      </c>
      <c r="L71" s="576">
        <v>-0.0024</v>
      </c>
      <c r="M71" s="577">
        <v>2500000</v>
      </c>
      <c r="N71" s="575">
        <v>129.47</v>
      </c>
      <c r="O71" s="577">
        <v>3236.75</v>
      </c>
      <c r="P71" s="576"/>
      <c r="Q71" s="576">
        <f>+O71/'סיכום נכסי הקרן'!total</f>
        <v>0.000101146179586555</v>
      </c>
    </row>
    <row r="72" spans="1:256">
      <c r="B72" s="579" t="str">
        <v>לאומי שטר הון 2011 6.9%</v>
      </c>
      <c r="C72" s="550">
        <v>6401673</v>
      </c>
      <c r="D72" s="550" t="s">
        <v>101</v>
      </c>
      <c r="E72" s="550" t="s">
        <v>98</v>
      </c>
      <c r="F72" s="550" t="s">
        <v>143</v>
      </c>
      <c r="G72" s="550" t="s">
        <v>49</v>
      </c>
      <c r="H72" s="550" t="s">
        <v>86</v>
      </c>
      <c r="I72" s="580">
        <v>0.069</v>
      </c>
      <c r="J72" s="581">
        <v>37437</v>
      </c>
      <c r="K72" s="575">
        <v>3.73</v>
      </c>
      <c r="L72" s="576">
        <v>0.017</v>
      </c>
      <c r="M72" s="577">
        <v>4000000</v>
      </c>
      <c r="N72" s="575">
        <v>156</v>
      </c>
      <c r="O72" s="577">
        <v>6240</v>
      </c>
      <c r="P72" s="576"/>
      <c r="Q72" s="576">
        <f>+O72/'סיכום נכסי הקרן'!total</f>
        <v>0.000194995647059583</v>
      </c>
    </row>
    <row r="73" spans="1:256">
      <c r="B73" s="579" t="str">
        <v>מבני תעשייה אגח 2015</v>
      </c>
      <c r="C73" s="550">
        <v>2269827</v>
      </c>
      <c r="D73" s="550" t="s">
        <v>149</v>
      </c>
      <c r="E73" s="550" t="s">
        <v>113</v>
      </c>
      <c r="F73" s="550" t="s">
        <v>143</v>
      </c>
      <c r="G73" s="550" t="s">
        <v>49</v>
      </c>
      <c r="H73" s="550" t="s">
        <v>86</v>
      </c>
      <c r="I73" s="580">
        <v>0.057</v>
      </c>
      <c r="J73" s="581">
        <v>37094</v>
      </c>
      <c r="K73" s="575">
        <v>1.24</v>
      </c>
      <c r="L73" s="576">
        <v>0.0135</v>
      </c>
      <c r="M73" s="577">
        <v>499999.83</v>
      </c>
      <c r="N73" s="575">
        <v>141.49</v>
      </c>
      <c r="O73" s="577">
        <v>707.45</v>
      </c>
      <c r="P73" s="576"/>
      <c r="Q73" s="576">
        <f>+O73/'סיכום נכסי הקרן'!total</f>
        <v>2.21073189923561e-05</v>
      </c>
    </row>
    <row r="74" spans="1:256">
      <c r="B74" s="579" t="str">
        <v>מפעלי ניר אמריקאים סד2  ל.ס</v>
      </c>
      <c r="C74" s="550">
        <v>6320055</v>
      </c>
      <c r="D74" s="550" t="str">
        <v>מפעלי נייר אמרקאיים ישראלים בע"מ</v>
      </c>
      <c r="E74" s="550" t="s">
        <v>145</v>
      </c>
      <c r="F74" s="550" t="s">
        <v>143</v>
      </c>
      <c r="G74" s="550" t="s">
        <v>49</v>
      </c>
      <c r="H74" s="550" t="s">
        <v>86</v>
      </c>
      <c r="I74" s="580">
        <v>0.057</v>
      </c>
      <c r="J74" s="581">
        <v>37976</v>
      </c>
      <c r="K74" s="575">
        <v>0.73</v>
      </c>
      <c r="L74" s="576">
        <v>-0.003</v>
      </c>
      <c r="M74" s="577">
        <v>214285.82</v>
      </c>
      <c r="N74" s="575">
        <v>129.85</v>
      </c>
      <c r="O74" s="577">
        <v>278.25</v>
      </c>
      <c r="P74" s="576"/>
      <c r="Q74" s="576">
        <f>+O74/'סיכום נכסי הקרן'!total</f>
        <v>8.69511839652707e-06</v>
      </c>
    </row>
    <row r="75" spans="1:256">
      <c r="B75" s="579" t="str">
        <v>פועלים ש.הון נדחה ב  5.75% ל.ס</v>
      </c>
      <c r="C75" s="550">
        <v>6620215</v>
      </c>
      <c r="D75" s="550" t="s">
        <v>102</v>
      </c>
      <c r="E75" s="550" t="s">
        <v>98</v>
      </c>
      <c r="F75" s="550" t="s">
        <v>143</v>
      </c>
      <c r="G75" s="550" t="s">
        <v>49</v>
      </c>
      <c r="H75" s="550" t="s">
        <v>86</v>
      </c>
      <c r="I75" s="580">
        <v>0.058</v>
      </c>
      <c r="J75" s="581">
        <v>38018</v>
      </c>
      <c r="K75" s="575">
        <v>5.04</v>
      </c>
      <c r="L75" s="576">
        <v>0.0287</v>
      </c>
      <c r="M75" s="577">
        <v>15000000</v>
      </c>
      <c r="N75" s="575">
        <v>143.19</v>
      </c>
      <c r="O75" s="577">
        <v>21478.5</v>
      </c>
      <c r="P75" s="576">
        <v>0.0327</v>
      </c>
      <c r="Q75" s="576">
        <f>+O75/'סיכום נכסי הקרן'!total</f>
        <v>0.000671188141886097</v>
      </c>
    </row>
    <row r="76" spans="1:256">
      <c r="B76" s="579" t="str">
        <v>שטרהון נדחה פועלים ג ל.ס 5.75%</v>
      </c>
      <c r="C76" s="550">
        <v>6620280</v>
      </c>
      <c r="D76" s="550" t="s">
        <v>102</v>
      </c>
      <c r="E76" s="550" t="s">
        <v>98</v>
      </c>
      <c r="F76" s="550" t="s">
        <v>143</v>
      </c>
      <c r="G76" s="550" t="s">
        <v>49</v>
      </c>
      <c r="H76" s="550" t="s">
        <v>86</v>
      </c>
      <c r="I76" s="580">
        <v>0.058</v>
      </c>
      <c r="J76" s="581">
        <v>39656</v>
      </c>
      <c r="K76" s="575">
        <v>7.68</v>
      </c>
      <c r="L76" s="576">
        <v>0.0257</v>
      </c>
      <c r="M76" s="577">
        <v>98610651</v>
      </c>
      <c r="N76" s="575">
        <v>148.64</v>
      </c>
      <c r="O76" s="577">
        <v>146574.87</v>
      </c>
      <c r="P76" s="576">
        <v>0.0757</v>
      </c>
      <c r="Q76" s="576">
        <f>+O76/'סיכום נכסי הקרן'!total</f>
        <v>0.00458036243883401</v>
      </c>
    </row>
    <row r="77" spans="1:256">
      <c r="B77" s="579" t="str">
        <v>שיכון ובינוי מימון 7.5% סדרה 3</v>
      </c>
      <c r="C77" s="550">
        <v>1087923</v>
      </c>
      <c r="D77" s="550" t="s">
        <v>213</v>
      </c>
      <c r="E77" s="550" t="s">
        <v>113</v>
      </c>
      <c r="F77" s="550" t="s">
        <v>143</v>
      </c>
      <c r="G77" s="550" t="s">
        <v>49</v>
      </c>
      <c r="H77" s="550" t="s">
        <v>86</v>
      </c>
      <c r="I77" s="580">
        <v>0.075</v>
      </c>
      <c r="J77" s="581">
        <v>37798</v>
      </c>
      <c r="K77" s="575">
        <v>0.26</v>
      </c>
      <c r="L77" s="576">
        <v>-0.0162</v>
      </c>
      <c r="M77" s="577">
        <v>7950000</v>
      </c>
      <c r="N77" s="575">
        <v>125.48</v>
      </c>
      <c r="O77" s="577">
        <v>9975.66</v>
      </c>
      <c r="P77" s="576">
        <v>0.0265</v>
      </c>
      <c r="Q77" s="576">
        <f>+O77/'סיכום נכסי הקרן'!total</f>
        <v>0.000311732416113205</v>
      </c>
    </row>
    <row r="78" spans="1:256">
      <c r="B78" s="579" t="str">
        <v>EL AD GROUP אלעד אג א ל.ס</v>
      </c>
      <c r="C78" s="550">
        <v>1109594</v>
      </c>
      <c r="D78" s="550" t="s">
        <v>280</v>
      </c>
      <c r="E78" s="550" t="s">
        <v>113</v>
      </c>
      <c r="F78" s="550" t="s">
        <v>152</v>
      </c>
      <c r="G78" s="550" t="s">
        <v>49</v>
      </c>
      <c r="H78" s="550" t="s">
        <v>86</v>
      </c>
      <c r="I78" s="580">
        <v>0.059</v>
      </c>
      <c r="J78" s="581">
        <v>39328</v>
      </c>
      <c r="K78" s="575">
        <v>0.92</v>
      </c>
      <c r="L78" s="576">
        <v>0.0096</v>
      </c>
      <c r="M78" s="577">
        <v>2656000</v>
      </c>
      <c r="N78" s="575">
        <v>123.22</v>
      </c>
      <c r="O78" s="577">
        <v>3272.72</v>
      </c>
      <c r="P78" s="576">
        <v>0.012</v>
      </c>
      <c r="Q78" s="576">
        <f>+O78/'סיכום נכסי הקרן'!total</f>
        <v>0.000102270216994365</v>
      </c>
    </row>
    <row r="79" spans="1:256">
      <c r="B79" s="579" t="str">
        <v>yes   די.בי.אס לווין סדרה א ל</v>
      </c>
      <c r="C79" s="550">
        <v>1106988</v>
      </c>
      <c r="D79" s="550" t="str">
        <v>דיביאס לויין</v>
      </c>
      <c r="E79" s="550" t="s">
        <v>142</v>
      </c>
      <c r="F79" s="550" t="s">
        <v>152</v>
      </c>
      <c r="G79" s="550" t="s">
        <v>49</v>
      </c>
      <c r="H79" s="550" t="s">
        <v>86</v>
      </c>
      <c r="I79" s="580">
        <v>0.084</v>
      </c>
      <c r="J79" s="581">
        <v>40196</v>
      </c>
      <c r="K79" s="575">
        <v>2.32</v>
      </c>
      <c r="L79" s="576">
        <v>0.0232</v>
      </c>
      <c r="M79" s="577">
        <v>7413799.96</v>
      </c>
      <c r="N79" s="575">
        <v>137.05</v>
      </c>
      <c r="O79" s="577">
        <v>10160.61</v>
      </c>
      <c r="P79" s="576">
        <v>0.0157</v>
      </c>
      <c r="Q79" s="576">
        <f>+O79/'סיכום נכסי הקרן'!total</f>
        <v>0.000317511974594562</v>
      </c>
    </row>
    <row r="80" spans="1:256">
      <c r="B80" s="579" t="str">
        <v>אלון  חברה לדלק ל.ס</v>
      </c>
      <c r="C80" s="550">
        <v>1101567</v>
      </c>
      <c r="D80" s="550" t="s">
        <v>171</v>
      </c>
      <c r="E80" s="550" t="s">
        <v>142</v>
      </c>
      <c r="F80" s="550" t="s">
        <v>152</v>
      </c>
      <c r="G80" s="550" t="s">
        <v>49</v>
      </c>
      <c r="H80" s="550" t="s">
        <v>86</v>
      </c>
      <c r="I80" s="580">
        <v>0.054</v>
      </c>
      <c r="J80" s="581">
        <v>39104</v>
      </c>
      <c r="K80" s="575">
        <v>5.34</v>
      </c>
      <c r="L80" s="576">
        <v>0.0484</v>
      </c>
      <c r="M80" s="577">
        <v>8509000</v>
      </c>
      <c r="N80" s="575">
        <v>123.41</v>
      </c>
      <c r="O80" s="577">
        <v>10500.96</v>
      </c>
      <c r="P80" s="576">
        <v>0.0047</v>
      </c>
      <c r="Q80" s="576">
        <f>+O80/'סיכום נכסי הקרן'!total</f>
        <v>0.000328147674670961</v>
      </c>
    </row>
    <row r="81" spans="1:256">
      <c r="B81" s="579" t="str">
        <v>אלעד Elad US סדרה 1 ל.ס 5.85%</v>
      </c>
      <c r="C81" s="550">
        <v>1106301</v>
      </c>
      <c r="D81" s="550" t="str">
        <v>אלעד ארה"ב</v>
      </c>
      <c r="E81" s="550" t="s">
        <v>113</v>
      </c>
      <c r="F81" s="550" t="s">
        <v>152</v>
      </c>
      <c r="G81" s="550" t="s">
        <v>49</v>
      </c>
      <c r="H81" s="550" t="s">
        <v>86</v>
      </c>
      <c r="I81" s="580">
        <v>0.052</v>
      </c>
      <c r="J81" s="581">
        <v>39247</v>
      </c>
      <c r="K81" s="575">
        <v>1.56</v>
      </c>
      <c r="L81" s="576">
        <v>0.1754</v>
      </c>
      <c r="M81" s="577">
        <v>7257458.31</v>
      </c>
      <c r="N81" s="575">
        <v>104.93</v>
      </c>
      <c r="O81" s="577">
        <v>7615.25</v>
      </c>
      <c r="P81" s="576">
        <v>0.0172</v>
      </c>
      <c r="Q81" s="576">
        <f>+O81/'סיכום נכסי הקרן'!total</f>
        <v>0.000237971250203604</v>
      </c>
    </row>
    <row r="82" spans="1:256">
      <c r="B82" s="579" t="str">
        <v>אלקו החזקות בעמ 2013 ל.ס</v>
      </c>
      <c r="C82" s="550">
        <v>6940100</v>
      </c>
      <c r="D82" s="550" t="s">
        <v>193</v>
      </c>
      <c r="E82" s="550" t="s">
        <v>109</v>
      </c>
      <c r="F82" s="550" t="s">
        <v>152</v>
      </c>
      <c r="G82" s="550" t="s">
        <v>49</v>
      </c>
      <c r="H82" s="550" t="s">
        <v>86</v>
      </c>
      <c r="I82" s="580">
        <v>0.057</v>
      </c>
      <c r="J82" s="581">
        <v>37972</v>
      </c>
      <c r="K82" s="575">
        <v>0.72</v>
      </c>
      <c r="L82" s="576">
        <v>0.005</v>
      </c>
      <c r="M82" s="577">
        <v>635037.79</v>
      </c>
      <c r="N82" s="575">
        <v>129.17</v>
      </c>
      <c r="O82" s="577">
        <v>820.28</v>
      </c>
      <c r="P82" s="576">
        <v>0.0131</v>
      </c>
      <c r="Q82" s="576">
        <f>+O82/'סיכום נכסי הקרן'!total</f>
        <v>2.56331777836594e-05</v>
      </c>
    </row>
    <row r="83" spans="1:256">
      <c r="B83" s="579" t="str">
        <v>אספיסי אל עד 6.7%   סדרה 2</v>
      </c>
      <c r="C83" s="550">
        <v>1092774</v>
      </c>
      <c r="D83" s="550" t="s">
        <v>280</v>
      </c>
      <c r="E83" s="550" t="s">
        <v>113</v>
      </c>
      <c r="F83" s="550" t="s">
        <v>152</v>
      </c>
      <c r="G83" s="550" t="s">
        <v>49</v>
      </c>
      <c r="H83" s="550" t="s">
        <v>86</v>
      </c>
      <c r="I83" s="580">
        <v>0.067</v>
      </c>
      <c r="J83" s="581">
        <v>38445</v>
      </c>
      <c r="K83" s="575">
        <v>3.06</v>
      </c>
      <c r="L83" s="576">
        <v>0.1318</v>
      </c>
      <c r="M83" s="577">
        <v>5508567.11</v>
      </c>
      <c r="N83" s="575">
        <v>102.97</v>
      </c>
      <c r="O83" s="577">
        <v>5672.17</v>
      </c>
      <c r="P83" s="576">
        <v>0.0144</v>
      </c>
      <c r="Q83" s="576">
        <f>+O83/'סיכום נכסי הקרן'!total</f>
        <v>0.000177251355670185</v>
      </c>
    </row>
    <row r="84" spans="1:256">
      <c r="B84" s="579" t="str">
        <v>אספיסי אל עד 6.7%   סדרה 3</v>
      </c>
      <c r="C84" s="550">
        <v>1093939</v>
      </c>
      <c r="D84" s="550" t="s">
        <v>280</v>
      </c>
      <c r="E84" s="550" t="s">
        <v>113</v>
      </c>
      <c r="F84" s="550" t="s">
        <v>152</v>
      </c>
      <c r="G84" s="550" t="s">
        <v>49</v>
      </c>
      <c r="H84" s="550" t="s">
        <v>86</v>
      </c>
      <c r="I84" s="580">
        <v>0.067</v>
      </c>
      <c r="J84" s="581">
        <v>38890</v>
      </c>
      <c r="K84" s="575">
        <v>3.24</v>
      </c>
      <c r="L84" s="576">
        <v>0.1125</v>
      </c>
      <c r="M84" s="577">
        <v>3530877.97</v>
      </c>
      <c r="N84" s="575">
        <v>107.59</v>
      </c>
      <c r="O84" s="577">
        <v>3798.87</v>
      </c>
      <c r="P84" s="576">
        <v>0.0222</v>
      </c>
      <c r="Q84" s="576">
        <f>+O84/'סיכום נכסי הקרן'!total</f>
        <v>0.000118712037459173</v>
      </c>
    </row>
    <row r="85" spans="1:256">
      <c r="B85" s="579" t="str">
        <v>אספיסי אל עד 7%   סדרה 1</v>
      </c>
      <c r="C85" s="550">
        <v>1092162</v>
      </c>
      <c r="D85" s="550" t="s">
        <v>280</v>
      </c>
      <c r="E85" s="550" t="s">
        <v>113</v>
      </c>
      <c r="F85" s="550" t="s">
        <v>152</v>
      </c>
      <c r="G85" s="550" t="s">
        <v>49</v>
      </c>
      <c r="H85" s="550" t="s">
        <v>86</v>
      </c>
      <c r="I85" s="580">
        <v>0.07</v>
      </c>
      <c r="J85" s="581">
        <v>38376</v>
      </c>
      <c r="K85" s="575">
        <v>3.03</v>
      </c>
      <c r="L85" s="576">
        <v>0.1333</v>
      </c>
      <c r="M85" s="577">
        <v>3338195.53</v>
      </c>
      <c r="N85" s="575">
        <v>103</v>
      </c>
      <c r="O85" s="577">
        <v>3438.34</v>
      </c>
      <c r="P85" s="576">
        <v>0.0181</v>
      </c>
      <c r="Q85" s="576">
        <f>+O85/'סיכום נכסי הקרן'!total</f>
        <v>0.000107445726460071</v>
      </c>
    </row>
    <row r="86" spans="1:256">
      <c r="B86" s="579" t="str">
        <v>כלל תעשיה והשקעות יא ל.ס 5.95%</v>
      </c>
      <c r="C86" s="550">
        <v>6080147</v>
      </c>
      <c r="D86" s="550" t="s">
        <v>155</v>
      </c>
      <c r="E86" s="550" t="s">
        <v>109</v>
      </c>
      <c r="F86" s="550" t="s">
        <v>152</v>
      </c>
      <c r="G86" s="550" t="s">
        <v>49</v>
      </c>
      <c r="H86" s="550" t="s">
        <v>86</v>
      </c>
      <c r="I86" s="580">
        <v>0.06</v>
      </c>
      <c r="J86" s="581">
        <v>37938</v>
      </c>
      <c r="K86" s="575">
        <v>0.18</v>
      </c>
      <c r="L86" s="576">
        <v>-0.0101</v>
      </c>
      <c r="M86" s="577">
        <v>848857.59</v>
      </c>
      <c r="N86" s="575">
        <v>129.89</v>
      </c>
      <c r="O86" s="577">
        <v>1102.58</v>
      </c>
      <c r="P86" s="576">
        <v>0.0434</v>
      </c>
      <c r="Q86" s="576">
        <f>+O86/'סיכום נכסי הקרן'!total</f>
        <v>3.44548558549607e-05</v>
      </c>
    </row>
    <row r="87" spans="1:256">
      <c r="B87" s="579" t="str">
        <v>יצחקי מחסנים בעמ ל.ס. 6.5%</v>
      </c>
      <c r="C87" s="550">
        <v>1109198</v>
      </c>
      <c r="D87" s="550" t="str">
        <v>יצחקי מחסנים</v>
      </c>
      <c r="E87" s="550" t="s">
        <v>113</v>
      </c>
      <c r="F87" s="550" t="s">
        <v>152</v>
      </c>
      <c r="G87" s="550" t="s">
        <v>54</v>
      </c>
      <c r="H87" s="550" t="s">
        <v>86</v>
      </c>
      <c r="I87" s="580">
        <v>0.068</v>
      </c>
      <c r="J87" s="581">
        <v>39422</v>
      </c>
      <c r="K87" s="575">
        <v>2.23</v>
      </c>
      <c r="L87" s="576">
        <v>0.2468</v>
      </c>
      <c r="M87" s="577">
        <v>3562500</v>
      </c>
      <c r="N87" s="575">
        <v>82.21</v>
      </c>
      <c r="O87" s="577">
        <v>2928.73</v>
      </c>
      <c r="P87" s="576">
        <v>0.0175</v>
      </c>
      <c r="Q87" s="576">
        <f>+O87/'סיכום נכסי הקרן'!total</f>
        <v>9.15207694571814e-05</v>
      </c>
    </row>
    <row r="88" spans="1:256">
      <c r="B88" s="579" t="str">
        <v>אזורים אגח חב להשקעות 6 ל.ס</v>
      </c>
      <c r="C88" s="550">
        <v>7150188</v>
      </c>
      <c r="D88" s="550" t="s">
        <v>151</v>
      </c>
      <c r="E88" s="550" t="s">
        <v>113</v>
      </c>
      <c r="F88" s="550" t="s">
        <v>93</v>
      </c>
      <c r="G88" s="550" t="s">
        <v>49</v>
      </c>
      <c r="H88" s="550" t="s">
        <v>86</v>
      </c>
      <c r="I88" s="580">
        <v>0.063</v>
      </c>
      <c r="J88" s="581">
        <v>37923</v>
      </c>
      <c r="K88" s="575">
        <v>0.57</v>
      </c>
      <c r="L88" s="576">
        <v>0.0086</v>
      </c>
      <c r="M88" s="577">
        <v>970333.4</v>
      </c>
      <c r="N88" s="575">
        <v>129.48</v>
      </c>
      <c r="O88" s="577">
        <v>1256.39</v>
      </c>
      <c r="P88" s="576">
        <v>0.0224</v>
      </c>
      <c r="Q88" s="576">
        <f>+O88/'סיכום נכסי הקרן'!total</f>
        <v>3.92613110591649e-05</v>
      </c>
    </row>
    <row r="89" spans="1:256">
      <c r="B89" s="579" t="str">
        <v>מפעלים פטרוכימיים ל.ס סדרה א</v>
      </c>
      <c r="C89" s="550">
        <v>7560014</v>
      </c>
      <c r="D89" s="550" t="s">
        <v>162</v>
      </c>
      <c r="E89" s="550" t="s">
        <v>100</v>
      </c>
      <c r="F89" s="550" t="s">
        <v>163</v>
      </c>
      <c r="G89" s="550" t="s">
        <v>54</v>
      </c>
      <c r="H89" s="550" t="s">
        <v>86</v>
      </c>
      <c r="I89" s="580">
        <v>0.057</v>
      </c>
      <c r="J89" s="581">
        <v>38568</v>
      </c>
      <c r="K89" s="575">
        <v>1</v>
      </c>
      <c r="L89" s="576">
        <v>0.6619</v>
      </c>
      <c r="M89" s="577">
        <v>489953.44</v>
      </c>
      <c r="N89" s="575">
        <v>74.7</v>
      </c>
      <c r="O89" s="577">
        <v>366</v>
      </c>
      <c r="P89" s="576">
        <v>0.0098</v>
      </c>
      <c r="Q89" s="576">
        <f>+O89/'סיכום נכסי הקרן'!total</f>
        <v>1.14372446833025e-05</v>
      </c>
    </row>
    <row r="90" spans="1:256">
      <c r="B90" s="579" t="str">
        <v>לוי אגח ד חש 10/12</v>
      </c>
      <c r="C90" s="550">
        <v>7190184</v>
      </c>
      <c r="D90" s="550" t="s">
        <v>166</v>
      </c>
      <c r="E90" s="550" t="s">
        <v>113</v>
      </c>
      <c r="F90" s="550" t="s">
        <v>167</v>
      </c>
      <c r="G90" s="550" t="s">
        <v>54</v>
      </c>
      <c r="H90" s="550" t="s">
        <v>86</v>
      </c>
      <c r="I90" s="580">
        <v>0.061</v>
      </c>
      <c r="J90" s="581">
        <v>38615</v>
      </c>
      <c r="K90" s="575">
        <v>0.48</v>
      </c>
      <c r="L90" s="576">
        <v>0.216</v>
      </c>
      <c r="M90" s="577">
        <v>358512.28</v>
      </c>
      <c r="N90" s="575">
        <v>91</v>
      </c>
      <c r="O90" s="577">
        <v>389.11</v>
      </c>
      <c r="P90" s="576">
        <v>0.0258</v>
      </c>
      <c r="Q90" s="576">
        <f>+O90/'סיכום נכסי הקרן'!total</f>
        <v>1.2159416062076e-05</v>
      </c>
    </row>
    <row r="91" spans="1:256">
      <c r="B91" s="579" t="str">
        <v>צים שירותי ספנות א משולבים ל.ס</v>
      </c>
      <c r="C91" s="550">
        <v>6510010</v>
      </c>
      <c r="D91" s="550" t="s">
        <v>281</v>
      </c>
      <c r="E91" s="550" t="s">
        <v>142</v>
      </c>
      <c r="F91" s="550" t="s">
        <v>282</v>
      </c>
      <c r="G91" s="550" t="s">
        <v>49</v>
      </c>
      <c r="H91" s="550" t="s">
        <v>86</v>
      </c>
      <c r="I91" s="580">
        <v>0.054</v>
      </c>
      <c r="J91" s="581">
        <v>38547</v>
      </c>
      <c r="K91" s="575">
        <v>3.03</v>
      </c>
      <c r="L91" s="576">
        <v>0.2676</v>
      </c>
      <c r="M91" s="577">
        <v>5000000</v>
      </c>
      <c r="N91" s="575">
        <v>74.14</v>
      </c>
      <c r="O91" s="577">
        <v>3707</v>
      </c>
      <c r="P91" s="576">
        <v>0.0099</v>
      </c>
      <c r="Q91" s="576">
        <f>+O91/'סיכום נכסי הקרן'!total</f>
        <v>0.000115841164046454</v>
      </c>
    </row>
    <row r="92" spans="1:256">
      <c r="B92" s="579" t="str">
        <v>צים שירותי ספנות ג ל.ס 5.45%</v>
      </c>
      <c r="C92" s="550">
        <v>6510036</v>
      </c>
      <c r="D92" s="550" t="s">
        <v>281</v>
      </c>
      <c r="E92" s="550" t="s">
        <v>142</v>
      </c>
      <c r="F92" s="550" t="s">
        <v>282</v>
      </c>
      <c r="G92" s="550" t="s">
        <v>49</v>
      </c>
      <c r="H92" s="550" t="s">
        <v>86</v>
      </c>
      <c r="I92" s="580">
        <v>0.055</v>
      </c>
      <c r="J92" s="581">
        <v>39020</v>
      </c>
      <c r="K92" s="575">
        <v>3.06</v>
      </c>
      <c r="L92" s="576">
        <v>0.2547</v>
      </c>
      <c r="M92" s="577">
        <v>17431694</v>
      </c>
      <c r="N92" s="575">
        <v>71.61</v>
      </c>
      <c r="O92" s="577">
        <v>12482.84</v>
      </c>
      <c r="P92" s="576">
        <v>0.0354</v>
      </c>
      <c r="Q92" s="576">
        <f>+O92/'סיכום נכסי הקרן'!total</f>
        <v>0.00039008004213802</v>
      </c>
    </row>
    <row r="93" spans="1:256">
      <c r="B93" s="579" t="str">
        <v>חפציבה גרוסלם ג</v>
      </c>
      <c r="C93" s="550">
        <v>1099969</v>
      </c>
      <c r="D93" s="550" t="str">
        <v>חפציבה גרוסלם</v>
      </c>
      <c r="E93" s="550" t="s">
        <v>113</v>
      </c>
      <c r="F93" s="550" t="s">
        <v>169</v>
      </c>
      <c r="G93" s="550"/>
      <c r="H93" s="550" t="s">
        <v>86</v>
      </c>
      <c r="I93" s="580">
        <v>0.075</v>
      </c>
      <c r="J93" s="581">
        <v>39071</v>
      </c>
      <c r="K93" s="575">
        <v>0</v>
      </c>
      <c r="L93" s="576">
        <v>0</v>
      </c>
      <c r="M93" s="577">
        <v>245000</v>
      </c>
      <c r="N93" s="575">
        <v>10</v>
      </c>
      <c r="O93" s="577">
        <v>24.5</v>
      </c>
      <c r="P93" s="576">
        <v>0.0052</v>
      </c>
      <c r="Q93" s="576">
        <f>+O93/'סיכום נכסי הקרן'!total</f>
        <v>7.65607909128169e-07</v>
      </c>
    </row>
    <row r="94" spans="1:256">
      <c r="B94" s="578" t="s">
        <v>87</v>
      </c>
      <c r="C94" s="552"/>
      <c r="D94" s="552"/>
      <c r="E94" s="552"/>
      <c r="F94" s="552"/>
      <c r="G94" s="552"/>
      <c r="H94" s="552"/>
      <c r="I94" s="582"/>
      <c r="J94" s="583"/>
      <c r="K94" s="571">
        <v>4.57</v>
      </c>
      <c r="L94" s="572">
        <v>0.0327</v>
      </c>
      <c r="M94" s="573"/>
      <c r="N94" s="571"/>
      <c r="O94" s="573">
        <f>SUM(O13:O93)</f>
        <v>511608.05</v>
      </c>
      <c r="P94" s="572"/>
      <c r="Q94" s="572">
        <f>+O94/'סיכום נכסי הקרן'!total</f>
        <v>0.0159873946715771</v>
      </c>
    </row>
    <row r="95" spans="1:256">
      <c r="B95" s="584"/>
      <c r="K95" s="575"/>
      <c r="L95" s="576"/>
      <c r="M95" s="577"/>
      <c r="N95" s="575"/>
    </row>
    <row r="96" spans="1:256">
      <c r="B96" s="578" t="s">
        <v>177</v>
      </c>
      <c r="C96" s="552"/>
      <c r="D96" s="552"/>
      <c r="E96" s="552"/>
      <c r="F96" s="552"/>
      <c r="G96" s="552"/>
      <c r="H96" s="552"/>
      <c r="I96" s="552"/>
      <c r="J96" s="552"/>
      <c r="K96" s="571"/>
      <c r="L96" s="572"/>
      <c r="M96" s="573"/>
      <c r="N96" s="571"/>
      <c r="O96" s="552"/>
      <c r="P96" s="552"/>
      <c r="Q96" s="552"/>
    </row>
    <row r="97" spans="1:256">
      <c r="B97" s="579" t="str">
        <v>נתיבים אגח א</v>
      </c>
      <c r="C97" s="550">
        <v>1090281</v>
      </c>
      <c r="D97" s="550" t="s">
        <v>283</v>
      </c>
      <c r="E97" s="550" t="s">
        <v>142</v>
      </c>
      <c r="F97" s="550" t="s">
        <v>105</v>
      </c>
      <c r="G97" s="550" t="s">
        <v>54</v>
      </c>
      <c r="H97" s="550" t="s">
        <v>36</v>
      </c>
      <c r="I97" s="580">
        <v>0.08</v>
      </c>
      <c r="J97" s="581">
        <v>38615</v>
      </c>
      <c r="K97" s="575">
        <v>5.9</v>
      </c>
      <c r="L97" s="576">
        <v>0.0831</v>
      </c>
      <c r="M97" s="577">
        <v>2891093.04</v>
      </c>
      <c r="N97" s="575">
        <v>125.18</v>
      </c>
      <c r="O97" s="577">
        <v>3619.07</v>
      </c>
      <c r="P97" s="576">
        <v>0.0069</v>
      </c>
      <c r="Q97" s="576">
        <f>+O97/'סיכום נכסי הקרן'!total</f>
        <v>0.000113093412885244</v>
      </c>
    </row>
    <row r="98" spans="1:256">
      <c r="B98" s="578" t="s">
        <v>178</v>
      </c>
      <c r="C98" s="552"/>
      <c r="D98" s="552"/>
      <c r="E98" s="552"/>
      <c r="F98" s="552"/>
      <c r="G98" s="552"/>
      <c r="H98" s="552"/>
      <c r="I98" s="582"/>
      <c r="J98" s="583"/>
      <c r="K98" s="571">
        <v>5.9</v>
      </c>
      <c r="L98" s="572">
        <v>0.0831</v>
      </c>
      <c r="M98" s="573"/>
      <c r="N98" s="571"/>
      <c r="O98" s="573">
        <f>+O97</f>
        <v>3619.07</v>
      </c>
      <c r="P98" s="572"/>
      <c r="Q98" s="572">
        <f>+O98/'סיכום נכסי הקרן'!total</f>
        <v>0.000113093412885244</v>
      </c>
    </row>
    <row r="99" spans="1:256">
      <c r="B99" s="585"/>
      <c r="K99" s="575"/>
      <c r="L99" s="576"/>
      <c r="M99" s="577"/>
      <c r="N99" s="575"/>
    </row>
    <row r="100" spans="1:256">
      <c r="B100" s="574" t="s">
        <v>90</v>
      </c>
      <c r="C100" s="552"/>
      <c r="D100" s="552"/>
      <c r="E100" s="552"/>
      <c r="F100" s="552"/>
      <c r="G100" s="552"/>
      <c r="H100" s="552"/>
      <c r="I100" s="582"/>
      <c r="J100" s="583"/>
      <c r="K100" s="571">
        <v>4.58</v>
      </c>
      <c r="L100" s="572">
        <v>0.0331</v>
      </c>
      <c r="M100" s="573"/>
      <c r="N100" s="571"/>
      <c r="O100" s="573">
        <f>+O98+O94</f>
        <v>515227.12</v>
      </c>
      <c r="P100" s="572"/>
      <c r="Q100" s="572">
        <f>+O100/'סיכום נכסי הקרן'!total</f>
        <v>0.0161004880844624</v>
      </c>
    </row>
    <row r="101" spans="1:256">
      <c r="B101" s="586"/>
      <c r="K101" s="575"/>
      <c r="L101" s="576"/>
      <c r="M101" s="577"/>
      <c r="N101" s="575"/>
    </row>
    <row r="102" spans="1:256">
      <c r="B102" s="570" t="s">
        <v>179</v>
      </c>
      <c r="C102" s="552"/>
      <c r="D102" s="552"/>
      <c r="E102" s="552"/>
      <c r="F102" s="552"/>
      <c r="G102" s="552"/>
      <c r="H102" s="552"/>
      <c r="I102" s="582"/>
      <c r="J102" s="583"/>
      <c r="K102" s="571">
        <v>4.58</v>
      </c>
      <c r="L102" s="572">
        <v>0.0331</v>
      </c>
      <c r="M102" s="573"/>
      <c r="N102" s="571"/>
      <c r="O102" s="573">
        <f>+O100</f>
        <v>515227.12</v>
      </c>
      <c r="P102" s="572"/>
      <c r="Q102" s="572">
        <f>+O102/'סיכום נכסי הקרן'!total</f>
        <v>0.0161004880844624</v>
      </c>
    </row>
    <row r="103" spans="1:256">
      <c r="B103" s="587"/>
      <c r="C103" s="588"/>
      <c r="D103" s="588"/>
      <c r="E103" s="588"/>
      <c r="F103" s="588"/>
      <c r="G103" s="588"/>
      <c r="H103" s="588"/>
      <c r="I103" s="588"/>
      <c r="J103" s="588"/>
      <c r="K103" s="589"/>
      <c r="L103" s="590"/>
      <c r="M103" s="591"/>
      <c r="N103" s="589"/>
      <c r="O103" s="588"/>
      <c r="P103" s="588"/>
      <c r="Q103" s="588"/>
    </row>
    <row r="105" spans="1:256">
      <c r="A105" s="552"/>
      <c r="R105" s="552"/>
      <c r="S105" s="552"/>
      <c r="T105" s="552"/>
      <c r="U105" s="552"/>
      <c r="V105" s="552"/>
      <c r="W105" s="552"/>
      <c r="X105" s="552"/>
      <c r="Y105" s="552"/>
      <c r="Z105" s="552"/>
      <c r="AA105" s="552"/>
      <c r="AB105" s="552"/>
      <c r="AC105" s="552"/>
      <c r="AD105" s="552"/>
      <c r="AE105" s="552"/>
      <c r="AF105" s="552"/>
      <c r="AG105" s="552"/>
      <c r="AH105" s="552"/>
      <c r="AI105" s="552"/>
      <c r="AJ105" s="552"/>
      <c r="AK105" s="552"/>
      <c r="AL105" s="552"/>
      <c r="AM105" s="552"/>
      <c r="AN105" s="552"/>
      <c r="AO105" s="552"/>
      <c r="AP105" s="552"/>
      <c r="AQ105" s="552"/>
      <c r="AR105" s="552"/>
      <c r="AS105" s="552"/>
      <c r="AT105" s="552"/>
      <c r="AU105" s="552"/>
      <c r="AV105" s="552"/>
      <c r="AW105" s="552"/>
      <c r="AX105" s="552"/>
      <c r="AY105" s="552"/>
      <c r="AZ105" s="552"/>
      <c r="BA105" s="552"/>
      <c r="BB105" s="552"/>
      <c r="BC105" s="552"/>
      <c r="BD105" s="552"/>
      <c r="BE105" s="552"/>
      <c r="BF105" s="552"/>
      <c r="BG105" s="552"/>
      <c r="BH105" s="552"/>
      <c r="BI105" s="552"/>
      <c r="BJ105" s="552"/>
      <c r="BK105" s="552"/>
      <c r="BL105" s="552"/>
      <c r="BM105" s="552"/>
      <c r="BN105" s="552"/>
      <c r="BO105" s="552"/>
      <c r="BP105" s="552"/>
      <c r="BQ105" s="552"/>
      <c r="BR105" s="552"/>
      <c r="BS105" s="552"/>
      <c r="BT105" s="552"/>
      <c r="BU105" s="552"/>
      <c r="BV105" s="552"/>
      <c r="BW105" s="552"/>
      <c r="BX105" s="552"/>
      <c r="BY105" s="552"/>
      <c r="BZ105" s="552"/>
      <c r="CA105" s="552"/>
      <c r="CB105" s="552"/>
      <c r="CC105" s="552"/>
      <c r="CD105" s="552"/>
      <c r="CE105" s="552"/>
      <c r="CF105" s="552"/>
      <c r="CG105" s="552"/>
      <c r="CH105" s="552"/>
      <c r="CI105" s="552"/>
      <c r="CJ105" s="552"/>
      <c r="CK105" s="552"/>
      <c r="CL105" s="552"/>
      <c r="CM105" s="552"/>
      <c r="CN105" s="552"/>
      <c r="CO105" s="552"/>
      <c r="CP105" s="552"/>
      <c r="CQ105" s="552"/>
      <c r="CR105" s="552"/>
      <c r="CS105" s="552"/>
      <c r="CT105" s="552"/>
      <c r="CU105" s="552"/>
      <c r="CV105" s="552"/>
      <c r="CW105" s="552"/>
      <c r="CX105" s="552"/>
      <c r="CY105" s="552"/>
      <c r="CZ105" s="552"/>
      <c r="DA105" s="552"/>
      <c r="DB105" s="552"/>
      <c r="DC105" s="552"/>
      <c r="DD105" s="552"/>
      <c r="DE105" s="552"/>
      <c r="DF105" s="552"/>
      <c r="DG105" s="552"/>
      <c r="DH105" s="552"/>
      <c r="DI105" s="552"/>
      <c r="DJ105" s="552"/>
      <c r="DK105" s="552"/>
      <c r="DL105" s="552"/>
      <c r="DM105" s="552"/>
      <c r="DN105" s="552"/>
      <c r="DO105" s="552"/>
      <c r="DP105" s="552"/>
      <c r="DQ105" s="552"/>
      <c r="DR105" s="552"/>
      <c r="DS105" s="552"/>
      <c r="DT105" s="552"/>
      <c r="DU105" s="552"/>
      <c r="DV105" s="552"/>
      <c r="DW105" s="552"/>
      <c r="DX105" s="552"/>
      <c r="DY105" s="552"/>
      <c r="DZ105" s="552"/>
      <c r="EA105" s="552"/>
      <c r="EB105" s="552"/>
      <c r="EC105" s="552"/>
      <c r="ED105" s="552"/>
      <c r="EE105" s="552"/>
      <c r="EF105" s="552"/>
      <c r="EG105" s="552"/>
      <c r="EH105" s="552"/>
      <c r="EI105" s="552"/>
      <c r="EJ105" s="552"/>
      <c r="EK105" s="552"/>
      <c r="EL105" s="552"/>
      <c r="EM105" s="552"/>
      <c r="EN105" s="552"/>
      <c r="EO105" s="552"/>
      <c r="EP105" s="552"/>
      <c r="EQ105" s="552"/>
      <c r="ER105" s="552"/>
      <c r="ES105" s="552"/>
      <c r="ET105" s="552"/>
      <c r="EU105" s="552"/>
      <c r="EV105" s="552"/>
      <c r="EW105" s="552"/>
      <c r="EX105" s="552"/>
      <c r="EY105" s="552"/>
      <c r="EZ105" s="552"/>
      <c r="FA105" s="552"/>
      <c r="FB105" s="552"/>
      <c r="FC105" s="552"/>
      <c r="FD105" s="552"/>
      <c r="FE105" s="552"/>
      <c r="FF105" s="552"/>
      <c r="FG105" s="552"/>
      <c r="FH105" s="552"/>
      <c r="FI105" s="552"/>
      <c r="FJ105" s="552"/>
      <c r="FK105" s="552"/>
      <c r="FL105" s="552"/>
      <c r="FM105" s="552"/>
      <c r="FN105" s="552"/>
      <c r="FO105" s="552"/>
      <c r="FP105" s="552"/>
      <c r="FQ105" s="552"/>
      <c r="FR105" s="552"/>
      <c r="FS105" s="552"/>
      <c r="FT105" s="552"/>
      <c r="FU105" s="552"/>
      <c r="FV105" s="552"/>
      <c r="FW105" s="552"/>
      <c r="FX105" s="552"/>
      <c r="FY105" s="552"/>
      <c r="FZ105" s="552"/>
      <c r="GA105" s="552"/>
      <c r="GB105" s="552"/>
      <c r="GC105" s="552"/>
      <c r="GD105" s="552"/>
      <c r="GE105" s="552"/>
      <c r="GF105" s="552"/>
      <c r="GG105" s="552"/>
      <c r="GH105" s="552"/>
      <c r="GI105" s="552"/>
      <c r="GJ105" s="552"/>
      <c r="GK105" s="552"/>
      <c r="GL105" s="552"/>
      <c r="GM105" s="552"/>
      <c r="GN105" s="552"/>
      <c r="GO105" s="552"/>
      <c r="GP105" s="552"/>
      <c r="GQ105" s="552"/>
      <c r="GR105" s="552"/>
      <c r="GS105" s="552"/>
      <c r="GT105" s="552"/>
      <c r="GU105" s="552"/>
      <c r="GV105" s="552"/>
      <c r="GW105" s="552"/>
      <c r="GX105" s="552"/>
      <c r="GY105" s="552"/>
      <c r="GZ105" s="552"/>
      <c r="HA105" s="552"/>
      <c r="HB105" s="552"/>
      <c r="HC105" s="552"/>
      <c r="HD105" s="552"/>
      <c r="HE105" s="552"/>
      <c r="HF105" s="552"/>
      <c r="HG105" s="552"/>
      <c r="HH105" s="552"/>
      <c r="HI105" s="552"/>
      <c r="HJ105" s="552"/>
      <c r="HK105" s="552"/>
      <c r="HL105" s="552"/>
      <c r="HM105" s="552"/>
      <c r="HN105" s="552"/>
      <c r="HO105" s="552"/>
      <c r="HP105" s="552"/>
      <c r="HQ105" s="552"/>
      <c r="HR105" s="552"/>
      <c r="HS105" s="552"/>
      <c r="HT105" s="552"/>
      <c r="HU105" s="552"/>
      <c r="HV105" s="552"/>
      <c r="HW105" s="552"/>
      <c r="HX105" s="552"/>
      <c r="HY105" s="552"/>
      <c r="HZ105" s="552"/>
      <c r="IA105" s="552"/>
      <c r="IB105" s="552"/>
      <c r="IC105" s="552"/>
      <c r="ID105" s="552"/>
      <c r="IE105" s="552"/>
      <c r="IF105" s="552"/>
      <c r="IG105" s="552"/>
      <c r="IH105" s="552"/>
      <c r="II105" s="552"/>
      <c r="IJ105" s="552"/>
      <c r="IK105" s="552"/>
      <c r="IL105" s="552"/>
      <c r="IM105" s="552"/>
      <c r="IN105" s="552"/>
      <c r="IO105" s="552"/>
      <c r="IP105" s="552"/>
      <c r="IQ105" s="552"/>
      <c r="IR105" s="552"/>
      <c r="IS105" s="552"/>
      <c r="IT105" s="552"/>
      <c r="IU105" s="552"/>
      <c r="IV105" s="552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5" fitToWidth="1" orientation="landscape" pageOrder="downThenOver" paperSize="9" scale="63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41"/>
  <sheetViews>
    <sheetView workbookViewId="0" showGridLines="0" rightToLeft="1">
      <selection activeCell="B2" sqref="B2"/>
    </sheetView>
  </sheetViews>
  <sheetFormatPr defaultRowHeight="14.25"/>
  <cols>
    <col min="1" max="1" style="592" width="4.253365" customWidth="1"/>
    <col min="2" max="2" style="592" width="30.1524" customWidth="1"/>
    <col min="3" max="3" style="592" width="19.9581" customWidth="1"/>
    <col min="4" max="4" style="592" width="24.64196" customWidth="1"/>
    <col min="5" max="5" style="592" width="21.3357" customWidth="1"/>
    <col min="6" max="6" style="592" width="12.24349" customWidth="1"/>
    <col min="7" max="7" style="592" width="14.72319" customWidth="1"/>
    <col min="8" max="8" style="592" width="13.89662" customWidth="1"/>
    <col min="9" max="9" style="592" width="17.4784" customWidth="1"/>
    <col min="10" max="10" style="592" width="19.26929" customWidth="1"/>
    <col min="11" max="11" style="592" width="12.51901" customWidth="1"/>
    <col min="12" max="12" style="592" width="14.58542" customWidth="1"/>
    <col min="13" max="13" style="592" width="14.03438" customWidth="1"/>
    <col min="14" max="14" style="592" width="12.65677" customWidth="1"/>
    <col min="15" max="15" style="592" width="15.13647" customWidth="1"/>
    <col min="16" max="16" style="592" width="18.16721" customWidth="1"/>
    <col min="17" max="17" style="592" width="11.83021" customWidth="1"/>
    <col min="18" max="256" style="592"/>
  </cols>
  <sheetData>
    <row r="1" spans="1:256" ht="15" customHeight="1">
      <c r="B1" s="593" t="s">
        <v>31</v>
      </c>
      <c r="C1" s="594"/>
      <c r="D1" s="595"/>
      <c r="F1" s="596"/>
    </row>
    <row r="2" spans="1:256" ht="15" customHeight="1">
      <c r="B2" s="597" t="s">
        <v>1</v>
      </c>
      <c r="C2" s="598"/>
      <c r="D2" s="599"/>
      <c r="F2" s="596"/>
    </row>
    <row r="3" spans="1:256" ht="15" customHeight="1">
      <c r="B3" s="600" t="s">
        <v>2</v>
      </c>
      <c r="C3" s="601">
        <v>41364</v>
      </c>
      <c r="D3" s="602"/>
      <c r="F3" s="596"/>
    </row>
    <row r="4" spans="1:256" ht="15" customHeight="1">
      <c r="B4" s="600" t="s">
        <v>3</v>
      </c>
      <c r="C4" s="603" t="s">
        <v>4</v>
      </c>
      <c r="D4" s="602"/>
      <c r="F4" s="596"/>
    </row>
    <row r="5" spans="1:256" ht="15" customHeight="1">
      <c r="B5" s="600" t="s">
        <v>5</v>
      </c>
      <c r="C5" s="603" t="s">
        <v>6</v>
      </c>
      <c r="D5" s="602"/>
      <c r="F5" s="596"/>
    </row>
    <row r="6" spans="1:256" ht="15" customHeight="1">
      <c r="B6" s="600" t="s">
        <v>7</v>
      </c>
      <c r="C6" s="604">
        <v>162</v>
      </c>
      <c r="D6" s="602"/>
      <c r="F6" s="596"/>
    </row>
    <row r="7" spans="1:256">
      <c r="C7" s="605"/>
      <c r="D7" s="605"/>
      <c r="E7" s="605"/>
      <c r="F7" s="605"/>
      <c r="G7" s="605"/>
      <c r="H7" s="605"/>
      <c r="I7" s="605"/>
      <c r="J7" s="605"/>
      <c r="K7" s="605"/>
    </row>
    <row r="8" spans="1:256">
      <c r="A8" s="606"/>
      <c r="B8" s="607" t="s">
        <v>71</v>
      </c>
      <c r="C8" s="608" t="s">
        <v>273</v>
      </c>
      <c r="D8" s="609" t="s">
        <v>96</v>
      </c>
      <c r="E8" s="609" t="s">
        <v>44</v>
      </c>
      <c r="F8" s="610" t="s">
        <v>274</v>
      </c>
      <c r="G8" s="608" t="s">
        <v>78</v>
      </c>
      <c r="H8" s="608" t="s">
        <v>79</v>
      </c>
      <c r="I8" s="608" t="s">
        <v>80</v>
      </c>
      <c r="J8" s="608" t="s">
        <v>81</v>
      </c>
      <c r="K8" s="608" t="s">
        <v>33</v>
      </c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6"/>
      <c r="X8" s="606"/>
      <c r="Y8" s="606"/>
      <c r="Z8" s="606"/>
      <c r="AA8" s="606"/>
      <c r="AB8" s="606"/>
      <c r="AC8" s="606"/>
      <c r="AD8" s="606"/>
      <c r="AE8" s="606"/>
      <c r="AF8" s="606"/>
      <c r="AG8" s="606"/>
      <c r="AH8" s="606"/>
      <c r="AI8" s="606"/>
      <c r="AJ8" s="606"/>
      <c r="AK8" s="606"/>
      <c r="AL8" s="606"/>
      <c r="AM8" s="606"/>
      <c r="AN8" s="606"/>
      <c r="AO8" s="606"/>
      <c r="AP8" s="606"/>
      <c r="AQ8" s="606"/>
      <c r="AR8" s="606"/>
      <c r="AS8" s="606"/>
      <c r="AT8" s="606"/>
      <c r="AU8" s="606"/>
      <c r="AV8" s="606"/>
      <c r="AW8" s="606"/>
      <c r="AX8" s="606"/>
      <c r="AY8" s="606"/>
      <c r="AZ8" s="606"/>
      <c r="BA8" s="606"/>
      <c r="BB8" s="606"/>
      <c r="BC8" s="606"/>
      <c r="BD8" s="606"/>
      <c r="BE8" s="606"/>
      <c r="BF8" s="606"/>
      <c r="BG8" s="606"/>
      <c r="BH8" s="606"/>
      <c r="BI8" s="606"/>
      <c r="BJ8" s="606"/>
      <c r="BK8" s="606"/>
      <c r="BL8" s="606"/>
      <c r="BM8" s="606"/>
      <c r="BN8" s="606"/>
      <c r="BO8" s="606"/>
      <c r="BP8" s="606"/>
      <c r="BQ8" s="606"/>
      <c r="BR8" s="606"/>
      <c r="BS8" s="606"/>
      <c r="BT8" s="606"/>
      <c r="BU8" s="606"/>
      <c r="BV8" s="606"/>
      <c r="BW8" s="606"/>
      <c r="BX8" s="606"/>
      <c r="BY8" s="606"/>
      <c r="BZ8" s="606"/>
      <c r="CA8" s="606"/>
      <c r="CB8" s="606"/>
      <c r="CC8" s="606"/>
      <c r="CD8" s="606"/>
      <c r="CE8" s="606"/>
      <c r="CF8" s="606"/>
      <c r="CG8" s="606"/>
      <c r="CH8" s="606"/>
      <c r="CI8" s="606"/>
      <c r="CJ8" s="606"/>
      <c r="CK8" s="606"/>
      <c r="CL8" s="606"/>
      <c r="CM8" s="606"/>
      <c r="CN8" s="606"/>
      <c r="CO8" s="606"/>
      <c r="CP8" s="606"/>
      <c r="CQ8" s="606"/>
      <c r="CR8" s="606"/>
      <c r="CS8" s="606"/>
      <c r="CT8" s="606"/>
      <c r="CU8" s="606"/>
      <c r="CV8" s="606"/>
      <c r="CW8" s="606"/>
      <c r="CX8" s="606"/>
      <c r="CY8" s="606"/>
      <c r="CZ8" s="606"/>
      <c r="DA8" s="606"/>
      <c r="DB8" s="606"/>
      <c r="DC8" s="606"/>
      <c r="DD8" s="606"/>
      <c r="DE8" s="606"/>
      <c r="DF8" s="606"/>
      <c r="DG8" s="606"/>
      <c r="DH8" s="606"/>
      <c r="DI8" s="606"/>
      <c r="DJ8" s="606"/>
      <c r="DK8" s="606"/>
      <c r="DL8" s="606"/>
      <c r="DM8" s="606"/>
      <c r="DN8" s="606"/>
      <c r="DO8" s="606"/>
      <c r="DP8" s="606"/>
      <c r="DQ8" s="606"/>
      <c r="DR8" s="606"/>
      <c r="DS8" s="606"/>
      <c r="DT8" s="606"/>
      <c r="DU8" s="606"/>
      <c r="DV8" s="606"/>
      <c r="DW8" s="606"/>
      <c r="DX8" s="606"/>
      <c r="DY8" s="606"/>
      <c r="DZ8" s="606"/>
      <c r="EA8" s="606"/>
      <c r="EB8" s="606"/>
      <c r="EC8" s="606"/>
      <c r="ED8" s="606"/>
      <c r="EE8" s="606"/>
      <c r="EF8" s="606"/>
      <c r="EG8" s="606"/>
      <c r="EH8" s="606"/>
      <c r="EI8" s="606"/>
      <c r="EJ8" s="606"/>
      <c r="EK8" s="606"/>
      <c r="EL8" s="606"/>
      <c r="EM8" s="606"/>
      <c r="EN8" s="606"/>
      <c r="EO8" s="606"/>
      <c r="EP8" s="606"/>
      <c r="EQ8" s="606"/>
      <c r="ER8" s="606"/>
      <c r="ES8" s="606"/>
      <c r="ET8" s="606"/>
      <c r="EU8" s="606"/>
      <c r="EV8" s="606"/>
      <c r="EW8" s="606"/>
      <c r="EX8" s="606"/>
      <c r="EY8" s="606"/>
      <c r="EZ8" s="606"/>
      <c r="FA8" s="606"/>
      <c r="FB8" s="606"/>
      <c r="FC8" s="606"/>
      <c r="FD8" s="606"/>
      <c r="FE8" s="606"/>
      <c r="FF8" s="606"/>
      <c r="FG8" s="606"/>
      <c r="FH8" s="606"/>
      <c r="FI8" s="606"/>
      <c r="FJ8" s="606"/>
      <c r="FK8" s="606"/>
      <c r="FL8" s="606"/>
      <c r="FM8" s="606"/>
      <c r="FN8" s="606"/>
      <c r="FO8" s="606"/>
      <c r="FP8" s="606"/>
      <c r="FQ8" s="606"/>
      <c r="FR8" s="606"/>
      <c r="FS8" s="606"/>
      <c r="FT8" s="606"/>
      <c r="FU8" s="606"/>
      <c r="FV8" s="606"/>
      <c r="FW8" s="606"/>
      <c r="FX8" s="606"/>
      <c r="FY8" s="606"/>
      <c r="FZ8" s="606"/>
      <c r="GA8" s="606"/>
      <c r="GB8" s="606"/>
      <c r="GC8" s="606"/>
      <c r="GD8" s="606"/>
      <c r="GE8" s="606"/>
      <c r="GF8" s="606"/>
      <c r="GG8" s="606"/>
      <c r="GH8" s="606"/>
      <c r="GI8" s="606"/>
      <c r="GJ8" s="606"/>
      <c r="GK8" s="606"/>
      <c r="GL8" s="606"/>
      <c r="GM8" s="606"/>
      <c r="GN8" s="606"/>
      <c r="GO8" s="606"/>
      <c r="GP8" s="606"/>
      <c r="GQ8" s="606"/>
      <c r="GR8" s="606"/>
      <c r="GS8" s="606"/>
      <c r="GT8" s="606"/>
      <c r="GU8" s="606"/>
      <c r="GV8" s="606"/>
      <c r="GW8" s="606"/>
      <c r="GX8" s="606"/>
      <c r="GY8" s="606"/>
      <c r="GZ8" s="606"/>
      <c r="HA8" s="606"/>
      <c r="HB8" s="606"/>
      <c r="HC8" s="606"/>
      <c r="HD8" s="606"/>
      <c r="HE8" s="606"/>
      <c r="HF8" s="606"/>
      <c r="HG8" s="606"/>
      <c r="HH8" s="606"/>
      <c r="HI8" s="606"/>
      <c r="HJ8" s="606"/>
      <c r="HK8" s="606"/>
      <c r="HL8" s="606"/>
      <c r="HM8" s="606"/>
      <c r="HN8" s="606"/>
      <c r="HO8" s="606"/>
      <c r="HP8" s="606"/>
      <c r="HQ8" s="606"/>
      <c r="HR8" s="606"/>
      <c r="HS8" s="606"/>
      <c r="HT8" s="606"/>
      <c r="HU8" s="606"/>
      <c r="HV8" s="606"/>
      <c r="HW8" s="606"/>
      <c r="HX8" s="606"/>
      <c r="HY8" s="606"/>
      <c r="HZ8" s="606"/>
      <c r="IA8" s="606"/>
      <c r="IB8" s="606"/>
      <c r="IC8" s="606"/>
      <c r="ID8" s="606"/>
      <c r="IE8" s="606"/>
      <c r="IF8" s="606"/>
      <c r="IG8" s="606"/>
      <c r="IH8" s="606"/>
      <c r="II8" s="606"/>
      <c r="IJ8" s="606"/>
      <c r="IK8" s="606"/>
      <c r="IL8" s="606"/>
      <c r="IM8" s="606"/>
      <c r="IN8" s="606"/>
      <c r="IO8" s="606"/>
      <c r="IP8" s="606"/>
      <c r="IQ8" s="606"/>
      <c r="IR8" s="606"/>
      <c r="IS8" s="606"/>
      <c r="IT8" s="606"/>
      <c r="IU8" s="606"/>
      <c r="IV8" s="606"/>
    </row>
    <row r="9" spans="1:256">
      <c r="B9" s="611" t="s">
        <v>20</v>
      </c>
      <c r="C9" s="612"/>
      <c r="D9" s="612"/>
      <c r="E9" s="612"/>
      <c r="F9" s="612"/>
      <c r="G9" s="613"/>
      <c r="H9" s="614"/>
      <c r="I9" s="612"/>
      <c r="J9" s="612"/>
      <c r="K9" s="612"/>
    </row>
    <row r="10" spans="1:256">
      <c r="B10" s="615" t="s">
        <v>13</v>
      </c>
      <c r="C10" s="600"/>
      <c r="D10" s="600"/>
      <c r="E10" s="600"/>
      <c r="F10" s="600"/>
      <c r="G10" s="616"/>
      <c r="H10" s="617"/>
      <c r="I10" s="600"/>
      <c r="J10" s="600"/>
      <c r="K10" s="600"/>
    </row>
    <row r="11" spans="1:256">
      <c r="A11" s="600"/>
      <c r="B11" s="618" t="s">
        <v>82</v>
      </c>
      <c r="C11" s="600"/>
      <c r="D11" s="600"/>
      <c r="E11" s="600"/>
      <c r="G11" s="619"/>
      <c r="H11" s="620"/>
      <c r="M11" s="600"/>
      <c r="N11" s="600"/>
      <c r="O11" s="600"/>
      <c r="P11" s="600"/>
      <c r="Q11" s="600"/>
      <c r="R11" s="600"/>
      <c r="S11" s="600"/>
      <c r="T11" s="600"/>
      <c r="U11" s="600"/>
      <c r="V11" s="600"/>
      <c r="W11" s="600"/>
      <c r="X11" s="600"/>
      <c r="Y11" s="600"/>
      <c r="Z11" s="600"/>
      <c r="AA11" s="600"/>
      <c r="AB11" s="600"/>
      <c r="AC11" s="600"/>
      <c r="AD11" s="600"/>
      <c r="AE11" s="600"/>
      <c r="AF11" s="600"/>
      <c r="AG11" s="600"/>
      <c r="AH11" s="600"/>
      <c r="AI11" s="600"/>
      <c r="AJ11" s="600"/>
      <c r="AK11" s="600"/>
      <c r="AL11" s="600"/>
      <c r="AM11" s="600"/>
      <c r="AN11" s="600"/>
      <c r="AO11" s="600"/>
      <c r="AP11" s="600"/>
      <c r="AQ11" s="600"/>
      <c r="AR11" s="600"/>
      <c r="AS11" s="600"/>
      <c r="AT11" s="600"/>
      <c r="AU11" s="600"/>
      <c r="AV11" s="600"/>
      <c r="AW11" s="600"/>
      <c r="AX11" s="600"/>
      <c r="AY11" s="600"/>
      <c r="AZ11" s="600"/>
      <c r="BA11" s="600"/>
      <c r="BB11" s="600"/>
      <c r="BC11" s="600"/>
      <c r="BD11" s="600"/>
      <c r="BE11" s="600"/>
      <c r="BF11" s="600"/>
      <c r="BG11" s="600"/>
      <c r="BH11" s="600"/>
      <c r="BI11" s="600"/>
      <c r="BJ11" s="600"/>
      <c r="BK11" s="600"/>
      <c r="BL11" s="600"/>
      <c r="BM11" s="600"/>
      <c r="BN11" s="600"/>
      <c r="BO11" s="600"/>
      <c r="BP11" s="600"/>
      <c r="BQ11" s="600"/>
      <c r="BR11" s="600"/>
      <c r="BS11" s="600"/>
      <c r="BT11" s="600"/>
      <c r="BU11" s="600"/>
      <c r="BV11" s="600"/>
      <c r="BW11" s="600"/>
      <c r="BX11" s="600"/>
      <c r="BY11" s="600"/>
      <c r="BZ11" s="600"/>
      <c r="CA11" s="600"/>
      <c r="CB11" s="600"/>
      <c r="CC11" s="600"/>
      <c r="CD11" s="600"/>
      <c r="CE11" s="600"/>
      <c r="CF11" s="600"/>
      <c r="CG11" s="600"/>
      <c r="CH11" s="600"/>
      <c r="CI11" s="600"/>
      <c r="CJ11" s="600"/>
      <c r="CK11" s="600"/>
      <c r="CL11" s="600"/>
      <c r="CM11" s="600"/>
      <c r="CN11" s="600"/>
      <c r="CO11" s="600"/>
      <c r="CP11" s="600"/>
      <c r="CQ11" s="600"/>
      <c r="CR11" s="600"/>
      <c r="CS11" s="600"/>
      <c r="CT11" s="600"/>
      <c r="CU11" s="600"/>
      <c r="CV11" s="600"/>
      <c r="CW11" s="600"/>
      <c r="CX11" s="600"/>
      <c r="CY11" s="600"/>
      <c r="CZ11" s="600"/>
      <c r="DA11" s="600"/>
      <c r="DB11" s="600"/>
      <c r="DC11" s="600"/>
      <c r="DD11" s="600"/>
      <c r="DE11" s="600"/>
      <c r="DF11" s="600"/>
      <c r="DG11" s="600"/>
      <c r="DH11" s="600"/>
      <c r="DI11" s="600"/>
      <c r="DJ11" s="600"/>
      <c r="DK11" s="600"/>
      <c r="DL11" s="600"/>
      <c r="DM11" s="600"/>
      <c r="DN11" s="600"/>
      <c r="DO11" s="600"/>
      <c r="DP11" s="600"/>
      <c r="DQ11" s="600"/>
      <c r="DR11" s="600"/>
      <c r="DS11" s="600"/>
      <c r="DT11" s="600"/>
      <c r="DU11" s="600"/>
      <c r="DV11" s="600"/>
      <c r="DW11" s="600"/>
      <c r="DX11" s="600"/>
      <c r="DY11" s="600"/>
      <c r="DZ11" s="600"/>
      <c r="EA11" s="600"/>
      <c r="EB11" s="600"/>
      <c r="EC11" s="600"/>
      <c r="ED11" s="600"/>
      <c r="EE11" s="600"/>
      <c r="EF11" s="600"/>
      <c r="EG11" s="600"/>
      <c r="EH11" s="600"/>
      <c r="EI11" s="600"/>
      <c r="EJ11" s="600"/>
      <c r="EK11" s="600"/>
      <c r="EL11" s="600"/>
      <c r="EM11" s="600"/>
      <c r="EN11" s="600"/>
      <c r="EO11" s="600"/>
      <c r="EP11" s="600"/>
      <c r="EQ11" s="600"/>
      <c r="ER11" s="600"/>
      <c r="ES11" s="600"/>
      <c r="ET11" s="600"/>
      <c r="EU11" s="600"/>
      <c r="EV11" s="600"/>
      <c r="EW11" s="600"/>
      <c r="EX11" s="600"/>
      <c r="EY11" s="600"/>
      <c r="EZ11" s="600"/>
      <c r="FA11" s="600"/>
      <c r="FB11" s="600"/>
      <c r="FC11" s="600"/>
      <c r="FD11" s="600"/>
      <c r="FE11" s="600"/>
      <c r="FF11" s="600"/>
      <c r="FG11" s="600"/>
      <c r="FH11" s="600"/>
      <c r="FI11" s="600"/>
      <c r="FJ11" s="600"/>
      <c r="FK11" s="600"/>
      <c r="FL11" s="600"/>
      <c r="FM11" s="600"/>
      <c r="FN11" s="600"/>
      <c r="FO11" s="600"/>
      <c r="FP11" s="600"/>
      <c r="FQ11" s="600"/>
      <c r="FR11" s="600"/>
      <c r="FS11" s="600"/>
      <c r="FT11" s="600"/>
      <c r="FU11" s="600"/>
      <c r="FV11" s="600"/>
      <c r="FW11" s="600"/>
      <c r="FX11" s="600"/>
      <c r="FY11" s="600"/>
      <c r="FZ11" s="600"/>
      <c r="GA11" s="600"/>
      <c r="GB11" s="600"/>
      <c r="GC11" s="600"/>
      <c r="GD11" s="600"/>
      <c r="GE11" s="600"/>
      <c r="GF11" s="600"/>
      <c r="GG11" s="600"/>
      <c r="GH11" s="600"/>
      <c r="GI11" s="600"/>
      <c r="GJ11" s="600"/>
      <c r="GK11" s="600"/>
      <c r="GL11" s="600"/>
      <c r="GM11" s="600"/>
      <c r="GN11" s="600"/>
      <c r="GO11" s="600"/>
      <c r="GP11" s="600"/>
      <c r="GQ11" s="600"/>
      <c r="GR11" s="600"/>
      <c r="GS11" s="600"/>
      <c r="GT11" s="600"/>
      <c r="GU11" s="600"/>
      <c r="GV11" s="600"/>
      <c r="GW11" s="600"/>
      <c r="GX11" s="600"/>
      <c r="GY11" s="600"/>
      <c r="GZ11" s="600"/>
      <c r="HA11" s="600"/>
      <c r="HB11" s="600"/>
      <c r="HC11" s="600"/>
      <c r="HD11" s="600"/>
      <c r="HE11" s="600"/>
      <c r="HF11" s="600"/>
      <c r="HG11" s="600"/>
      <c r="HH11" s="600"/>
      <c r="HI11" s="600"/>
      <c r="HJ11" s="600"/>
      <c r="HK11" s="600"/>
      <c r="HL11" s="600"/>
      <c r="HM11" s="600"/>
      <c r="HN11" s="600"/>
      <c r="HO11" s="600"/>
      <c r="HP11" s="600"/>
      <c r="HQ11" s="600"/>
      <c r="HR11" s="600"/>
      <c r="HS11" s="600"/>
      <c r="HT11" s="600"/>
      <c r="HU11" s="600"/>
      <c r="HV11" s="600"/>
      <c r="HW11" s="600"/>
      <c r="HX11" s="600"/>
      <c r="HY11" s="600"/>
      <c r="HZ11" s="600"/>
      <c r="IA11" s="600"/>
      <c r="IB11" s="600"/>
      <c r="IC11" s="600"/>
      <c r="ID11" s="600"/>
      <c r="IE11" s="600"/>
      <c r="IF11" s="600"/>
      <c r="IG11" s="600"/>
      <c r="IH11" s="600"/>
      <c r="II11" s="600"/>
      <c r="IJ11" s="600"/>
      <c r="IK11" s="600"/>
      <c r="IL11" s="600"/>
      <c r="IM11" s="600"/>
      <c r="IN11" s="600"/>
      <c r="IO11" s="600"/>
      <c r="IP11" s="600"/>
      <c r="IQ11" s="600"/>
      <c r="IR11" s="600"/>
      <c r="IS11" s="600"/>
      <c r="IT11" s="600"/>
      <c r="IU11" s="600"/>
      <c r="IV11" s="600"/>
    </row>
    <row r="12" spans="1:256">
      <c r="B12" s="621" t="s">
        <v>284</v>
      </c>
      <c r="C12" s="598">
        <v>35000</v>
      </c>
      <c r="D12" s="598" t="s">
        <v>113</v>
      </c>
      <c r="E12" s="598" t="s">
        <v>36</v>
      </c>
      <c r="F12" s="622">
        <v>40960</v>
      </c>
      <c r="G12" s="619">
        <v>8885068.8</v>
      </c>
      <c r="H12" s="620">
        <v>3.25</v>
      </c>
      <c r="I12" s="619">
        <v>28876.8</v>
      </c>
      <c r="J12" s="623">
        <v>0.0473</v>
      </c>
      <c r="K12" s="623">
        <f>+I12/'סיכום נכסי הקרן'!total</f>
        <v>0.000902379855931115</v>
      </c>
    </row>
    <row r="13" spans="1:256">
      <c r="B13" s="621" t="str">
        <v>גורם 1</v>
      </c>
      <c r="C13" s="598">
        <v>2007</v>
      </c>
      <c r="D13" s="598" t="s">
        <v>113</v>
      </c>
      <c r="E13" s="598" t="s">
        <v>86</v>
      </c>
      <c r="F13" s="622">
        <v>39079</v>
      </c>
      <c r="G13" s="619">
        <v>546391.75</v>
      </c>
      <c r="H13" s="620">
        <v>461.21</v>
      </c>
      <c r="I13" s="619">
        <v>2520</v>
      </c>
      <c r="J13" s="623">
        <v>0.04</v>
      </c>
      <c r="K13" s="623">
        <f>+I13/'סיכום נכסי הקרן'!total</f>
        <v>7.87482420817546e-05</v>
      </c>
    </row>
    <row r="14" spans="1:256">
      <c r="B14" s="621" t="str">
        <v>גורם 5</v>
      </c>
      <c r="C14" s="598">
        <v>1095252</v>
      </c>
      <c r="D14" s="598" t="s">
        <v>183</v>
      </c>
      <c r="E14" s="598" t="s">
        <v>36</v>
      </c>
      <c r="F14" s="622">
        <v>39317</v>
      </c>
      <c r="G14" s="619">
        <v>5836800</v>
      </c>
      <c r="H14" s="620">
        <v>1.45</v>
      </c>
      <c r="I14" s="619">
        <v>8448.35</v>
      </c>
      <c r="J14" s="623">
        <v>0.0116</v>
      </c>
      <c r="K14" s="623">
        <f>+I14/'סיכום נכסי הקרן'!total</f>
        <v>0.000264005044044203</v>
      </c>
    </row>
    <row r="15" spans="1:256">
      <c r="B15" s="618" t="s">
        <v>90</v>
      </c>
      <c r="C15" s="600"/>
      <c r="D15" s="600"/>
      <c r="E15" s="600"/>
      <c r="F15" s="624"/>
      <c r="G15" s="616"/>
      <c r="H15" s="617"/>
      <c r="I15" s="616">
        <f>SUM(I12:I14)</f>
        <v>39845.15</v>
      </c>
      <c r="J15" s="625"/>
      <c r="K15" s="625">
        <f>+I15/'סיכום נכסי הקרן'!total</f>
        <v>0.00124513314205707</v>
      </c>
      <c r="N15" s="626"/>
    </row>
    <row r="16" spans="1:256">
      <c r="A16" s="600"/>
      <c r="B16" s="627"/>
      <c r="G16" s="619"/>
      <c r="H16" s="620"/>
      <c r="M16" s="600"/>
      <c r="N16" s="626"/>
      <c r="O16" s="600"/>
      <c r="P16" s="600"/>
      <c r="Q16" s="600"/>
      <c r="R16" s="600"/>
      <c r="S16" s="600"/>
      <c r="T16" s="600"/>
      <c r="U16" s="600"/>
      <c r="V16" s="600"/>
      <c r="W16" s="600"/>
      <c r="X16" s="600"/>
      <c r="Y16" s="600"/>
      <c r="Z16" s="600"/>
      <c r="AA16" s="600"/>
      <c r="AB16" s="600"/>
      <c r="AC16" s="600"/>
      <c r="AD16" s="600"/>
      <c r="AE16" s="600"/>
      <c r="AF16" s="600"/>
      <c r="AG16" s="600"/>
      <c r="AH16" s="600"/>
      <c r="AI16" s="600"/>
      <c r="AJ16" s="600"/>
      <c r="AK16" s="600"/>
      <c r="AL16" s="600"/>
      <c r="AM16" s="600"/>
      <c r="AN16" s="600"/>
      <c r="AO16" s="600"/>
      <c r="AP16" s="600"/>
      <c r="AQ16" s="600"/>
      <c r="AR16" s="600"/>
      <c r="AS16" s="600"/>
      <c r="AT16" s="600"/>
      <c r="AU16" s="600"/>
      <c r="AV16" s="600"/>
      <c r="AW16" s="600"/>
      <c r="AX16" s="600"/>
      <c r="AY16" s="600"/>
      <c r="AZ16" s="600"/>
      <c r="BA16" s="600"/>
      <c r="BB16" s="600"/>
      <c r="BC16" s="600"/>
      <c r="BD16" s="600"/>
      <c r="BE16" s="600"/>
      <c r="BF16" s="600"/>
      <c r="BG16" s="600"/>
      <c r="BH16" s="600"/>
      <c r="BI16" s="600"/>
      <c r="BJ16" s="600"/>
      <c r="BK16" s="600"/>
      <c r="BL16" s="600"/>
      <c r="BM16" s="600"/>
      <c r="BN16" s="600"/>
      <c r="BO16" s="600"/>
      <c r="BP16" s="600"/>
      <c r="BQ16" s="600"/>
      <c r="BR16" s="600"/>
      <c r="BS16" s="600"/>
      <c r="BT16" s="600"/>
      <c r="BU16" s="600"/>
      <c r="BV16" s="600"/>
      <c r="BW16" s="600"/>
      <c r="BX16" s="600"/>
      <c r="BY16" s="600"/>
      <c r="BZ16" s="600"/>
      <c r="CA16" s="600"/>
      <c r="CB16" s="600"/>
      <c r="CC16" s="600"/>
      <c r="CD16" s="600"/>
      <c r="CE16" s="600"/>
      <c r="CF16" s="600"/>
      <c r="CG16" s="600"/>
      <c r="CH16" s="600"/>
      <c r="CI16" s="600"/>
      <c r="CJ16" s="600"/>
      <c r="CK16" s="600"/>
      <c r="CL16" s="600"/>
      <c r="CM16" s="600"/>
      <c r="CN16" s="600"/>
      <c r="CO16" s="600"/>
      <c r="CP16" s="600"/>
      <c r="CQ16" s="600"/>
      <c r="CR16" s="600"/>
      <c r="CS16" s="600"/>
      <c r="CT16" s="600"/>
      <c r="CU16" s="600"/>
      <c r="CV16" s="600"/>
      <c r="CW16" s="600"/>
      <c r="CX16" s="600"/>
      <c r="CY16" s="600"/>
      <c r="CZ16" s="600"/>
      <c r="DA16" s="600"/>
      <c r="DB16" s="600"/>
      <c r="DC16" s="600"/>
      <c r="DD16" s="600"/>
      <c r="DE16" s="600"/>
      <c r="DF16" s="600"/>
      <c r="DG16" s="600"/>
      <c r="DH16" s="600"/>
      <c r="DI16" s="600"/>
      <c r="DJ16" s="600"/>
      <c r="DK16" s="600"/>
      <c r="DL16" s="600"/>
      <c r="DM16" s="600"/>
      <c r="DN16" s="600"/>
      <c r="DO16" s="600"/>
      <c r="DP16" s="600"/>
      <c r="DQ16" s="600"/>
      <c r="DR16" s="600"/>
      <c r="DS16" s="600"/>
      <c r="DT16" s="600"/>
      <c r="DU16" s="600"/>
      <c r="DV16" s="600"/>
      <c r="DW16" s="600"/>
      <c r="DX16" s="600"/>
      <c r="DY16" s="600"/>
      <c r="DZ16" s="600"/>
      <c r="EA16" s="600"/>
      <c r="EB16" s="600"/>
      <c r="EC16" s="600"/>
      <c r="ED16" s="600"/>
      <c r="EE16" s="600"/>
      <c r="EF16" s="600"/>
      <c r="EG16" s="600"/>
      <c r="EH16" s="600"/>
      <c r="EI16" s="600"/>
      <c r="EJ16" s="600"/>
      <c r="EK16" s="600"/>
      <c r="EL16" s="600"/>
      <c r="EM16" s="600"/>
      <c r="EN16" s="600"/>
      <c r="EO16" s="600"/>
      <c r="EP16" s="600"/>
      <c r="EQ16" s="600"/>
      <c r="ER16" s="600"/>
      <c r="ES16" s="600"/>
      <c r="ET16" s="600"/>
      <c r="EU16" s="600"/>
      <c r="EV16" s="600"/>
      <c r="EW16" s="600"/>
      <c r="EX16" s="600"/>
      <c r="EY16" s="600"/>
      <c r="EZ16" s="600"/>
      <c r="FA16" s="600"/>
      <c r="FB16" s="600"/>
      <c r="FC16" s="600"/>
      <c r="FD16" s="600"/>
      <c r="FE16" s="600"/>
      <c r="FF16" s="600"/>
      <c r="FG16" s="600"/>
      <c r="FH16" s="600"/>
      <c r="FI16" s="600"/>
      <c r="FJ16" s="600"/>
      <c r="FK16" s="600"/>
      <c r="FL16" s="600"/>
      <c r="FM16" s="600"/>
      <c r="FN16" s="600"/>
      <c r="FO16" s="600"/>
      <c r="FP16" s="600"/>
      <c r="FQ16" s="600"/>
      <c r="FR16" s="600"/>
      <c r="FS16" s="600"/>
      <c r="FT16" s="600"/>
      <c r="FU16" s="600"/>
      <c r="FV16" s="600"/>
      <c r="FW16" s="600"/>
      <c r="FX16" s="600"/>
      <c r="FY16" s="600"/>
      <c r="FZ16" s="600"/>
      <c r="GA16" s="600"/>
      <c r="GB16" s="600"/>
      <c r="GC16" s="600"/>
      <c r="GD16" s="600"/>
      <c r="GE16" s="600"/>
      <c r="GF16" s="600"/>
      <c r="GG16" s="600"/>
      <c r="GH16" s="600"/>
      <c r="GI16" s="600"/>
      <c r="GJ16" s="600"/>
      <c r="GK16" s="600"/>
      <c r="GL16" s="600"/>
      <c r="GM16" s="600"/>
      <c r="GN16" s="600"/>
      <c r="GO16" s="600"/>
      <c r="GP16" s="600"/>
      <c r="GQ16" s="600"/>
      <c r="GR16" s="600"/>
      <c r="GS16" s="600"/>
      <c r="GT16" s="600"/>
      <c r="GU16" s="600"/>
      <c r="GV16" s="600"/>
      <c r="GW16" s="600"/>
      <c r="GX16" s="600"/>
      <c r="GY16" s="600"/>
      <c r="GZ16" s="600"/>
      <c r="HA16" s="600"/>
      <c r="HB16" s="600"/>
      <c r="HC16" s="600"/>
      <c r="HD16" s="600"/>
      <c r="HE16" s="600"/>
      <c r="HF16" s="600"/>
      <c r="HG16" s="600"/>
      <c r="HH16" s="600"/>
      <c r="HI16" s="600"/>
      <c r="HJ16" s="600"/>
      <c r="HK16" s="600"/>
      <c r="HL16" s="600"/>
      <c r="HM16" s="600"/>
      <c r="HN16" s="600"/>
      <c r="HO16" s="600"/>
      <c r="HP16" s="600"/>
      <c r="HQ16" s="600"/>
      <c r="HR16" s="600"/>
      <c r="HS16" s="600"/>
      <c r="HT16" s="600"/>
      <c r="HU16" s="600"/>
      <c r="HV16" s="600"/>
      <c r="HW16" s="600"/>
      <c r="HX16" s="600"/>
      <c r="HY16" s="600"/>
      <c r="HZ16" s="600"/>
      <c r="IA16" s="600"/>
      <c r="IB16" s="600"/>
      <c r="IC16" s="600"/>
      <c r="ID16" s="600"/>
      <c r="IE16" s="600"/>
      <c r="IF16" s="600"/>
      <c r="IG16" s="600"/>
      <c r="IH16" s="600"/>
      <c r="II16" s="600"/>
      <c r="IJ16" s="600"/>
      <c r="IK16" s="600"/>
      <c r="IL16" s="600"/>
      <c r="IM16" s="600"/>
      <c r="IN16" s="600"/>
      <c r="IO16" s="600"/>
      <c r="IP16" s="600"/>
      <c r="IQ16" s="600"/>
      <c r="IR16" s="600"/>
      <c r="IS16" s="600"/>
      <c r="IT16" s="600"/>
      <c r="IU16" s="600"/>
      <c r="IV16" s="600"/>
    </row>
    <row r="17" spans="1:256">
      <c r="B17" s="618" t="s">
        <v>234</v>
      </c>
      <c r="C17" s="600"/>
      <c r="D17" s="600"/>
      <c r="E17" s="600"/>
      <c r="G17" s="619"/>
      <c r="H17" s="620"/>
    </row>
    <row r="18" spans="1:256">
      <c r="A18" s="600"/>
      <c r="B18" s="621" t="s">
        <v>285</v>
      </c>
      <c r="C18" s="598">
        <v>7023</v>
      </c>
      <c r="D18" s="598" t="s">
        <v>231</v>
      </c>
      <c r="E18" s="598" t="s">
        <v>36</v>
      </c>
      <c r="F18" s="622">
        <v>39231</v>
      </c>
      <c r="G18" s="619">
        <v>1361435.75</v>
      </c>
      <c r="H18" s="620">
        <v>0.81</v>
      </c>
      <c r="I18" s="619">
        <v>1103.35</v>
      </c>
      <c r="J18" s="623">
        <v>0.0201</v>
      </c>
      <c r="K18" s="623">
        <f>+I18/'סיכום נכסי הקרן'!total</f>
        <v>3.4478917817819e-05</v>
      </c>
      <c r="M18" s="600"/>
      <c r="N18" s="600"/>
      <c r="O18" s="600"/>
      <c r="P18" s="600"/>
      <c r="Q18" s="600"/>
      <c r="R18" s="600"/>
      <c r="S18" s="600"/>
      <c r="T18" s="600"/>
      <c r="U18" s="600"/>
      <c r="V18" s="600"/>
      <c r="W18" s="600"/>
      <c r="X18" s="600"/>
      <c r="Y18" s="600"/>
      <c r="Z18" s="600"/>
      <c r="AA18" s="600"/>
      <c r="AB18" s="600"/>
      <c r="AC18" s="600"/>
      <c r="AD18" s="600"/>
      <c r="AE18" s="600"/>
      <c r="AF18" s="600"/>
      <c r="AG18" s="600"/>
      <c r="AH18" s="600"/>
      <c r="AI18" s="600"/>
      <c r="AJ18" s="600"/>
      <c r="AK18" s="600"/>
      <c r="AL18" s="600"/>
      <c r="AM18" s="600"/>
      <c r="AN18" s="600"/>
      <c r="AO18" s="600"/>
      <c r="AP18" s="600"/>
      <c r="AQ18" s="600"/>
      <c r="AR18" s="600"/>
      <c r="AS18" s="600"/>
      <c r="AT18" s="600"/>
      <c r="AU18" s="600"/>
      <c r="AV18" s="600"/>
      <c r="AW18" s="600"/>
      <c r="AX18" s="600"/>
      <c r="AY18" s="600"/>
      <c r="AZ18" s="600"/>
      <c r="BA18" s="600"/>
      <c r="BB18" s="600"/>
      <c r="BC18" s="600"/>
      <c r="BD18" s="600"/>
      <c r="BE18" s="600"/>
      <c r="BF18" s="600"/>
      <c r="BG18" s="600"/>
      <c r="BH18" s="600"/>
      <c r="BI18" s="600"/>
      <c r="BJ18" s="600"/>
      <c r="BK18" s="600"/>
      <c r="BL18" s="600"/>
      <c r="BM18" s="600"/>
      <c r="BN18" s="600"/>
      <c r="BO18" s="600"/>
      <c r="BP18" s="600"/>
      <c r="BQ18" s="600"/>
      <c r="BR18" s="600"/>
      <c r="BS18" s="600"/>
      <c r="BT18" s="600"/>
      <c r="BU18" s="600"/>
      <c r="BV18" s="600"/>
      <c r="BW18" s="600"/>
      <c r="BX18" s="600"/>
      <c r="BY18" s="600"/>
      <c r="BZ18" s="600"/>
      <c r="CA18" s="600"/>
      <c r="CB18" s="600"/>
      <c r="CC18" s="600"/>
      <c r="CD18" s="600"/>
      <c r="CE18" s="600"/>
      <c r="CF18" s="600"/>
      <c r="CG18" s="600"/>
      <c r="CH18" s="600"/>
      <c r="CI18" s="600"/>
      <c r="CJ18" s="600"/>
      <c r="CK18" s="600"/>
      <c r="CL18" s="600"/>
      <c r="CM18" s="600"/>
      <c r="CN18" s="600"/>
      <c r="CO18" s="600"/>
      <c r="CP18" s="600"/>
      <c r="CQ18" s="600"/>
      <c r="CR18" s="600"/>
      <c r="CS18" s="600"/>
      <c r="CT18" s="600"/>
      <c r="CU18" s="600"/>
      <c r="CV18" s="600"/>
      <c r="CW18" s="600"/>
      <c r="CX18" s="600"/>
      <c r="CY18" s="600"/>
      <c r="CZ18" s="600"/>
      <c r="DA18" s="600"/>
      <c r="DB18" s="600"/>
      <c r="DC18" s="600"/>
      <c r="DD18" s="600"/>
      <c r="DE18" s="600"/>
      <c r="DF18" s="600"/>
      <c r="DG18" s="600"/>
      <c r="DH18" s="600"/>
      <c r="DI18" s="600"/>
      <c r="DJ18" s="600"/>
      <c r="DK18" s="600"/>
      <c r="DL18" s="600"/>
      <c r="DM18" s="600"/>
      <c r="DN18" s="600"/>
      <c r="DO18" s="600"/>
      <c r="DP18" s="600"/>
      <c r="DQ18" s="600"/>
      <c r="DR18" s="600"/>
      <c r="DS18" s="600"/>
      <c r="DT18" s="600"/>
      <c r="DU18" s="600"/>
      <c r="DV18" s="600"/>
      <c r="DW18" s="600"/>
      <c r="DX18" s="600"/>
      <c r="DY18" s="600"/>
      <c r="DZ18" s="600"/>
      <c r="EA18" s="600"/>
      <c r="EB18" s="600"/>
      <c r="EC18" s="600"/>
      <c r="ED18" s="600"/>
      <c r="EE18" s="600"/>
      <c r="EF18" s="600"/>
      <c r="EG18" s="600"/>
      <c r="EH18" s="600"/>
      <c r="EI18" s="600"/>
      <c r="EJ18" s="600"/>
      <c r="EK18" s="600"/>
      <c r="EL18" s="600"/>
      <c r="EM18" s="600"/>
      <c r="EN18" s="600"/>
      <c r="EO18" s="600"/>
      <c r="EP18" s="600"/>
      <c r="EQ18" s="600"/>
      <c r="ER18" s="600"/>
      <c r="ES18" s="600"/>
      <c r="ET18" s="600"/>
      <c r="EU18" s="600"/>
      <c r="EV18" s="600"/>
      <c r="EW18" s="600"/>
      <c r="EX18" s="600"/>
      <c r="EY18" s="600"/>
      <c r="EZ18" s="600"/>
      <c r="FA18" s="600"/>
      <c r="FB18" s="600"/>
      <c r="FC18" s="600"/>
      <c r="FD18" s="600"/>
      <c r="FE18" s="600"/>
      <c r="FF18" s="600"/>
      <c r="FG18" s="600"/>
      <c r="FH18" s="600"/>
      <c r="FI18" s="600"/>
      <c r="FJ18" s="600"/>
      <c r="FK18" s="600"/>
      <c r="FL18" s="600"/>
      <c r="FM18" s="600"/>
      <c r="FN18" s="600"/>
      <c r="FO18" s="600"/>
      <c r="FP18" s="600"/>
      <c r="FQ18" s="600"/>
      <c r="FR18" s="600"/>
      <c r="FS18" s="600"/>
      <c r="FT18" s="600"/>
      <c r="FU18" s="600"/>
      <c r="FV18" s="600"/>
      <c r="FW18" s="600"/>
      <c r="FX18" s="600"/>
      <c r="FY18" s="600"/>
      <c r="FZ18" s="600"/>
      <c r="GA18" s="600"/>
      <c r="GB18" s="600"/>
      <c r="GC18" s="600"/>
      <c r="GD18" s="600"/>
      <c r="GE18" s="600"/>
      <c r="GF18" s="600"/>
      <c r="GG18" s="600"/>
      <c r="GH18" s="600"/>
      <c r="GI18" s="600"/>
      <c r="GJ18" s="600"/>
      <c r="GK18" s="600"/>
      <c r="GL18" s="600"/>
      <c r="GM18" s="600"/>
      <c r="GN18" s="600"/>
      <c r="GO18" s="600"/>
      <c r="GP18" s="600"/>
      <c r="GQ18" s="600"/>
      <c r="GR18" s="600"/>
      <c r="GS18" s="600"/>
      <c r="GT18" s="600"/>
      <c r="GU18" s="600"/>
      <c r="GV18" s="600"/>
      <c r="GW18" s="600"/>
      <c r="GX18" s="600"/>
      <c r="GY18" s="600"/>
      <c r="GZ18" s="600"/>
      <c r="HA18" s="600"/>
      <c r="HB18" s="600"/>
      <c r="HC18" s="600"/>
      <c r="HD18" s="600"/>
      <c r="HE18" s="600"/>
      <c r="HF18" s="600"/>
      <c r="HG18" s="600"/>
      <c r="HH18" s="600"/>
      <c r="HI18" s="600"/>
      <c r="HJ18" s="600"/>
      <c r="HK18" s="600"/>
      <c r="HL18" s="600"/>
      <c r="HM18" s="600"/>
      <c r="HN18" s="600"/>
      <c r="HO18" s="600"/>
      <c r="HP18" s="600"/>
      <c r="HQ18" s="600"/>
      <c r="HR18" s="600"/>
      <c r="HS18" s="600"/>
      <c r="HT18" s="600"/>
      <c r="HU18" s="600"/>
      <c r="HV18" s="600"/>
      <c r="HW18" s="600"/>
      <c r="HX18" s="600"/>
      <c r="HY18" s="600"/>
      <c r="HZ18" s="600"/>
      <c r="IA18" s="600"/>
      <c r="IB18" s="600"/>
      <c r="IC18" s="600"/>
      <c r="ID18" s="600"/>
      <c r="IE18" s="600"/>
      <c r="IF18" s="600"/>
      <c r="IG18" s="600"/>
      <c r="IH18" s="600"/>
      <c r="II18" s="600"/>
      <c r="IJ18" s="600"/>
      <c r="IK18" s="600"/>
      <c r="IL18" s="600"/>
      <c r="IM18" s="600"/>
      <c r="IN18" s="600"/>
      <c r="IO18" s="600"/>
      <c r="IP18" s="600"/>
      <c r="IQ18" s="600"/>
      <c r="IR18" s="600"/>
      <c r="IS18" s="600"/>
      <c r="IT18" s="600"/>
      <c r="IU18" s="600"/>
      <c r="IV18" s="600"/>
    </row>
    <row r="19" spans="1:256">
      <c r="B19" s="621" t="s">
        <v>285</v>
      </c>
      <c r="C19" s="598">
        <v>7021</v>
      </c>
      <c r="D19" s="598" t="s">
        <v>231</v>
      </c>
      <c r="E19" s="598" t="s">
        <v>36</v>
      </c>
      <c r="F19" s="622">
        <v>39206</v>
      </c>
      <c r="G19" s="619">
        <v>1422720</v>
      </c>
      <c r="H19" s="620">
        <v>0.42</v>
      </c>
      <c r="I19" s="619">
        <v>595.33</v>
      </c>
      <c r="J19" s="623">
        <v>0.0196</v>
      </c>
      <c r="K19" s="623">
        <f>+I19/'סיכום נכסי הקרן'!total</f>
        <v>1.86036472057663e-05</v>
      </c>
    </row>
    <row r="20" spans="1:256">
      <c r="B20" s="621" t="str">
        <v>גורם 14
</v>
      </c>
      <c r="C20" s="598">
        <v>20000</v>
      </c>
      <c r="D20" s="598" t="s">
        <v>236</v>
      </c>
      <c r="E20" s="598" t="s">
        <v>36</v>
      </c>
      <c r="F20" s="622">
        <v>40220</v>
      </c>
      <c r="G20" s="619">
        <v>383510.59</v>
      </c>
      <c r="H20" s="620">
        <v>2235.32</v>
      </c>
      <c r="I20" s="619">
        <v>8572.67</v>
      </c>
      <c r="J20" s="623">
        <v>0.0027</v>
      </c>
      <c r="K20" s="623">
        <f>+I20/'סיכום נכסי הקרן'!total</f>
        <v>0.000267889957320236</v>
      </c>
    </row>
    <row r="21" spans="1:256">
      <c r="B21" s="621" t="s">
        <v>285</v>
      </c>
      <c r="C21" s="598">
        <v>7022</v>
      </c>
      <c r="D21" s="598" t="s">
        <v>231</v>
      </c>
      <c r="E21" s="598" t="s">
        <v>36</v>
      </c>
      <c r="F21" s="622">
        <v>39206</v>
      </c>
      <c r="G21" s="619">
        <v>2407680</v>
      </c>
      <c r="H21" s="620">
        <v>0.03</v>
      </c>
      <c r="I21" s="619">
        <v>70.41</v>
      </c>
      <c r="J21" s="623">
        <v>0.02</v>
      </c>
      <c r="K21" s="623">
        <f>+I21/'סיכום נכסי הקרן'!total</f>
        <v>2.20026338292712e-06</v>
      </c>
    </row>
    <row r="22" spans="1:256">
      <c r="B22" s="621" t="s">
        <v>285</v>
      </c>
      <c r="C22" s="598">
        <v>7024</v>
      </c>
      <c r="D22" s="598" t="s">
        <v>231</v>
      </c>
      <c r="E22" s="598" t="s">
        <v>36</v>
      </c>
      <c r="F22" s="622">
        <v>39231</v>
      </c>
      <c r="G22" s="619">
        <v>620160</v>
      </c>
      <c r="H22" s="620">
        <v>0.2</v>
      </c>
      <c r="I22" s="619">
        <v>122.94</v>
      </c>
      <c r="J22" s="623">
        <v>0.02</v>
      </c>
      <c r="K22" s="623">
        <f>+I22/'סיכום נכסי הקרן'!total</f>
        <v>3.84178923870274e-06</v>
      </c>
    </row>
    <row r="23" spans="1:256">
      <c r="B23" s="621" t="str">
        <v>גורם 23</v>
      </c>
      <c r="C23" s="598">
        <v>80118117</v>
      </c>
      <c r="D23" s="598" t="s">
        <v>113</v>
      </c>
      <c r="E23" s="598" t="s">
        <v>36</v>
      </c>
      <c r="F23" s="622">
        <v>40749</v>
      </c>
      <c r="G23" s="619">
        <v>12664210</v>
      </c>
      <c r="H23" s="620">
        <v>100</v>
      </c>
      <c r="I23" s="619">
        <f>-25.31+12689.52</f>
        <v>12664.21</v>
      </c>
      <c r="J23" s="623">
        <v>0.098</v>
      </c>
      <c r="K23" s="623">
        <f>+I23/'סיכום נכסי הקרן'!total</f>
        <v>0.000395747728116737</v>
      </c>
    </row>
    <row r="24" spans="1:256">
      <c r="B24" s="621" t="str">
        <v>גורם 19</v>
      </c>
      <c r="C24" s="598">
        <v>80118088</v>
      </c>
      <c r="D24" s="598" t="s">
        <v>113</v>
      </c>
      <c r="E24" s="598" t="s">
        <v>36</v>
      </c>
      <c r="F24" s="622">
        <v>40604</v>
      </c>
      <c r="G24" s="619">
        <v>6889880</v>
      </c>
      <c r="H24" s="620">
        <v>100</v>
      </c>
      <c r="I24" s="619">
        <f>-1955.54+8845.42</f>
        <v>6889.88</v>
      </c>
      <c r="J24" s="623">
        <v>0.098</v>
      </c>
      <c r="K24" s="623">
        <f>+I24/'סיכום נכסי הקרן'!total</f>
        <v>0.000215303943712</v>
      </c>
      <c r="L24" s="628"/>
      <c r="N24" s="626"/>
      <c r="O24" s="626"/>
    </row>
    <row r="25" spans="1:256">
      <c r="B25" s="621" t="str">
        <v>גורם 20</v>
      </c>
      <c r="C25" s="598">
        <v>80118090</v>
      </c>
      <c r="D25" s="598" t="s">
        <v>113</v>
      </c>
      <c r="E25" s="598" t="s">
        <v>36</v>
      </c>
      <c r="F25" s="622">
        <v>40633</v>
      </c>
      <c r="G25" s="619">
        <v>2535870</v>
      </c>
      <c r="H25" s="620">
        <v>100</v>
      </c>
      <c r="I25" s="619">
        <f>-1441.22+3977.09</f>
        <v>2535.87</v>
      </c>
      <c r="J25" s="623">
        <v>0.098</v>
      </c>
      <c r="K25" s="623">
        <f>+I25/'סיכום נכסי הקרן'!total</f>
        <v>7.92441685110551e-05</v>
      </c>
    </row>
    <row r="26" spans="1:256">
      <c r="B26" s="621" t="str">
        <v>גורם 21</v>
      </c>
      <c r="C26" s="598">
        <v>80118091</v>
      </c>
      <c r="D26" s="598" t="s">
        <v>113</v>
      </c>
      <c r="E26" s="598" t="s">
        <v>36</v>
      </c>
      <c r="F26" s="622">
        <v>40710</v>
      </c>
      <c r="G26" s="619">
        <v>5360380</v>
      </c>
      <c r="H26" s="620">
        <v>100</v>
      </c>
      <c r="I26" s="619">
        <f>6313.12-952.74</f>
        <v>5360.38</v>
      </c>
      <c r="J26" s="623">
        <v>0.098</v>
      </c>
      <c r="K26" s="623">
        <f>+I26/'סיכום נכסי הקרן'!total</f>
        <v>0.000167508135670713</v>
      </c>
    </row>
    <row r="27" spans="1:256">
      <c r="B27" s="621" t="str">
        <v>גורם 22</v>
      </c>
      <c r="C27" s="598">
        <v>80118111</v>
      </c>
      <c r="D27" s="598" t="s">
        <v>113</v>
      </c>
      <c r="E27" s="598" t="s">
        <v>36</v>
      </c>
      <c r="F27" s="622">
        <v>40710</v>
      </c>
      <c r="G27" s="619">
        <v>7945960</v>
      </c>
      <c r="H27" s="620">
        <v>100</v>
      </c>
      <c r="I27" s="619">
        <f>1932.62+6013.34</f>
        <v>7945.96</v>
      </c>
      <c r="J27" s="623">
        <v>0.0968</v>
      </c>
      <c r="K27" s="623">
        <f>+I27/'סיכום נכסי הקרן'!total</f>
        <v>0.000248305707004738</v>
      </c>
    </row>
    <row r="28" spans="1:256">
      <c r="B28" s="621" t="str">
        <v>גורם 32</v>
      </c>
      <c r="C28" s="598">
        <v>80118136</v>
      </c>
      <c r="D28" s="598" t="s">
        <v>113</v>
      </c>
      <c r="E28" s="598" t="s">
        <v>36</v>
      </c>
      <c r="F28" s="622">
        <v>41036</v>
      </c>
      <c r="G28" s="619">
        <v>4633260</v>
      </c>
      <c r="H28" s="620">
        <v>100</v>
      </c>
      <c r="I28" s="619">
        <f>4448.7+184.56</f>
        <v>4633.26</v>
      </c>
      <c r="J28" s="623">
        <v>0.098</v>
      </c>
      <c r="K28" s="623">
        <f>+I28/'סיכום נכסי הקרן'!total</f>
        <v>0.000144786142899885</v>
      </c>
    </row>
    <row r="29" spans="1:256">
      <c r="B29" s="621" t="str">
        <v>גורם 17</v>
      </c>
      <c r="C29" s="598">
        <v>80118079</v>
      </c>
      <c r="D29" s="598" t="s">
        <v>113</v>
      </c>
      <c r="E29" s="598" t="s">
        <v>36</v>
      </c>
      <c r="F29" s="622">
        <v>40518</v>
      </c>
      <c r="G29" s="619">
        <v>20349100</v>
      </c>
      <c r="H29" s="620">
        <v>100</v>
      </c>
      <c r="I29" s="619">
        <f>17925.6+2423.5</f>
        <v>20349.1</v>
      </c>
      <c r="J29" s="623">
        <v>0.066</v>
      </c>
      <c r="K29" s="623">
        <f>+I29/'סיכום נכסי הקרן'!total</f>
        <v>0.000635895179740409</v>
      </c>
    </row>
    <row r="30" spans="1:256">
      <c r="A30" s="600"/>
      <c r="B30" s="621" t="str">
        <v>גורם 18</v>
      </c>
      <c r="C30" s="598">
        <v>80118077</v>
      </c>
      <c r="D30" s="598" t="s">
        <v>113</v>
      </c>
      <c r="E30" s="598" t="s">
        <v>36</v>
      </c>
      <c r="F30" s="622">
        <v>40483</v>
      </c>
      <c r="G30" s="619">
        <v>4754610</v>
      </c>
      <c r="H30" s="620">
        <v>100</v>
      </c>
      <c r="I30" s="619">
        <f>7609.75-2855.14</f>
        <v>4754.61</v>
      </c>
      <c r="J30" s="623">
        <v>0.098</v>
      </c>
      <c r="K30" s="623">
        <f>+I30/'סיכום נכסי הקרן'!total</f>
        <v>0.00014857824574775</v>
      </c>
      <c r="L30" s="600"/>
      <c r="M30" s="600"/>
      <c r="N30" s="600"/>
      <c r="O30" s="600"/>
      <c r="P30" s="600"/>
      <c r="Q30" s="600"/>
      <c r="R30" s="600"/>
      <c r="S30" s="600"/>
      <c r="T30" s="600"/>
      <c r="U30" s="600"/>
      <c r="V30" s="600"/>
      <c r="W30" s="600"/>
      <c r="X30" s="600"/>
      <c r="Y30" s="600"/>
      <c r="Z30" s="600"/>
      <c r="AA30" s="600"/>
      <c r="AB30" s="600"/>
      <c r="AC30" s="600"/>
      <c r="AD30" s="600"/>
      <c r="AE30" s="600"/>
      <c r="AF30" s="600"/>
      <c r="AG30" s="600"/>
      <c r="AH30" s="600"/>
      <c r="AI30" s="600"/>
      <c r="AJ30" s="600"/>
      <c r="AK30" s="600"/>
      <c r="AL30" s="600"/>
      <c r="AM30" s="600"/>
      <c r="AN30" s="600"/>
      <c r="AO30" s="600"/>
      <c r="AP30" s="600"/>
      <c r="AQ30" s="600"/>
      <c r="AR30" s="600"/>
      <c r="AS30" s="600"/>
      <c r="AT30" s="600"/>
      <c r="AU30" s="600"/>
      <c r="AV30" s="600"/>
      <c r="AW30" s="600"/>
      <c r="AX30" s="600"/>
      <c r="AY30" s="600"/>
      <c r="AZ30" s="600"/>
      <c r="BA30" s="600"/>
      <c r="BB30" s="600"/>
      <c r="BC30" s="600"/>
      <c r="BD30" s="600"/>
      <c r="BE30" s="600"/>
      <c r="BF30" s="600"/>
      <c r="BG30" s="600"/>
      <c r="BH30" s="600"/>
      <c r="BI30" s="600"/>
      <c r="BJ30" s="600"/>
      <c r="BK30" s="600"/>
      <c r="BL30" s="600"/>
      <c r="BM30" s="600"/>
      <c r="BN30" s="600"/>
      <c r="BO30" s="600"/>
      <c r="BP30" s="600"/>
      <c r="BQ30" s="600"/>
      <c r="BR30" s="600"/>
      <c r="BS30" s="600"/>
      <c r="BT30" s="600"/>
      <c r="BU30" s="600"/>
      <c r="BV30" s="600"/>
      <c r="BW30" s="600"/>
      <c r="BX30" s="600"/>
      <c r="BY30" s="600"/>
      <c r="BZ30" s="600"/>
      <c r="CA30" s="600"/>
      <c r="CB30" s="600"/>
      <c r="CC30" s="600"/>
      <c r="CD30" s="600"/>
      <c r="CE30" s="600"/>
      <c r="CF30" s="600"/>
      <c r="CG30" s="600"/>
      <c r="CH30" s="600"/>
      <c r="CI30" s="600"/>
      <c r="CJ30" s="600"/>
      <c r="CK30" s="600"/>
      <c r="CL30" s="600"/>
      <c r="CM30" s="600"/>
      <c r="CN30" s="600"/>
      <c r="CO30" s="600"/>
      <c r="CP30" s="600"/>
      <c r="CQ30" s="600"/>
      <c r="CR30" s="600"/>
      <c r="CS30" s="600"/>
      <c r="CT30" s="600"/>
      <c r="CU30" s="600"/>
      <c r="CV30" s="600"/>
      <c r="CW30" s="600"/>
      <c r="CX30" s="600"/>
      <c r="CY30" s="600"/>
      <c r="CZ30" s="600"/>
      <c r="DA30" s="600"/>
      <c r="DB30" s="600"/>
      <c r="DC30" s="600"/>
      <c r="DD30" s="600"/>
      <c r="DE30" s="600"/>
      <c r="DF30" s="600"/>
      <c r="DG30" s="600"/>
      <c r="DH30" s="600"/>
      <c r="DI30" s="600"/>
      <c r="DJ30" s="600"/>
      <c r="DK30" s="600"/>
      <c r="DL30" s="600"/>
      <c r="DM30" s="600"/>
      <c r="DN30" s="600"/>
      <c r="DO30" s="600"/>
      <c r="DP30" s="600"/>
      <c r="DQ30" s="600"/>
      <c r="DR30" s="600"/>
      <c r="DS30" s="600"/>
      <c r="DT30" s="600"/>
      <c r="DU30" s="600"/>
      <c r="DV30" s="600"/>
      <c r="DW30" s="600"/>
      <c r="DX30" s="600"/>
      <c r="DY30" s="600"/>
      <c r="DZ30" s="600"/>
      <c r="EA30" s="600"/>
      <c r="EB30" s="600"/>
      <c r="EC30" s="600"/>
      <c r="ED30" s="600"/>
      <c r="EE30" s="600"/>
      <c r="EF30" s="600"/>
      <c r="EG30" s="600"/>
      <c r="EH30" s="600"/>
      <c r="EI30" s="600"/>
      <c r="EJ30" s="600"/>
      <c r="EK30" s="600"/>
      <c r="EL30" s="600"/>
      <c r="EM30" s="600"/>
      <c r="EN30" s="600"/>
      <c r="EO30" s="600"/>
      <c r="EP30" s="600"/>
      <c r="EQ30" s="600"/>
      <c r="ER30" s="600"/>
      <c r="ES30" s="600"/>
      <c r="ET30" s="600"/>
      <c r="EU30" s="600"/>
      <c r="EV30" s="600"/>
      <c r="EW30" s="600"/>
      <c r="EX30" s="600"/>
      <c r="EY30" s="600"/>
      <c r="EZ30" s="600"/>
      <c r="FA30" s="600"/>
      <c r="FB30" s="600"/>
      <c r="FC30" s="600"/>
      <c r="FD30" s="600"/>
      <c r="FE30" s="600"/>
      <c r="FF30" s="600"/>
      <c r="FG30" s="600"/>
      <c r="FH30" s="600"/>
      <c r="FI30" s="600"/>
      <c r="FJ30" s="600"/>
      <c r="FK30" s="600"/>
      <c r="FL30" s="600"/>
      <c r="FM30" s="600"/>
      <c r="FN30" s="600"/>
      <c r="FO30" s="600"/>
      <c r="FP30" s="600"/>
      <c r="FQ30" s="600"/>
      <c r="FR30" s="600"/>
      <c r="FS30" s="600"/>
      <c r="FT30" s="600"/>
      <c r="FU30" s="600"/>
      <c r="FV30" s="600"/>
      <c r="FW30" s="600"/>
      <c r="FX30" s="600"/>
      <c r="FY30" s="600"/>
      <c r="FZ30" s="600"/>
      <c r="GA30" s="600"/>
      <c r="GB30" s="600"/>
      <c r="GC30" s="600"/>
      <c r="GD30" s="600"/>
      <c r="GE30" s="600"/>
      <c r="GF30" s="600"/>
      <c r="GG30" s="600"/>
      <c r="GH30" s="600"/>
      <c r="GI30" s="600"/>
      <c r="GJ30" s="600"/>
      <c r="GK30" s="600"/>
      <c r="GL30" s="600"/>
      <c r="GM30" s="600"/>
      <c r="GN30" s="600"/>
      <c r="GO30" s="600"/>
      <c r="GP30" s="600"/>
      <c r="GQ30" s="600"/>
      <c r="GR30" s="600"/>
      <c r="GS30" s="600"/>
      <c r="GT30" s="600"/>
      <c r="GU30" s="600"/>
      <c r="GV30" s="600"/>
      <c r="GW30" s="600"/>
      <c r="GX30" s="600"/>
      <c r="GY30" s="600"/>
      <c r="GZ30" s="600"/>
      <c r="HA30" s="600"/>
      <c r="HB30" s="600"/>
      <c r="HC30" s="600"/>
      <c r="HD30" s="600"/>
      <c r="HE30" s="600"/>
      <c r="HF30" s="600"/>
      <c r="HG30" s="600"/>
      <c r="HH30" s="600"/>
      <c r="HI30" s="600"/>
      <c r="HJ30" s="600"/>
      <c r="HK30" s="600"/>
      <c r="HL30" s="600"/>
      <c r="HM30" s="600"/>
      <c r="HN30" s="600"/>
      <c r="HO30" s="600"/>
      <c r="HP30" s="600"/>
      <c r="HQ30" s="600"/>
      <c r="HR30" s="600"/>
      <c r="HS30" s="600"/>
      <c r="HT30" s="600"/>
      <c r="HU30" s="600"/>
      <c r="HV30" s="600"/>
      <c r="HW30" s="600"/>
      <c r="HX30" s="600"/>
      <c r="HY30" s="600"/>
      <c r="HZ30" s="600"/>
      <c r="IA30" s="600"/>
      <c r="IB30" s="600"/>
      <c r="IC30" s="600"/>
      <c r="ID30" s="600"/>
      <c r="IE30" s="600"/>
      <c r="IF30" s="600"/>
      <c r="IG30" s="600"/>
      <c r="IH30" s="600"/>
      <c r="II30" s="600"/>
      <c r="IJ30" s="600"/>
      <c r="IK30" s="600"/>
      <c r="IL30" s="600"/>
      <c r="IM30" s="600"/>
      <c r="IN30" s="600"/>
      <c r="IO30" s="600"/>
      <c r="IP30" s="600"/>
      <c r="IQ30" s="600"/>
      <c r="IR30" s="600"/>
      <c r="IS30" s="600"/>
      <c r="IT30" s="600"/>
      <c r="IU30" s="600"/>
      <c r="IV30" s="600"/>
    </row>
    <row r="31" spans="1:256">
      <c r="B31" s="621" t="s">
        <v>286</v>
      </c>
      <c r="C31" s="598">
        <v>80118126</v>
      </c>
      <c r="D31" s="598" t="s">
        <v>113</v>
      </c>
      <c r="E31" s="598" t="s">
        <v>36</v>
      </c>
      <c r="F31" s="622">
        <v>40878</v>
      </c>
      <c r="G31" s="619">
        <v>12701990</v>
      </c>
      <c r="H31" s="620">
        <v>100</v>
      </c>
      <c r="I31" s="619">
        <f>12444.84+257.15</f>
        <v>12701.99</v>
      </c>
      <c r="J31" s="623">
        <v>0.0787</v>
      </c>
      <c r="K31" s="623">
        <f>+I31/'סיכום נכסי הקרן'!total</f>
        <v>0.000396928326761915</v>
      </c>
    </row>
    <row r="32" spans="1:256">
      <c r="B32" s="621" t="str">
        <v>גורם 3</v>
      </c>
      <c r="C32" s="598">
        <v>5511</v>
      </c>
      <c r="D32" s="598" t="s">
        <v>238</v>
      </c>
      <c r="E32" s="598" t="s">
        <v>40</v>
      </c>
      <c r="F32" s="622">
        <v>38701</v>
      </c>
      <c r="G32" s="619">
        <v>22189.84</v>
      </c>
      <c r="H32" s="620">
        <v>14121.78</v>
      </c>
      <c r="I32" s="619">
        <v>3133.6</v>
      </c>
      <c r="J32" s="623">
        <v>0.0416</v>
      </c>
      <c r="K32" s="623">
        <f>+I32/'סיכום נכסי הקרן'!total</f>
        <v>9.79228140426135e-05</v>
      </c>
    </row>
    <row r="33" spans="1:256">
      <c r="B33" s="621" t="str">
        <v>גורם 34</v>
      </c>
      <c r="C33" s="598">
        <v>80118141</v>
      </c>
      <c r="D33" s="598" t="s">
        <v>113</v>
      </c>
      <c r="E33" s="598" t="s">
        <v>36</v>
      </c>
      <c r="F33" s="622">
        <v>41162</v>
      </c>
      <c r="G33" s="619">
        <v>19520040</v>
      </c>
      <c r="H33" s="620">
        <v>100</v>
      </c>
      <c r="I33" s="619">
        <f>70.04+14734.27+4715.73</f>
        <v>19520.04</v>
      </c>
      <c r="J33" s="623">
        <v>0.0825</v>
      </c>
      <c r="K33" s="623">
        <f>+I33/'סיכום נכסי הקרן'!total</f>
        <v>0.000609987633081561</v>
      </c>
    </row>
    <row r="34" spans="1:256">
      <c r="B34" s="621" t="s">
        <v>287</v>
      </c>
      <c r="C34" s="598">
        <v>379911007</v>
      </c>
      <c r="D34" s="598" t="s">
        <v>239</v>
      </c>
      <c r="E34" s="598" t="s">
        <v>36</v>
      </c>
      <c r="F34" s="622">
        <v>38810</v>
      </c>
      <c r="G34" s="619">
        <v>327079.68</v>
      </c>
      <c r="H34" s="620">
        <v>0</v>
      </c>
      <c r="I34" s="619">
        <v>0</v>
      </c>
      <c r="J34" s="623">
        <v>0.0031</v>
      </c>
      <c r="K34" s="623">
        <f>+I34/'סיכום נכסי הקרן'!total</f>
        <v>0</v>
      </c>
    </row>
    <row r="35" spans="1:256">
      <c r="B35" s="621" t="s">
        <v>288</v>
      </c>
      <c r="C35" s="598">
        <v>821151092</v>
      </c>
      <c r="D35" s="598" t="s">
        <v>113</v>
      </c>
      <c r="E35" s="598" t="s">
        <v>36</v>
      </c>
      <c r="F35" s="622">
        <v>39265</v>
      </c>
      <c r="G35" s="619">
        <v>10944000</v>
      </c>
      <c r="H35" s="620">
        <v>100</v>
      </c>
      <c r="I35" s="619">
        <v>0.01</v>
      </c>
      <c r="J35" s="623"/>
      <c r="K35" s="623">
        <f>+I35/'סיכום נכסי הקרן'!total</f>
        <v>3.12493024133947e-10</v>
      </c>
      <c r="L35" s="628"/>
      <c r="M35" s="628"/>
    </row>
    <row r="36" spans="1:256">
      <c r="B36" s="621" t="str">
        <v>גורם 36</v>
      </c>
      <c r="C36" s="598">
        <v>80118144</v>
      </c>
      <c r="D36" s="598" t="s">
        <v>113</v>
      </c>
      <c r="E36" s="598" t="s">
        <v>36</v>
      </c>
      <c r="F36" s="622">
        <v>41199</v>
      </c>
      <c r="G36" s="619">
        <v>20324570</v>
      </c>
      <c r="H36" s="620">
        <v>100</v>
      </c>
      <c r="I36" s="619">
        <f>20300.09+24.48</f>
        <v>20324.57</v>
      </c>
      <c r="J36" s="623">
        <v>0.098</v>
      </c>
      <c r="K36" s="623">
        <f>+I36/'סיכום נכסי הקרן'!total</f>
        <v>0.000635128634352209</v>
      </c>
    </row>
    <row r="37" spans="1:256">
      <c r="B37" s="621" t="str">
        <v>גורם 38</v>
      </c>
      <c r="C37" s="598">
        <v>80118148</v>
      </c>
      <c r="D37" s="598" t="s">
        <v>113</v>
      </c>
      <c r="E37" s="598" t="s">
        <v>36</v>
      </c>
      <c r="F37" s="622">
        <v>41301</v>
      </c>
      <c r="G37" s="619">
        <f>20300+14294410</f>
        <v>14314710</v>
      </c>
      <c r="H37" s="620">
        <v>100</v>
      </c>
      <c r="I37" s="619">
        <f>20.3+14294.41</f>
        <v>14314.71</v>
      </c>
      <c r="J37" s="623">
        <v>0.098</v>
      </c>
      <c r="K37" s="623">
        <f>+I37/'סיכום נכסי הקרן'!total</f>
        <v>0.000447324701750045</v>
      </c>
    </row>
    <row r="38" spans="1:256">
      <c r="B38" s="618" t="s">
        <v>241</v>
      </c>
      <c r="C38" s="600"/>
      <c r="D38" s="600"/>
      <c r="E38" s="600"/>
      <c r="F38" s="624"/>
      <c r="G38" s="616"/>
      <c r="H38" s="617"/>
      <c r="I38" s="616">
        <f>SUM(I18:I37)</f>
        <v>145592.89</v>
      </c>
      <c r="J38" s="625"/>
      <c r="K38" s="625">
        <f>+I38/'סיכום נכסי הקרן'!total</f>
        <v>0.0045496762488501</v>
      </c>
    </row>
    <row r="39" spans="1:256">
      <c r="B39" s="629"/>
      <c r="G39" s="619"/>
      <c r="H39" s="620"/>
    </row>
    <row r="40" spans="1:256">
      <c r="B40" s="615" t="s">
        <v>242</v>
      </c>
      <c r="C40" s="600"/>
      <c r="D40" s="600"/>
      <c r="E40" s="600"/>
      <c r="F40" s="624"/>
      <c r="G40" s="616"/>
      <c r="H40" s="617"/>
      <c r="I40" s="616">
        <f>+I38+I15</f>
        <v>185438.04</v>
      </c>
      <c r="J40" s="625"/>
      <c r="K40" s="625">
        <f>+I40/'סיכום נכסי הקרן'!total</f>
        <v>0.00579480939090718</v>
      </c>
    </row>
    <row r="41" spans="1:256">
      <c r="B41" s="630"/>
      <c r="C41" s="631"/>
      <c r="D41" s="631"/>
      <c r="E41" s="631"/>
      <c r="F41" s="631"/>
      <c r="G41" s="632"/>
      <c r="H41" s="633"/>
      <c r="I41" s="631"/>
      <c r="J41" s="631"/>
      <c r="K41" s="631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3" fitToWidth="1" orientation="landscape" pageOrder="downThenOver" paperSize="9" scale="77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96"/>
  <sheetViews>
    <sheetView workbookViewId="0" showGridLines="0" rightToLeft="1">
      <selection activeCell="B2" sqref="B2"/>
    </sheetView>
  </sheetViews>
  <sheetFormatPr defaultRowHeight="14.25"/>
  <cols>
    <col min="1" max="1" style="634" width="4.253365" customWidth="1"/>
    <col min="2" max="2" style="634" width="50.67875" customWidth="1"/>
    <col min="3" max="3" style="634" width="19.9581" customWidth="1"/>
    <col min="4" max="4" style="634" width="12.38125" customWidth="1"/>
    <col min="5" max="5" style="634" width="21.3357" customWidth="1"/>
    <col min="6" max="6" style="634" width="12.38125" customWidth="1"/>
    <col min="7" max="7" style="634" width="14.72319" customWidth="1"/>
    <col min="8" max="8" style="634" width="13.75886" customWidth="1"/>
    <col min="9" max="9" style="634" width="18.58049" customWidth="1"/>
    <col min="10" max="10" style="634" width="19.26929" customWidth="1"/>
    <col min="11" max="11" style="634" width="12.51901" customWidth="1"/>
    <col min="12" max="12" style="634" width="12.65677" customWidth="1"/>
    <col min="13" max="13" style="634" width="15.13647" customWidth="1"/>
    <col min="14" max="14" style="634" width="18.16721" customWidth="1"/>
    <col min="15" max="15" style="634" width="11.83021" customWidth="1"/>
    <col min="16" max="256" style="634"/>
  </cols>
  <sheetData>
    <row r="1" spans="1:256" ht="15" customHeight="1">
      <c r="B1" s="635" t="s">
        <v>31</v>
      </c>
      <c r="C1" s="636"/>
      <c r="D1" s="637"/>
      <c r="F1" s="638"/>
    </row>
    <row r="2" spans="1:256" ht="15" customHeight="1">
      <c r="B2" s="639" t="s">
        <v>1</v>
      </c>
      <c r="C2" s="640"/>
      <c r="D2" s="641"/>
      <c r="F2" s="638"/>
    </row>
    <row r="3" spans="1:256" ht="15" customHeight="1">
      <c r="B3" s="642" t="s">
        <v>2</v>
      </c>
      <c r="C3" s="643">
        <v>41364</v>
      </c>
      <c r="D3" s="644"/>
      <c r="F3" s="638"/>
    </row>
    <row r="4" spans="1:256" ht="15" customHeight="1">
      <c r="B4" s="642" t="s">
        <v>3</v>
      </c>
      <c r="C4" s="645" t="s">
        <v>4</v>
      </c>
      <c r="D4" s="644"/>
      <c r="F4" s="638"/>
    </row>
    <row r="5" spans="1:256" ht="15" customHeight="1">
      <c r="B5" s="642" t="s">
        <v>5</v>
      </c>
      <c r="C5" s="645" t="s">
        <v>6</v>
      </c>
      <c r="D5" s="644"/>
      <c r="F5" s="638"/>
    </row>
    <row r="6" spans="1:256" ht="15" customHeight="1">
      <c r="B6" s="642" t="s">
        <v>7</v>
      </c>
      <c r="C6" s="646">
        <v>162</v>
      </c>
      <c r="D6" s="644"/>
      <c r="F6" s="638"/>
    </row>
    <row r="7" spans="1:256">
      <c r="C7" s="647"/>
      <c r="D7" s="647"/>
      <c r="E7" s="647"/>
      <c r="F7" s="647"/>
      <c r="G7" s="647"/>
      <c r="H7" s="647"/>
      <c r="I7" s="647"/>
      <c r="J7" s="647"/>
      <c r="K7" s="647"/>
    </row>
    <row r="8" spans="1:256">
      <c r="A8" s="648"/>
      <c r="B8" s="649" t="s">
        <v>71</v>
      </c>
      <c r="C8" s="650" t="s">
        <v>273</v>
      </c>
      <c r="D8" s="650" t="s">
        <v>96</v>
      </c>
      <c r="E8" s="650" t="s">
        <v>44</v>
      </c>
      <c r="F8" s="650" t="s">
        <v>274</v>
      </c>
      <c r="G8" s="651" t="s">
        <v>78</v>
      </c>
      <c r="H8" s="651" t="s">
        <v>79</v>
      </c>
      <c r="I8" s="651" t="s">
        <v>80</v>
      </c>
      <c r="J8" s="651" t="s">
        <v>81</v>
      </c>
      <c r="K8" s="651" t="s">
        <v>33</v>
      </c>
      <c r="L8" s="648"/>
      <c r="M8" s="648"/>
      <c r="N8" s="648"/>
      <c r="O8" s="648"/>
      <c r="P8" s="648"/>
      <c r="Q8" s="648"/>
      <c r="R8" s="648"/>
      <c r="S8" s="648"/>
      <c r="T8" s="648"/>
      <c r="U8" s="648"/>
      <c r="V8" s="648"/>
      <c r="W8" s="648"/>
      <c r="X8" s="648"/>
      <c r="Y8" s="648"/>
      <c r="Z8" s="648"/>
      <c r="AA8" s="648"/>
      <c r="AB8" s="648"/>
      <c r="AC8" s="648"/>
      <c r="AD8" s="648"/>
      <c r="AE8" s="648"/>
      <c r="AF8" s="648"/>
      <c r="AG8" s="648"/>
      <c r="AH8" s="648"/>
      <c r="AI8" s="648"/>
      <c r="AJ8" s="648"/>
      <c r="AK8" s="648"/>
      <c r="AL8" s="648"/>
      <c r="AM8" s="648"/>
      <c r="AN8" s="648"/>
      <c r="AO8" s="648"/>
      <c r="AP8" s="648"/>
      <c r="AQ8" s="648"/>
      <c r="AR8" s="648"/>
      <c r="AS8" s="648"/>
      <c r="AT8" s="648"/>
      <c r="AU8" s="648"/>
      <c r="AV8" s="648"/>
      <c r="AW8" s="648"/>
      <c r="AX8" s="648"/>
      <c r="AY8" s="648"/>
      <c r="AZ8" s="648"/>
      <c r="BA8" s="648"/>
      <c r="BB8" s="648"/>
      <c r="BC8" s="648"/>
      <c r="BD8" s="648"/>
      <c r="BE8" s="648"/>
      <c r="BF8" s="648"/>
      <c r="BG8" s="648"/>
      <c r="BH8" s="648"/>
      <c r="BI8" s="648"/>
      <c r="BJ8" s="648"/>
      <c r="BK8" s="648"/>
      <c r="BL8" s="648"/>
      <c r="BM8" s="648"/>
      <c r="BN8" s="648"/>
      <c r="BO8" s="648"/>
      <c r="BP8" s="648"/>
      <c r="BQ8" s="648"/>
      <c r="BR8" s="648"/>
      <c r="BS8" s="648"/>
      <c r="BT8" s="648"/>
      <c r="BU8" s="648"/>
      <c r="BV8" s="648"/>
      <c r="BW8" s="648"/>
      <c r="BX8" s="648"/>
      <c r="BY8" s="648"/>
      <c r="BZ8" s="648"/>
      <c r="CA8" s="648"/>
      <c r="CB8" s="648"/>
      <c r="CC8" s="648"/>
      <c r="CD8" s="648"/>
      <c r="CE8" s="648"/>
      <c r="CF8" s="648"/>
      <c r="CG8" s="648"/>
      <c r="CH8" s="648"/>
      <c r="CI8" s="648"/>
      <c r="CJ8" s="648"/>
      <c r="CK8" s="648"/>
      <c r="CL8" s="648"/>
      <c r="CM8" s="648"/>
      <c r="CN8" s="648"/>
      <c r="CO8" s="648"/>
      <c r="CP8" s="648"/>
      <c r="CQ8" s="648"/>
      <c r="CR8" s="648"/>
      <c r="CS8" s="648"/>
      <c r="CT8" s="648"/>
      <c r="CU8" s="648"/>
      <c r="CV8" s="648"/>
      <c r="CW8" s="648"/>
      <c r="CX8" s="648"/>
      <c r="CY8" s="648"/>
      <c r="CZ8" s="648"/>
      <c r="DA8" s="648"/>
      <c r="DB8" s="648"/>
      <c r="DC8" s="648"/>
      <c r="DD8" s="648"/>
      <c r="DE8" s="648"/>
      <c r="DF8" s="648"/>
      <c r="DG8" s="648"/>
      <c r="DH8" s="648"/>
      <c r="DI8" s="648"/>
      <c r="DJ8" s="648"/>
      <c r="DK8" s="648"/>
      <c r="DL8" s="648"/>
      <c r="DM8" s="648"/>
      <c r="DN8" s="648"/>
      <c r="DO8" s="648"/>
      <c r="DP8" s="648"/>
      <c r="DQ8" s="648"/>
      <c r="DR8" s="648"/>
      <c r="DS8" s="648"/>
      <c r="DT8" s="648"/>
      <c r="DU8" s="648"/>
      <c r="DV8" s="648"/>
      <c r="DW8" s="648"/>
      <c r="DX8" s="648"/>
      <c r="DY8" s="648"/>
      <c r="DZ8" s="648"/>
      <c r="EA8" s="648"/>
      <c r="EB8" s="648"/>
      <c r="EC8" s="648"/>
      <c r="ED8" s="648"/>
      <c r="EE8" s="648"/>
      <c r="EF8" s="648"/>
      <c r="EG8" s="648"/>
      <c r="EH8" s="648"/>
      <c r="EI8" s="648"/>
      <c r="EJ8" s="648"/>
      <c r="EK8" s="648"/>
      <c r="EL8" s="648"/>
      <c r="EM8" s="648"/>
      <c r="EN8" s="648"/>
      <c r="EO8" s="648"/>
      <c r="EP8" s="648"/>
      <c r="EQ8" s="648"/>
      <c r="ER8" s="648"/>
      <c r="ES8" s="648"/>
      <c r="ET8" s="648"/>
      <c r="EU8" s="648"/>
      <c r="EV8" s="648"/>
      <c r="EW8" s="648"/>
      <c r="EX8" s="648"/>
      <c r="EY8" s="648"/>
      <c r="EZ8" s="648"/>
      <c r="FA8" s="648"/>
      <c r="FB8" s="648"/>
      <c r="FC8" s="648"/>
      <c r="FD8" s="648"/>
      <c r="FE8" s="648"/>
      <c r="FF8" s="648"/>
      <c r="FG8" s="648"/>
      <c r="FH8" s="648"/>
      <c r="FI8" s="648"/>
      <c r="FJ8" s="648"/>
      <c r="FK8" s="648"/>
      <c r="FL8" s="648"/>
      <c r="FM8" s="648"/>
      <c r="FN8" s="648"/>
      <c r="FO8" s="648"/>
      <c r="FP8" s="648"/>
      <c r="FQ8" s="648"/>
      <c r="FR8" s="648"/>
      <c r="FS8" s="648"/>
      <c r="FT8" s="648"/>
      <c r="FU8" s="648"/>
      <c r="FV8" s="648"/>
      <c r="FW8" s="648"/>
      <c r="FX8" s="648"/>
      <c r="FY8" s="648"/>
      <c r="FZ8" s="648"/>
      <c r="GA8" s="648"/>
      <c r="GB8" s="648"/>
      <c r="GC8" s="648"/>
      <c r="GD8" s="648"/>
      <c r="GE8" s="648"/>
      <c r="GF8" s="648"/>
      <c r="GG8" s="648"/>
      <c r="GH8" s="648"/>
      <c r="GI8" s="648"/>
      <c r="GJ8" s="648"/>
      <c r="GK8" s="648"/>
      <c r="GL8" s="648"/>
      <c r="GM8" s="648"/>
      <c r="GN8" s="648"/>
      <c r="GO8" s="648"/>
      <c r="GP8" s="648"/>
      <c r="GQ8" s="648"/>
      <c r="GR8" s="648"/>
      <c r="GS8" s="648"/>
      <c r="GT8" s="648"/>
      <c r="GU8" s="648"/>
      <c r="GV8" s="648"/>
      <c r="GW8" s="648"/>
      <c r="GX8" s="648"/>
      <c r="GY8" s="648"/>
      <c r="GZ8" s="648"/>
      <c r="HA8" s="648"/>
      <c r="HB8" s="648"/>
      <c r="HC8" s="648"/>
      <c r="HD8" s="648"/>
      <c r="HE8" s="648"/>
      <c r="HF8" s="648"/>
      <c r="HG8" s="648"/>
      <c r="HH8" s="648"/>
      <c r="HI8" s="648"/>
      <c r="HJ8" s="648"/>
      <c r="HK8" s="648"/>
      <c r="HL8" s="648"/>
      <c r="HM8" s="648"/>
      <c r="HN8" s="648"/>
      <c r="HO8" s="648"/>
      <c r="HP8" s="648"/>
      <c r="HQ8" s="648"/>
      <c r="HR8" s="648"/>
      <c r="HS8" s="648"/>
      <c r="HT8" s="648"/>
      <c r="HU8" s="648"/>
      <c r="HV8" s="648"/>
      <c r="HW8" s="648"/>
      <c r="HX8" s="648"/>
      <c r="HY8" s="648"/>
      <c r="HZ8" s="648"/>
      <c r="IA8" s="648"/>
      <c r="IB8" s="648"/>
      <c r="IC8" s="648"/>
      <c r="ID8" s="648"/>
      <c r="IE8" s="648"/>
      <c r="IF8" s="648"/>
      <c r="IG8" s="648"/>
      <c r="IH8" s="648"/>
      <c r="II8" s="648"/>
      <c r="IJ8" s="648"/>
      <c r="IK8" s="648"/>
      <c r="IL8" s="648"/>
      <c r="IM8" s="648"/>
      <c r="IN8" s="648"/>
      <c r="IO8" s="648"/>
      <c r="IP8" s="648"/>
      <c r="IQ8" s="648"/>
      <c r="IR8" s="648"/>
      <c r="IS8" s="648"/>
      <c r="IT8" s="648"/>
      <c r="IU8" s="648"/>
      <c r="IV8" s="648"/>
    </row>
    <row r="9" spans="1:256">
      <c r="B9" s="652" t="s">
        <v>20</v>
      </c>
      <c r="C9" s="653"/>
      <c r="D9" s="653"/>
      <c r="E9" s="653"/>
      <c r="F9" s="653"/>
      <c r="G9" s="654"/>
      <c r="H9" s="655"/>
      <c r="I9" s="653"/>
      <c r="J9" s="653"/>
      <c r="K9" s="653"/>
    </row>
    <row r="10" spans="1:256">
      <c r="B10" s="656" t="s">
        <v>21</v>
      </c>
      <c r="C10" s="642"/>
      <c r="D10" s="642"/>
      <c r="E10" s="642"/>
      <c r="F10" s="642"/>
      <c r="G10" s="657"/>
      <c r="H10" s="658"/>
      <c r="I10" s="642"/>
      <c r="J10" s="642"/>
      <c r="K10" s="642"/>
    </row>
    <row r="11" spans="1:256">
      <c r="A11" s="642"/>
      <c r="B11" s="659" t="s">
        <v>82</v>
      </c>
      <c r="C11" s="642"/>
      <c r="D11" s="642"/>
      <c r="E11" s="642"/>
      <c r="G11" s="660"/>
      <c r="H11" s="661"/>
      <c r="L11" s="642"/>
      <c r="M11" s="642"/>
      <c r="N11" s="642"/>
      <c r="O11" s="642"/>
      <c r="P11" s="642"/>
      <c r="Q11" s="642"/>
      <c r="R11" s="642"/>
      <c r="S11" s="642"/>
      <c r="T11" s="642"/>
      <c r="U11" s="642"/>
      <c r="V11" s="642"/>
      <c r="W11" s="642"/>
      <c r="X11" s="642"/>
      <c r="Y11" s="642"/>
      <c r="Z11" s="642"/>
      <c r="AA11" s="642"/>
      <c r="AB11" s="642"/>
      <c r="AC11" s="642"/>
      <c r="AD11" s="642"/>
      <c r="AE11" s="642"/>
      <c r="AF11" s="642"/>
      <c r="AG11" s="642"/>
      <c r="AH11" s="642"/>
      <c r="AI11" s="642"/>
      <c r="AJ11" s="642"/>
      <c r="AK11" s="642"/>
      <c r="AL11" s="642"/>
      <c r="AM11" s="642"/>
      <c r="AN11" s="642"/>
      <c r="AO11" s="642"/>
      <c r="AP11" s="642"/>
      <c r="AQ11" s="642"/>
      <c r="AR11" s="642"/>
      <c r="AS11" s="642"/>
      <c r="AT11" s="642"/>
      <c r="AU11" s="642"/>
      <c r="AV11" s="642"/>
      <c r="AW11" s="642"/>
      <c r="AX11" s="642"/>
      <c r="AY11" s="642"/>
      <c r="AZ11" s="642"/>
      <c r="BA11" s="642"/>
      <c r="BB11" s="642"/>
      <c r="BC11" s="642"/>
      <c r="BD11" s="642"/>
      <c r="BE11" s="642"/>
      <c r="BF11" s="642"/>
      <c r="BG11" s="642"/>
      <c r="BH11" s="642"/>
      <c r="BI11" s="642"/>
      <c r="BJ11" s="642"/>
      <c r="BK11" s="642"/>
      <c r="BL11" s="642"/>
      <c r="BM11" s="642"/>
      <c r="BN11" s="642"/>
      <c r="BO11" s="642"/>
      <c r="BP11" s="642"/>
      <c r="BQ11" s="642"/>
      <c r="BR11" s="642"/>
      <c r="BS11" s="642"/>
      <c r="BT11" s="642"/>
      <c r="BU11" s="642"/>
      <c r="BV11" s="642"/>
      <c r="BW11" s="642"/>
      <c r="BX11" s="642"/>
      <c r="BY11" s="642"/>
      <c r="BZ11" s="642"/>
      <c r="CA11" s="642"/>
      <c r="CB11" s="642"/>
      <c r="CC11" s="642"/>
      <c r="CD11" s="642"/>
      <c r="CE11" s="642"/>
      <c r="CF11" s="642"/>
      <c r="CG11" s="642"/>
      <c r="CH11" s="642"/>
      <c r="CI11" s="642"/>
      <c r="CJ11" s="642"/>
      <c r="CK11" s="642"/>
      <c r="CL11" s="642"/>
      <c r="CM11" s="642"/>
      <c r="CN11" s="642"/>
      <c r="CO11" s="642"/>
      <c r="CP11" s="642"/>
      <c r="CQ11" s="642"/>
      <c r="CR11" s="642"/>
      <c r="CS11" s="642"/>
      <c r="CT11" s="642"/>
      <c r="CU11" s="642"/>
      <c r="CV11" s="642"/>
      <c r="CW11" s="642"/>
      <c r="CX11" s="642"/>
      <c r="CY11" s="642"/>
      <c r="CZ11" s="642"/>
      <c r="DA11" s="642"/>
      <c r="DB11" s="642"/>
      <c r="DC11" s="642"/>
      <c r="DD11" s="642"/>
      <c r="DE11" s="642"/>
      <c r="DF11" s="642"/>
      <c r="DG11" s="642"/>
      <c r="DH11" s="642"/>
      <c r="DI11" s="642"/>
      <c r="DJ11" s="642"/>
      <c r="DK11" s="642"/>
      <c r="DL11" s="642"/>
      <c r="DM11" s="642"/>
      <c r="DN11" s="642"/>
      <c r="DO11" s="642"/>
      <c r="DP11" s="642"/>
      <c r="DQ11" s="642"/>
      <c r="DR11" s="642"/>
      <c r="DS11" s="642"/>
      <c r="DT11" s="642"/>
      <c r="DU11" s="642"/>
      <c r="DV11" s="642"/>
      <c r="DW11" s="642"/>
      <c r="DX11" s="642"/>
      <c r="DY11" s="642"/>
      <c r="DZ11" s="642"/>
      <c r="EA11" s="642"/>
      <c r="EB11" s="642"/>
      <c r="EC11" s="642"/>
      <c r="ED11" s="642"/>
      <c r="EE11" s="642"/>
      <c r="EF11" s="642"/>
      <c r="EG11" s="642"/>
      <c r="EH11" s="642"/>
      <c r="EI11" s="642"/>
      <c r="EJ11" s="642"/>
      <c r="EK11" s="642"/>
      <c r="EL11" s="642"/>
      <c r="EM11" s="642"/>
      <c r="EN11" s="642"/>
      <c r="EO11" s="642"/>
      <c r="EP11" s="642"/>
      <c r="EQ11" s="642"/>
      <c r="ER11" s="642"/>
      <c r="ES11" s="642"/>
      <c r="ET11" s="642"/>
      <c r="EU11" s="642"/>
      <c r="EV11" s="642"/>
      <c r="EW11" s="642"/>
      <c r="EX11" s="642"/>
      <c r="EY11" s="642"/>
      <c r="EZ11" s="642"/>
      <c r="FA11" s="642"/>
      <c r="FB11" s="642"/>
      <c r="FC11" s="642"/>
      <c r="FD11" s="642"/>
      <c r="FE11" s="642"/>
      <c r="FF11" s="642"/>
      <c r="FG11" s="642"/>
      <c r="FH11" s="642"/>
      <c r="FI11" s="642"/>
      <c r="FJ11" s="642"/>
      <c r="FK11" s="642"/>
      <c r="FL11" s="642"/>
      <c r="FM11" s="642"/>
      <c r="FN11" s="642"/>
      <c r="FO11" s="642"/>
      <c r="FP11" s="642"/>
      <c r="FQ11" s="642"/>
      <c r="FR11" s="642"/>
      <c r="FS11" s="642"/>
      <c r="FT11" s="642"/>
      <c r="FU11" s="642"/>
      <c r="FV11" s="642"/>
      <c r="FW11" s="642"/>
      <c r="FX11" s="642"/>
      <c r="FY11" s="642"/>
      <c r="FZ11" s="642"/>
      <c r="GA11" s="642"/>
      <c r="GB11" s="642"/>
      <c r="GC11" s="642"/>
      <c r="GD11" s="642"/>
      <c r="GE11" s="642"/>
      <c r="GF11" s="642"/>
      <c r="GG11" s="642"/>
      <c r="GH11" s="642"/>
      <c r="GI11" s="642"/>
      <c r="GJ11" s="642"/>
      <c r="GK11" s="642"/>
      <c r="GL11" s="642"/>
      <c r="GM11" s="642"/>
      <c r="GN11" s="642"/>
      <c r="GO11" s="642"/>
      <c r="GP11" s="642"/>
      <c r="GQ11" s="642"/>
      <c r="GR11" s="642"/>
      <c r="GS11" s="642"/>
      <c r="GT11" s="642"/>
      <c r="GU11" s="642"/>
      <c r="GV11" s="642"/>
      <c r="GW11" s="642"/>
      <c r="GX11" s="642"/>
      <c r="GY11" s="642"/>
      <c r="GZ11" s="642"/>
      <c r="HA11" s="642"/>
      <c r="HB11" s="642"/>
      <c r="HC11" s="642"/>
      <c r="HD11" s="642"/>
      <c r="HE11" s="642"/>
      <c r="HF11" s="642"/>
      <c r="HG11" s="642"/>
      <c r="HH11" s="642"/>
      <c r="HI11" s="642"/>
      <c r="HJ11" s="642"/>
      <c r="HK11" s="642"/>
      <c r="HL11" s="642"/>
      <c r="HM11" s="642"/>
      <c r="HN11" s="642"/>
      <c r="HO11" s="642"/>
      <c r="HP11" s="642"/>
      <c r="HQ11" s="642"/>
      <c r="HR11" s="642"/>
      <c r="HS11" s="642"/>
      <c r="HT11" s="642"/>
      <c r="HU11" s="642"/>
      <c r="HV11" s="642"/>
      <c r="HW11" s="642"/>
      <c r="HX11" s="642"/>
      <c r="HY11" s="642"/>
      <c r="HZ11" s="642"/>
      <c r="IA11" s="642"/>
      <c r="IB11" s="642"/>
      <c r="IC11" s="642"/>
      <c r="ID11" s="642"/>
      <c r="IE11" s="642"/>
      <c r="IF11" s="642"/>
      <c r="IG11" s="642"/>
      <c r="IH11" s="642"/>
      <c r="II11" s="642"/>
      <c r="IJ11" s="642"/>
      <c r="IK11" s="642"/>
      <c r="IL11" s="642"/>
      <c r="IM11" s="642"/>
      <c r="IN11" s="642"/>
      <c r="IO11" s="642"/>
      <c r="IP11" s="642"/>
      <c r="IQ11" s="642"/>
      <c r="IR11" s="642"/>
      <c r="IS11" s="642"/>
      <c r="IT11" s="642"/>
      <c r="IU11" s="642"/>
      <c r="IV11" s="642"/>
    </row>
    <row r="12" spans="1:256">
      <c r="B12" s="662" t="s">
        <v>289</v>
      </c>
      <c r="C12" s="642"/>
      <c r="D12" s="642"/>
      <c r="E12" s="642"/>
      <c r="F12" s="642"/>
      <c r="G12" s="657"/>
      <c r="H12" s="658"/>
      <c r="I12" s="642"/>
      <c r="J12" s="642"/>
      <c r="K12" s="642"/>
    </row>
    <row r="13" spans="1:256">
      <c r="B13" s="663" t="str">
        <v>ANATOMY I</v>
      </c>
      <c r="C13" s="640">
        <v>5226</v>
      </c>
      <c r="D13" s="640"/>
      <c r="E13" s="640" t="s">
        <v>86</v>
      </c>
      <c r="F13" s="664">
        <v>40941</v>
      </c>
      <c r="G13" s="660">
        <v>904567</v>
      </c>
      <c r="H13" s="661">
        <v>0.99</v>
      </c>
      <c r="I13" s="660">
        <v>895.74</v>
      </c>
      <c r="J13" s="665">
        <v>0.0644</v>
      </c>
      <c r="K13" s="665">
        <f>+I13/'סיכום נכסי הקרן'!total</f>
        <v>2.79912501437741e-05</v>
      </c>
    </row>
    <row r="14" spans="1:256">
      <c r="B14" s="663" t="s">
        <v>290</v>
      </c>
      <c r="C14" s="640">
        <v>5039</v>
      </c>
      <c r="D14" s="640"/>
      <c r="E14" s="640" t="s">
        <v>36</v>
      </c>
      <c r="F14" s="664">
        <v>39182</v>
      </c>
      <c r="G14" s="660">
        <v>11062308.29</v>
      </c>
      <c r="H14" s="661">
        <v>74.06</v>
      </c>
      <c r="I14" s="660">
        <v>8192.71</v>
      </c>
      <c r="J14" s="665">
        <v>0.0201</v>
      </c>
      <c r="K14" s="665">
        <f>+I14/'סיכום נכסי הקרן'!total</f>
        <v>0.000256016472375243</v>
      </c>
    </row>
    <row r="15" spans="1:256">
      <c r="B15" s="663" t="s">
        <v>291</v>
      </c>
      <c r="C15" s="640">
        <v>5028</v>
      </c>
      <c r="D15" s="640"/>
      <c r="E15" s="640" t="s">
        <v>36</v>
      </c>
      <c r="F15" s="664">
        <v>39349</v>
      </c>
      <c r="G15" s="660">
        <v>5300179.2</v>
      </c>
      <c r="H15" s="661">
        <v>141.06</v>
      </c>
      <c r="I15" s="660">
        <v>7476.36</v>
      </c>
      <c r="J15" s="665">
        <v>0.1</v>
      </c>
      <c r="K15" s="665">
        <f>+I15/'סיכום נכסי הקרן'!total</f>
        <v>0.000233631034591407</v>
      </c>
    </row>
    <row r="16" spans="1:256">
      <c r="B16" s="663" t="str">
        <v>Israel Cleantech Ventures II</v>
      </c>
      <c r="C16" s="640">
        <v>5122</v>
      </c>
      <c r="D16" s="640"/>
      <c r="E16" s="640" t="s">
        <v>36</v>
      </c>
      <c r="F16" s="664">
        <v>40653</v>
      </c>
      <c r="G16" s="660">
        <v>976752</v>
      </c>
      <c r="H16" s="661">
        <v>49.4</v>
      </c>
      <c r="I16" s="660">
        <v>482.47</v>
      </c>
      <c r="J16" s="665">
        <v>0.023</v>
      </c>
      <c r="K16" s="665">
        <f>+I16/'סיכום נכסי הקרן'!total</f>
        <v>1.50768509353905e-05</v>
      </c>
    </row>
    <row r="17" spans="1:256">
      <c r="B17" s="663" t="s">
        <v>292</v>
      </c>
      <c r="C17" s="640">
        <v>5086</v>
      </c>
      <c r="D17" s="640"/>
      <c r="E17" s="640" t="s">
        <v>36</v>
      </c>
      <c r="F17" s="664">
        <v>39532</v>
      </c>
      <c r="G17" s="660">
        <v>3182737.73</v>
      </c>
      <c r="H17" s="661">
        <v>69.69</v>
      </c>
      <c r="I17" s="660">
        <v>2218.14</v>
      </c>
      <c r="J17" s="665">
        <v>0.0133</v>
      </c>
      <c r="K17" s="665">
        <f>+I17/'סיכום נכסי הקרן'!total</f>
        <v>6.93153276552473e-05</v>
      </c>
    </row>
    <row r="18" spans="1:256">
      <c r="B18" s="663" t="s">
        <v>293</v>
      </c>
      <c r="C18" s="640">
        <v>5077</v>
      </c>
      <c r="D18" s="640"/>
      <c r="E18" s="640" t="s">
        <v>36</v>
      </c>
      <c r="F18" s="664">
        <v>39041</v>
      </c>
      <c r="G18" s="660">
        <v>5885654.02</v>
      </c>
      <c r="H18" s="661">
        <v>118.42</v>
      </c>
      <c r="I18" s="660">
        <v>6969.96</v>
      </c>
      <c r="J18" s="665">
        <v>0.0181</v>
      </c>
      <c r="K18" s="665">
        <f>+I18/'סיכום נכסי הקרן'!total</f>
        <v>0.000217806387849264</v>
      </c>
    </row>
    <row r="19" spans="1:256">
      <c r="B19" s="663" t="s">
        <v>294</v>
      </c>
      <c r="C19" s="640">
        <v>5074</v>
      </c>
      <c r="D19" s="640"/>
      <c r="E19" s="640" t="s">
        <v>36</v>
      </c>
      <c r="F19" s="664">
        <v>38925</v>
      </c>
      <c r="G19" s="660">
        <v>4125267.84</v>
      </c>
      <c r="H19" s="661">
        <v>91.22</v>
      </c>
      <c r="I19" s="660">
        <v>3763.13</v>
      </c>
      <c r="J19" s="665">
        <v>0.0176</v>
      </c>
      <c r="K19" s="665">
        <f>+I19/'סיכום נכסי הקרן'!total</f>
        <v>0.000117595187390918</v>
      </c>
    </row>
    <row r="20" spans="1:256">
      <c r="B20" s="663" t="str">
        <v>orbimed</v>
      </c>
      <c r="C20" s="640">
        <v>5123</v>
      </c>
      <c r="D20" s="640"/>
      <c r="E20" s="640" t="s">
        <v>36</v>
      </c>
      <c r="F20" s="664">
        <v>40668</v>
      </c>
      <c r="G20" s="660">
        <v>1473171.84</v>
      </c>
      <c r="H20" s="661">
        <v>86.31</v>
      </c>
      <c r="I20" s="660">
        <v>1271.43</v>
      </c>
      <c r="J20" s="665">
        <v>0.0103</v>
      </c>
      <c r="K20" s="665">
        <f>+I20/'סיכום נכסי הקרן'!total</f>
        <v>3.97313005674624e-05</v>
      </c>
    </row>
    <row r="21" spans="1:256">
      <c r="B21" s="663" t="s">
        <v>295</v>
      </c>
      <c r="C21" s="640">
        <v>5067</v>
      </c>
      <c r="D21" s="640"/>
      <c r="E21" s="640" t="s">
        <v>36</v>
      </c>
      <c r="F21" s="664">
        <v>38727</v>
      </c>
      <c r="G21" s="660">
        <v>7838775.78</v>
      </c>
      <c r="H21" s="661">
        <v>118.93</v>
      </c>
      <c r="I21" s="660">
        <v>9322.97</v>
      </c>
      <c r="J21" s="665">
        <v>0.0542</v>
      </c>
      <c r="K21" s="665">
        <f>+I21/'סיכום נכסי הקרן'!total</f>
        <v>0.000291336308921006</v>
      </c>
    </row>
    <row r="22" spans="1:256">
      <c r="B22" s="663" t="s">
        <v>296</v>
      </c>
      <c r="C22" s="640">
        <v>5081</v>
      </c>
      <c r="D22" s="640"/>
      <c r="E22" s="640" t="s">
        <v>36</v>
      </c>
      <c r="F22" s="664">
        <v>39379</v>
      </c>
      <c r="G22" s="660">
        <v>7481190.72</v>
      </c>
      <c r="H22" s="661">
        <v>115.27</v>
      </c>
      <c r="I22" s="660">
        <v>8623.29</v>
      </c>
      <c r="J22" s="665">
        <v>0.025</v>
      </c>
      <c r="K22" s="665">
        <f>+I22/'סיכום נכסי הקרן'!total</f>
        <v>0.000269471797008402</v>
      </c>
    </row>
    <row r="23" spans="1:256">
      <c r="B23" s="663" t="s">
        <v>297</v>
      </c>
      <c r="C23" s="640">
        <v>2162</v>
      </c>
      <c r="D23" s="640"/>
      <c r="E23" s="640" t="s">
        <v>36</v>
      </c>
      <c r="F23" s="664">
        <v>37399</v>
      </c>
      <c r="G23" s="660">
        <v>3084351.17</v>
      </c>
      <c r="H23" s="661">
        <v>0.624655</v>
      </c>
      <c r="I23" s="660">
        <v>1926.66</v>
      </c>
      <c r="J23" s="665">
        <v>0.0058</v>
      </c>
      <c r="K23" s="665">
        <f>+I23/'סיכום נכסי הקרן'!total</f>
        <v>6.0206780987791e-05</v>
      </c>
    </row>
    <row r="24" spans="1:256">
      <c r="B24" s="663" t="str">
        <v>אקסל מד</v>
      </c>
      <c r="C24" s="640">
        <v>5224</v>
      </c>
      <c r="D24" s="640"/>
      <c r="E24" s="640" t="s">
        <v>86</v>
      </c>
      <c r="F24" s="664">
        <v>40801</v>
      </c>
      <c r="G24" s="660">
        <v>6003673.7</v>
      </c>
      <c r="H24" s="661">
        <v>1.014578</v>
      </c>
      <c r="I24" s="660">
        <v>6091.2</v>
      </c>
      <c r="J24" s="665">
        <v>0.1029</v>
      </c>
      <c r="K24" s="665">
        <f>+I24/'סיכום נכסי הקרן'!total</f>
        <v>0.00019034575086047</v>
      </c>
    </row>
    <row r="25" spans="1:256">
      <c r="B25" s="662" t="s">
        <v>298</v>
      </c>
      <c r="C25" s="642"/>
      <c r="D25" s="642"/>
      <c r="E25" s="642"/>
      <c r="F25" s="666"/>
      <c r="G25" s="657"/>
      <c r="H25" s="658"/>
      <c r="I25" s="657">
        <f>SUM(I13:I24)</f>
        <v>57234.06</v>
      </c>
      <c r="J25" s="667"/>
      <c r="K25" s="667">
        <f>+I25/'סיכום נכסי הקרן'!total</f>
        <v>0.00178852444928638</v>
      </c>
    </row>
    <row r="26" spans="1:256">
      <c r="B26" s="668"/>
      <c r="G26" s="660"/>
      <c r="H26" s="661"/>
    </row>
    <row r="27" spans="1:256">
      <c r="B27" s="659" t="s">
        <v>90</v>
      </c>
      <c r="C27" s="642"/>
      <c r="D27" s="642"/>
      <c r="E27" s="642"/>
      <c r="F27" s="666"/>
      <c r="G27" s="657"/>
      <c r="H27" s="658"/>
      <c r="I27" s="657">
        <f>+I25</f>
        <v>57234.06</v>
      </c>
      <c r="J27" s="667"/>
      <c r="K27" s="667">
        <f>+I27/'סיכום נכסי הקרן'!total</f>
        <v>0.00178852444928638</v>
      </c>
    </row>
    <row r="28" spans="1:256">
      <c r="B28" s="669"/>
      <c r="G28" s="660"/>
      <c r="H28" s="661"/>
    </row>
    <row r="29" spans="1:256">
      <c r="B29" s="659" t="s">
        <v>91</v>
      </c>
      <c r="C29" s="642"/>
      <c r="D29" s="642"/>
      <c r="E29" s="642"/>
      <c r="G29" s="660"/>
      <c r="H29" s="661"/>
    </row>
    <row r="30" spans="1:256">
      <c r="B30" s="662" t="s">
        <v>289</v>
      </c>
      <c r="C30" s="642"/>
      <c r="D30" s="642"/>
      <c r="E30" s="642"/>
      <c r="F30" s="642"/>
      <c r="G30" s="657"/>
      <c r="H30" s="658"/>
      <c r="I30" s="642"/>
      <c r="J30" s="642"/>
      <c r="K30" s="642"/>
    </row>
    <row r="31" spans="1:256">
      <c r="B31" s="663" t="s">
        <v>299</v>
      </c>
      <c r="C31" s="640">
        <v>5072</v>
      </c>
      <c r="D31" s="640"/>
      <c r="E31" s="640" t="s">
        <v>36</v>
      </c>
      <c r="F31" s="664">
        <v>38372</v>
      </c>
      <c r="G31" s="660">
        <v>7071221.18</v>
      </c>
      <c r="H31" s="661">
        <v>177.02</v>
      </c>
      <c r="I31" s="660">
        <v>12517.59</v>
      </c>
      <c r="J31" s="665">
        <v>0.0136</v>
      </c>
      <c r="K31" s="665">
        <f>+I31/'סיכום נכסי הקרן'!total</f>
        <v>0.000391165955396885</v>
      </c>
    </row>
    <row r="32" spans="1:256">
      <c r="B32" s="663" t="s">
        <v>300</v>
      </c>
      <c r="C32" s="640">
        <v>5084</v>
      </c>
      <c r="D32" s="640"/>
      <c r="E32" s="640" t="s">
        <v>36</v>
      </c>
      <c r="F32" s="664">
        <v>39456</v>
      </c>
      <c r="G32" s="660">
        <v>8868091.01</v>
      </c>
      <c r="H32" s="661">
        <v>88.78</v>
      </c>
      <c r="I32" s="660">
        <v>7872.83</v>
      </c>
      <c r="J32" s="665">
        <v>0.0059</v>
      </c>
      <c r="K32" s="665">
        <f>+I32/'סיכום נכסי הקרן'!total</f>
        <v>0.000246020445519246</v>
      </c>
    </row>
    <row r="33" spans="1:256">
      <c r="B33" s="663" t="str">
        <v>Fortissimo Capital Fund Israel makefet</v>
      </c>
      <c r="C33" s="640">
        <v>5043</v>
      </c>
      <c r="D33" s="640"/>
      <c r="E33" s="640" t="s">
        <v>36</v>
      </c>
      <c r="F33" s="664">
        <v>38078</v>
      </c>
      <c r="G33" s="660">
        <v>7022400</v>
      </c>
      <c r="H33" s="661">
        <v>78.55</v>
      </c>
      <c r="I33" s="660">
        <v>5515.88</v>
      </c>
      <c r="J33" s="665">
        <v>0.064</v>
      </c>
      <c r="K33" s="665">
        <f>+I33/'סיכום נכסי הקרן'!total</f>
        <v>0.000172367402195995</v>
      </c>
    </row>
    <row r="34" spans="1:256">
      <c r="B34" s="663" t="s">
        <v>301</v>
      </c>
      <c r="C34" s="640">
        <v>5228</v>
      </c>
      <c r="D34" s="640"/>
      <c r="E34" s="640" t="s">
        <v>36</v>
      </c>
      <c r="F34" s="664">
        <v>41086</v>
      </c>
      <c r="G34" s="660">
        <v>2462400</v>
      </c>
      <c r="H34" s="661">
        <v>94.94</v>
      </c>
      <c r="I34" s="660">
        <v>2337.76</v>
      </c>
      <c r="J34" s="665">
        <v>0.0113</v>
      </c>
      <c r="K34" s="665">
        <f>+I34/'סיכום נכסי הקרן'!total</f>
        <v>7.30533692099375e-05</v>
      </c>
    </row>
    <row r="35" spans="1:256">
      <c r="A35" s="642"/>
      <c r="B35" s="663" t="str">
        <v>Infinity Israel China Fund L.P</v>
      </c>
      <c r="C35" s="640">
        <v>5058</v>
      </c>
      <c r="D35" s="640"/>
      <c r="E35" s="640" t="s">
        <v>36</v>
      </c>
      <c r="F35" s="664">
        <v>39226</v>
      </c>
      <c r="G35" s="660">
        <v>9419471.62</v>
      </c>
      <c r="H35" s="661">
        <v>89.04</v>
      </c>
      <c r="I35" s="660">
        <v>8387.04</v>
      </c>
      <c r="J35" s="665">
        <v>0.0152</v>
      </c>
      <c r="K35" s="665">
        <f>+I35/'סיכום נכסי הקרן'!total</f>
        <v>0.000262089149313238</v>
      </c>
      <c r="L35" s="642"/>
      <c r="M35" s="642"/>
      <c r="N35" s="642"/>
      <c r="O35" s="642"/>
      <c r="P35" s="642"/>
      <c r="Q35" s="642"/>
      <c r="R35" s="642"/>
      <c r="S35" s="642"/>
      <c r="T35" s="642"/>
      <c r="U35" s="642"/>
      <c r="V35" s="642"/>
      <c r="W35" s="642"/>
      <c r="X35" s="642"/>
      <c r="Y35" s="642"/>
      <c r="Z35" s="642"/>
      <c r="AA35" s="642"/>
      <c r="AB35" s="642"/>
      <c r="AC35" s="642"/>
      <c r="AD35" s="642"/>
      <c r="AE35" s="642"/>
      <c r="AF35" s="642"/>
      <c r="AG35" s="642"/>
      <c r="AH35" s="642"/>
      <c r="AI35" s="642"/>
      <c r="AJ35" s="642"/>
      <c r="AK35" s="642"/>
      <c r="AL35" s="642"/>
      <c r="AM35" s="642"/>
      <c r="AN35" s="642"/>
      <c r="AO35" s="642"/>
      <c r="AP35" s="642"/>
      <c r="AQ35" s="642"/>
      <c r="AR35" s="642"/>
      <c r="AS35" s="642"/>
      <c r="AT35" s="642"/>
      <c r="AU35" s="642"/>
      <c r="AV35" s="642"/>
      <c r="AW35" s="642"/>
      <c r="AX35" s="642"/>
      <c r="AY35" s="642"/>
      <c r="AZ35" s="642"/>
      <c r="BA35" s="642"/>
      <c r="BB35" s="642"/>
      <c r="BC35" s="642"/>
      <c r="BD35" s="642"/>
      <c r="BE35" s="642"/>
      <c r="BF35" s="642"/>
      <c r="BG35" s="642"/>
      <c r="BH35" s="642"/>
      <c r="BI35" s="642"/>
      <c r="BJ35" s="642"/>
      <c r="BK35" s="642"/>
      <c r="BL35" s="642"/>
      <c r="BM35" s="642"/>
      <c r="BN35" s="642"/>
      <c r="BO35" s="642"/>
      <c r="BP35" s="642"/>
      <c r="BQ35" s="642"/>
      <c r="BR35" s="642"/>
      <c r="BS35" s="642"/>
      <c r="BT35" s="642"/>
      <c r="BU35" s="642"/>
      <c r="BV35" s="642"/>
      <c r="BW35" s="642"/>
      <c r="BX35" s="642"/>
      <c r="BY35" s="642"/>
      <c r="BZ35" s="642"/>
      <c r="CA35" s="642"/>
      <c r="CB35" s="642"/>
      <c r="CC35" s="642"/>
      <c r="CD35" s="642"/>
      <c r="CE35" s="642"/>
      <c r="CF35" s="642"/>
      <c r="CG35" s="642"/>
      <c r="CH35" s="642"/>
      <c r="CI35" s="642"/>
      <c r="CJ35" s="642"/>
      <c r="CK35" s="642"/>
      <c r="CL35" s="642"/>
      <c r="CM35" s="642"/>
      <c r="CN35" s="642"/>
      <c r="CO35" s="642"/>
      <c r="CP35" s="642"/>
      <c r="CQ35" s="642"/>
      <c r="CR35" s="642"/>
      <c r="CS35" s="642"/>
      <c r="CT35" s="642"/>
      <c r="CU35" s="642"/>
      <c r="CV35" s="642"/>
      <c r="CW35" s="642"/>
      <c r="CX35" s="642"/>
      <c r="CY35" s="642"/>
      <c r="CZ35" s="642"/>
      <c r="DA35" s="642"/>
      <c r="DB35" s="642"/>
      <c r="DC35" s="642"/>
      <c r="DD35" s="642"/>
      <c r="DE35" s="642"/>
      <c r="DF35" s="642"/>
      <c r="DG35" s="642"/>
      <c r="DH35" s="642"/>
      <c r="DI35" s="642"/>
      <c r="DJ35" s="642"/>
      <c r="DK35" s="642"/>
      <c r="DL35" s="642"/>
      <c r="DM35" s="642"/>
      <c r="DN35" s="642"/>
      <c r="DO35" s="642"/>
      <c r="DP35" s="642"/>
      <c r="DQ35" s="642"/>
      <c r="DR35" s="642"/>
      <c r="DS35" s="642"/>
      <c r="DT35" s="642"/>
      <c r="DU35" s="642"/>
      <c r="DV35" s="642"/>
      <c r="DW35" s="642"/>
      <c r="DX35" s="642"/>
      <c r="DY35" s="642"/>
      <c r="DZ35" s="642"/>
      <c r="EA35" s="642"/>
      <c r="EB35" s="642"/>
      <c r="EC35" s="642"/>
      <c r="ED35" s="642"/>
      <c r="EE35" s="642"/>
      <c r="EF35" s="642"/>
      <c r="EG35" s="642"/>
      <c r="EH35" s="642"/>
      <c r="EI35" s="642"/>
      <c r="EJ35" s="642"/>
      <c r="EK35" s="642"/>
      <c r="EL35" s="642"/>
      <c r="EM35" s="642"/>
      <c r="EN35" s="642"/>
      <c r="EO35" s="642"/>
      <c r="EP35" s="642"/>
      <c r="EQ35" s="642"/>
      <c r="ER35" s="642"/>
      <c r="ES35" s="642"/>
      <c r="ET35" s="642"/>
      <c r="EU35" s="642"/>
      <c r="EV35" s="642"/>
      <c r="EW35" s="642"/>
      <c r="EX35" s="642"/>
      <c r="EY35" s="642"/>
      <c r="EZ35" s="642"/>
      <c r="FA35" s="642"/>
      <c r="FB35" s="642"/>
      <c r="FC35" s="642"/>
      <c r="FD35" s="642"/>
      <c r="FE35" s="642"/>
      <c r="FF35" s="642"/>
      <c r="FG35" s="642"/>
      <c r="FH35" s="642"/>
      <c r="FI35" s="642"/>
      <c r="FJ35" s="642"/>
      <c r="FK35" s="642"/>
      <c r="FL35" s="642"/>
      <c r="FM35" s="642"/>
      <c r="FN35" s="642"/>
      <c r="FO35" s="642"/>
      <c r="FP35" s="642"/>
      <c r="FQ35" s="642"/>
      <c r="FR35" s="642"/>
      <c r="FS35" s="642"/>
      <c r="FT35" s="642"/>
      <c r="FU35" s="642"/>
      <c r="FV35" s="642"/>
      <c r="FW35" s="642"/>
      <c r="FX35" s="642"/>
      <c r="FY35" s="642"/>
      <c r="FZ35" s="642"/>
      <c r="GA35" s="642"/>
      <c r="GB35" s="642"/>
      <c r="GC35" s="642"/>
      <c r="GD35" s="642"/>
      <c r="GE35" s="642"/>
      <c r="GF35" s="642"/>
      <c r="GG35" s="642"/>
      <c r="GH35" s="642"/>
      <c r="GI35" s="642"/>
      <c r="GJ35" s="642"/>
      <c r="GK35" s="642"/>
      <c r="GL35" s="642"/>
      <c r="GM35" s="642"/>
      <c r="GN35" s="642"/>
      <c r="GO35" s="642"/>
      <c r="GP35" s="642"/>
      <c r="GQ35" s="642"/>
      <c r="GR35" s="642"/>
      <c r="GS35" s="642"/>
      <c r="GT35" s="642"/>
      <c r="GU35" s="642"/>
      <c r="GV35" s="642"/>
      <c r="GW35" s="642"/>
      <c r="GX35" s="642"/>
      <c r="GY35" s="642"/>
      <c r="GZ35" s="642"/>
      <c r="HA35" s="642"/>
      <c r="HB35" s="642"/>
      <c r="HC35" s="642"/>
      <c r="HD35" s="642"/>
      <c r="HE35" s="642"/>
      <c r="HF35" s="642"/>
      <c r="HG35" s="642"/>
      <c r="HH35" s="642"/>
      <c r="HI35" s="642"/>
      <c r="HJ35" s="642"/>
      <c r="HK35" s="642"/>
      <c r="HL35" s="642"/>
      <c r="HM35" s="642"/>
      <c r="HN35" s="642"/>
      <c r="HO35" s="642"/>
      <c r="HP35" s="642"/>
      <c r="HQ35" s="642"/>
      <c r="HR35" s="642"/>
      <c r="HS35" s="642"/>
      <c r="HT35" s="642"/>
      <c r="HU35" s="642"/>
      <c r="HV35" s="642"/>
      <c r="HW35" s="642"/>
      <c r="HX35" s="642"/>
      <c r="HY35" s="642"/>
      <c r="HZ35" s="642"/>
      <c r="IA35" s="642"/>
      <c r="IB35" s="642"/>
      <c r="IC35" s="642"/>
      <c r="ID35" s="642"/>
      <c r="IE35" s="642"/>
      <c r="IF35" s="642"/>
      <c r="IG35" s="642"/>
      <c r="IH35" s="642"/>
      <c r="II35" s="642"/>
      <c r="IJ35" s="642"/>
      <c r="IK35" s="642"/>
      <c r="IL35" s="642"/>
      <c r="IM35" s="642"/>
      <c r="IN35" s="642"/>
      <c r="IO35" s="642"/>
      <c r="IP35" s="642"/>
      <c r="IQ35" s="642"/>
      <c r="IR35" s="642"/>
      <c r="IS35" s="642"/>
      <c r="IT35" s="642"/>
      <c r="IU35" s="642"/>
      <c r="IV35" s="642"/>
    </row>
    <row r="36" spans="1:256">
      <c r="B36" s="663" t="s">
        <v>302</v>
      </c>
      <c r="C36" s="640">
        <v>5078</v>
      </c>
      <c r="D36" s="640"/>
      <c r="E36" s="640" t="s">
        <v>36</v>
      </c>
      <c r="F36" s="664">
        <v>39080</v>
      </c>
      <c r="G36" s="660">
        <v>23159443.46</v>
      </c>
      <c r="H36" s="661">
        <v>83.07</v>
      </c>
      <c r="I36" s="660">
        <v>19237.41</v>
      </c>
      <c r="J36" s="665">
        <v>0.0854</v>
      </c>
      <c r="K36" s="665">
        <f>+I36/'סיכום נכסי הקרן'!total</f>
        <v>0.000601155642740463</v>
      </c>
    </row>
    <row r="37" spans="1:256">
      <c r="B37" s="663" t="s">
        <v>303</v>
      </c>
      <c r="C37" s="640">
        <v>5049</v>
      </c>
      <c r="D37" s="640"/>
      <c r="E37" s="640" t="s">
        <v>36</v>
      </c>
      <c r="F37" s="664">
        <v>38721</v>
      </c>
      <c r="G37" s="660">
        <v>4789866.97</v>
      </c>
      <c r="H37" s="661">
        <v>121.41</v>
      </c>
      <c r="I37" s="660">
        <v>5815.47</v>
      </c>
      <c r="J37" s="665">
        <v>0.0225</v>
      </c>
      <c r="K37" s="665">
        <f>+I37/'סיכום נכסי הקרן'!total</f>
        <v>0.000181729380706024</v>
      </c>
    </row>
    <row r="38" spans="1:256">
      <c r="B38" s="663" t="s">
        <v>304</v>
      </c>
      <c r="C38" s="640">
        <v>5047</v>
      </c>
      <c r="D38" s="640"/>
      <c r="E38" s="640" t="s">
        <v>36</v>
      </c>
      <c r="F38" s="664">
        <v>38489</v>
      </c>
      <c r="G38" s="660">
        <v>21665898.01</v>
      </c>
      <c r="H38" s="661">
        <v>87.13</v>
      </c>
      <c r="I38" s="660">
        <v>18876.83</v>
      </c>
      <c r="J38" s="665">
        <v>0.048</v>
      </c>
      <c r="K38" s="665">
        <f>+I38/'סיכום נכסי הקרן'!total</f>
        <v>0.000589887769276241</v>
      </c>
    </row>
    <row r="39" spans="1:256">
      <c r="B39" s="663" t="str">
        <v>Sky 2</v>
      </c>
      <c r="C39" s="640">
        <v>5230</v>
      </c>
      <c r="D39" s="640"/>
      <c r="E39" s="640" t="s">
        <v>36</v>
      </c>
      <c r="F39" s="664">
        <v>40372</v>
      </c>
      <c r="G39" s="660">
        <v>6612004.89</v>
      </c>
      <c r="H39" s="661">
        <v>69.62</v>
      </c>
      <c r="I39" s="660">
        <v>4603.4</v>
      </c>
      <c r="J39" s="665">
        <v>0.0457</v>
      </c>
      <c r="K39" s="665">
        <f>+I39/'סיכום נכסי הקרן'!total</f>
        <v>0.000143853038729821</v>
      </c>
    </row>
    <row r="40" spans="1:256">
      <c r="B40" s="662" t="s">
        <v>298</v>
      </c>
      <c r="C40" s="642"/>
      <c r="D40" s="642"/>
      <c r="E40" s="642"/>
      <c r="F40" s="666"/>
      <c r="G40" s="657"/>
      <c r="H40" s="658"/>
      <c r="I40" s="657">
        <f>SUM(I31:I39)</f>
        <v>85164.21</v>
      </c>
      <c r="J40" s="667"/>
      <c r="K40" s="667">
        <f>+I40/'סיכום נכסי הקרן'!total</f>
        <v>0.00266132215308785</v>
      </c>
    </row>
    <row r="41" spans="1:256">
      <c r="B41" s="670"/>
      <c r="G41" s="660"/>
      <c r="H41" s="661"/>
    </row>
    <row r="42" spans="1:256">
      <c r="B42" s="662" t="str">
        <v>קרנות גידור</v>
      </c>
      <c r="C42" s="642"/>
      <c r="D42" s="642"/>
      <c r="E42" s="642"/>
      <c r="F42" s="642"/>
      <c r="G42" s="657"/>
      <c r="H42" s="658"/>
      <c r="I42" s="642"/>
      <c r="J42" s="642"/>
      <c r="K42" s="642"/>
    </row>
    <row r="43" spans="1:256">
      <c r="B43" s="663" t="str">
        <v>Harbinger Premium Strategies</v>
      </c>
      <c r="C43" s="640" t="str">
        <v>BSP7906J1011</v>
      </c>
      <c r="D43" s="640" t="s">
        <v>259</v>
      </c>
      <c r="E43" s="640" t="s">
        <v>36</v>
      </c>
      <c r="F43" s="664">
        <v>39051</v>
      </c>
      <c r="G43" s="660">
        <v>16335.71</v>
      </c>
      <c r="H43" s="661">
        <v>11093.92</v>
      </c>
      <c r="I43" s="660">
        <v>1812.27</v>
      </c>
      <c r="J43" s="665">
        <v>0.0066</v>
      </c>
      <c r="K43" s="665">
        <f>+I43/'סיכום נכסי הקרן'!total</f>
        <v>5.66321732847228e-05</v>
      </c>
    </row>
    <row r="44" spans="1:256">
      <c r="B44" s="663" t="str">
        <v>ASTEN OFF</v>
      </c>
      <c r="C44" s="640" t="str">
        <v>XD0208297594</v>
      </c>
      <c r="D44" s="640" t="s">
        <v>269</v>
      </c>
      <c r="E44" s="640" t="s">
        <v>36</v>
      </c>
      <c r="F44" s="664">
        <v>40259</v>
      </c>
      <c r="G44" s="660">
        <v>13538.53</v>
      </c>
      <c r="H44" s="661">
        <v>156437.3</v>
      </c>
      <c r="I44" s="660">
        <v>21179.31</v>
      </c>
      <c r="J44" s="665">
        <v>0.0027</v>
      </c>
      <c r="K44" s="665">
        <f>+I44/'סיכום נכסי הקרן'!total</f>
        <v>0.000661838663097034</v>
      </c>
    </row>
    <row r="45" spans="1:256">
      <c r="B45" s="663" t="str">
        <v>BLUEMOUN A/01/13/RE</v>
      </c>
      <c r="C45" s="640" t="str">
        <v>XD0206454452</v>
      </c>
      <c r="D45" s="640" t="s">
        <v>269</v>
      </c>
      <c r="E45" s="640" t="s">
        <v>36</v>
      </c>
      <c r="F45" s="664">
        <v>41312</v>
      </c>
      <c r="G45" s="660">
        <v>49570.88</v>
      </c>
      <c r="H45" s="661">
        <v>100000</v>
      </c>
      <c r="I45" s="660">
        <v>49570.88</v>
      </c>
      <c r="J45" s="665">
        <v>0.0124</v>
      </c>
      <c r="K45" s="665">
        <f>+I45/'סיכום נכסי הקרן'!total</f>
        <v>0.0015490554200181</v>
      </c>
    </row>
    <row r="46" spans="1:256">
      <c r="B46" s="663" t="str">
        <v>Bluemountain Credit A/02/13/RE</v>
      </c>
      <c r="C46" s="640" t="str">
        <v>XD0207107752</v>
      </c>
      <c r="D46" s="640" t="s">
        <v>269</v>
      </c>
      <c r="E46" s="640" t="s">
        <v>36</v>
      </c>
      <c r="F46" s="664">
        <v>41318</v>
      </c>
      <c r="G46" s="660">
        <v>7296</v>
      </c>
      <c r="H46" s="661">
        <v>102493.76</v>
      </c>
      <c r="I46" s="660">
        <v>7477.94</v>
      </c>
      <c r="J46" s="665">
        <v>0.0019</v>
      </c>
      <c r="K46" s="665">
        <f>+I46/'סיכום נכסי הקרן'!total</f>
        <v>0.000233680408489221</v>
      </c>
    </row>
    <row r="47" spans="1:256">
      <c r="B47" s="663" t="str">
        <v>BRIGADE CREDIT FUND 02/2008</v>
      </c>
      <c r="C47" s="640" t="str">
        <v>XD0028898357</v>
      </c>
      <c r="D47" s="640" t="s">
        <v>259</v>
      </c>
      <c r="E47" s="640" t="s">
        <v>36</v>
      </c>
      <c r="F47" s="664">
        <v>40259</v>
      </c>
      <c r="G47" s="660">
        <v>38954.77</v>
      </c>
      <c r="H47" s="661">
        <v>150756.87</v>
      </c>
      <c r="I47" s="660">
        <v>58726.99</v>
      </c>
      <c r="J47" s="665">
        <v>0.0028</v>
      </c>
      <c r="K47" s="665">
        <f>+I47/'סיכום נכסי הקרן'!total</f>
        <v>0.0018351774703384</v>
      </c>
    </row>
    <row r="48" spans="1:256">
      <c r="B48" s="663" t="str">
        <v>CHEYNE E/Q A</v>
      </c>
      <c r="C48" s="640" t="str">
        <v>KYG210211036</v>
      </c>
      <c r="D48" s="640" t="s">
        <v>269</v>
      </c>
      <c r="E48" s="640" t="s">
        <v>36</v>
      </c>
      <c r="F48" s="664">
        <v>40780</v>
      </c>
      <c r="G48" s="660">
        <v>288281.45</v>
      </c>
      <c r="H48" s="661">
        <v>10516.94</v>
      </c>
      <c r="I48" s="660">
        <v>30318.39</v>
      </c>
      <c r="J48" s="665">
        <v>0.0756</v>
      </c>
      <c r="K48" s="665">
        <f>+I48/'סיכום נכסי הקרן'!total</f>
        <v>0.000947428537797241</v>
      </c>
    </row>
    <row r="49" spans="1:256">
      <c r="B49" s="663" t="s">
        <v>305</v>
      </c>
      <c r="C49" s="640" t="s">
        <v>306</v>
      </c>
      <c r="D49" s="640" t="s">
        <v>269</v>
      </c>
      <c r="E49" s="640" t="s">
        <v>36</v>
      </c>
      <c r="F49" s="664">
        <v>40781</v>
      </c>
      <c r="G49" s="660">
        <v>11892.3</v>
      </c>
      <c r="H49" s="661">
        <v>105747</v>
      </c>
      <c r="I49" s="660">
        <v>12575.75</v>
      </c>
      <c r="J49" s="665">
        <v>0.1277</v>
      </c>
      <c r="K49" s="665">
        <f>+I49/'סיכום נכסי הקרן'!total</f>
        <v>0.000392983414825248</v>
      </c>
    </row>
    <row r="50" spans="1:256">
      <c r="B50" s="663" t="s">
        <v>305</v>
      </c>
      <c r="C50" s="640" t="s">
        <v>306</v>
      </c>
      <c r="D50" s="640" t="s">
        <v>269</v>
      </c>
      <c r="E50" s="640" t="s">
        <v>36</v>
      </c>
      <c r="F50" s="664">
        <v>41305</v>
      </c>
      <c r="G50" s="660">
        <f>+I50*1000/H50*100</f>
        <v>6899.48651025561</v>
      </c>
      <c r="H50" s="661">
        <v>105747</v>
      </c>
      <c r="I50" s="660">
        <v>7296</v>
      </c>
      <c r="J50" s="665">
        <v>0.0001</v>
      </c>
      <c r="K50" s="665">
        <f>+I50/'סיכום נכסי הקרן'!total</f>
        <v>0.000227994910408128</v>
      </c>
    </row>
    <row r="51" spans="1:256">
      <c r="B51" s="663" t="str">
        <v>GAVEA  Fund Class B</v>
      </c>
      <c r="C51" s="640" t="str">
        <v>XD0039082843</v>
      </c>
      <c r="D51" s="640" t="s">
        <v>269</v>
      </c>
      <c r="E51" s="640" t="s">
        <v>36</v>
      </c>
      <c r="F51" s="664">
        <v>40653</v>
      </c>
      <c r="G51" s="660">
        <v>222892.07</v>
      </c>
      <c r="H51" s="661">
        <v>12700.97</v>
      </c>
      <c r="I51" s="660">
        <v>28309.46</v>
      </c>
      <c r="J51" s="665">
        <v>0.0061</v>
      </c>
      <c r="K51" s="665">
        <f>+I51/'סיכום נכסי הקרן'!total</f>
        <v>0.0008846508766999</v>
      </c>
      <c r="N51" s="665"/>
    </row>
    <row r="52" spans="1:256">
      <c r="B52" s="663" t="str">
        <v>GAVEA FUND B/2</v>
      </c>
      <c r="C52" s="640" t="str">
        <v>XD0039703489</v>
      </c>
      <c r="D52" s="640" t="s">
        <v>269</v>
      </c>
      <c r="E52" s="640" t="s">
        <v>36</v>
      </c>
      <c r="F52" s="664">
        <v>41330</v>
      </c>
      <c r="G52" s="660">
        <v>145920</v>
      </c>
      <c r="H52" s="661">
        <v>10090.04</v>
      </c>
      <c r="I52" s="660">
        <v>14723.38</v>
      </c>
      <c r="J52" s="665">
        <v>0.0032</v>
      </c>
      <c r="K52" s="665">
        <f>+I52/'סיכום נכסי הקרן'!total</f>
        <v>0.000460095354167327</v>
      </c>
      <c r="N52" s="660"/>
    </row>
    <row r="53" spans="1:256">
      <c r="B53" s="663" t="str">
        <v>Glazer Offshore Fund Ltd</v>
      </c>
      <c r="C53" s="640" t="str">
        <v>XD0113815225</v>
      </c>
      <c r="D53" s="640" t="s">
        <v>259</v>
      </c>
      <c r="E53" s="640" t="s">
        <v>36</v>
      </c>
      <c r="F53" s="664">
        <v>40444</v>
      </c>
      <c r="G53" s="660">
        <v>15590.86</v>
      </c>
      <c r="H53" s="661">
        <v>193765</v>
      </c>
      <c r="I53" s="660">
        <v>30209.63</v>
      </c>
      <c r="J53" s="665">
        <v>0.0726</v>
      </c>
      <c r="K53" s="665">
        <f>+I53/'סיכום נכסי הקרן'!total</f>
        <v>0.00094402986366676</v>
      </c>
    </row>
    <row r="54" spans="1:256">
      <c r="B54" s="663" t="str">
        <v>GOLDEN TREE CR OP A/01/UR</v>
      </c>
      <c r="C54" s="640" t="str">
        <v>XD0029769656</v>
      </c>
      <c r="D54" s="640" t="s">
        <v>259</v>
      </c>
      <c r="E54" s="640" t="s">
        <v>36</v>
      </c>
      <c r="F54" s="664">
        <v>41339</v>
      </c>
      <c r="G54" s="660">
        <v>6171.03</v>
      </c>
      <c r="H54" s="661">
        <v>2069.43</v>
      </c>
      <c r="I54" s="660">
        <v>12770.53</v>
      </c>
      <c r="J54" s="665">
        <v>0.0044</v>
      </c>
      <c r="K54" s="665">
        <f>+I54/'סיכום נכסי הקרן'!total</f>
        <v>0.000399070153949329</v>
      </c>
    </row>
    <row r="55" spans="1:256">
      <c r="B55" s="663" t="str">
        <v>Golden Tree Euro Sel Cl A 0208</v>
      </c>
      <c r="C55" s="640" t="str">
        <v>XD0037863293</v>
      </c>
      <c r="D55" s="640" t="s">
        <v>259</v>
      </c>
      <c r="E55" s="640" t="s">
        <v>38</v>
      </c>
      <c r="F55" s="664">
        <v>39479</v>
      </c>
      <c r="G55" s="660">
        <v>315.52</v>
      </c>
      <c r="H55" s="661">
        <v>49578.05</v>
      </c>
      <c r="I55" s="660">
        <v>156.43</v>
      </c>
      <c r="J55" s="665">
        <v>0.0075</v>
      </c>
      <c r="K55" s="665">
        <f>+I55/'סיכום נכסי הקרן'!total</f>
        <v>4.88832837652733e-06</v>
      </c>
    </row>
    <row r="56" spans="1:256">
      <c r="B56" s="663" t="str">
        <v>GOTTEX ABI FUND LTD USD</v>
      </c>
      <c r="C56" s="640" t="str">
        <v>KYG399911075</v>
      </c>
      <c r="D56" s="640" t="s">
        <v>269</v>
      </c>
      <c r="E56" s="640" t="s">
        <v>36</v>
      </c>
      <c r="F56" s="664">
        <v>39070</v>
      </c>
      <c r="G56" s="660">
        <v>255926.94</v>
      </c>
      <c r="H56" s="661">
        <v>0</v>
      </c>
      <c r="I56" s="660">
        <v>0</v>
      </c>
      <c r="J56" s="665">
        <v>0</v>
      </c>
      <c r="K56" s="665">
        <f>+I56/'סיכום נכסי הקרן'!total</f>
        <v>0</v>
      </c>
    </row>
    <row r="57" spans="1:256">
      <c r="B57" s="663" t="str">
        <v>KROM RIVER COMMODITY FUND A$</v>
      </c>
      <c r="C57" s="640" t="str">
        <v>KYG531911058</v>
      </c>
      <c r="D57" s="640" t="s">
        <v>269</v>
      </c>
      <c r="E57" s="640" t="s">
        <v>36</v>
      </c>
      <c r="F57" s="664">
        <v>40491</v>
      </c>
      <c r="G57" s="660">
        <v>101771.61</v>
      </c>
      <c r="H57" s="661">
        <v>16825.46</v>
      </c>
      <c r="I57" s="660">
        <v>17123.54</v>
      </c>
      <c r="J57" s="665">
        <v>0.021</v>
      </c>
      <c r="K57" s="665">
        <f>+I57/'סיכום נכסי הקרן'!total</f>
        <v>0.00053509867984786</v>
      </c>
    </row>
    <row r="58" spans="1:256">
      <c r="B58" s="663" t="str">
        <v>Laurus Cls A Benchmark 2</v>
      </c>
      <c r="C58" s="640">
        <v>303000003</v>
      </c>
      <c r="D58" s="640" t="s">
        <v>269</v>
      </c>
      <c r="E58" s="640" t="s">
        <v>36</v>
      </c>
      <c r="F58" s="664">
        <v>39490</v>
      </c>
      <c r="G58" s="660">
        <v>81134.73</v>
      </c>
      <c r="H58" s="661">
        <v>3269.49</v>
      </c>
      <c r="I58" s="660">
        <v>2652.69</v>
      </c>
      <c r="J58" s="665">
        <v>0.0063</v>
      </c>
      <c r="K58" s="665">
        <f>+I58/'סיכום נכסי הקרן'!total</f>
        <v>8.28947120189879e-05</v>
      </c>
    </row>
    <row r="59" spans="1:256">
      <c r="A59" s="663"/>
      <c r="B59" s="663" t="str">
        <v>PINEBANK ADVANTAG A/MV/UR</v>
      </c>
      <c r="C59" s="640" t="str">
        <v>XD0206717171</v>
      </c>
      <c r="D59" s="640" t="s">
        <v>269</v>
      </c>
      <c r="E59" s="640" t="s">
        <v>36</v>
      </c>
      <c r="F59" s="664">
        <v>41323</v>
      </c>
      <c r="G59" s="660">
        <v>6324.68</v>
      </c>
      <c r="H59" s="661">
        <v>99612</v>
      </c>
      <c r="I59" s="660">
        <v>6300.14</v>
      </c>
      <c r="J59" s="665">
        <v>0.0367</v>
      </c>
      <c r="K59" s="665">
        <f>+I59/'סיכום נכסי הקרן'!total</f>
        <v>0.000196874980106724</v>
      </c>
    </row>
    <row r="60" spans="1:256">
      <c r="B60" s="663" t="str">
        <v>Pond View class B 02/2008</v>
      </c>
      <c r="C60" s="640" t="str">
        <v>XD0038388035</v>
      </c>
      <c r="D60" s="640" t="s">
        <v>259</v>
      </c>
      <c r="E60" s="640" t="s">
        <v>36</v>
      </c>
      <c r="F60" s="664">
        <v>39496</v>
      </c>
      <c r="G60" s="660">
        <v>119.47</v>
      </c>
      <c r="H60" s="661">
        <v>157489</v>
      </c>
      <c r="I60" s="660">
        <v>188.16</v>
      </c>
      <c r="J60" s="665">
        <v>0.0021</v>
      </c>
      <c r="K60" s="665">
        <f>+I60/'סיכום נכסי הקרן'!total</f>
        <v>5.87986874210434e-06</v>
      </c>
    </row>
    <row r="61" spans="1:256">
      <c r="B61" s="663" t="str">
        <v>QFR VICTOR C/01/13</v>
      </c>
      <c r="C61" s="640" t="str">
        <v>XD0204578823</v>
      </c>
      <c r="D61" s="640" t="s">
        <v>269</v>
      </c>
      <c r="E61" s="640" t="s">
        <v>36</v>
      </c>
      <c r="F61" s="664">
        <v>41331</v>
      </c>
      <c r="G61" s="660">
        <v>4281.29</v>
      </c>
      <c r="H61" s="661">
        <v>102145.15</v>
      </c>
      <c r="I61" s="660">
        <v>4373.13</v>
      </c>
      <c r="J61" s="665">
        <v>0.0003</v>
      </c>
      <c r="K61" s="665">
        <f>+I61/'סיכום נכסי הקרן'!total</f>
        <v>0.000136657261863089</v>
      </c>
    </row>
    <row r="62" spans="1:256">
      <c r="B62" s="663" t="str">
        <v>QFR VICTORI A/01/13</v>
      </c>
      <c r="C62" s="640" t="str">
        <v>XD0207408952</v>
      </c>
      <c r="D62" s="640" t="s">
        <v>269</v>
      </c>
      <c r="E62" s="640" t="s">
        <v>36</v>
      </c>
      <c r="F62" s="664">
        <v>41331</v>
      </c>
      <c r="G62" s="660">
        <v>33877.01</v>
      </c>
      <c r="H62" s="661">
        <v>102132.55</v>
      </c>
      <c r="I62" s="660">
        <v>34599.45</v>
      </c>
      <c r="J62" s="665">
        <v>0.0025</v>
      </c>
      <c r="K62" s="665">
        <f>+I62/'סיכום נכסי הקרן'!total</f>
        <v>0.00108120867638713</v>
      </c>
    </row>
    <row r="63" spans="1:256">
      <c r="B63" s="663" t="str">
        <v>QFR VICTORIA MACRO C/02/13</v>
      </c>
      <c r="C63" s="640" t="str">
        <v>XD0206870426</v>
      </c>
      <c r="D63" s="640" t="s">
        <v>269</v>
      </c>
      <c r="E63" s="640" t="s">
        <v>36</v>
      </c>
      <c r="F63" s="664">
        <v>41316</v>
      </c>
      <c r="G63" s="660">
        <v>10944</v>
      </c>
      <c r="H63" s="661">
        <v>101362.48</v>
      </c>
      <c r="I63" s="660">
        <v>11093.11</v>
      </c>
      <c r="J63" s="665">
        <v>0.0008</v>
      </c>
      <c r="K63" s="665">
        <f>+I63/'סיכום נכסי הקרן'!total</f>
        <v>0.000346651949095053</v>
      </c>
    </row>
    <row r="64" spans="1:256">
      <c r="A64" s="642"/>
      <c r="B64" s="663" t="str">
        <v>Silver Creek Low Vol Strategie</v>
      </c>
      <c r="C64" s="640">
        <v>113325</v>
      </c>
      <c r="D64" s="640" t="s">
        <v>269</v>
      </c>
      <c r="E64" s="640" t="s">
        <v>36</v>
      </c>
      <c r="F64" s="664">
        <v>38958</v>
      </c>
      <c r="G64" s="660">
        <v>64788.15</v>
      </c>
      <c r="H64" s="661">
        <v>11498.63</v>
      </c>
      <c r="I64" s="660">
        <v>7449.75</v>
      </c>
      <c r="J64" s="665">
        <v>0.002</v>
      </c>
      <c r="K64" s="665">
        <f>+I64/'סיכום נכסי הקרן'!total</f>
        <v>0.000232799490654187</v>
      </c>
      <c r="L64" s="642"/>
      <c r="M64" s="642"/>
      <c r="N64" s="642"/>
      <c r="O64" s="642"/>
      <c r="P64" s="642"/>
      <c r="Q64" s="642"/>
      <c r="R64" s="642"/>
      <c r="S64" s="642"/>
      <c r="T64" s="642"/>
      <c r="U64" s="642"/>
      <c r="V64" s="642"/>
      <c r="W64" s="642"/>
      <c r="X64" s="642"/>
      <c r="Y64" s="642"/>
      <c r="Z64" s="642"/>
      <c r="AA64" s="642"/>
      <c r="AB64" s="642"/>
      <c r="AC64" s="642"/>
      <c r="AD64" s="642"/>
      <c r="AE64" s="642"/>
      <c r="AF64" s="642"/>
      <c r="AG64" s="642"/>
      <c r="AH64" s="642"/>
      <c r="AI64" s="642"/>
      <c r="AJ64" s="642"/>
      <c r="AK64" s="642"/>
      <c r="AL64" s="642"/>
      <c r="AM64" s="642"/>
      <c r="AN64" s="642"/>
      <c r="AO64" s="642"/>
      <c r="AP64" s="642"/>
      <c r="AQ64" s="642"/>
      <c r="AR64" s="642"/>
      <c r="AS64" s="642"/>
      <c r="AT64" s="642"/>
      <c r="AU64" s="642"/>
      <c r="AV64" s="642"/>
      <c r="AW64" s="642"/>
      <c r="AX64" s="642"/>
      <c r="AY64" s="642"/>
      <c r="AZ64" s="642"/>
      <c r="BA64" s="642"/>
      <c r="BB64" s="642"/>
      <c r="BC64" s="642"/>
      <c r="BD64" s="642"/>
      <c r="BE64" s="642"/>
      <c r="BF64" s="642"/>
      <c r="BG64" s="642"/>
      <c r="BH64" s="642"/>
      <c r="BI64" s="642"/>
      <c r="BJ64" s="642"/>
      <c r="BK64" s="642"/>
      <c r="BL64" s="642"/>
      <c r="BM64" s="642"/>
      <c r="BN64" s="642"/>
      <c r="BO64" s="642"/>
      <c r="BP64" s="642"/>
      <c r="BQ64" s="642"/>
      <c r="BR64" s="642"/>
      <c r="BS64" s="642"/>
      <c r="BT64" s="642"/>
      <c r="BU64" s="642"/>
      <c r="BV64" s="642"/>
      <c r="BW64" s="642"/>
      <c r="BX64" s="642"/>
      <c r="BY64" s="642"/>
      <c r="BZ64" s="642"/>
      <c r="CA64" s="642"/>
      <c r="CB64" s="642"/>
      <c r="CC64" s="642"/>
      <c r="CD64" s="642"/>
      <c r="CE64" s="642"/>
      <c r="CF64" s="642"/>
      <c r="CG64" s="642"/>
      <c r="CH64" s="642"/>
      <c r="CI64" s="642"/>
      <c r="CJ64" s="642"/>
      <c r="CK64" s="642"/>
      <c r="CL64" s="642"/>
      <c r="CM64" s="642"/>
      <c r="CN64" s="642"/>
      <c r="CO64" s="642"/>
      <c r="CP64" s="642"/>
      <c r="CQ64" s="642"/>
      <c r="CR64" s="642"/>
      <c r="CS64" s="642"/>
      <c r="CT64" s="642"/>
      <c r="CU64" s="642"/>
      <c r="CV64" s="642"/>
      <c r="CW64" s="642"/>
      <c r="CX64" s="642"/>
      <c r="CY64" s="642"/>
      <c r="CZ64" s="642"/>
      <c r="DA64" s="642"/>
      <c r="DB64" s="642"/>
      <c r="DC64" s="642"/>
      <c r="DD64" s="642"/>
      <c r="DE64" s="642"/>
      <c r="DF64" s="642"/>
      <c r="DG64" s="642"/>
      <c r="DH64" s="642"/>
      <c r="DI64" s="642"/>
      <c r="DJ64" s="642"/>
      <c r="DK64" s="642"/>
      <c r="DL64" s="642"/>
      <c r="DM64" s="642"/>
      <c r="DN64" s="642"/>
      <c r="DO64" s="642"/>
      <c r="DP64" s="642"/>
      <c r="DQ64" s="642"/>
      <c r="DR64" s="642"/>
      <c r="DS64" s="642"/>
      <c r="DT64" s="642"/>
      <c r="DU64" s="642"/>
      <c r="DV64" s="642"/>
      <c r="DW64" s="642"/>
      <c r="DX64" s="642"/>
      <c r="DY64" s="642"/>
      <c r="DZ64" s="642"/>
      <c r="EA64" s="642"/>
      <c r="EB64" s="642"/>
      <c r="EC64" s="642"/>
      <c r="ED64" s="642"/>
      <c r="EE64" s="642"/>
      <c r="EF64" s="642"/>
      <c r="EG64" s="642"/>
      <c r="EH64" s="642"/>
      <c r="EI64" s="642"/>
      <c r="EJ64" s="642"/>
      <c r="EK64" s="642"/>
      <c r="EL64" s="642"/>
      <c r="EM64" s="642"/>
      <c r="EN64" s="642"/>
      <c r="EO64" s="642"/>
      <c r="EP64" s="642"/>
      <c r="EQ64" s="642"/>
      <c r="ER64" s="642"/>
      <c r="ES64" s="642"/>
      <c r="ET64" s="642"/>
      <c r="EU64" s="642"/>
      <c r="EV64" s="642"/>
      <c r="EW64" s="642"/>
      <c r="EX64" s="642"/>
      <c r="EY64" s="642"/>
      <c r="EZ64" s="642"/>
      <c r="FA64" s="642"/>
      <c r="FB64" s="642"/>
      <c r="FC64" s="642"/>
      <c r="FD64" s="642"/>
      <c r="FE64" s="642"/>
      <c r="FF64" s="642"/>
      <c r="FG64" s="642"/>
      <c r="FH64" s="642"/>
      <c r="FI64" s="642"/>
      <c r="FJ64" s="642"/>
      <c r="FK64" s="642"/>
      <c r="FL64" s="642"/>
      <c r="FM64" s="642"/>
      <c r="FN64" s="642"/>
      <c r="FO64" s="642"/>
      <c r="FP64" s="642"/>
      <c r="FQ64" s="642"/>
      <c r="FR64" s="642"/>
      <c r="FS64" s="642"/>
      <c r="FT64" s="642"/>
      <c r="FU64" s="642"/>
      <c r="FV64" s="642"/>
      <c r="FW64" s="642"/>
      <c r="FX64" s="642"/>
      <c r="FY64" s="642"/>
      <c r="FZ64" s="642"/>
      <c r="GA64" s="642"/>
      <c r="GB64" s="642"/>
      <c r="GC64" s="642"/>
      <c r="GD64" s="642"/>
      <c r="GE64" s="642"/>
      <c r="GF64" s="642"/>
      <c r="GG64" s="642"/>
      <c r="GH64" s="642"/>
      <c r="GI64" s="642"/>
      <c r="GJ64" s="642"/>
      <c r="GK64" s="642"/>
      <c r="GL64" s="642"/>
      <c r="GM64" s="642"/>
      <c r="GN64" s="642"/>
      <c r="GO64" s="642"/>
      <c r="GP64" s="642"/>
      <c r="GQ64" s="642"/>
      <c r="GR64" s="642"/>
      <c r="GS64" s="642"/>
      <c r="GT64" s="642"/>
      <c r="GU64" s="642"/>
      <c r="GV64" s="642"/>
      <c r="GW64" s="642"/>
      <c r="GX64" s="642"/>
      <c r="GY64" s="642"/>
      <c r="GZ64" s="642"/>
      <c r="HA64" s="642"/>
      <c r="HB64" s="642"/>
      <c r="HC64" s="642"/>
      <c r="HD64" s="642"/>
      <c r="HE64" s="642"/>
      <c r="HF64" s="642"/>
      <c r="HG64" s="642"/>
      <c r="HH64" s="642"/>
      <c r="HI64" s="642"/>
      <c r="HJ64" s="642"/>
      <c r="HK64" s="642"/>
      <c r="HL64" s="642"/>
      <c r="HM64" s="642"/>
      <c r="HN64" s="642"/>
      <c r="HO64" s="642"/>
      <c r="HP64" s="642"/>
      <c r="HQ64" s="642"/>
      <c r="HR64" s="642"/>
      <c r="HS64" s="642"/>
      <c r="HT64" s="642"/>
      <c r="HU64" s="642"/>
      <c r="HV64" s="642"/>
      <c r="HW64" s="642"/>
      <c r="HX64" s="642"/>
      <c r="HY64" s="642"/>
      <c r="HZ64" s="642"/>
      <c r="IA64" s="642"/>
      <c r="IB64" s="642"/>
      <c r="IC64" s="642"/>
      <c r="ID64" s="642"/>
      <c r="IE64" s="642"/>
      <c r="IF64" s="642"/>
      <c r="IG64" s="642"/>
      <c r="IH64" s="642"/>
      <c r="II64" s="642"/>
      <c r="IJ64" s="642"/>
      <c r="IK64" s="642"/>
      <c r="IL64" s="642"/>
      <c r="IM64" s="642"/>
      <c r="IN64" s="642"/>
      <c r="IO64" s="642"/>
      <c r="IP64" s="642"/>
      <c r="IQ64" s="642"/>
      <c r="IR64" s="642"/>
      <c r="IS64" s="642"/>
      <c r="IT64" s="642"/>
      <c r="IU64" s="642"/>
      <c r="IV64" s="642"/>
    </row>
    <row r="65" spans="1:256">
      <c r="B65" s="663" t="str">
        <v>TCH Class A</v>
      </c>
      <c r="C65" s="640" t="str">
        <v>ANN8783Q1115</v>
      </c>
      <c r="D65" s="640" t="s">
        <v>269</v>
      </c>
      <c r="E65" s="640" t="s">
        <v>36</v>
      </c>
      <c r="F65" s="664">
        <v>40631</v>
      </c>
      <c r="G65" s="660">
        <v>251190.34</v>
      </c>
      <c r="H65" s="661">
        <v>20900</v>
      </c>
      <c r="I65" s="660">
        <v>52498.78</v>
      </c>
      <c r="J65" s="665">
        <v>0.0159</v>
      </c>
      <c r="K65" s="665">
        <f>+I65/'סיכום נכסי הקרן'!total</f>
        <v>0.00164055025255428</v>
      </c>
    </row>
    <row r="66" spans="1:256">
      <c r="B66" s="663" t="str">
        <v>Twin Master Fund Class B/0213</v>
      </c>
      <c r="C66" s="640">
        <v>2584</v>
      </c>
      <c r="D66" s="640" t="s">
        <v>269</v>
      </c>
      <c r="E66" s="640" t="s">
        <v>36</v>
      </c>
      <c r="F66" s="664">
        <v>41345</v>
      </c>
      <c r="G66" s="660">
        <v>10944</v>
      </c>
      <c r="H66" s="661">
        <v>1024.24</v>
      </c>
      <c r="I66" s="660">
        <v>11209.3</v>
      </c>
      <c r="J66" s="665">
        <v>0.0112</v>
      </c>
      <c r="K66" s="665">
        <f>+I66/'סיכום נכסי הקרן'!total</f>
        <v>0.000350282805542465</v>
      </c>
    </row>
    <row r="67" spans="1:256">
      <c r="A67" s="642"/>
      <c r="B67" s="663" t="str">
        <v>Twin Master Fund Class B/1</v>
      </c>
      <c r="C67" s="640">
        <v>5523467</v>
      </c>
      <c r="D67" s="640" t="s">
        <v>269</v>
      </c>
      <c r="E67" s="640" t="s">
        <v>36</v>
      </c>
      <c r="F67" s="664">
        <v>41248</v>
      </c>
      <c r="G67" s="660">
        <v>40128</v>
      </c>
      <c r="H67" s="661">
        <v>102809.45</v>
      </c>
      <c r="I67" s="660">
        <v>41255.38</v>
      </c>
      <c r="J67" s="665">
        <v>0.0413</v>
      </c>
      <c r="K67" s="665">
        <f>+I67/'סיכום נכסי הקרן'!total</f>
        <v>0.00128920184579951</v>
      </c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42"/>
      <c r="AB67" s="642"/>
      <c r="AC67" s="642"/>
      <c r="AD67" s="642"/>
      <c r="AE67" s="642"/>
      <c r="AF67" s="642"/>
      <c r="AG67" s="642"/>
      <c r="AH67" s="642"/>
      <c r="AI67" s="642"/>
      <c r="AJ67" s="642"/>
      <c r="AK67" s="642"/>
      <c r="AL67" s="642"/>
      <c r="AM67" s="642"/>
      <c r="AN67" s="642"/>
      <c r="AO67" s="642"/>
      <c r="AP67" s="642"/>
      <c r="AQ67" s="642"/>
      <c r="AR67" s="642"/>
      <c r="AS67" s="642"/>
      <c r="AT67" s="642"/>
      <c r="AU67" s="642"/>
      <c r="AV67" s="642"/>
      <c r="AW67" s="642"/>
      <c r="AX67" s="642"/>
      <c r="AY67" s="642"/>
      <c r="AZ67" s="642"/>
      <c r="BA67" s="642"/>
      <c r="BB67" s="642"/>
      <c r="BC67" s="642"/>
      <c r="BD67" s="642"/>
      <c r="BE67" s="642"/>
      <c r="BF67" s="642"/>
      <c r="BG67" s="642"/>
      <c r="BH67" s="642"/>
      <c r="BI67" s="642"/>
      <c r="BJ67" s="642"/>
      <c r="BK67" s="642"/>
      <c r="BL67" s="642"/>
      <c r="BM67" s="642"/>
      <c r="BN67" s="642"/>
      <c r="BO67" s="642"/>
      <c r="BP67" s="642"/>
      <c r="BQ67" s="642"/>
      <c r="BR67" s="642"/>
      <c r="BS67" s="642"/>
      <c r="BT67" s="642"/>
      <c r="BU67" s="642"/>
      <c r="BV67" s="642"/>
      <c r="BW67" s="642"/>
      <c r="BX67" s="642"/>
      <c r="BY67" s="642"/>
      <c r="BZ67" s="642"/>
      <c r="CA67" s="642"/>
      <c r="CB67" s="642"/>
      <c r="CC67" s="642"/>
      <c r="CD67" s="642"/>
      <c r="CE67" s="642"/>
      <c r="CF67" s="642"/>
      <c r="CG67" s="642"/>
      <c r="CH67" s="642"/>
      <c r="CI67" s="642"/>
      <c r="CJ67" s="642"/>
      <c r="CK67" s="642"/>
      <c r="CL67" s="642"/>
      <c r="CM67" s="642"/>
      <c r="CN67" s="642"/>
      <c r="CO67" s="642"/>
      <c r="CP67" s="642"/>
      <c r="CQ67" s="642"/>
      <c r="CR67" s="642"/>
      <c r="CS67" s="642"/>
      <c r="CT67" s="642"/>
      <c r="CU67" s="642"/>
      <c r="CV67" s="642"/>
      <c r="CW67" s="642"/>
      <c r="CX67" s="642"/>
      <c r="CY67" s="642"/>
      <c r="CZ67" s="642"/>
      <c r="DA67" s="642"/>
      <c r="DB67" s="642"/>
      <c r="DC67" s="642"/>
      <c r="DD67" s="642"/>
      <c r="DE67" s="642"/>
      <c r="DF67" s="642"/>
      <c r="DG67" s="642"/>
      <c r="DH67" s="642"/>
      <c r="DI67" s="642"/>
      <c r="DJ67" s="642"/>
      <c r="DK67" s="642"/>
      <c r="DL67" s="642"/>
      <c r="DM67" s="642"/>
      <c r="DN67" s="642"/>
      <c r="DO67" s="642"/>
      <c r="DP67" s="642"/>
      <c r="DQ67" s="642"/>
      <c r="DR67" s="642"/>
      <c r="DS67" s="642"/>
      <c r="DT67" s="642"/>
      <c r="DU67" s="642"/>
      <c r="DV67" s="642"/>
      <c r="DW67" s="642"/>
      <c r="DX67" s="642"/>
      <c r="DY67" s="642"/>
      <c r="DZ67" s="642"/>
      <c r="EA67" s="642"/>
      <c r="EB67" s="642"/>
      <c r="EC67" s="642"/>
      <c r="ED67" s="642"/>
      <c r="EE67" s="642"/>
      <c r="EF67" s="642"/>
      <c r="EG67" s="642"/>
      <c r="EH67" s="642"/>
      <c r="EI67" s="642"/>
      <c r="EJ67" s="642"/>
      <c r="EK67" s="642"/>
      <c r="EL67" s="642"/>
      <c r="EM67" s="642"/>
      <c r="EN67" s="642"/>
      <c r="EO67" s="642"/>
      <c r="EP67" s="642"/>
      <c r="EQ67" s="642"/>
      <c r="ER67" s="642"/>
      <c r="ES67" s="642"/>
      <c r="ET67" s="642"/>
      <c r="EU67" s="642"/>
      <c r="EV67" s="642"/>
      <c r="EW67" s="642"/>
      <c r="EX67" s="642"/>
      <c r="EY67" s="642"/>
      <c r="EZ67" s="642"/>
      <c r="FA67" s="642"/>
      <c r="FB67" s="642"/>
      <c r="FC67" s="642"/>
      <c r="FD67" s="642"/>
      <c r="FE67" s="642"/>
      <c r="FF67" s="642"/>
      <c r="FG67" s="642"/>
      <c r="FH67" s="642"/>
      <c r="FI67" s="642"/>
      <c r="FJ67" s="642"/>
      <c r="FK67" s="642"/>
      <c r="FL67" s="642"/>
      <c r="FM67" s="642"/>
      <c r="FN67" s="642"/>
      <c r="FO67" s="642"/>
      <c r="FP67" s="642"/>
      <c r="FQ67" s="642"/>
      <c r="FR67" s="642"/>
      <c r="FS67" s="642"/>
      <c r="FT67" s="642"/>
      <c r="FU67" s="642"/>
      <c r="FV67" s="642"/>
      <c r="FW67" s="642"/>
      <c r="FX67" s="642"/>
      <c r="FY67" s="642"/>
      <c r="FZ67" s="642"/>
      <c r="GA67" s="642"/>
      <c r="GB67" s="642"/>
      <c r="GC67" s="642"/>
      <c r="GD67" s="642"/>
      <c r="GE67" s="642"/>
      <c r="GF67" s="642"/>
      <c r="GG67" s="642"/>
      <c r="GH67" s="642"/>
      <c r="GI67" s="642"/>
      <c r="GJ67" s="642"/>
      <c r="GK67" s="642"/>
      <c r="GL67" s="642"/>
      <c r="GM67" s="642"/>
      <c r="GN67" s="642"/>
      <c r="GO67" s="642"/>
      <c r="GP67" s="642"/>
      <c r="GQ67" s="642"/>
      <c r="GR67" s="642"/>
      <c r="GS67" s="642"/>
      <c r="GT67" s="642"/>
      <c r="GU67" s="642"/>
      <c r="GV67" s="642"/>
      <c r="GW67" s="642"/>
      <c r="GX67" s="642"/>
      <c r="GY67" s="642"/>
      <c r="GZ67" s="642"/>
      <c r="HA67" s="642"/>
      <c r="HB67" s="642"/>
      <c r="HC67" s="642"/>
      <c r="HD67" s="642"/>
      <c r="HE67" s="642"/>
      <c r="HF67" s="642"/>
      <c r="HG67" s="642"/>
      <c r="HH67" s="642"/>
      <c r="HI67" s="642"/>
      <c r="HJ67" s="642"/>
      <c r="HK67" s="642"/>
      <c r="HL67" s="642"/>
      <c r="HM67" s="642"/>
      <c r="HN67" s="642"/>
      <c r="HO67" s="642"/>
      <c r="HP67" s="642"/>
      <c r="HQ67" s="642"/>
      <c r="HR67" s="642"/>
      <c r="HS67" s="642"/>
      <c r="HT67" s="642"/>
      <c r="HU67" s="642"/>
      <c r="HV67" s="642"/>
      <c r="HW67" s="642"/>
      <c r="HX67" s="642"/>
      <c r="HY67" s="642"/>
      <c r="HZ67" s="642"/>
      <c r="IA67" s="642"/>
      <c r="IB67" s="642"/>
      <c r="IC67" s="642"/>
      <c r="ID67" s="642"/>
      <c r="IE67" s="642"/>
      <c r="IF67" s="642"/>
      <c r="IG67" s="642"/>
      <c r="IH67" s="642"/>
      <c r="II67" s="642"/>
      <c r="IJ67" s="642"/>
      <c r="IK67" s="642"/>
      <c r="IL67" s="642"/>
      <c r="IM67" s="642"/>
      <c r="IN67" s="642"/>
      <c r="IO67" s="642"/>
      <c r="IP67" s="642"/>
      <c r="IQ67" s="642"/>
      <c r="IR67" s="642"/>
      <c r="IS67" s="642"/>
      <c r="IT67" s="642"/>
      <c r="IU67" s="642"/>
      <c r="IV67" s="642"/>
    </row>
    <row r="68" spans="1:256">
      <c r="B68" s="663" t="str">
        <v>VISION OPP 5/31/09</v>
      </c>
      <c r="C68" s="640" t="str">
        <v>XD0110688740</v>
      </c>
      <c r="D68" s="640" t="s">
        <v>269</v>
      </c>
      <c r="E68" s="640" t="s">
        <v>36</v>
      </c>
      <c r="F68" s="664">
        <v>40114</v>
      </c>
      <c r="G68" s="660">
        <v>13801.7</v>
      </c>
      <c r="H68" s="661">
        <v>39475</v>
      </c>
      <c r="I68" s="660">
        <v>5448.22</v>
      </c>
      <c r="J68" s="665">
        <v>0.0153</v>
      </c>
      <c r="K68" s="665">
        <f>+I68/'סיכום נכסי הקרן'!total</f>
        <v>0.000170253074394705</v>
      </c>
    </row>
    <row r="69" spans="1:256">
      <c r="B69" s="663" t="str">
        <v>WINTON FUTURES FUND LTD B$</v>
      </c>
      <c r="C69" s="640" t="str">
        <v>VGG971821936</v>
      </c>
      <c r="D69" s="640" t="s">
        <v>269</v>
      </c>
      <c r="E69" s="640" t="s">
        <v>36</v>
      </c>
      <c r="F69" s="664">
        <v>38986</v>
      </c>
      <c r="G69" s="660">
        <v>42248.18</v>
      </c>
      <c r="H69" s="661">
        <v>84255</v>
      </c>
      <c r="I69" s="660">
        <v>35596.2</v>
      </c>
      <c r="J69" s="665">
        <v>0.0009</v>
      </c>
      <c r="K69" s="665">
        <f>+I69/'סיכום נכסי הקרן'!total</f>
        <v>0.00111235641856768</v>
      </c>
    </row>
    <row r="70" spans="1:256">
      <c r="B70" s="662" t="str">
        <v>קרנות גידור סה"כ</v>
      </c>
      <c r="C70" s="642"/>
      <c r="D70" s="642"/>
      <c r="E70" s="642"/>
      <c r="F70" s="666"/>
      <c r="G70" s="657"/>
      <c r="H70" s="658"/>
      <c r="I70" s="657">
        <f>SUM(I43:I69)</f>
        <v>504914.81</v>
      </c>
      <c r="J70" s="667"/>
      <c r="K70" s="667">
        <f>+I70/'סיכום נכסי הקרן'!total</f>
        <v>0.0157782355906917</v>
      </c>
    </row>
    <row r="71" spans="1:256">
      <c r="B71" s="670"/>
      <c r="G71" s="660"/>
      <c r="H71" s="661"/>
    </row>
    <row r="72" spans="1:256">
      <c r="B72" s="662" t="str">
        <v>קרנות נדל"ן</v>
      </c>
      <c r="C72" s="642"/>
      <c r="D72" s="642"/>
      <c r="E72" s="642"/>
      <c r="F72" s="642"/>
      <c r="G72" s="657"/>
      <c r="H72" s="658"/>
      <c r="I72" s="642"/>
      <c r="J72" s="642"/>
      <c r="K72" s="642"/>
    </row>
    <row r="73" spans="1:256">
      <c r="B73" s="663" t="s">
        <v>307</v>
      </c>
      <c r="C73" s="640">
        <v>5048</v>
      </c>
      <c r="D73" s="640" t="s">
        <v>113</v>
      </c>
      <c r="E73" s="640" t="s">
        <v>38</v>
      </c>
      <c r="F73" s="664">
        <v>38201</v>
      </c>
      <c r="G73" s="660">
        <v>21873025.93</v>
      </c>
      <c r="H73" s="661">
        <v>36.56</v>
      </c>
      <c r="I73" s="660">
        <v>7997.35</v>
      </c>
      <c r="J73" s="665">
        <v>0.0259</v>
      </c>
      <c r="K73" s="665">
        <f>+I73/'סיכום נכסי הקרן'!total</f>
        <v>0.000249911608655762</v>
      </c>
    </row>
    <row r="74" spans="1:256">
      <c r="B74" s="663" t="s">
        <v>308</v>
      </c>
      <c r="C74" s="640">
        <v>5057</v>
      </c>
      <c r="D74" s="640" t="s">
        <v>113</v>
      </c>
      <c r="E74" s="640" t="s">
        <v>38</v>
      </c>
      <c r="F74" s="664">
        <v>39167</v>
      </c>
      <c r="G74" s="660">
        <v>13366541.02</v>
      </c>
      <c r="H74" s="661">
        <v>106.41</v>
      </c>
      <c r="I74" s="660">
        <v>14223.68</v>
      </c>
      <c r="J74" s="665">
        <v>0.035</v>
      </c>
      <c r="K74" s="665">
        <f>+I74/'סיכום נכסי הקרן'!total</f>
        <v>0.000444480077751354</v>
      </c>
    </row>
    <row r="75" spans="1:256">
      <c r="B75" s="663" t="s">
        <v>309</v>
      </c>
      <c r="C75" s="640">
        <v>5079</v>
      </c>
      <c r="D75" s="640" t="s">
        <v>113</v>
      </c>
      <c r="E75" s="640" t="s">
        <v>38</v>
      </c>
      <c r="F75" s="664">
        <v>39065</v>
      </c>
      <c r="G75" s="660">
        <v>39620200</v>
      </c>
      <c r="H75" s="661">
        <v>49.8</v>
      </c>
      <c r="I75" s="660">
        <v>19732.72</v>
      </c>
      <c r="J75" s="665">
        <v>0.05</v>
      </c>
      <c r="K75" s="665">
        <f>+I75/'סיכום נכסי הקרן'!total</f>
        <v>0.000616633734718841</v>
      </c>
    </row>
    <row r="76" spans="1:256">
      <c r="B76" s="662" t="str">
        <v>קרנות נדל"ן סה"כ</v>
      </c>
      <c r="C76" s="642"/>
      <c r="D76" s="642"/>
      <c r="E76" s="642"/>
      <c r="F76" s="666"/>
      <c r="G76" s="657"/>
      <c r="H76" s="658"/>
      <c r="I76" s="657">
        <f>SUM(I73:I75)</f>
        <v>41953.75</v>
      </c>
      <c r="J76" s="667"/>
      <c r="K76" s="667">
        <f>+I76/'סיכום נכסי הקרן'!total</f>
        <v>0.00131102542112596</v>
      </c>
    </row>
    <row r="77" spans="1:256">
      <c r="B77" s="670"/>
      <c r="G77" s="660"/>
      <c r="H77" s="661"/>
    </row>
    <row r="78" spans="1:256">
      <c r="B78" s="662" t="str">
        <v>קרנות השקעה אחרות</v>
      </c>
      <c r="C78" s="642"/>
      <c r="D78" s="642"/>
      <c r="E78" s="642"/>
      <c r="F78" s="642"/>
      <c r="G78" s="657"/>
      <c r="H78" s="658"/>
      <c r="I78" s="642"/>
      <c r="J78" s="642"/>
      <c r="K78" s="642"/>
    </row>
    <row r="79" spans="1:256">
      <c r="B79" s="663" t="s">
        <v>310</v>
      </c>
      <c r="C79" s="640">
        <v>5044</v>
      </c>
      <c r="D79" s="640"/>
      <c r="E79" s="640" t="s">
        <v>36</v>
      </c>
      <c r="F79" s="664">
        <v>38168</v>
      </c>
      <c r="G79" s="660">
        <v>9914004.71</v>
      </c>
      <c r="H79" s="661">
        <v>33.58</v>
      </c>
      <c r="I79" s="660">
        <v>3329.48</v>
      </c>
      <c r="J79" s="665">
        <v>0.0063</v>
      </c>
      <c r="K79" s="665">
        <f>+I79/'סיכום נכסי הקרן'!total</f>
        <v>0.000104043927399349</v>
      </c>
    </row>
    <row r="80" spans="1:256">
      <c r="B80" s="663" t="str">
        <v>CICC Growth capital fund I</v>
      </c>
      <c r="C80" s="640">
        <v>5222</v>
      </c>
      <c r="D80" s="640"/>
      <c r="E80" s="640" t="s">
        <v>36</v>
      </c>
      <c r="F80" s="664">
        <v>40675</v>
      </c>
      <c r="G80" s="660">
        <v>4124984.65</v>
      </c>
      <c r="H80" s="661">
        <v>111.92</v>
      </c>
      <c r="I80" s="660">
        <v>4616.51</v>
      </c>
      <c r="J80" s="665">
        <v>0.006</v>
      </c>
      <c r="K80" s="665">
        <f>+I80/'סיכום נכסי הקרן'!total</f>
        <v>0.000144262717084461</v>
      </c>
    </row>
    <row r="81" spans="1:256">
      <c r="B81" s="663" t="str">
        <v>Fortissimo Capital Fund 2</v>
      </c>
      <c r="C81" s="640">
        <v>5099</v>
      </c>
      <c r="D81" s="640"/>
      <c r="E81" s="640" t="s">
        <v>36</v>
      </c>
      <c r="F81" s="664">
        <v>39762</v>
      </c>
      <c r="G81" s="660">
        <v>11474533.78</v>
      </c>
      <c r="H81" s="661">
        <v>118.71</v>
      </c>
      <c r="I81" s="660">
        <v>13621.87</v>
      </c>
      <c r="J81" s="665">
        <v>0.0455</v>
      </c>
      <c r="K81" s="665">
        <f>+I81/'סיכום נכסי הקרן'!total</f>
        <v>0.000425673935065949</v>
      </c>
    </row>
    <row r="82" spans="1:256">
      <c r="B82" s="663" t="str">
        <v>Gavea Investment Fund II</v>
      </c>
      <c r="C82" s="640">
        <v>5087</v>
      </c>
      <c r="D82" s="640"/>
      <c r="E82" s="640" t="s">
        <v>36</v>
      </c>
      <c r="F82" s="664">
        <v>39713</v>
      </c>
      <c r="G82" s="660">
        <v>17510400</v>
      </c>
      <c r="H82" s="661">
        <v>126.58</v>
      </c>
      <c r="I82" s="660">
        <v>22164.96</v>
      </c>
      <c r="J82" s="665">
        <v>0.0046</v>
      </c>
      <c r="K82" s="665">
        <f>+I82/'סיכום נכסי הקרן'!total</f>
        <v>0.000692639538020796</v>
      </c>
    </row>
    <row r="83" spans="1:256">
      <c r="B83" s="663" t="str">
        <v>gavea iv</v>
      </c>
      <c r="C83" s="640">
        <v>5223</v>
      </c>
      <c r="D83" s="640"/>
      <c r="E83" s="640" t="s">
        <v>36</v>
      </c>
      <c r="F83" s="664">
        <v>40749</v>
      </c>
      <c r="G83" s="660">
        <v>12038400</v>
      </c>
      <c r="H83" s="661">
        <v>94.31</v>
      </c>
      <c r="I83" s="660">
        <v>11352.91</v>
      </c>
      <c r="J83" s="665">
        <v>0.0141</v>
      </c>
      <c r="K83" s="665">
        <f>+I83/'סיכום נכסי הקרן'!total</f>
        <v>0.000354770517862053</v>
      </c>
    </row>
    <row r="84" spans="1:256">
      <c r="B84" s="663" t="s">
        <v>311</v>
      </c>
      <c r="C84" s="640">
        <v>5059</v>
      </c>
      <c r="D84" s="640"/>
      <c r="E84" s="640" t="s">
        <v>38</v>
      </c>
      <c r="F84" s="664">
        <v>39255</v>
      </c>
      <c r="G84" s="660">
        <v>13259249.52</v>
      </c>
      <c r="H84" s="661">
        <v>85.49</v>
      </c>
      <c r="I84" s="660">
        <v>11335.2</v>
      </c>
      <c r="J84" s="665">
        <v>0.0063</v>
      </c>
      <c r="K84" s="665">
        <f>+I84/'סיכום נכסי הקרן'!total</f>
        <v>0.000354217092716311</v>
      </c>
    </row>
    <row r="85" spans="1:256">
      <c r="B85" s="663" t="s">
        <v>312</v>
      </c>
      <c r="C85" s="640">
        <v>5121</v>
      </c>
      <c r="D85" s="640"/>
      <c r="E85" s="640" t="s">
        <v>86</v>
      </c>
      <c r="F85" s="664">
        <v>39988</v>
      </c>
      <c r="G85" s="660">
        <v>38609330.79</v>
      </c>
      <c r="H85" s="661">
        <v>0.815947</v>
      </c>
      <c r="I85" s="660">
        <v>31503.17</v>
      </c>
      <c r="J85" s="665">
        <v>0.1032</v>
      </c>
      <c r="K85" s="665">
        <f>+I85/'סיכום נכסי הקרן'!total</f>
        <v>0.000984452086310583</v>
      </c>
    </row>
    <row r="86" spans="1:256">
      <c r="B86" s="663" t="str">
        <v>Selene  mak</v>
      </c>
      <c r="C86" s="640">
        <v>5225</v>
      </c>
      <c r="D86" s="640"/>
      <c r="E86" s="640" t="s">
        <v>36</v>
      </c>
      <c r="F86" s="664">
        <v>41282</v>
      </c>
      <c r="G86" s="660">
        <v>15061067.14</v>
      </c>
      <c r="H86" s="661">
        <v>0.768109</v>
      </c>
      <c r="I86" s="660">
        <v>11568.54</v>
      </c>
      <c r="J86" s="665">
        <v>0.0085</v>
      </c>
      <c r="K86" s="665">
        <f>+I86/'סיכום נכסי הקרן'!total</f>
        <v>0.000361508804941453</v>
      </c>
    </row>
    <row r="87" spans="1:256">
      <c r="B87" s="663" t="s">
        <v>313</v>
      </c>
      <c r="C87" s="640">
        <v>5227</v>
      </c>
      <c r="D87" s="640"/>
      <c r="E87" s="640" t="s">
        <v>36</v>
      </c>
      <c r="F87" s="664">
        <v>40997</v>
      </c>
      <c r="G87" s="660">
        <v>537651</v>
      </c>
      <c r="H87" s="661">
        <v>67.31</v>
      </c>
      <c r="I87" s="660">
        <v>361.88</v>
      </c>
      <c r="J87" s="665">
        <v>0.003</v>
      </c>
      <c r="K87" s="665">
        <f>+I87/'סיכום נכסי הקרן'!total</f>
        <v>1.13084975573593e-05</v>
      </c>
    </row>
    <row r="88" spans="1:256">
      <c r="B88" s="663" t="s">
        <v>314</v>
      </c>
      <c r="C88" s="640">
        <v>5094</v>
      </c>
      <c r="D88" s="640"/>
      <c r="E88" s="640" t="s">
        <v>36</v>
      </c>
      <c r="F88" s="664">
        <v>39717</v>
      </c>
      <c r="G88" s="660">
        <v>11991191.23</v>
      </c>
      <c r="H88" s="661">
        <v>123.4</v>
      </c>
      <c r="I88" s="660">
        <v>14797.24</v>
      </c>
      <c r="J88" s="665">
        <v>0.0305</v>
      </c>
      <c r="K88" s="665">
        <f>+I88/'סיכום נכסי הקרן'!total</f>
        <v>0.00046240342764358</v>
      </c>
    </row>
    <row r="89" spans="1:256">
      <c r="B89" s="663" t="s">
        <v>315</v>
      </c>
      <c r="C89" s="640">
        <v>5083</v>
      </c>
      <c r="D89" s="640"/>
      <c r="E89" s="640" t="s">
        <v>86</v>
      </c>
      <c r="F89" s="664">
        <v>39415</v>
      </c>
      <c r="G89" s="660">
        <v>13475214.08</v>
      </c>
      <c r="H89" s="661">
        <v>1.667426</v>
      </c>
      <c r="I89" s="660">
        <v>22468.92</v>
      </c>
      <c r="J89" s="665">
        <v>0.0291</v>
      </c>
      <c r="K89" s="665">
        <f>+I89/'סיכום נכסי הקרן'!total</f>
        <v>0.000702138075982372</v>
      </c>
    </row>
    <row r="90" spans="1:256">
      <c r="B90" s="663" t="s">
        <v>316</v>
      </c>
      <c r="C90" s="640"/>
      <c r="D90" s="640"/>
      <c r="E90" s="640"/>
      <c r="F90" s="664"/>
      <c r="G90" s="660"/>
      <c r="H90" s="661"/>
      <c r="I90" s="660">
        <v>23063.85</v>
      </c>
      <c r="J90" s="665">
        <v>0.2</v>
      </c>
      <c r="K90" s="665">
        <f>+I90/'סיכום נכסי הקרן'!total</f>
        <v>0.000720729223467173</v>
      </c>
    </row>
    <row r="91" spans="1:256">
      <c r="B91" s="662" t="str">
        <v>קרנות השקעה אחרות סה"כ</v>
      </c>
      <c r="C91" s="642"/>
      <c r="D91" s="642"/>
      <c r="E91" s="642"/>
      <c r="F91" s="666"/>
      <c r="G91" s="657"/>
      <c r="H91" s="658"/>
      <c r="I91" s="657">
        <f>SUM(I79:I90)</f>
        <v>170184.53</v>
      </c>
      <c r="J91" s="667"/>
      <c r="K91" s="667">
        <f>+I91/'סיכום נכסי הקרן'!total</f>
        <v>0.00531814784405144</v>
      </c>
    </row>
    <row r="92" spans="1:256">
      <c r="B92" s="670"/>
      <c r="G92" s="660"/>
      <c r="H92" s="661"/>
    </row>
    <row r="93" spans="1:256">
      <c r="B93" s="659" t="s">
        <v>94</v>
      </c>
      <c r="C93" s="642"/>
      <c r="D93" s="642"/>
      <c r="E93" s="642"/>
      <c r="F93" s="666"/>
      <c r="G93" s="657"/>
      <c r="H93" s="658"/>
      <c r="I93" s="657">
        <f>+I91+I76+I70+I40</f>
        <v>802217.3</v>
      </c>
      <c r="J93" s="667"/>
      <c r="K93" s="667">
        <f>+I93/'סיכום נכסי הקרן'!total</f>
        <v>0.025068731008957</v>
      </c>
    </row>
    <row r="94" spans="1:256">
      <c r="B94" s="668"/>
      <c r="G94" s="660"/>
      <c r="H94" s="661"/>
    </row>
    <row r="95" spans="1:256">
      <c r="B95" s="656" t="str">
        <v>קרנות השקעה (5) סה"כ</v>
      </c>
      <c r="C95" s="642"/>
      <c r="D95" s="642"/>
      <c r="E95" s="642"/>
      <c r="F95" s="666"/>
      <c r="G95" s="657"/>
      <c r="H95" s="658"/>
      <c r="I95" s="657">
        <f>+I93+I27</f>
        <v>859451.36</v>
      </c>
      <c r="J95" s="667"/>
      <c r="K95" s="667">
        <f>+I95/'סיכום נכסי הקרן'!total</f>
        <v>0.0268572554582433</v>
      </c>
    </row>
    <row r="96" spans="1:256">
      <c r="B96" s="671"/>
      <c r="C96" s="672"/>
      <c r="D96" s="672"/>
      <c r="E96" s="672"/>
      <c r="F96" s="672"/>
      <c r="G96" s="673"/>
      <c r="H96" s="674"/>
      <c r="I96" s="672"/>
      <c r="J96" s="672"/>
      <c r="K96" s="672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5" fitToWidth="1" orientation="landscape" pageOrder="downThenOver" paperSize="9" scale="73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0"/>
  <sheetViews>
    <sheetView workbookViewId="0" showGridLines="0" rightToLeft="1">
      <selection activeCell="B2" sqref="B2"/>
    </sheetView>
  </sheetViews>
  <sheetFormatPr defaultRowHeight="14.25"/>
  <cols>
    <col min="1" max="1" style="675" width="4.253365" customWidth="1"/>
    <col min="2" max="2" style="675" width="39.24461" customWidth="1"/>
    <col min="3" max="3" style="675" width="19.9581" customWidth="1"/>
    <col min="4" max="4" style="675" width="12.9323" customWidth="1"/>
    <col min="5" max="5" style="675" width="21.3357" customWidth="1"/>
    <col min="6" max="7" style="675" width="12.38125" customWidth="1"/>
    <col min="8" max="8" style="675" width="13.75886" customWidth="1"/>
    <col min="9" max="9" style="675" width="18.44273" customWidth="1"/>
    <col min="10" max="10" style="675" width="19.26929" customWidth="1"/>
    <col min="11" max="11" style="675" width="16.51408" customWidth="1"/>
    <col min="12" max="12" style="675" width="12.65677" customWidth="1"/>
    <col min="13" max="13" style="675" width="15.13647" customWidth="1"/>
    <col min="14" max="14" style="675" width="18.16721" customWidth="1"/>
    <col min="15" max="15" style="675" width="11.83021" customWidth="1"/>
    <col min="16" max="256" style="675"/>
  </cols>
  <sheetData>
    <row r="1" spans="1:256" ht="15" customHeight="1">
      <c r="B1" s="676" t="s">
        <v>31</v>
      </c>
      <c r="C1" s="677"/>
      <c r="D1" s="678"/>
      <c r="F1" s="679"/>
    </row>
    <row r="2" spans="1:256" ht="15" customHeight="1">
      <c r="B2" s="680" t="s">
        <v>1</v>
      </c>
      <c r="C2" s="681"/>
      <c r="D2" s="682"/>
      <c r="F2" s="679"/>
    </row>
    <row r="3" spans="1:256" ht="15" customHeight="1">
      <c r="B3" s="683" t="s">
        <v>2</v>
      </c>
      <c r="C3" s="684">
        <v>41364</v>
      </c>
      <c r="D3" s="685"/>
      <c r="F3" s="679"/>
    </row>
    <row r="4" spans="1:256" ht="15" customHeight="1">
      <c r="B4" s="683" t="s">
        <v>3</v>
      </c>
      <c r="C4" s="686" t="s">
        <v>4</v>
      </c>
      <c r="D4" s="685"/>
      <c r="F4" s="679"/>
    </row>
    <row r="5" spans="1:256" ht="15" customHeight="1">
      <c r="B5" s="683" t="s">
        <v>5</v>
      </c>
      <c r="C5" s="686" t="s">
        <v>6</v>
      </c>
      <c r="D5" s="685"/>
      <c r="F5" s="679"/>
    </row>
    <row r="6" spans="1:256" ht="15" customHeight="1">
      <c r="B6" s="683" t="s">
        <v>7</v>
      </c>
      <c r="C6" s="687">
        <v>162</v>
      </c>
      <c r="D6" s="685"/>
      <c r="F6" s="679"/>
    </row>
    <row r="7" spans="1:256">
      <c r="C7" s="688"/>
      <c r="D7" s="688"/>
      <c r="E7" s="688"/>
      <c r="F7" s="688"/>
      <c r="G7" s="688"/>
      <c r="H7" s="688"/>
      <c r="I7" s="688"/>
      <c r="J7" s="688"/>
      <c r="K7" s="688"/>
    </row>
    <row r="8" spans="1:256">
      <c r="A8" s="689"/>
      <c r="B8" s="690" t="s">
        <v>71</v>
      </c>
      <c r="C8" s="691" t="s">
        <v>273</v>
      </c>
      <c r="D8" s="692" t="s">
        <v>96</v>
      </c>
      <c r="E8" s="692" t="s">
        <v>44</v>
      </c>
      <c r="F8" s="692" t="s">
        <v>274</v>
      </c>
      <c r="G8" s="693" t="s">
        <v>78</v>
      </c>
      <c r="H8" s="693" t="s">
        <v>79</v>
      </c>
      <c r="I8" s="693" t="s">
        <v>80</v>
      </c>
      <c r="J8" s="693" t="s">
        <v>81</v>
      </c>
      <c r="K8" s="693" t="s">
        <v>33</v>
      </c>
      <c r="L8" s="689"/>
      <c r="M8" s="689"/>
      <c r="N8" s="689"/>
      <c r="O8" s="689"/>
      <c r="P8" s="689"/>
      <c r="Q8" s="689"/>
      <c r="R8" s="689"/>
      <c r="S8" s="689"/>
      <c r="T8" s="689"/>
      <c r="U8" s="689"/>
      <c r="V8" s="689"/>
      <c r="W8" s="689"/>
      <c r="X8" s="689"/>
      <c r="Y8" s="689"/>
      <c r="Z8" s="689"/>
      <c r="AA8" s="689"/>
      <c r="AB8" s="689"/>
      <c r="AC8" s="689"/>
      <c r="AD8" s="689"/>
      <c r="AE8" s="689"/>
      <c r="AF8" s="689"/>
      <c r="AG8" s="689"/>
      <c r="AH8" s="689"/>
      <c r="AI8" s="689"/>
      <c r="AJ8" s="689"/>
      <c r="AK8" s="689"/>
      <c r="AL8" s="689"/>
      <c r="AM8" s="689"/>
      <c r="AN8" s="689"/>
      <c r="AO8" s="689"/>
      <c r="AP8" s="689"/>
      <c r="AQ8" s="689"/>
      <c r="AR8" s="689"/>
      <c r="AS8" s="689"/>
      <c r="AT8" s="689"/>
      <c r="AU8" s="689"/>
      <c r="AV8" s="689"/>
      <c r="AW8" s="689"/>
      <c r="AX8" s="689"/>
      <c r="AY8" s="689"/>
      <c r="AZ8" s="689"/>
      <c r="BA8" s="689"/>
      <c r="BB8" s="689"/>
      <c r="BC8" s="689"/>
      <c r="BD8" s="689"/>
      <c r="BE8" s="689"/>
      <c r="BF8" s="689"/>
      <c r="BG8" s="689"/>
      <c r="BH8" s="689"/>
      <c r="BI8" s="689"/>
      <c r="BJ8" s="689"/>
      <c r="BK8" s="689"/>
      <c r="BL8" s="689"/>
      <c r="BM8" s="689"/>
      <c r="BN8" s="689"/>
      <c r="BO8" s="689"/>
      <c r="BP8" s="689"/>
      <c r="BQ8" s="689"/>
      <c r="BR8" s="689"/>
      <c r="BS8" s="689"/>
      <c r="BT8" s="689"/>
      <c r="BU8" s="689"/>
      <c r="BV8" s="689"/>
      <c r="BW8" s="689"/>
      <c r="BX8" s="689"/>
      <c r="BY8" s="689"/>
      <c r="BZ8" s="689"/>
      <c r="CA8" s="689"/>
      <c r="CB8" s="689"/>
      <c r="CC8" s="689"/>
      <c r="CD8" s="689"/>
      <c r="CE8" s="689"/>
      <c r="CF8" s="689"/>
      <c r="CG8" s="689"/>
      <c r="CH8" s="689"/>
      <c r="CI8" s="689"/>
      <c r="CJ8" s="689"/>
      <c r="CK8" s="689"/>
      <c r="CL8" s="689"/>
      <c r="CM8" s="689"/>
      <c r="CN8" s="689"/>
      <c r="CO8" s="689"/>
      <c r="CP8" s="689"/>
      <c r="CQ8" s="689"/>
      <c r="CR8" s="689"/>
      <c r="CS8" s="689"/>
      <c r="CT8" s="689"/>
      <c r="CU8" s="689"/>
      <c r="CV8" s="689"/>
      <c r="CW8" s="689"/>
      <c r="CX8" s="689"/>
      <c r="CY8" s="689"/>
      <c r="CZ8" s="689"/>
      <c r="DA8" s="689"/>
      <c r="DB8" s="689"/>
      <c r="DC8" s="689"/>
      <c r="DD8" s="689"/>
      <c r="DE8" s="689"/>
      <c r="DF8" s="689"/>
      <c r="DG8" s="689"/>
      <c r="DH8" s="689"/>
      <c r="DI8" s="689"/>
      <c r="DJ8" s="689"/>
      <c r="DK8" s="689"/>
      <c r="DL8" s="689"/>
      <c r="DM8" s="689"/>
      <c r="DN8" s="689"/>
      <c r="DO8" s="689"/>
      <c r="DP8" s="689"/>
      <c r="DQ8" s="689"/>
      <c r="DR8" s="689"/>
      <c r="DS8" s="689"/>
      <c r="DT8" s="689"/>
      <c r="DU8" s="689"/>
      <c r="DV8" s="689"/>
      <c r="DW8" s="689"/>
      <c r="DX8" s="689"/>
      <c r="DY8" s="689"/>
      <c r="DZ8" s="689"/>
      <c r="EA8" s="689"/>
      <c r="EB8" s="689"/>
      <c r="EC8" s="689"/>
      <c r="ED8" s="689"/>
      <c r="EE8" s="689"/>
      <c r="EF8" s="689"/>
      <c r="EG8" s="689"/>
      <c r="EH8" s="689"/>
      <c r="EI8" s="689"/>
      <c r="EJ8" s="689"/>
      <c r="EK8" s="689"/>
      <c r="EL8" s="689"/>
      <c r="EM8" s="689"/>
      <c r="EN8" s="689"/>
      <c r="EO8" s="689"/>
      <c r="EP8" s="689"/>
      <c r="EQ8" s="689"/>
      <c r="ER8" s="689"/>
      <c r="ES8" s="689"/>
      <c r="ET8" s="689"/>
      <c r="EU8" s="689"/>
      <c r="EV8" s="689"/>
      <c r="EW8" s="689"/>
      <c r="EX8" s="689"/>
      <c r="EY8" s="689"/>
      <c r="EZ8" s="689"/>
      <c r="FA8" s="689"/>
      <c r="FB8" s="689"/>
      <c r="FC8" s="689"/>
      <c r="FD8" s="689"/>
      <c r="FE8" s="689"/>
      <c r="FF8" s="689"/>
      <c r="FG8" s="689"/>
      <c r="FH8" s="689"/>
      <c r="FI8" s="689"/>
      <c r="FJ8" s="689"/>
      <c r="FK8" s="689"/>
      <c r="FL8" s="689"/>
      <c r="FM8" s="689"/>
      <c r="FN8" s="689"/>
      <c r="FO8" s="689"/>
      <c r="FP8" s="689"/>
      <c r="FQ8" s="689"/>
      <c r="FR8" s="689"/>
      <c r="FS8" s="689"/>
      <c r="FT8" s="689"/>
      <c r="FU8" s="689"/>
      <c r="FV8" s="689"/>
      <c r="FW8" s="689"/>
      <c r="FX8" s="689"/>
      <c r="FY8" s="689"/>
      <c r="FZ8" s="689"/>
      <c r="GA8" s="689"/>
      <c r="GB8" s="689"/>
      <c r="GC8" s="689"/>
      <c r="GD8" s="689"/>
      <c r="GE8" s="689"/>
      <c r="GF8" s="689"/>
      <c r="GG8" s="689"/>
      <c r="GH8" s="689"/>
      <c r="GI8" s="689"/>
      <c r="GJ8" s="689"/>
      <c r="GK8" s="689"/>
      <c r="GL8" s="689"/>
      <c r="GM8" s="689"/>
      <c r="GN8" s="689"/>
      <c r="GO8" s="689"/>
      <c r="GP8" s="689"/>
      <c r="GQ8" s="689"/>
      <c r="GR8" s="689"/>
      <c r="GS8" s="689"/>
      <c r="GT8" s="689"/>
      <c r="GU8" s="689"/>
      <c r="GV8" s="689"/>
      <c r="GW8" s="689"/>
      <c r="GX8" s="689"/>
      <c r="GY8" s="689"/>
      <c r="GZ8" s="689"/>
      <c r="HA8" s="689"/>
      <c r="HB8" s="689"/>
      <c r="HC8" s="689"/>
      <c r="HD8" s="689"/>
      <c r="HE8" s="689"/>
      <c r="HF8" s="689"/>
      <c r="HG8" s="689"/>
      <c r="HH8" s="689"/>
      <c r="HI8" s="689"/>
      <c r="HJ8" s="689"/>
      <c r="HK8" s="689"/>
      <c r="HL8" s="689"/>
      <c r="HM8" s="689"/>
      <c r="HN8" s="689"/>
      <c r="HO8" s="689"/>
      <c r="HP8" s="689"/>
      <c r="HQ8" s="689"/>
      <c r="HR8" s="689"/>
      <c r="HS8" s="689"/>
      <c r="HT8" s="689"/>
      <c r="HU8" s="689"/>
      <c r="HV8" s="689"/>
      <c r="HW8" s="689"/>
      <c r="HX8" s="689"/>
      <c r="HY8" s="689"/>
      <c r="HZ8" s="689"/>
      <c r="IA8" s="689"/>
      <c r="IB8" s="689"/>
      <c r="IC8" s="689"/>
      <c r="ID8" s="689"/>
      <c r="IE8" s="689"/>
      <c r="IF8" s="689"/>
      <c r="IG8" s="689"/>
      <c r="IH8" s="689"/>
      <c r="II8" s="689"/>
      <c r="IJ8" s="689"/>
      <c r="IK8" s="689"/>
      <c r="IL8" s="689"/>
      <c r="IM8" s="689"/>
      <c r="IN8" s="689"/>
      <c r="IO8" s="689"/>
      <c r="IP8" s="689"/>
      <c r="IQ8" s="689"/>
      <c r="IR8" s="689"/>
      <c r="IS8" s="689"/>
      <c r="IT8" s="689"/>
      <c r="IU8" s="689"/>
      <c r="IV8" s="689"/>
    </row>
    <row r="9" spans="1:256">
      <c r="B9" s="694" t="s">
        <v>20</v>
      </c>
      <c r="C9" s="695"/>
      <c r="D9" s="695"/>
      <c r="E9" s="695"/>
      <c r="F9" s="695"/>
      <c r="G9" s="696"/>
      <c r="H9" s="697"/>
      <c r="I9" s="695"/>
      <c r="J9" s="695"/>
      <c r="K9" s="695"/>
    </row>
    <row r="10" spans="1:256">
      <c r="B10" s="698" t="s">
        <v>22</v>
      </c>
      <c r="C10" s="683"/>
      <c r="D10" s="683"/>
      <c r="E10" s="683"/>
      <c r="F10" s="683"/>
      <c r="G10" s="699"/>
      <c r="H10" s="700"/>
      <c r="I10" s="683"/>
      <c r="J10" s="683"/>
      <c r="K10" s="683"/>
    </row>
    <row r="11" spans="1:256">
      <c r="A11" s="683"/>
      <c r="B11" s="701" t="s">
        <v>82</v>
      </c>
      <c r="C11" s="683"/>
      <c r="D11" s="683"/>
      <c r="E11" s="683"/>
      <c r="G11" s="702"/>
      <c r="H11" s="703"/>
      <c r="L11" s="683"/>
      <c r="M11" s="683"/>
      <c r="N11" s="683"/>
      <c r="O11" s="683"/>
      <c r="P11" s="683"/>
      <c r="Q11" s="683"/>
      <c r="R11" s="683"/>
      <c r="S11" s="683"/>
      <c r="T11" s="683"/>
      <c r="U11" s="683"/>
      <c r="V11" s="683"/>
      <c r="W11" s="683"/>
      <c r="X11" s="683"/>
      <c r="Y11" s="683"/>
      <c r="Z11" s="683"/>
      <c r="AA11" s="683"/>
      <c r="AB11" s="683"/>
      <c r="AC11" s="683"/>
      <c r="AD11" s="683"/>
      <c r="AE11" s="683"/>
      <c r="AF11" s="683"/>
      <c r="AG11" s="683"/>
      <c r="AH11" s="683"/>
      <c r="AI11" s="683"/>
      <c r="AJ11" s="683"/>
      <c r="AK11" s="683"/>
      <c r="AL11" s="683"/>
      <c r="AM11" s="683"/>
      <c r="AN11" s="683"/>
      <c r="AO11" s="683"/>
      <c r="AP11" s="683"/>
      <c r="AQ11" s="683"/>
      <c r="AR11" s="683"/>
      <c r="AS11" s="683"/>
      <c r="AT11" s="683"/>
      <c r="AU11" s="683"/>
      <c r="AV11" s="683"/>
      <c r="AW11" s="683"/>
      <c r="AX11" s="683"/>
      <c r="AY11" s="683"/>
      <c r="AZ11" s="683"/>
      <c r="BA11" s="683"/>
      <c r="BB11" s="683"/>
      <c r="BC11" s="683"/>
      <c r="BD11" s="683"/>
      <c r="BE11" s="683"/>
      <c r="BF11" s="683"/>
      <c r="BG11" s="683"/>
      <c r="BH11" s="683"/>
      <c r="BI11" s="683"/>
      <c r="BJ11" s="683"/>
      <c r="BK11" s="683"/>
      <c r="BL11" s="683"/>
      <c r="BM11" s="683"/>
      <c r="BN11" s="683"/>
      <c r="BO11" s="683"/>
      <c r="BP11" s="683"/>
      <c r="BQ11" s="683"/>
      <c r="BR11" s="683"/>
      <c r="BS11" s="683"/>
      <c r="BT11" s="683"/>
      <c r="BU11" s="683"/>
      <c r="BV11" s="683"/>
      <c r="BW11" s="683"/>
      <c r="BX11" s="683"/>
      <c r="BY11" s="683"/>
      <c r="BZ11" s="683"/>
      <c r="CA11" s="683"/>
      <c r="CB11" s="683"/>
      <c r="CC11" s="683"/>
      <c r="CD11" s="683"/>
      <c r="CE11" s="683"/>
      <c r="CF11" s="683"/>
      <c r="CG11" s="683"/>
      <c r="CH11" s="683"/>
      <c r="CI11" s="683"/>
      <c r="CJ11" s="683"/>
      <c r="CK11" s="683"/>
      <c r="CL11" s="683"/>
      <c r="CM11" s="683"/>
      <c r="CN11" s="683"/>
      <c r="CO11" s="683"/>
      <c r="CP11" s="683"/>
      <c r="CQ11" s="683"/>
      <c r="CR11" s="683"/>
      <c r="CS11" s="683"/>
      <c r="CT11" s="683"/>
      <c r="CU11" s="683"/>
      <c r="CV11" s="683"/>
      <c r="CW11" s="683"/>
      <c r="CX11" s="683"/>
      <c r="CY11" s="683"/>
      <c r="CZ11" s="683"/>
      <c r="DA11" s="683"/>
      <c r="DB11" s="683"/>
      <c r="DC11" s="683"/>
      <c r="DD11" s="683"/>
      <c r="DE11" s="683"/>
      <c r="DF11" s="683"/>
      <c r="DG11" s="683"/>
      <c r="DH11" s="683"/>
      <c r="DI11" s="683"/>
      <c r="DJ11" s="683"/>
      <c r="DK11" s="683"/>
      <c r="DL11" s="683"/>
      <c r="DM11" s="683"/>
      <c r="DN11" s="683"/>
      <c r="DO11" s="683"/>
      <c r="DP11" s="683"/>
      <c r="DQ11" s="683"/>
      <c r="DR11" s="683"/>
      <c r="DS11" s="683"/>
      <c r="DT11" s="683"/>
      <c r="DU11" s="683"/>
      <c r="DV11" s="683"/>
      <c r="DW11" s="683"/>
      <c r="DX11" s="683"/>
      <c r="DY11" s="683"/>
      <c r="DZ11" s="683"/>
      <c r="EA11" s="683"/>
      <c r="EB11" s="683"/>
      <c r="EC11" s="683"/>
      <c r="ED11" s="683"/>
      <c r="EE11" s="683"/>
      <c r="EF11" s="683"/>
      <c r="EG11" s="683"/>
      <c r="EH11" s="683"/>
      <c r="EI11" s="683"/>
      <c r="EJ11" s="683"/>
      <c r="EK11" s="683"/>
      <c r="EL11" s="683"/>
      <c r="EM11" s="683"/>
      <c r="EN11" s="683"/>
      <c r="EO11" s="683"/>
      <c r="EP11" s="683"/>
      <c r="EQ11" s="683"/>
      <c r="ER11" s="683"/>
      <c r="ES11" s="683"/>
      <c r="ET11" s="683"/>
      <c r="EU11" s="683"/>
      <c r="EV11" s="683"/>
      <c r="EW11" s="683"/>
      <c r="EX11" s="683"/>
      <c r="EY11" s="683"/>
      <c r="EZ11" s="683"/>
      <c r="FA11" s="683"/>
      <c r="FB11" s="683"/>
      <c r="FC11" s="683"/>
      <c r="FD11" s="683"/>
      <c r="FE11" s="683"/>
      <c r="FF11" s="683"/>
      <c r="FG11" s="683"/>
      <c r="FH11" s="683"/>
      <c r="FI11" s="683"/>
      <c r="FJ11" s="683"/>
      <c r="FK11" s="683"/>
      <c r="FL11" s="683"/>
      <c r="FM11" s="683"/>
      <c r="FN11" s="683"/>
      <c r="FO11" s="683"/>
      <c r="FP11" s="683"/>
      <c r="FQ11" s="683"/>
      <c r="FR11" s="683"/>
      <c r="FS11" s="683"/>
      <c r="FT11" s="683"/>
      <c r="FU11" s="683"/>
      <c r="FV11" s="683"/>
      <c r="FW11" s="683"/>
      <c r="FX11" s="683"/>
      <c r="FY11" s="683"/>
      <c r="FZ11" s="683"/>
      <c r="GA11" s="683"/>
      <c r="GB11" s="683"/>
      <c r="GC11" s="683"/>
      <c r="GD11" s="683"/>
      <c r="GE11" s="683"/>
      <c r="GF11" s="683"/>
      <c r="GG11" s="683"/>
      <c r="GH11" s="683"/>
      <c r="GI11" s="683"/>
      <c r="GJ11" s="683"/>
      <c r="GK11" s="683"/>
      <c r="GL11" s="683"/>
      <c r="GM11" s="683"/>
      <c r="GN11" s="683"/>
      <c r="GO11" s="683"/>
      <c r="GP11" s="683"/>
      <c r="GQ11" s="683"/>
      <c r="GR11" s="683"/>
      <c r="GS11" s="683"/>
      <c r="GT11" s="683"/>
      <c r="GU11" s="683"/>
      <c r="GV11" s="683"/>
      <c r="GW11" s="683"/>
      <c r="GX11" s="683"/>
      <c r="GY11" s="683"/>
      <c r="GZ11" s="683"/>
      <c r="HA11" s="683"/>
      <c r="HB11" s="683"/>
      <c r="HC11" s="683"/>
      <c r="HD11" s="683"/>
      <c r="HE11" s="683"/>
      <c r="HF11" s="683"/>
      <c r="HG11" s="683"/>
      <c r="HH11" s="683"/>
      <c r="HI11" s="683"/>
      <c r="HJ11" s="683"/>
      <c r="HK11" s="683"/>
      <c r="HL11" s="683"/>
      <c r="HM11" s="683"/>
      <c r="HN11" s="683"/>
      <c r="HO11" s="683"/>
      <c r="HP11" s="683"/>
      <c r="HQ11" s="683"/>
      <c r="HR11" s="683"/>
      <c r="HS11" s="683"/>
      <c r="HT11" s="683"/>
      <c r="HU11" s="683"/>
      <c r="HV11" s="683"/>
      <c r="HW11" s="683"/>
      <c r="HX11" s="683"/>
      <c r="HY11" s="683"/>
      <c r="HZ11" s="683"/>
      <c r="IA11" s="683"/>
      <c r="IB11" s="683"/>
      <c r="IC11" s="683"/>
      <c r="ID11" s="683"/>
      <c r="IE11" s="683"/>
      <c r="IF11" s="683"/>
      <c r="IG11" s="683"/>
      <c r="IH11" s="683"/>
      <c r="II11" s="683"/>
      <c r="IJ11" s="683"/>
      <c r="IK11" s="683"/>
      <c r="IL11" s="683"/>
      <c r="IM11" s="683"/>
      <c r="IN11" s="683"/>
      <c r="IO11" s="683"/>
      <c r="IP11" s="683"/>
      <c r="IQ11" s="683"/>
      <c r="IR11" s="683"/>
      <c r="IS11" s="683"/>
      <c r="IT11" s="683"/>
      <c r="IU11" s="683"/>
      <c r="IV11" s="683"/>
    </row>
    <row r="12" spans="1:256">
      <c r="B12" s="704" t="str">
        <v>צים אופציה לא סחירה</v>
      </c>
      <c r="C12" s="681">
        <v>29991856</v>
      </c>
      <c r="D12" s="681" t="s">
        <v>142</v>
      </c>
      <c r="E12" s="681" t="s">
        <v>36</v>
      </c>
      <c r="F12" s="705">
        <v>41182</v>
      </c>
      <c r="G12" s="702">
        <v>707887.69</v>
      </c>
      <c r="H12" s="703">
        <v>4</v>
      </c>
      <c r="I12" s="702">
        <v>28.32</v>
      </c>
      <c r="J12" s="706">
        <v>0.0175</v>
      </c>
      <c r="K12" s="706">
        <f>+I12/'סיכום נכסי הקרן'!total</f>
        <v>8.84980244347337e-07</v>
      </c>
    </row>
    <row r="13" spans="1:256">
      <c r="B13" s="701" t="s">
        <v>90</v>
      </c>
      <c r="C13" s="683"/>
      <c r="D13" s="683"/>
      <c r="E13" s="683"/>
      <c r="F13" s="707"/>
      <c r="G13" s="699"/>
      <c r="H13" s="700"/>
      <c r="I13" s="699">
        <f>SUM(I12)</f>
        <v>28.32</v>
      </c>
      <c r="J13" s="708"/>
      <c r="K13" s="708">
        <f>+I13/'סיכום נכסי הקרן'!total</f>
        <v>8.84980244347337e-07</v>
      </c>
    </row>
    <row r="14" spans="1:256">
      <c r="B14" s="709"/>
      <c r="G14" s="702"/>
      <c r="H14" s="703"/>
    </row>
    <row r="15" spans="1:256">
      <c r="A15" s="683"/>
      <c r="B15" s="701" t="s">
        <v>91</v>
      </c>
      <c r="C15" s="683"/>
      <c r="D15" s="683"/>
      <c r="E15" s="683"/>
      <c r="G15" s="702"/>
      <c r="H15" s="703"/>
      <c r="L15" s="683"/>
      <c r="M15" s="683"/>
      <c r="N15" s="683"/>
      <c r="O15" s="683"/>
      <c r="P15" s="683"/>
      <c r="Q15" s="683"/>
      <c r="R15" s="683"/>
      <c r="S15" s="683"/>
      <c r="T15" s="683"/>
      <c r="U15" s="683"/>
      <c r="V15" s="683"/>
      <c r="W15" s="683"/>
      <c r="X15" s="683"/>
      <c r="Y15" s="683"/>
      <c r="Z15" s="683"/>
      <c r="AA15" s="683"/>
      <c r="AB15" s="683"/>
      <c r="AC15" s="683"/>
      <c r="AD15" s="683"/>
      <c r="AE15" s="683"/>
      <c r="AF15" s="683"/>
      <c r="AG15" s="683"/>
      <c r="AH15" s="683"/>
      <c r="AI15" s="683"/>
      <c r="AJ15" s="683"/>
      <c r="AK15" s="683"/>
      <c r="AL15" s="683"/>
      <c r="AM15" s="683"/>
      <c r="AN15" s="683"/>
      <c r="AO15" s="683"/>
      <c r="AP15" s="683"/>
      <c r="AQ15" s="683"/>
      <c r="AR15" s="683"/>
      <c r="AS15" s="683"/>
      <c r="AT15" s="683"/>
      <c r="AU15" s="683"/>
      <c r="AV15" s="683"/>
      <c r="AW15" s="683"/>
      <c r="AX15" s="683"/>
      <c r="AY15" s="683"/>
      <c r="AZ15" s="683"/>
      <c r="BA15" s="683"/>
      <c r="BB15" s="683"/>
      <c r="BC15" s="683"/>
      <c r="BD15" s="683"/>
      <c r="BE15" s="683"/>
      <c r="BF15" s="683"/>
      <c r="BG15" s="683"/>
      <c r="BH15" s="683"/>
      <c r="BI15" s="683"/>
      <c r="BJ15" s="683"/>
      <c r="BK15" s="683"/>
      <c r="BL15" s="683"/>
      <c r="BM15" s="683"/>
      <c r="BN15" s="683"/>
      <c r="BO15" s="683"/>
      <c r="BP15" s="683"/>
      <c r="BQ15" s="683"/>
      <c r="BR15" s="683"/>
      <c r="BS15" s="683"/>
      <c r="BT15" s="683"/>
      <c r="BU15" s="683"/>
      <c r="BV15" s="683"/>
      <c r="BW15" s="683"/>
      <c r="BX15" s="683"/>
      <c r="BY15" s="683"/>
      <c r="BZ15" s="683"/>
      <c r="CA15" s="683"/>
      <c r="CB15" s="683"/>
      <c r="CC15" s="683"/>
      <c r="CD15" s="683"/>
      <c r="CE15" s="683"/>
      <c r="CF15" s="683"/>
      <c r="CG15" s="683"/>
      <c r="CH15" s="683"/>
      <c r="CI15" s="683"/>
      <c r="CJ15" s="683"/>
      <c r="CK15" s="683"/>
      <c r="CL15" s="683"/>
      <c r="CM15" s="683"/>
      <c r="CN15" s="683"/>
      <c r="CO15" s="683"/>
      <c r="CP15" s="683"/>
      <c r="CQ15" s="683"/>
      <c r="CR15" s="683"/>
      <c r="CS15" s="683"/>
      <c r="CT15" s="683"/>
      <c r="CU15" s="683"/>
      <c r="CV15" s="683"/>
      <c r="CW15" s="683"/>
      <c r="CX15" s="683"/>
      <c r="CY15" s="683"/>
      <c r="CZ15" s="683"/>
      <c r="DA15" s="683"/>
      <c r="DB15" s="683"/>
      <c r="DC15" s="683"/>
      <c r="DD15" s="683"/>
      <c r="DE15" s="683"/>
      <c r="DF15" s="683"/>
      <c r="DG15" s="683"/>
      <c r="DH15" s="683"/>
      <c r="DI15" s="683"/>
      <c r="DJ15" s="683"/>
      <c r="DK15" s="683"/>
      <c r="DL15" s="683"/>
      <c r="DM15" s="683"/>
      <c r="DN15" s="683"/>
      <c r="DO15" s="683"/>
      <c r="DP15" s="683"/>
      <c r="DQ15" s="683"/>
      <c r="DR15" s="683"/>
      <c r="DS15" s="683"/>
      <c r="DT15" s="683"/>
      <c r="DU15" s="683"/>
      <c r="DV15" s="683"/>
      <c r="DW15" s="683"/>
      <c r="DX15" s="683"/>
      <c r="DY15" s="683"/>
      <c r="DZ15" s="683"/>
      <c r="EA15" s="683"/>
      <c r="EB15" s="683"/>
      <c r="EC15" s="683"/>
      <c r="ED15" s="683"/>
      <c r="EE15" s="683"/>
      <c r="EF15" s="683"/>
      <c r="EG15" s="683"/>
      <c r="EH15" s="683"/>
      <c r="EI15" s="683"/>
      <c r="EJ15" s="683"/>
      <c r="EK15" s="683"/>
      <c r="EL15" s="683"/>
      <c r="EM15" s="683"/>
      <c r="EN15" s="683"/>
      <c r="EO15" s="683"/>
      <c r="EP15" s="683"/>
      <c r="EQ15" s="683"/>
      <c r="ER15" s="683"/>
      <c r="ES15" s="683"/>
      <c r="ET15" s="683"/>
      <c r="EU15" s="683"/>
      <c r="EV15" s="683"/>
      <c r="EW15" s="683"/>
      <c r="EX15" s="683"/>
      <c r="EY15" s="683"/>
      <c r="EZ15" s="683"/>
      <c r="FA15" s="683"/>
      <c r="FB15" s="683"/>
      <c r="FC15" s="683"/>
      <c r="FD15" s="683"/>
      <c r="FE15" s="683"/>
      <c r="FF15" s="683"/>
      <c r="FG15" s="683"/>
      <c r="FH15" s="683"/>
      <c r="FI15" s="683"/>
      <c r="FJ15" s="683"/>
      <c r="FK15" s="683"/>
      <c r="FL15" s="683"/>
      <c r="FM15" s="683"/>
      <c r="FN15" s="683"/>
      <c r="FO15" s="683"/>
      <c r="FP15" s="683"/>
      <c r="FQ15" s="683"/>
      <c r="FR15" s="683"/>
      <c r="FS15" s="683"/>
      <c r="FT15" s="683"/>
      <c r="FU15" s="683"/>
      <c r="FV15" s="683"/>
      <c r="FW15" s="683"/>
      <c r="FX15" s="683"/>
      <c r="FY15" s="683"/>
      <c r="FZ15" s="683"/>
      <c r="GA15" s="683"/>
      <c r="GB15" s="683"/>
      <c r="GC15" s="683"/>
      <c r="GD15" s="683"/>
      <c r="GE15" s="683"/>
      <c r="GF15" s="683"/>
      <c r="GG15" s="683"/>
      <c r="GH15" s="683"/>
      <c r="GI15" s="683"/>
      <c r="GJ15" s="683"/>
      <c r="GK15" s="683"/>
      <c r="GL15" s="683"/>
      <c r="GM15" s="683"/>
      <c r="GN15" s="683"/>
      <c r="GO15" s="683"/>
      <c r="GP15" s="683"/>
      <c r="GQ15" s="683"/>
      <c r="GR15" s="683"/>
      <c r="GS15" s="683"/>
      <c r="GT15" s="683"/>
      <c r="GU15" s="683"/>
      <c r="GV15" s="683"/>
      <c r="GW15" s="683"/>
      <c r="GX15" s="683"/>
      <c r="GY15" s="683"/>
      <c r="GZ15" s="683"/>
      <c r="HA15" s="683"/>
      <c r="HB15" s="683"/>
      <c r="HC15" s="683"/>
      <c r="HD15" s="683"/>
      <c r="HE15" s="683"/>
      <c r="HF15" s="683"/>
      <c r="HG15" s="683"/>
      <c r="HH15" s="683"/>
      <c r="HI15" s="683"/>
      <c r="HJ15" s="683"/>
      <c r="HK15" s="683"/>
      <c r="HL15" s="683"/>
      <c r="HM15" s="683"/>
      <c r="HN15" s="683"/>
      <c r="HO15" s="683"/>
      <c r="HP15" s="683"/>
      <c r="HQ15" s="683"/>
      <c r="HR15" s="683"/>
      <c r="HS15" s="683"/>
      <c r="HT15" s="683"/>
      <c r="HU15" s="683"/>
      <c r="HV15" s="683"/>
      <c r="HW15" s="683"/>
      <c r="HX15" s="683"/>
      <c r="HY15" s="683"/>
      <c r="HZ15" s="683"/>
      <c r="IA15" s="683"/>
      <c r="IB15" s="683"/>
      <c r="IC15" s="683"/>
      <c r="ID15" s="683"/>
      <c r="IE15" s="683"/>
      <c r="IF15" s="683"/>
      <c r="IG15" s="683"/>
      <c r="IH15" s="683"/>
      <c r="II15" s="683"/>
      <c r="IJ15" s="683"/>
      <c r="IK15" s="683"/>
      <c r="IL15" s="683"/>
      <c r="IM15" s="683"/>
      <c r="IN15" s="683"/>
      <c r="IO15" s="683"/>
      <c r="IP15" s="683"/>
      <c r="IQ15" s="683"/>
      <c r="IR15" s="683"/>
      <c r="IS15" s="683"/>
      <c r="IT15" s="683"/>
      <c r="IU15" s="683"/>
      <c r="IV15" s="683"/>
    </row>
    <row r="16" spans="1:256">
      <c r="B16" s="704" t="str">
        <v>PLURISTEM LIFE SYS לא סחיר</v>
      </c>
      <c r="C16" s="681">
        <v>71151526</v>
      </c>
      <c r="D16" s="681" t="s">
        <v>190</v>
      </c>
      <c r="E16" s="681" t="s">
        <v>36</v>
      </c>
      <c r="F16" s="705">
        <v>40575</v>
      </c>
      <c r="G16" s="702">
        <v>538182.14</v>
      </c>
      <c r="H16" s="703">
        <v>4.92</v>
      </c>
      <c r="I16" s="702">
        <v>26.49</v>
      </c>
      <c r="J16" s="706"/>
      <c r="K16" s="706">
        <f>+I16/'סיכום נכסי הקרן'!total</f>
        <v>8.27794020930825e-07</v>
      </c>
    </row>
    <row r="17" spans="1:256">
      <c r="A17" s="683"/>
      <c r="B17" s="701" t="s">
        <v>94</v>
      </c>
      <c r="C17" s="683"/>
      <c r="D17" s="683"/>
      <c r="E17" s="683"/>
      <c r="F17" s="707"/>
      <c r="G17" s="699"/>
      <c r="H17" s="700"/>
      <c r="I17" s="699">
        <f>SUM(I16)</f>
        <v>26.49</v>
      </c>
      <c r="J17" s="708"/>
      <c r="K17" s="708">
        <f>+I17/'סיכום נכסי הקרן'!total</f>
        <v>8.27794020930825e-07</v>
      </c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683"/>
      <c r="AS17" s="683"/>
      <c r="AT17" s="683"/>
      <c r="AU17" s="683"/>
      <c r="AV17" s="683"/>
      <c r="AW17" s="683"/>
      <c r="AX17" s="683"/>
      <c r="AY17" s="683"/>
      <c r="AZ17" s="683"/>
      <c r="BA17" s="683"/>
      <c r="BB17" s="683"/>
      <c r="BC17" s="683"/>
      <c r="BD17" s="683"/>
      <c r="BE17" s="683"/>
      <c r="BF17" s="683"/>
      <c r="BG17" s="683"/>
      <c r="BH17" s="683"/>
      <c r="BI17" s="683"/>
      <c r="BJ17" s="683"/>
      <c r="BK17" s="683"/>
      <c r="BL17" s="683"/>
      <c r="BM17" s="683"/>
      <c r="BN17" s="683"/>
      <c r="BO17" s="683"/>
      <c r="BP17" s="683"/>
      <c r="BQ17" s="683"/>
      <c r="BR17" s="683"/>
      <c r="BS17" s="683"/>
      <c r="BT17" s="683"/>
      <c r="BU17" s="683"/>
      <c r="BV17" s="683"/>
      <c r="BW17" s="683"/>
      <c r="BX17" s="683"/>
      <c r="BY17" s="683"/>
      <c r="BZ17" s="683"/>
      <c r="CA17" s="683"/>
      <c r="CB17" s="683"/>
      <c r="CC17" s="683"/>
      <c r="CD17" s="683"/>
      <c r="CE17" s="683"/>
      <c r="CF17" s="683"/>
      <c r="CG17" s="683"/>
      <c r="CH17" s="683"/>
      <c r="CI17" s="683"/>
      <c r="CJ17" s="683"/>
      <c r="CK17" s="683"/>
      <c r="CL17" s="683"/>
      <c r="CM17" s="683"/>
      <c r="CN17" s="683"/>
      <c r="CO17" s="683"/>
      <c r="CP17" s="683"/>
      <c r="CQ17" s="683"/>
      <c r="CR17" s="683"/>
      <c r="CS17" s="683"/>
      <c r="CT17" s="683"/>
      <c r="CU17" s="683"/>
      <c r="CV17" s="683"/>
      <c r="CW17" s="683"/>
      <c r="CX17" s="683"/>
      <c r="CY17" s="683"/>
      <c r="CZ17" s="683"/>
      <c r="DA17" s="683"/>
      <c r="DB17" s="683"/>
      <c r="DC17" s="683"/>
      <c r="DD17" s="683"/>
      <c r="DE17" s="683"/>
      <c r="DF17" s="683"/>
      <c r="DG17" s="683"/>
      <c r="DH17" s="683"/>
      <c r="DI17" s="683"/>
      <c r="DJ17" s="683"/>
      <c r="DK17" s="683"/>
      <c r="DL17" s="683"/>
      <c r="DM17" s="683"/>
      <c r="DN17" s="683"/>
      <c r="DO17" s="683"/>
      <c r="DP17" s="683"/>
      <c r="DQ17" s="683"/>
      <c r="DR17" s="683"/>
      <c r="DS17" s="683"/>
      <c r="DT17" s="683"/>
      <c r="DU17" s="683"/>
      <c r="DV17" s="683"/>
      <c r="DW17" s="683"/>
      <c r="DX17" s="683"/>
      <c r="DY17" s="683"/>
      <c r="DZ17" s="683"/>
      <c r="EA17" s="683"/>
      <c r="EB17" s="683"/>
      <c r="EC17" s="683"/>
      <c r="ED17" s="683"/>
      <c r="EE17" s="683"/>
      <c r="EF17" s="683"/>
      <c r="EG17" s="683"/>
      <c r="EH17" s="683"/>
      <c r="EI17" s="683"/>
      <c r="EJ17" s="683"/>
      <c r="EK17" s="683"/>
      <c r="EL17" s="683"/>
      <c r="EM17" s="683"/>
      <c r="EN17" s="683"/>
      <c r="EO17" s="683"/>
      <c r="EP17" s="683"/>
      <c r="EQ17" s="683"/>
      <c r="ER17" s="683"/>
      <c r="ES17" s="683"/>
      <c r="ET17" s="683"/>
      <c r="EU17" s="683"/>
      <c r="EV17" s="683"/>
      <c r="EW17" s="683"/>
      <c r="EX17" s="683"/>
      <c r="EY17" s="683"/>
      <c r="EZ17" s="683"/>
      <c r="FA17" s="683"/>
      <c r="FB17" s="683"/>
      <c r="FC17" s="683"/>
      <c r="FD17" s="683"/>
      <c r="FE17" s="683"/>
      <c r="FF17" s="683"/>
      <c r="FG17" s="683"/>
      <c r="FH17" s="683"/>
      <c r="FI17" s="683"/>
      <c r="FJ17" s="683"/>
      <c r="FK17" s="683"/>
      <c r="FL17" s="683"/>
      <c r="FM17" s="683"/>
      <c r="FN17" s="683"/>
      <c r="FO17" s="683"/>
      <c r="FP17" s="683"/>
      <c r="FQ17" s="683"/>
      <c r="FR17" s="683"/>
      <c r="FS17" s="683"/>
      <c r="FT17" s="683"/>
      <c r="FU17" s="683"/>
      <c r="FV17" s="683"/>
      <c r="FW17" s="683"/>
      <c r="FX17" s="683"/>
      <c r="FY17" s="683"/>
      <c r="FZ17" s="683"/>
      <c r="GA17" s="683"/>
      <c r="GB17" s="683"/>
      <c r="GC17" s="683"/>
      <c r="GD17" s="683"/>
      <c r="GE17" s="683"/>
      <c r="GF17" s="683"/>
      <c r="GG17" s="683"/>
      <c r="GH17" s="683"/>
      <c r="GI17" s="683"/>
      <c r="GJ17" s="683"/>
      <c r="GK17" s="683"/>
      <c r="GL17" s="683"/>
      <c r="GM17" s="683"/>
      <c r="GN17" s="683"/>
      <c r="GO17" s="683"/>
      <c r="GP17" s="683"/>
      <c r="GQ17" s="683"/>
      <c r="GR17" s="683"/>
      <c r="GS17" s="683"/>
      <c r="GT17" s="683"/>
      <c r="GU17" s="683"/>
      <c r="GV17" s="683"/>
      <c r="GW17" s="683"/>
      <c r="GX17" s="683"/>
      <c r="GY17" s="683"/>
      <c r="GZ17" s="683"/>
      <c r="HA17" s="683"/>
      <c r="HB17" s="683"/>
      <c r="HC17" s="683"/>
      <c r="HD17" s="683"/>
      <c r="HE17" s="683"/>
      <c r="HF17" s="683"/>
      <c r="HG17" s="683"/>
      <c r="HH17" s="683"/>
      <c r="HI17" s="683"/>
      <c r="HJ17" s="683"/>
      <c r="HK17" s="683"/>
      <c r="HL17" s="683"/>
      <c r="HM17" s="683"/>
      <c r="HN17" s="683"/>
      <c r="HO17" s="683"/>
      <c r="HP17" s="683"/>
      <c r="HQ17" s="683"/>
      <c r="HR17" s="683"/>
      <c r="HS17" s="683"/>
      <c r="HT17" s="683"/>
      <c r="HU17" s="683"/>
      <c r="HV17" s="683"/>
      <c r="HW17" s="683"/>
      <c r="HX17" s="683"/>
      <c r="HY17" s="683"/>
      <c r="HZ17" s="683"/>
      <c r="IA17" s="683"/>
      <c r="IB17" s="683"/>
      <c r="IC17" s="683"/>
      <c r="ID17" s="683"/>
      <c r="IE17" s="683"/>
      <c r="IF17" s="683"/>
      <c r="IG17" s="683"/>
      <c r="IH17" s="683"/>
      <c r="II17" s="683"/>
      <c r="IJ17" s="683"/>
      <c r="IK17" s="683"/>
      <c r="IL17" s="683"/>
      <c r="IM17" s="683"/>
      <c r="IN17" s="683"/>
      <c r="IO17" s="683"/>
      <c r="IP17" s="683"/>
      <c r="IQ17" s="683"/>
      <c r="IR17" s="683"/>
      <c r="IS17" s="683"/>
      <c r="IT17" s="683"/>
      <c r="IU17" s="683"/>
      <c r="IV17" s="683"/>
    </row>
    <row r="18" spans="1:256">
      <c r="B18" s="710"/>
      <c r="G18" s="702"/>
      <c r="H18" s="703"/>
    </row>
    <row r="19" spans="1:256">
      <c r="A19" s="683"/>
      <c r="B19" s="698" t="str">
        <v>כתבי אופציה (6) סה"כ</v>
      </c>
      <c r="C19" s="683"/>
      <c r="D19" s="683"/>
      <c r="E19" s="683"/>
      <c r="F19" s="707"/>
      <c r="G19" s="699"/>
      <c r="H19" s="700"/>
      <c r="I19" s="699">
        <f>+I17+I13</f>
        <v>54.81</v>
      </c>
      <c r="J19" s="708"/>
      <c r="K19" s="708">
        <f>+I19/'סיכום נכסי הקרן'!total</f>
        <v>1.71277426527816e-06</v>
      </c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3"/>
      <c r="AR19" s="683"/>
      <c r="AS19" s="683"/>
      <c r="AT19" s="683"/>
      <c r="AU19" s="683"/>
      <c r="AV19" s="683"/>
      <c r="AW19" s="683"/>
      <c r="AX19" s="683"/>
      <c r="AY19" s="683"/>
      <c r="AZ19" s="683"/>
      <c r="BA19" s="683"/>
      <c r="BB19" s="683"/>
      <c r="BC19" s="683"/>
      <c r="BD19" s="683"/>
      <c r="BE19" s="683"/>
      <c r="BF19" s="683"/>
      <c r="BG19" s="683"/>
      <c r="BH19" s="683"/>
      <c r="BI19" s="683"/>
      <c r="BJ19" s="683"/>
      <c r="BK19" s="683"/>
      <c r="BL19" s="683"/>
      <c r="BM19" s="683"/>
      <c r="BN19" s="683"/>
      <c r="BO19" s="683"/>
      <c r="BP19" s="683"/>
      <c r="BQ19" s="683"/>
      <c r="BR19" s="683"/>
      <c r="BS19" s="683"/>
      <c r="BT19" s="683"/>
      <c r="BU19" s="683"/>
      <c r="BV19" s="683"/>
      <c r="BW19" s="683"/>
      <c r="BX19" s="683"/>
      <c r="BY19" s="683"/>
      <c r="BZ19" s="683"/>
      <c r="CA19" s="683"/>
      <c r="CB19" s="683"/>
      <c r="CC19" s="683"/>
      <c r="CD19" s="683"/>
      <c r="CE19" s="683"/>
      <c r="CF19" s="683"/>
      <c r="CG19" s="683"/>
      <c r="CH19" s="683"/>
      <c r="CI19" s="683"/>
      <c r="CJ19" s="683"/>
      <c r="CK19" s="683"/>
      <c r="CL19" s="683"/>
      <c r="CM19" s="683"/>
      <c r="CN19" s="683"/>
      <c r="CO19" s="683"/>
      <c r="CP19" s="683"/>
      <c r="CQ19" s="683"/>
      <c r="CR19" s="683"/>
      <c r="CS19" s="683"/>
      <c r="CT19" s="683"/>
      <c r="CU19" s="683"/>
      <c r="CV19" s="683"/>
      <c r="CW19" s="683"/>
      <c r="CX19" s="683"/>
      <c r="CY19" s="683"/>
      <c r="CZ19" s="683"/>
      <c r="DA19" s="683"/>
      <c r="DB19" s="683"/>
      <c r="DC19" s="683"/>
      <c r="DD19" s="683"/>
      <c r="DE19" s="683"/>
      <c r="DF19" s="683"/>
      <c r="DG19" s="683"/>
      <c r="DH19" s="683"/>
      <c r="DI19" s="683"/>
      <c r="DJ19" s="683"/>
      <c r="DK19" s="683"/>
      <c r="DL19" s="683"/>
      <c r="DM19" s="683"/>
      <c r="DN19" s="683"/>
      <c r="DO19" s="683"/>
      <c r="DP19" s="683"/>
      <c r="DQ19" s="683"/>
      <c r="DR19" s="683"/>
      <c r="DS19" s="683"/>
      <c r="DT19" s="683"/>
      <c r="DU19" s="683"/>
      <c r="DV19" s="683"/>
      <c r="DW19" s="683"/>
      <c r="DX19" s="683"/>
      <c r="DY19" s="683"/>
      <c r="DZ19" s="683"/>
      <c r="EA19" s="683"/>
      <c r="EB19" s="683"/>
      <c r="EC19" s="683"/>
      <c r="ED19" s="683"/>
      <c r="EE19" s="683"/>
      <c r="EF19" s="683"/>
      <c r="EG19" s="683"/>
      <c r="EH19" s="683"/>
      <c r="EI19" s="683"/>
      <c r="EJ19" s="683"/>
      <c r="EK19" s="683"/>
      <c r="EL19" s="683"/>
      <c r="EM19" s="683"/>
      <c r="EN19" s="683"/>
      <c r="EO19" s="683"/>
      <c r="EP19" s="683"/>
      <c r="EQ19" s="683"/>
      <c r="ER19" s="683"/>
      <c r="ES19" s="683"/>
      <c r="ET19" s="683"/>
      <c r="EU19" s="683"/>
      <c r="EV19" s="683"/>
      <c r="EW19" s="683"/>
      <c r="EX19" s="683"/>
      <c r="EY19" s="683"/>
      <c r="EZ19" s="683"/>
      <c r="FA19" s="683"/>
      <c r="FB19" s="683"/>
      <c r="FC19" s="683"/>
      <c r="FD19" s="683"/>
      <c r="FE19" s="683"/>
      <c r="FF19" s="683"/>
      <c r="FG19" s="683"/>
      <c r="FH19" s="683"/>
      <c r="FI19" s="683"/>
      <c r="FJ19" s="683"/>
      <c r="FK19" s="683"/>
      <c r="FL19" s="683"/>
      <c r="FM19" s="683"/>
      <c r="FN19" s="683"/>
      <c r="FO19" s="683"/>
      <c r="FP19" s="683"/>
      <c r="FQ19" s="683"/>
      <c r="FR19" s="683"/>
      <c r="FS19" s="683"/>
      <c r="FT19" s="683"/>
      <c r="FU19" s="683"/>
      <c r="FV19" s="683"/>
      <c r="FW19" s="683"/>
      <c r="FX19" s="683"/>
      <c r="FY19" s="683"/>
      <c r="FZ19" s="683"/>
      <c r="GA19" s="683"/>
      <c r="GB19" s="683"/>
      <c r="GC19" s="683"/>
      <c r="GD19" s="683"/>
      <c r="GE19" s="683"/>
      <c r="GF19" s="683"/>
      <c r="GG19" s="683"/>
      <c r="GH19" s="683"/>
      <c r="GI19" s="683"/>
      <c r="GJ19" s="683"/>
      <c r="GK19" s="683"/>
      <c r="GL19" s="683"/>
      <c r="GM19" s="683"/>
      <c r="GN19" s="683"/>
      <c r="GO19" s="683"/>
      <c r="GP19" s="683"/>
      <c r="GQ19" s="683"/>
      <c r="GR19" s="683"/>
      <c r="GS19" s="683"/>
      <c r="GT19" s="683"/>
      <c r="GU19" s="683"/>
      <c r="GV19" s="683"/>
      <c r="GW19" s="683"/>
      <c r="GX19" s="683"/>
      <c r="GY19" s="683"/>
      <c r="GZ19" s="683"/>
      <c r="HA19" s="683"/>
      <c r="HB19" s="683"/>
      <c r="HC19" s="683"/>
      <c r="HD19" s="683"/>
      <c r="HE19" s="683"/>
      <c r="HF19" s="683"/>
      <c r="HG19" s="683"/>
      <c r="HH19" s="683"/>
      <c r="HI19" s="683"/>
      <c r="HJ19" s="683"/>
      <c r="HK19" s="683"/>
      <c r="HL19" s="683"/>
      <c r="HM19" s="683"/>
      <c r="HN19" s="683"/>
      <c r="HO19" s="683"/>
      <c r="HP19" s="683"/>
      <c r="HQ19" s="683"/>
      <c r="HR19" s="683"/>
      <c r="HS19" s="683"/>
      <c r="HT19" s="683"/>
      <c r="HU19" s="683"/>
      <c r="HV19" s="683"/>
      <c r="HW19" s="683"/>
      <c r="HX19" s="683"/>
      <c r="HY19" s="683"/>
      <c r="HZ19" s="683"/>
      <c r="IA19" s="683"/>
      <c r="IB19" s="683"/>
      <c r="IC19" s="683"/>
      <c r="ID19" s="683"/>
      <c r="IE19" s="683"/>
      <c r="IF19" s="683"/>
      <c r="IG19" s="683"/>
      <c r="IH19" s="683"/>
      <c r="II19" s="683"/>
      <c r="IJ19" s="683"/>
      <c r="IK19" s="683"/>
      <c r="IL19" s="683"/>
      <c r="IM19" s="683"/>
      <c r="IN19" s="683"/>
      <c r="IO19" s="683"/>
      <c r="IP19" s="683"/>
      <c r="IQ19" s="683"/>
      <c r="IR19" s="683"/>
      <c r="IS19" s="683"/>
      <c r="IT19" s="683"/>
      <c r="IU19" s="683"/>
      <c r="IV19" s="683"/>
    </row>
    <row r="20" spans="1:256">
      <c r="B20" s="711"/>
      <c r="C20" s="712"/>
      <c r="D20" s="712"/>
      <c r="E20" s="712"/>
      <c r="F20" s="712"/>
      <c r="G20" s="713"/>
      <c r="H20" s="714"/>
      <c r="I20" s="712"/>
      <c r="J20" s="712"/>
      <c r="K20" s="712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7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13"/>
  <sheetViews>
    <sheetView workbookViewId="0" zoomScale="90" showGridLines="0" rightToLeft="1">
      <selection activeCell="B2" sqref="B2"/>
    </sheetView>
  </sheetViews>
  <sheetFormatPr defaultRowHeight="14.25"/>
  <cols>
    <col min="1" max="1" style="715" width="4.253365" customWidth="1"/>
    <col min="2" max="2" style="715" width="28.77479" customWidth="1"/>
    <col min="3" max="3" style="715" width="19.9581" customWidth="1"/>
    <col min="4" max="4" style="715" width="12.38125" customWidth="1"/>
    <col min="5" max="5" style="715" width="21.47346" customWidth="1"/>
    <col min="6" max="6" style="715" width="13.75886" customWidth="1"/>
    <col min="7" max="7" style="715" width="18.30497" customWidth="1"/>
    <col min="8" max="8" style="715" width="12.51901" customWidth="1"/>
    <col min="9" max="9" style="715" width="15.13647" customWidth="1"/>
    <col min="10" max="10" style="715" width="18.16721" customWidth="1"/>
    <col min="11" max="11" style="715" width="15.13647" customWidth="1"/>
    <col min="12" max="12" style="715" width="8.66171" customWidth="1"/>
    <col min="13" max="13" style="715" width="11.83021" customWidth="1"/>
    <col min="14" max="14" style="715" width="12.65677" customWidth="1"/>
    <col min="15" max="15" style="715" width="15.13647" customWidth="1"/>
    <col min="16" max="16" style="715" width="18.16721" customWidth="1"/>
    <col min="17" max="17" style="715" width="11.83021" customWidth="1"/>
    <col min="18" max="256" style="715"/>
  </cols>
  <sheetData>
    <row r="1" spans="1:256" ht="15" customHeight="1">
      <c r="B1" s="716" t="s">
        <v>31</v>
      </c>
      <c r="C1" s="717"/>
      <c r="D1" s="718"/>
      <c r="F1" s="719"/>
    </row>
    <row r="2" spans="1:256" ht="15" customHeight="1">
      <c r="B2" s="720" t="s">
        <v>1</v>
      </c>
      <c r="C2" s="721"/>
      <c r="D2" s="722"/>
      <c r="F2" s="719"/>
    </row>
    <row r="3" spans="1:256" ht="15" customHeight="1">
      <c r="B3" s="723" t="s">
        <v>2</v>
      </c>
      <c r="C3" s="724">
        <v>41364</v>
      </c>
      <c r="D3" s="725"/>
      <c r="F3" s="719"/>
    </row>
    <row r="4" spans="1:256" ht="15" customHeight="1">
      <c r="B4" s="723" t="s">
        <v>3</v>
      </c>
      <c r="C4" s="726" t="s">
        <v>4</v>
      </c>
      <c r="D4" s="725"/>
      <c r="F4" s="719"/>
    </row>
    <row r="5" spans="1:256" ht="15" customHeight="1">
      <c r="B5" s="723" t="s">
        <v>5</v>
      </c>
      <c r="C5" s="726" t="s">
        <v>6</v>
      </c>
      <c r="D5" s="725"/>
      <c r="F5" s="719"/>
    </row>
    <row r="6" spans="1:256" ht="15" customHeight="1">
      <c r="B6" s="723" t="s">
        <v>7</v>
      </c>
      <c r="C6" s="727">
        <v>162</v>
      </c>
      <c r="D6" s="725"/>
      <c r="F6" s="719"/>
    </row>
    <row r="7" spans="1:256">
      <c r="C7" s="728"/>
      <c r="D7" s="728"/>
      <c r="E7" s="728"/>
      <c r="F7" s="728"/>
      <c r="G7" s="728"/>
    </row>
    <row r="8" spans="1:256">
      <c r="A8" s="729"/>
      <c r="B8" s="730" t="s">
        <v>71</v>
      </c>
      <c r="C8" s="731" t="s">
        <v>273</v>
      </c>
      <c r="D8" s="732" t="s">
        <v>274</v>
      </c>
      <c r="E8" s="733" t="s">
        <v>78</v>
      </c>
      <c r="F8" s="733" t="s">
        <v>79</v>
      </c>
      <c r="G8" s="733" t="s">
        <v>80</v>
      </c>
      <c r="H8" s="733" t="s">
        <v>33</v>
      </c>
      <c r="I8" s="729"/>
      <c r="J8" s="729"/>
      <c r="K8" s="729"/>
      <c r="L8" s="729"/>
      <c r="M8" s="729"/>
      <c r="N8" s="729"/>
      <c r="O8" s="729"/>
      <c r="P8" s="729"/>
      <c r="Q8" s="729"/>
      <c r="R8" s="729"/>
      <c r="S8" s="729"/>
      <c r="T8" s="729"/>
      <c r="U8" s="729"/>
      <c r="V8" s="729"/>
      <c r="W8" s="729"/>
      <c r="X8" s="729"/>
      <c r="Y8" s="729"/>
      <c r="Z8" s="729"/>
      <c r="AA8" s="729"/>
      <c r="AB8" s="729"/>
      <c r="AC8" s="729"/>
      <c r="AD8" s="729"/>
      <c r="AE8" s="729"/>
      <c r="AF8" s="729"/>
      <c r="AG8" s="729"/>
      <c r="AH8" s="729"/>
      <c r="AI8" s="729"/>
      <c r="AJ8" s="729"/>
      <c r="AK8" s="729"/>
      <c r="AL8" s="729"/>
      <c r="AM8" s="729"/>
      <c r="AN8" s="729"/>
      <c r="AO8" s="729"/>
      <c r="AP8" s="729"/>
      <c r="AQ8" s="729"/>
      <c r="AR8" s="729"/>
      <c r="AS8" s="729"/>
      <c r="AT8" s="729"/>
      <c r="AU8" s="729"/>
      <c r="AV8" s="729"/>
      <c r="AW8" s="729"/>
      <c r="AX8" s="729"/>
      <c r="AY8" s="729"/>
      <c r="AZ8" s="729"/>
      <c r="BA8" s="729"/>
      <c r="BB8" s="729"/>
      <c r="BC8" s="729"/>
      <c r="BD8" s="729"/>
      <c r="BE8" s="729"/>
      <c r="BF8" s="729"/>
      <c r="BG8" s="729"/>
      <c r="BH8" s="729"/>
      <c r="BI8" s="729"/>
      <c r="BJ8" s="729"/>
      <c r="BK8" s="729"/>
      <c r="BL8" s="729"/>
      <c r="BM8" s="729"/>
      <c r="BN8" s="729"/>
      <c r="BO8" s="729"/>
      <c r="BP8" s="729"/>
      <c r="BQ8" s="729"/>
      <c r="BR8" s="729"/>
      <c r="BS8" s="729"/>
      <c r="BT8" s="729"/>
      <c r="BU8" s="729"/>
      <c r="BV8" s="729"/>
      <c r="BW8" s="729"/>
      <c r="BX8" s="729"/>
      <c r="BY8" s="729"/>
      <c r="BZ8" s="729"/>
      <c r="CA8" s="729"/>
      <c r="CB8" s="729"/>
      <c r="CC8" s="729"/>
      <c r="CD8" s="729"/>
      <c r="CE8" s="729"/>
      <c r="CF8" s="729"/>
      <c r="CG8" s="729"/>
      <c r="CH8" s="729"/>
      <c r="CI8" s="729"/>
      <c r="CJ8" s="729"/>
      <c r="CK8" s="729"/>
      <c r="CL8" s="729"/>
      <c r="CM8" s="729"/>
      <c r="CN8" s="729"/>
      <c r="CO8" s="729"/>
      <c r="CP8" s="729"/>
      <c r="CQ8" s="729"/>
      <c r="CR8" s="729"/>
      <c r="CS8" s="729"/>
      <c r="CT8" s="729"/>
      <c r="CU8" s="729"/>
      <c r="CV8" s="729"/>
      <c r="CW8" s="729"/>
      <c r="CX8" s="729"/>
      <c r="CY8" s="729"/>
      <c r="CZ8" s="729"/>
      <c r="DA8" s="729"/>
      <c r="DB8" s="729"/>
      <c r="DC8" s="729"/>
      <c r="DD8" s="729"/>
      <c r="DE8" s="729"/>
      <c r="DF8" s="729"/>
      <c r="DG8" s="729"/>
      <c r="DH8" s="729"/>
      <c r="DI8" s="729"/>
      <c r="DJ8" s="729"/>
      <c r="DK8" s="729"/>
      <c r="DL8" s="729"/>
      <c r="DM8" s="729"/>
      <c r="DN8" s="729"/>
      <c r="DO8" s="729"/>
      <c r="DP8" s="729"/>
      <c r="DQ8" s="729"/>
      <c r="DR8" s="729"/>
      <c r="DS8" s="729"/>
      <c r="DT8" s="729"/>
      <c r="DU8" s="729"/>
      <c r="DV8" s="729"/>
      <c r="DW8" s="729"/>
      <c r="DX8" s="729"/>
      <c r="DY8" s="729"/>
      <c r="DZ8" s="729"/>
      <c r="EA8" s="729"/>
      <c r="EB8" s="729"/>
      <c r="EC8" s="729"/>
      <c r="ED8" s="729"/>
      <c r="EE8" s="729"/>
      <c r="EF8" s="729"/>
      <c r="EG8" s="729"/>
      <c r="EH8" s="729"/>
      <c r="EI8" s="729"/>
      <c r="EJ8" s="729"/>
      <c r="EK8" s="729"/>
      <c r="EL8" s="729"/>
      <c r="EM8" s="729"/>
      <c r="EN8" s="729"/>
      <c r="EO8" s="729"/>
      <c r="EP8" s="729"/>
      <c r="EQ8" s="729"/>
      <c r="ER8" s="729"/>
      <c r="ES8" s="729"/>
      <c r="ET8" s="729"/>
      <c r="EU8" s="729"/>
      <c r="EV8" s="729"/>
      <c r="EW8" s="729"/>
      <c r="EX8" s="729"/>
      <c r="EY8" s="729"/>
      <c r="EZ8" s="729"/>
      <c r="FA8" s="729"/>
      <c r="FB8" s="729"/>
      <c r="FC8" s="729"/>
      <c r="FD8" s="729"/>
      <c r="FE8" s="729"/>
      <c r="FF8" s="729"/>
      <c r="FG8" s="729"/>
      <c r="FH8" s="729"/>
      <c r="FI8" s="729"/>
      <c r="FJ8" s="729"/>
      <c r="FK8" s="729"/>
      <c r="FL8" s="729"/>
      <c r="FM8" s="729"/>
      <c r="FN8" s="729"/>
      <c r="FO8" s="729"/>
      <c r="FP8" s="729"/>
      <c r="FQ8" s="729"/>
      <c r="FR8" s="729"/>
      <c r="FS8" s="729"/>
      <c r="FT8" s="729"/>
      <c r="FU8" s="729"/>
      <c r="FV8" s="729"/>
      <c r="FW8" s="729"/>
      <c r="FX8" s="729"/>
      <c r="FY8" s="729"/>
      <c r="FZ8" s="729"/>
      <c r="GA8" s="729"/>
      <c r="GB8" s="729"/>
      <c r="GC8" s="729"/>
      <c r="GD8" s="729"/>
      <c r="GE8" s="729"/>
      <c r="GF8" s="729"/>
      <c r="GG8" s="729"/>
      <c r="GH8" s="729"/>
      <c r="GI8" s="729"/>
      <c r="GJ8" s="729"/>
      <c r="GK8" s="729"/>
      <c r="GL8" s="729"/>
      <c r="GM8" s="729"/>
      <c r="GN8" s="729"/>
      <c r="GO8" s="729"/>
      <c r="GP8" s="729"/>
      <c r="GQ8" s="729"/>
      <c r="GR8" s="729"/>
      <c r="GS8" s="729"/>
      <c r="GT8" s="729"/>
      <c r="GU8" s="729"/>
      <c r="GV8" s="729"/>
      <c r="GW8" s="729"/>
      <c r="GX8" s="729"/>
      <c r="GY8" s="729"/>
      <c r="GZ8" s="729"/>
      <c r="HA8" s="729"/>
      <c r="HB8" s="729"/>
      <c r="HC8" s="729"/>
      <c r="HD8" s="729"/>
      <c r="HE8" s="729"/>
      <c r="HF8" s="729"/>
      <c r="HG8" s="729"/>
      <c r="HH8" s="729"/>
      <c r="HI8" s="729"/>
      <c r="HJ8" s="729"/>
      <c r="HK8" s="729"/>
      <c r="HL8" s="729"/>
      <c r="HM8" s="729"/>
      <c r="HN8" s="729"/>
      <c r="HO8" s="729"/>
      <c r="HP8" s="729"/>
      <c r="HQ8" s="729"/>
      <c r="HR8" s="729"/>
      <c r="HS8" s="729"/>
      <c r="HT8" s="729"/>
      <c r="HU8" s="729"/>
      <c r="HV8" s="729"/>
      <c r="HW8" s="729"/>
      <c r="HX8" s="729"/>
      <c r="HY8" s="729"/>
      <c r="HZ8" s="729"/>
      <c r="IA8" s="729"/>
      <c r="IB8" s="729"/>
      <c r="IC8" s="729"/>
      <c r="ID8" s="729"/>
      <c r="IE8" s="729"/>
      <c r="IF8" s="729"/>
      <c r="IG8" s="729"/>
      <c r="IH8" s="729"/>
      <c r="II8" s="729"/>
      <c r="IJ8" s="729"/>
      <c r="IK8" s="729"/>
      <c r="IL8" s="729"/>
      <c r="IM8" s="729"/>
      <c r="IN8" s="729"/>
      <c r="IO8" s="729"/>
      <c r="IP8" s="729"/>
      <c r="IQ8" s="729"/>
      <c r="IR8" s="729"/>
      <c r="IS8" s="729"/>
      <c r="IT8" s="729"/>
      <c r="IU8" s="729"/>
      <c r="IV8" s="729"/>
    </row>
    <row r="9" spans="1:256">
      <c r="B9" s="734" t="s">
        <v>20</v>
      </c>
      <c r="C9" s="735"/>
      <c r="D9" s="735"/>
      <c r="E9" s="736"/>
      <c r="F9" s="737"/>
      <c r="G9" s="735"/>
      <c r="H9" s="735"/>
    </row>
    <row r="10" spans="1:256">
      <c r="B10" s="738" t="s">
        <v>24</v>
      </c>
      <c r="C10" s="723"/>
      <c r="D10" s="723"/>
      <c r="E10" s="739"/>
      <c r="F10" s="740"/>
      <c r="G10" s="723"/>
      <c r="H10" s="723"/>
    </row>
    <row r="11" spans="1:256">
      <c r="A11" s="723"/>
      <c r="B11" s="741" t="s">
        <v>82</v>
      </c>
      <c r="C11" s="723"/>
      <c r="E11" s="742"/>
      <c r="F11" s="743"/>
      <c r="I11" s="723"/>
      <c r="J11" s="723"/>
      <c r="K11" s="723"/>
      <c r="L11" s="723"/>
      <c r="M11" s="723"/>
      <c r="N11" s="723"/>
      <c r="O11" s="723"/>
      <c r="P11" s="723"/>
      <c r="Q11" s="723"/>
      <c r="R11" s="723"/>
      <c r="S11" s="723"/>
      <c r="T11" s="723"/>
      <c r="U11" s="723"/>
      <c r="V11" s="723"/>
      <c r="W11" s="723"/>
      <c r="X11" s="723"/>
      <c r="Y11" s="723"/>
      <c r="Z11" s="723"/>
      <c r="AA11" s="723"/>
      <c r="AB11" s="723"/>
      <c r="AC11" s="723"/>
      <c r="AD11" s="723"/>
      <c r="AE11" s="723"/>
      <c r="AF11" s="723"/>
      <c r="AG11" s="723"/>
      <c r="AH11" s="723"/>
      <c r="AI11" s="723"/>
      <c r="AJ11" s="723"/>
      <c r="AK11" s="723"/>
      <c r="AL11" s="723"/>
      <c r="AM11" s="723"/>
      <c r="AN11" s="723"/>
      <c r="AO11" s="723"/>
      <c r="AP11" s="723"/>
      <c r="AQ11" s="723"/>
      <c r="AR11" s="723"/>
      <c r="AS11" s="723"/>
      <c r="AT11" s="723"/>
      <c r="AU11" s="723"/>
      <c r="AV11" s="723"/>
      <c r="AW11" s="723"/>
      <c r="AX11" s="723"/>
      <c r="AY11" s="723"/>
      <c r="AZ11" s="723"/>
      <c r="BA11" s="723"/>
      <c r="BB11" s="723"/>
      <c r="BC11" s="723"/>
      <c r="BD11" s="723"/>
      <c r="BE11" s="723"/>
      <c r="BF11" s="723"/>
      <c r="BG11" s="723"/>
      <c r="BH11" s="723"/>
      <c r="BI11" s="723"/>
      <c r="BJ11" s="723"/>
      <c r="BK11" s="723"/>
      <c r="BL11" s="723"/>
      <c r="BM11" s="723"/>
      <c r="BN11" s="723"/>
      <c r="BO11" s="723"/>
      <c r="BP11" s="723"/>
      <c r="BQ11" s="723"/>
      <c r="BR11" s="723"/>
      <c r="BS11" s="723"/>
      <c r="BT11" s="723"/>
      <c r="BU11" s="723"/>
      <c r="BV11" s="723"/>
      <c r="BW11" s="723"/>
      <c r="BX11" s="723"/>
      <c r="BY11" s="723"/>
      <c r="BZ11" s="723"/>
      <c r="CA11" s="723"/>
      <c r="CB11" s="723"/>
      <c r="CC11" s="723"/>
      <c r="CD11" s="723"/>
      <c r="CE11" s="723"/>
      <c r="CF11" s="723"/>
      <c r="CG11" s="723"/>
      <c r="CH11" s="723"/>
      <c r="CI11" s="723"/>
      <c r="CJ11" s="723"/>
      <c r="CK11" s="723"/>
      <c r="CL11" s="723"/>
      <c r="CM11" s="723"/>
      <c r="CN11" s="723"/>
      <c r="CO11" s="723"/>
      <c r="CP11" s="723"/>
      <c r="CQ11" s="723"/>
      <c r="CR11" s="723"/>
      <c r="CS11" s="723"/>
      <c r="CT11" s="723"/>
      <c r="CU11" s="723"/>
      <c r="CV11" s="723"/>
      <c r="CW11" s="723"/>
      <c r="CX11" s="723"/>
      <c r="CY11" s="723"/>
      <c r="CZ11" s="723"/>
      <c r="DA11" s="723"/>
      <c r="DB11" s="723"/>
      <c r="DC11" s="723"/>
      <c r="DD11" s="723"/>
      <c r="DE11" s="723"/>
      <c r="DF11" s="723"/>
      <c r="DG11" s="723"/>
      <c r="DH11" s="723"/>
      <c r="DI11" s="723"/>
      <c r="DJ11" s="723"/>
      <c r="DK11" s="723"/>
      <c r="DL11" s="723"/>
      <c r="DM11" s="723"/>
      <c r="DN11" s="723"/>
      <c r="DO11" s="723"/>
      <c r="DP11" s="723"/>
      <c r="DQ11" s="723"/>
      <c r="DR11" s="723"/>
      <c r="DS11" s="723"/>
      <c r="DT11" s="723"/>
      <c r="DU11" s="723"/>
      <c r="DV11" s="723"/>
      <c r="DW11" s="723"/>
      <c r="DX11" s="723"/>
      <c r="DY11" s="723"/>
      <c r="DZ11" s="723"/>
      <c r="EA11" s="723"/>
      <c r="EB11" s="723"/>
      <c r="EC11" s="723"/>
      <c r="ED11" s="723"/>
      <c r="EE11" s="723"/>
      <c r="EF11" s="723"/>
      <c r="EG11" s="723"/>
      <c r="EH11" s="723"/>
      <c r="EI11" s="723"/>
      <c r="EJ11" s="723"/>
      <c r="EK11" s="723"/>
      <c r="EL11" s="723"/>
      <c r="EM11" s="723"/>
      <c r="EN11" s="723"/>
      <c r="EO11" s="723"/>
      <c r="EP11" s="723"/>
      <c r="EQ11" s="723"/>
      <c r="ER11" s="723"/>
      <c r="ES11" s="723"/>
      <c r="ET11" s="723"/>
      <c r="EU11" s="723"/>
      <c r="EV11" s="723"/>
      <c r="EW11" s="723"/>
      <c r="EX11" s="723"/>
      <c r="EY11" s="723"/>
      <c r="EZ11" s="723"/>
      <c r="FA11" s="723"/>
      <c r="FB11" s="723"/>
      <c r="FC11" s="723"/>
      <c r="FD11" s="723"/>
      <c r="FE11" s="723"/>
      <c r="FF11" s="723"/>
      <c r="FG11" s="723"/>
      <c r="FH11" s="723"/>
      <c r="FI11" s="723"/>
      <c r="FJ11" s="723"/>
      <c r="FK11" s="723"/>
      <c r="FL11" s="723"/>
      <c r="FM11" s="723"/>
      <c r="FN11" s="723"/>
      <c r="FO11" s="723"/>
      <c r="FP11" s="723"/>
      <c r="FQ11" s="723"/>
      <c r="FR11" s="723"/>
      <c r="FS11" s="723"/>
      <c r="FT11" s="723"/>
      <c r="FU11" s="723"/>
      <c r="FV11" s="723"/>
      <c r="FW11" s="723"/>
      <c r="FX11" s="723"/>
      <c r="FY11" s="723"/>
      <c r="FZ11" s="723"/>
      <c r="GA11" s="723"/>
      <c r="GB11" s="723"/>
      <c r="GC11" s="723"/>
      <c r="GD11" s="723"/>
      <c r="GE11" s="723"/>
      <c r="GF11" s="723"/>
      <c r="GG11" s="723"/>
      <c r="GH11" s="723"/>
      <c r="GI11" s="723"/>
      <c r="GJ11" s="723"/>
      <c r="GK11" s="723"/>
      <c r="GL11" s="723"/>
      <c r="GM11" s="723"/>
      <c r="GN11" s="723"/>
      <c r="GO11" s="723"/>
      <c r="GP11" s="723"/>
      <c r="GQ11" s="723"/>
      <c r="GR11" s="723"/>
      <c r="GS11" s="723"/>
      <c r="GT11" s="723"/>
      <c r="GU11" s="723"/>
      <c r="GV11" s="723"/>
      <c r="GW11" s="723"/>
      <c r="GX11" s="723"/>
      <c r="GY11" s="723"/>
      <c r="GZ11" s="723"/>
      <c r="HA11" s="723"/>
      <c r="HB11" s="723"/>
      <c r="HC11" s="723"/>
      <c r="HD11" s="723"/>
      <c r="HE11" s="723"/>
      <c r="HF11" s="723"/>
      <c r="HG11" s="723"/>
      <c r="HH11" s="723"/>
      <c r="HI11" s="723"/>
      <c r="HJ11" s="723"/>
      <c r="HK11" s="723"/>
      <c r="HL11" s="723"/>
      <c r="HM11" s="723"/>
      <c r="HN11" s="723"/>
      <c r="HO11" s="723"/>
      <c r="HP11" s="723"/>
      <c r="HQ11" s="723"/>
      <c r="HR11" s="723"/>
      <c r="HS11" s="723"/>
      <c r="HT11" s="723"/>
      <c r="HU11" s="723"/>
      <c r="HV11" s="723"/>
      <c r="HW11" s="723"/>
      <c r="HX11" s="723"/>
      <c r="HY11" s="723"/>
      <c r="HZ11" s="723"/>
      <c r="IA11" s="723"/>
      <c r="IB11" s="723"/>
      <c r="IC11" s="723"/>
      <c r="ID11" s="723"/>
      <c r="IE11" s="723"/>
      <c r="IF11" s="723"/>
      <c r="IG11" s="723"/>
      <c r="IH11" s="723"/>
      <c r="II11" s="723"/>
      <c r="IJ11" s="723"/>
      <c r="IK11" s="723"/>
      <c r="IL11" s="723"/>
      <c r="IM11" s="723"/>
      <c r="IN11" s="723"/>
      <c r="IO11" s="723"/>
      <c r="IP11" s="723"/>
      <c r="IQ11" s="723"/>
      <c r="IR11" s="723"/>
      <c r="IS11" s="723"/>
      <c r="IT11" s="723"/>
      <c r="IU11" s="723"/>
      <c r="IV11" s="723"/>
    </row>
    <row r="12" spans="1:256">
      <c r="B12" s="744" t="str">
        <v>₪ / מט"ח</v>
      </c>
      <c r="C12" s="723"/>
      <c r="D12" s="723"/>
      <c r="E12" s="739"/>
      <c r="F12" s="740"/>
      <c r="G12" s="723"/>
      <c r="H12" s="723"/>
    </row>
    <row r="13" spans="1:256">
      <c r="B13" s="745" t="s">
        <v>317</v>
      </c>
      <c r="C13" s="721">
        <v>10000139</v>
      </c>
      <c r="D13" s="746">
        <v>41270</v>
      </c>
      <c r="E13" s="742">
        <v>746660</v>
      </c>
      <c r="F13" s="743">
        <v>2.16</v>
      </c>
      <c r="G13" s="742">
        <v>16.11</v>
      </c>
      <c r="H13" s="747">
        <f>+G13/'סיכום נכסי הקרן'!total</f>
        <v>5.03426261879788e-07</v>
      </c>
    </row>
    <row r="14" spans="1:256">
      <c r="B14" s="745" t="s">
        <v>317</v>
      </c>
      <c r="C14" s="721">
        <v>10000141</v>
      </c>
      <c r="D14" s="746">
        <v>41270</v>
      </c>
      <c r="E14" s="742">
        <v>570975</v>
      </c>
      <c r="F14" s="743">
        <v>5.98</v>
      </c>
      <c r="G14" s="742">
        <v>34.14</v>
      </c>
      <c r="H14" s="747">
        <f>+G14/'סיכום נכסי הקרן'!total</f>
        <v>1.06685118439329e-06</v>
      </c>
    </row>
    <row r="15" spans="1:256">
      <c r="B15" s="745" t="s">
        <v>317</v>
      </c>
      <c r="C15" s="721">
        <v>10000143</v>
      </c>
      <c r="D15" s="746">
        <v>41274</v>
      </c>
      <c r="E15" s="742">
        <v>1160900</v>
      </c>
      <c r="F15" s="743">
        <v>5.5</v>
      </c>
      <c r="G15" s="742">
        <v>63.91</v>
      </c>
      <c r="H15" s="747">
        <f>+G15/'סיכום נכסי הקרן'!total</f>
        <v>1.99714291724005e-06</v>
      </c>
    </row>
    <row r="16" spans="1:256">
      <c r="B16" s="745" t="s">
        <v>317</v>
      </c>
      <c r="C16" s="721">
        <v>10000144</v>
      </c>
      <c r="D16" s="746">
        <v>41274</v>
      </c>
      <c r="E16" s="742">
        <v>411543</v>
      </c>
      <c r="F16" s="743">
        <v>2.37</v>
      </c>
      <c r="G16" s="742">
        <v>9.74</v>
      </c>
      <c r="H16" s="747">
        <f>+G16/'סיכום נכסי הקרן'!total</f>
        <v>3.04368205506464e-07</v>
      </c>
    </row>
    <row r="17" spans="1:256">
      <c r="B17" s="745" t="s">
        <v>317</v>
      </c>
      <c r="C17" s="721">
        <v>10000145</v>
      </c>
      <c r="D17" s="746">
        <v>41276</v>
      </c>
      <c r="E17" s="742">
        <v>401280</v>
      </c>
      <c r="F17" s="743">
        <v>-2.16</v>
      </c>
      <c r="G17" s="742">
        <v>-8.66</v>
      </c>
      <c r="H17" s="747">
        <f>+G17/'סיכום נכסי הקרן'!total</f>
        <v>-2.70618958899998e-07</v>
      </c>
    </row>
    <row r="18" spans="1:256">
      <c r="B18" s="745" t="s">
        <v>317</v>
      </c>
      <c r="C18" s="721">
        <v>10000147</v>
      </c>
      <c r="D18" s="746">
        <v>41281</v>
      </c>
      <c r="E18" s="742">
        <v>569880</v>
      </c>
      <c r="F18" s="743">
        <v>3.85</v>
      </c>
      <c r="G18" s="742">
        <v>21.95</v>
      </c>
      <c r="H18" s="747">
        <f>+G18/'סיכום נכסי הקרן'!total</f>
        <v>6.85922187974013e-07</v>
      </c>
    </row>
    <row r="19" spans="1:256">
      <c r="B19" s="745" t="s">
        <v>317</v>
      </c>
      <c r="C19" s="721">
        <v>10000153</v>
      </c>
      <c r="D19" s="746">
        <v>41226</v>
      </c>
      <c r="E19" s="742">
        <v>70210</v>
      </c>
      <c r="F19" s="743">
        <v>7.04</v>
      </c>
      <c r="G19" s="742">
        <v>4.94</v>
      </c>
      <c r="H19" s="747">
        <f>+G19/'סיכום נכסי הקרן'!total</f>
        <v>1.5437155392217e-07</v>
      </c>
    </row>
    <row r="20" spans="1:256">
      <c r="B20" s="745" t="s">
        <v>317</v>
      </c>
      <c r="C20" s="721">
        <v>10000154</v>
      </c>
      <c r="D20" s="746">
        <v>41310</v>
      </c>
      <c r="E20" s="742">
        <v>932240</v>
      </c>
      <c r="F20" s="743">
        <v>-7.21</v>
      </c>
      <c r="G20" s="742">
        <v>-67.23</v>
      </c>
      <c r="H20" s="747">
        <f>+G20/'סיכום נכסי הקרן'!total</f>
        <v>-2.10089060125252e-06</v>
      </c>
    </row>
    <row r="21" spans="1:256">
      <c r="B21" s="745" t="s">
        <v>317</v>
      </c>
      <c r="C21" s="721">
        <v>10000155</v>
      </c>
      <c r="D21" s="746">
        <v>41226</v>
      </c>
      <c r="E21" s="742">
        <v>6009110</v>
      </c>
      <c r="F21" s="743">
        <v>7.4</v>
      </c>
      <c r="G21" s="742">
        <v>444.86</v>
      </c>
      <c r="H21" s="747">
        <f>+G21/'סיכום נכסי הקרן'!total</f>
        <v>1.39015646716228e-05</v>
      </c>
    </row>
    <row r="22" spans="1:256">
      <c r="B22" s="745" t="s">
        <v>317</v>
      </c>
      <c r="C22" s="721">
        <v>10000157</v>
      </c>
      <c r="D22" s="746">
        <v>41326</v>
      </c>
      <c r="E22" s="742">
        <v>369220</v>
      </c>
      <c r="F22" s="743">
        <v>1.07</v>
      </c>
      <c r="G22" s="742">
        <v>3.95</v>
      </c>
      <c r="H22" s="747">
        <f>+G22/'סיכום נכסי הקרן'!total</f>
        <v>1.23434744532909e-07</v>
      </c>
    </row>
    <row r="23" spans="1:256">
      <c r="B23" s="745" t="s">
        <v>317</v>
      </c>
      <c r="C23" s="721">
        <v>10000159</v>
      </c>
      <c r="D23" s="746">
        <v>41228</v>
      </c>
      <c r="E23" s="742">
        <v>166740</v>
      </c>
      <c r="F23" s="743">
        <v>8.09</v>
      </c>
      <c r="G23" s="742">
        <v>13.49</v>
      </c>
      <c r="H23" s="747">
        <f>+G23/'סיכום נכסי הקרן'!total</f>
        <v>4.21553089556694e-07</v>
      </c>
    </row>
    <row r="24" spans="1:256">
      <c r="B24" s="745" t="s">
        <v>317</v>
      </c>
      <c r="C24" s="721">
        <v>10000166</v>
      </c>
      <c r="D24" s="746">
        <v>41241</v>
      </c>
      <c r="E24" s="742">
        <v>387050</v>
      </c>
      <c r="F24" s="743">
        <v>5.73</v>
      </c>
      <c r="G24" s="742">
        <v>22.18</v>
      </c>
      <c r="H24" s="747">
        <f>+G24/'סיכום נכסי הקרן'!total</f>
        <v>6.93109527529094e-07</v>
      </c>
    </row>
    <row r="25" spans="1:256">
      <c r="B25" s="745" t="s">
        <v>317</v>
      </c>
      <c r="C25" s="721">
        <v>10000167</v>
      </c>
      <c r="D25" s="746">
        <v>41247</v>
      </c>
      <c r="E25" s="742">
        <v>248664</v>
      </c>
      <c r="F25" s="743">
        <v>4.63</v>
      </c>
      <c r="G25" s="742">
        <v>11.5</v>
      </c>
      <c r="H25" s="747">
        <f>+G25/'סיכום נכסי הקרן'!total</f>
        <v>3.59366977754039e-07</v>
      </c>
    </row>
    <row r="26" spans="1:256">
      <c r="B26" s="745" t="s">
        <v>317</v>
      </c>
      <c r="C26" s="721">
        <v>10000168</v>
      </c>
      <c r="D26" s="746">
        <v>41248</v>
      </c>
      <c r="E26" s="742">
        <v>247910</v>
      </c>
      <c r="F26" s="743">
        <v>4.34</v>
      </c>
      <c r="G26" s="742">
        <v>10.75</v>
      </c>
      <c r="H26" s="747">
        <f>+G26/'סיכום נכסי הקרן'!total</f>
        <v>3.35930000943993e-07</v>
      </c>
    </row>
    <row r="27" spans="1:256">
      <c r="B27" s="745" t="s">
        <v>317</v>
      </c>
      <c r="C27" s="721">
        <v>10000171</v>
      </c>
      <c r="D27" s="746">
        <v>41254</v>
      </c>
      <c r="E27" s="742">
        <v>191060</v>
      </c>
      <c r="F27" s="743">
        <v>4.52</v>
      </c>
      <c r="G27" s="742">
        <v>8.63</v>
      </c>
      <c r="H27" s="747">
        <f>+G27/'סיכום נכסי הקרן'!total</f>
        <v>2.69681479827596e-07</v>
      </c>
    </row>
    <row r="28" spans="1:256">
      <c r="B28" s="745" t="s">
        <v>317</v>
      </c>
      <c r="C28" s="721">
        <v>10000173</v>
      </c>
      <c r="D28" s="746">
        <v>41262</v>
      </c>
      <c r="E28" s="742">
        <v>113052</v>
      </c>
      <c r="F28" s="743">
        <v>3.18</v>
      </c>
      <c r="G28" s="742">
        <v>3.59</v>
      </c>
      <c r="H28" s="747">
        <f>+G28/'סיכום נכסי הקרן'!total</f>
        <v>1.12184995664087e-07</v>
      </c>
    </row>
    <row r="29" spans="1:256">
      <c r="B29" s="745" t="s">
        <v>317</v>
      </c>
      <c r="C29" s="721">
        <v>10000179</v>
      </c>
      <c r="D29" s="746">
        <v>41226</v>
      </c>
      <c r="E29" s="742">
        <v>677025</v>
      </c>
      <c r="F29" s="743">
        <v>7.04</v>
      </c>
      <c r="G29" s="742">
        <v>47.64</v>
      </c>
      <c r="H29" s="747">
        <f>+G29/'סיכום נכסי הקרן'!total</f>
        <v>1.48871676697412e-06</v>
      </c>
    </row>
    <row r="30" spans="1:256">
      <c r="B30" s="745" t="s">
        <v>317</v>
      </c>
      <c r="C30" s="721">
        <v>10000180</v>
      </c>
      <c r="D30" s="746">
        <v>41284</v>
      </c>
      <c r="E30" s="742">
        <v>378050</v>
      </c>
      <c r="F30" s="743">
        <v>3.49</v>
      </c>
      <c r="G30" s="742">
        <v>13.18</v>
      </c>
      <c r="H30" s="747">
        <f>+G30/'סיכום נכסי הקרן'!total</f>
        <v>4.11865805808542e-07</v>
      </c>
    </row>
    <row r="31" spans="1:256">
      <c r="B31" s="745" t="s">
        <v>317</v>
      </c>
      <c r="C31" s="721">
        <v>10000181</v>
      </c>
      <c r="D31" s="746">
        <v>41226</v>
      </c>
      <c r="E31" s="742">
        <v>610762</v>
      </c>
      <c r="F31" s="743">
        <v>7.4</v>
      </c>
      <c r="G31" s="742">
        <v>45.22</v>
      </c>
      <c r="H31" s="747">
        <f>+G31/'סיכום נכסי הקרן'!total</f>
        <v>1.41309345513371e-06</v>
      </c>
    </row>
    <row r="32" spans="1:256">
      <c r="B32" s="745" t="s">
        <v>317</v>
      </c>
      <c r="C32" s="721">
        <v>10000183</v>
      </c>
      <c r="D32" s="746">
        <v>41228</v>
      </c>
      <c r="E32" s="742">
        <v>39700</v>
      </c>
      <c r="F32" s="743">
        <v>8.09</v>
      </c>
      <c r="G32" s="742">
        <v>3.21</v>
      </c>
      <c r="H32" s="747">
        <f>+G32/'סיכום נכסי הקרן'!total</f>
        <v>1.00310260746997e-07</v>
      </c>
    </row>
    <row r="33" spans="1:256">
      <c r="B33" s="745" t="s">
        <v>317</v>
      </c>
      <c r="C33" s="721">
        <v>10000184</v>
      </c>
      <c r="D33" s="746">
        <v>41291</v>
      </c>
      <c r="E33" s="742">
        <v>373560</v>
      </c>
      <c r="F33" s="743">
        <v>2.33</v>
      </c>
      <c r="G33" s="742">
        <v>8.7</v>
      </c>
      <c r="H33" s="747">
        <f>+G33/'סיכום נכסי הקרן'!total</f>
        <v>2.71868930996534e-07</v>
      </c>
    </row>
    <row r="34" spans="1:256">
      <c r="B34" s="745" t="s">
        <v>317</v>
      </c>
      <c r="C34" s="721">
        <v>10000187</v>
      </c>
      <c r="D34" s="746">
        <v>41291</v>
      </c>
      <c r="E34" s="742">
        <v>447096</v>
      </c>
      <c r="F34" s="743">
        <v>2.07</v>
      </c>
      <c r="G34" s="742">
        <v>9.26</v>
      </c>
      <c r="H34" s="747">
        <f>+G34/'סיכום נכסי הקרן'!total</f>
        <v>2.89368540348035e-07</v>
      </c>
    </row>
    <row r="35" spans="1:256">
      <c r="B35" s="745" t="s">
        <v>317</v>
      </c>
      <c r="C35" s="721">
        <v>10000187</v>
      </c>
      <c r="D35" s="746">
        <v>41239</v>
      </c>
      <c r="E35" s="742">
        <v>775600</v>
      </c>
      <c r="F35" s="743">
        <v>5.91</v>
      </c>
      <c r="G35" s="742">
        <v>45.86</v>
      </c>
      <c r="H35" s="747">
        <f>+G35/'סיכום נכסי הקרן'!total</f>
        <v>1.43309300867828e-06</v>
      </c>
    </row>
    <row r="36" spans="1:256">
      <c r="B36" s="745" t="s">
        <v>317</v>
      </c>
      <c r="C36" s="721">
        <v>10000193</v>
      </c>
      <c r="D36" s="746">
        <v>41242</v>
      </c>
      <c r="E36" s="742">
        <v>76950</v>
      </c>
      <c r="F36" s="743">
        <v>5.17</v>
      </c>
      <c r="G36" s="742">
        <v>3.98</v>
      </c>
      <c r="H36" s="747">
        <f>+G36/'סיכום נכסי הקרן'!total</f>
        <v>1.24372223605311e-07</v>
      </c>
    </row>
    <row r="37" spans="1:256">
      <c r="B37" s="745" t="s">
        <v>317</v>
      </c>
      <c r="C37" s="721">
        <v>10000194</v>
      </c>
      <c r="D37" s="746">
        <v>41247</v>
      </c>
      <c r="E37" s="742">
        <v>612096</v>
      </c>
      <c r="F37" s="743">
        <v>4.63</v>
      </c>
      <c r="G37" s="742">
        <v>28.31</v>
      </c>
      <c r="H37" s="747">
        <f>+G37/'סיכום נכסי הקרן'!total</f>
        <v>8.84667751323203e-07</v>
      </c>
    </row>
    <row r="38" spans="1:256">
      <c r="B38" s="745" t="s">
        <v>317</v>
      </c>
      <c r="C38" s="721">
        <v>10000195</v>
      </c>
      <c r="D38" s="746">
        <v>41248</v>
      </c>
      <c r="E38" s="742">
        <v>686520</v>
      </c>
      <c r="F38" s="743">
        <v>4.34</v>
      </c>
      <c r="G38" s="742">
        <v>29.76</v>
      </c>
      <c r="H38" s="747">
        <f>+G38/'סיכום נכסי הקרן'!total</f>
        <v>9.29979239822626e-07</v>
      </c>
    </row>
    <row r="39" spans="1:256">
      <c r="B39" s="745" t="s">
        <v>317</v>
      </c>
      <c r="C39" s="721">
        <v>10000198</v>
      </c>
      <c r="D39" s="746">
        <v>41255</v>
      </c>
      <c r="E39" s="742">
        <v>1143960</v>
      </c>
      <c r="F39" s="743">
        <v>4.31</v>
      </c>
      <c r="G39" s="742">
        <v>49.36</v>
      </c>
      <c r="H39" s="747">
        <f>+G39/'סיכום נכסי הקרן'!total</f>
        <v>1.54246556712516e-06</v>
      </c>
    </row>
    <row r="40" spans="1:256">
      <c r="B40" s="745" t="s">
        <v>317</v>
      </c>
      <c r="C40" s="721">
        <v>10000199</v>
      </c>
      <c r="D40" s="746">
        <v>41255</v>
      </c>
      <c r="E40" s="742">
        <v>684036</v>
      </c>
      <c r="F40" s="743">
        <v>3.99</v>
      </c>
      <c r="G40" s="742">
        <v>27.28</v>
      </c>
      <c r="H40" s="747">
        <f>+G40/'סיכום נכסי הקרן'!total</f>
        <v>8.52480969837407e-07</v>
      </c>
    </row>
    <row r="41" spans="1:256">
      <c r="B41" s="745" t="s">
        <v>317</v>
      </c>
      <c r="C41" s="721">
        <v>10000200</v>
      </c>
      <c r="D41" s="746">
        <v>41262</v>
      </c>
      <c r="E41" s="742">
        <v>753680</v>
      </c>
      <c r="F41" s="743">
        <v>3.18</v>
      </c>
      <c r="G41" s="742">
        <v>23.95</v>
      </c>
      <c r="H41" s="747">
        <f>+G41/'סיכום נכסי הקרן'!total</f>
        <v>7.48420792800802e-07</v>
      </c>
    </row>
    <row r="42" spans="1:256">
      <c r="B42" s="745" t="s">
        <v>317</v>
      </c>
      <c r="C42" s="721">
        <v>10000200</v>
      </c>
      <c r="D42" s="746">
        <v>41312</v>
      </c>
      <c r="E42" s="742">
        <v>369280</v>
      </c>
      <c r="F42" s="743">
        <v>1.2</v>
      </c>
      <c r="G42" s="742">
        <v>4.42</v>
      </c>
      <c r="H42" s="747">
        <f>+G42/'סיכום נכסי הקרן'!total</f>
        <v>1.38121916667204e-07</v>
      </c>
    </row>
    <row r="43" spans="1:256">
      <c r="B43" s="745" t="s">
        <v>317</v>
      </c>
      <c r="C43" s="721">
        <v>10000203</v>
      </c>
      <c r="D43" s="746">
        <v>41270</v>
      </c>
      <c r="E43" s="742">
        <v>224130</v>
      </c>
      <c r="F43" s="743">
        <v>2.33</v>
      </c>
      <c r="G43" s="742">
        <v>5.21</v>
      </c>
      <c r="H43" s="747">
        <f>+G43/'סיכום נכסי הקרן'!total</f>
        <v>1.62808865573786e-07</v>
      </c>
    </row>
    <row r="44" spans="1:256">
      <c r="B44" s="745" t="s">
        <v>317</v>
      </c>
      <c r="C44" s="721">
        <v>10000204</v>
      </c>
      <c r="D44" s="746">
        <v>41277</v>
      </c>
      <c r="E44" s="742">
        <v>547200</v>
      </c>
      <c r="F44" s="743">
        <v>-3.22</v>
      </c>
      <c r="G44" s="742">
        <v>-17.6</v>
      </c>
      <c r="H44" s="747">
        <f>+G44/'סיכום נכסי הקרן'!total</f>
        <v>-5.49987722475746e-07</v>
      </c>
    </row>
    <row r="45" spans="1:256">
      <c r="B45" s="745" t="s">
        <v>317</v>
      </c>
      <c r="C45" s="721">
        <v>10000204</v>
      </c>
      <c r="D45" s="746">
        <v>41338</v>
      </c>
      <c r="E45" s="742">
        <v>373520</v>
      </c>
      <c r="F45" s="743">
        <v>2.32</v>
      </c>
      <c r="G45" s="742">
        <v>8.66</v>
      </c>
      <c r="H45" s="747">
        <f>+G45/'סיכום נכסי הקרן'!total</f>
        <v>2.70618958899998e-07</v>
      </c>
    </row>
    <row r="46" spans="1:256">
      <c r="B46" s="745" t="s">
        <v>317</v>
      </c>
      <c r="C46" s="721">
        <v>10000205</v>
      </c>
      <c r="D46" s="746">
        <v>41282</v>
      </c>
      <c r="E46" s="742">
        <v>490685</v>
      </c>
      <c r="F46" s="743">
        <v>3.33</v>
      </c>
      <c r="G46" s="742">
        <v>16.36</v>
      </c>
      <c r="H46" s="747">
        <f>+G46/'סיכום נכסי הקרן'!total</f>
        <v>5.11238587483137e-07</v>
      </c>
    </row>
    <row r="47" spans="1:256">
      <c r="B47" s="745" t="s">
        <v>317</v>
      </c>
      <c r="C47" s="721">
        <v>10000206</v>
      </c>
      <c r="D47" s="746">
        <v>41288</v>
      </c>
      <c r="E47" s="742">
        <v>224310</v>
      </c>
      <c r="F47" s="743">
        <v>2.4</v>
      </c>
      <c r="G47" s="742">
        <v>5.39</v>
      </c>
      <c r="H47" s="747">
        <f>+G47/'סיכום נכסי הקרן'!total</f>
        <v>1.68433740008197e-07</v>
      </c>
    </row>
    <row r="48" spans="1:256">
      <c r="B48" s="745" t="s">
        <v>317</v>
      </c>
      <c r="C48" s="721">
        <v>10000207</v>
      </c>
      <c r="D48" s="746">
        <v>41291</v>
      </c>
      <c r="E48" s="742">
        <v>260806</v>
      </c>
      <c r="F48" s="743">
        <v>2.07</v>
      </c>
      <c r="G48" s="742">
        <v>5.4</v>
      </c>
      <c r="H48" s="747">
        <f>+G48/'סיכום נכסי הקרן'!total</f>
        <v>1.68746233032331e-07</v>
      </c>
    </row>
    <row r="49" spans="1:256">
      <c r="B49" s="745" t="s">
        <v>317</v>
      </c>
      <c r="C49" s="721">
        <v>10000208</v>
      </c>
      <c r="D49" s="746">
        <v>41340</v>
      </c>
      <c r="E49" s="742">
        <v>629918</v>
      </c>
      <c r="F49" s="743">
        <v>1.53</v>
      </c>
      <c r="G49" s="742">
        <v>9.65</v>
      </c>
      <c r="H49" s="747">
        <f>+G49/'סיכום נכסי הקרן'!total</f>
        <v>3.01555768289259e-07</v>
      </c>
    </row>
    <row r="50" spans="1:256">
      <c r="B50" s="745" t="s">
        <v>317</v>
      </c>
      <c r="C50" s="721">
        <v>10000209</v>
      </c>
      <c r="D50" s="746">
        <v>41310</v>
      </c>
      <c r="E50" s="742">
        <v>664686</v>
      </c>
      <c r="F50" s="743">
        <v>1.19</v>
      </c>
      <c r="G50" s="742">
        <v>7.93</v>
      </c>
      <c r="H50" s="747">
        <f>+G50/'סיכום נכסי הקרן'!total</f>
        <v>2.4780696813822e-07</v>
      </c>
    </row>
    <row r="51" spans="1:256">
      <c r="B51" s="745" t="s">
        <v>317</v>
      </c>
      <c r="C51" s="721">
        <v>10000211</v>
      </c>
      <c r="D51" s="746">
        <v>41310</v>
      </c>
      <c r="E51" s="742">
        <v>629262</v>
      </c>
      <c r="F51" s="743">
        <v>-7.27</v>
      </c>
      <c r="G51" s="742">
        <v>-45.73</v>
      </c>
      <c r="H51" s="747">
        <f>+G51/'סיכום נכסי הקרן'!total</f>
        <v>-1.42903059936454e-06</v>
      </c>
    </row>
    <row r="52" spans="1:256">
      <c r="B52" s="745" t="s">
        <v>317</v>
      </c>
      <c r="C52" s="721">
        <v>10000213</v>
      </c>
      <c r="D52" s="746">
        <v>41312</v>
      </c>
      <c r="E52" s="742">
        <v>300660</v>
      </c>
      <c r="F52" s="743">
        <v>6.96</v>
      </c>
      <c r="G52" s="742">
        <v>20.93</v>
      </c>
      <c r="H52" s="747">
        <f>+G52/'סיכום נכסי הקרן'!total</f>
        <v>6.54047899512351e-07</v>
      </c>
    </row>
    <row r="53" spans="1:256">
      <c r="B53" s="745" t="s">
        <v>317</v>
      </c>
      <c r="C53" s="721">
        <v>10000214</v>
      </c>
      <c r="D53" s="746">
        <v>41360</v>
      </c>
      <c r="E53" s="742">
        <v>145348</v>
      </c>
      <c r="F53" s="743">
        <v>-0.41</v>
      </c>
      <c r="G53" s="742">
        <v>-0.6</v>
      </c>
      <c r="H53" s="747">
        <f>+G53/'סיכום נכסי הקרן'!total</f>
        <v>-1.87495814480368e-08</v>
      </c>
    </row>
    <row r="54" spans="1:256">
      <c r="B54" s="745" t="s">
        <v>317</v>
      </c>
      <c r="C54" s="721">
        <v>10000214</v>
      </c>
      <c r="D54" s="746">
        <v>41316</v>
      </c>
      <c r="E54" s="742">
        <v>740900</v>
      </c>
      <c r="F54" s="743">
        <v>1.51</v>
      </c>
      <c r="G54" s="742">
        <v>11.17</v>
      </c>
      <c r="H54" s="747">
        <f>+G54/'סיכום נכסי הקרן'!total</f>
        <v>3.49054707957618e-07</v>
      </c>
    </row>
    <row r="55" spans="1:256">
      <c r="B55" s="745" t="s">
        <v>317</v>
      </c>
      <c r="C55" s="721">
        <v>10000217</v>
      </c>
      <c r="D55" s="746">
        <v>41326</v>
      </c>
      <c r="E55" s="742">
        <v>1475720</v>
      </c>
      <c r="F55" s="743">
        <v>1.1</v>
      </c>
      <c r="G55" s="742">
        <v>16.26</v>
      </c>
      <c r="H55" s="747">
        <f>+G55/'סיכום נכסי הקרן'!total</f>
        <v>5.08113657241797e-07</v>
      </c>
    </row>
    <row r="56" spans="1:256">
      <c r="B56" s="745" t="s">
        <v>317</v>
      </c>
      <c r="C56" s="721">
        <v>10000222</v>
      </c>
      <c r="D56" s="746">
        <v>41340</v>
      </c>
      <c r="E56" s="742">
        <v>370540</v>
      </c>
      <c r="F56" s="743">
        <v>1.53</v>
      </c>
      <c r="G56" s="742">
        <v>5.68</v>
      </c>
      <c r="H56" s="747">
        <f>+G56/'סיכום נכסי הקרן'!total</f>
        <v>1.77496037708082e-07</v>
      </c>
    </row>
    <row r="57" spans="1:256">
      <c r="B57" s="745" t="s">
        <v>317</v>
      </c>
      <c r="C57" s="721">
        <v>10000224</v>
      </c>
      <c r="D57" s="746">
        <v>41344</v>
      </c>
      <c r="E57" s="742">
        <v>368410</v>
      </c>
      <c r="F57" s="743">
        <v>0.96</v>
      </c>
      <c r="G57" s="742">
        <v>3.55</v>
      </c>
      <c r="H57" s="747">
        <f>+G57/'סיכום נכסי הקרן'!total</f>
        <v>1.10935023567551e-07</v>
      </c>
    </row>
    <row r="58" spans="1:256">
      <c r="B58" s="745" t="s">
        <v>317</v>
      </c>
      <c r="C58" s="721">
        <v>10000227</v>
      </c>
      <c r="D58" s="746">
        <v>41351</v>
      </c>
      <c r="E58" s="742">
        <v>184805</v>
      </c>
      <c r="F58" s="743">
        <v>1.28</v>
      </c>
      <c r="G58" s="742">
        <v>2.37</v>
      </c>
      <c r="H58" s="747">
        <f>+G58/'סיכום נכסי הקרן'!total</f>
        <v>7.40608467197454e-08</v>
      </c>
    </row>
    <row r="59" spans="1:256">
      <c r="B59" s="745" t="s">
        <v>317</v>
      </c>
      <c r="C59" s="721">
        <v>10000501</v>
      </c>
      <c r="D59" s="746">
        <v>41270</v>
      </c>
      <c r="E59" s="742">
        <v>9986577.5</v>
      </c>
      <c r="F59" s="743">
        <v>2.16</v>
      </c>
      <c r="G59" s="742">
        <v>215.49</v>
      </c>
      <c r="H59" s="747">
        <f>+G59/'סיכום נכסי הקרן'!total</f>
        <v>6.73391217706242e-06</v>
      </c>
    </row>
    <row r="60" spans="1:256">
      <c r="B60" s="745" t="s">
        <v>317</v>
      </c>
      <c r="C60" s="721">
        <v>10000503</v>
      </c>
      <c r="D60" s="746">
        <v>41270</v>
      </c>
      <c r="E60" s="742">
        <v>15391500</v>
      </c>
      <c r="F60" s="743">
        <v>5.98</v>
      </c>
      <c r="G60" s="742">
        <v>920.41</v>
      </c>
      <c r="H60" s="747">
        <f>+G60/'סיכום נכסי הקרן'!total</f>
        <v>2.87621704343126e-05</v>
      </c>
    </row>
    <row r="61" spans="1:256">
      <c r="B61" s="745" t="s">
        <v>317</v>
      </c>
      <c r="C61" s="721">
        <v>10000505</v>
      </c>
      <c r="D61" s="746">
        <v>41274</v>
      </c>
      <c r="E61" s="742">
        <v>4940000</v>
      </c>
      <c r="F61" s="743">
        <v>5.5</v>
      </c>
      <c r="G61" s="742">
        <v>271.94</v>
      </c>
      <c r="H61" s="747">
        <f>+G61/'סיכום נכסי הקרן'!total</f>
        <v>8.49793529829855e-06</v>
      </c>
    </row>
    <row r="62" spans="1:256">
      <c r="B62" s="745" t="s">
        <v>317</v>
      </c>
      <c r="C62" s="721">
        <v>10000509</v>
      </c>
      <c r="D62" s="746">
        <v>41276</v>
      </c>
      <c r="E62" s="742">
        <v>4851730</v>
      </c>
      <c r="F62" s="743">
        <v>2.13</v>
      </c>
      <c r="G62" s="742">
        <v>103.17</v>
      </c>
      <c r="H62" s="747">
        <f>+G62/'סיכום נכסי הקרן'!total</f>
        <v>3.22399052998993e-06</v>
      </c>
    </row>
    <row r="63" spans="1:256">
      <c r="B63" s="745" t="s">
        <v>317</v>
      </c>
      <c r="C63" s="721">
        <v>10000517</v>
      </c>
      <c r="D63" s="746">
        <v>41281</v>
      </c>
      <c r="E63" s="742">
        <v>5695950</v>
      </c>
      <c r="F63" s="743">
        <v>3.8</v>
      </c>
      <c r="G63" s="742">
        <v>216.7</v>
      </c>
      <c r="H63" s="747">
        <f>+G63/'סיכום נכסי הקרן'!total</f>
        <v>6.77172383298263e-06</v>
      </c>
    </row>
    <row r="64" spans="1:256">
      <c r="B64" s="745" t="s">
        <v>317</v>
      </c>
      <c r="C64" s="721">
        <v>10000523</v>
      </c>
      <c r="D64" s="746">
        <v>41282</v>
      </c>
      <c r="E64" s="742">
        <v>1133700</v>
      </c>
      <c r="F64" s="743">
        <v>3.34</v>
      </c>
      <c r="G64" s="742">
        <v>37.86</v>
      </c>
      <c r="H64" s="747">
        <f>+G64/'סיכום נכסי הקרן'!total</f>
        <v>1.18309858937112e-06</v>
      </c>
    </row>
    <row r="65" spans="1:256">
      <c r="B65" s="745" t="s">
        <v>317</v>
      </c>
      <c r="C65" s="721">
        <v>10000526</v>
      </c>
      <c r="D65" s="746">
        <v>41288</v>
      </c>
      <c r="E65" s="742">
        <v>4377600</v>
      </c>
      <c r="F65" s="743">
        <v>-2.52</v>
      </c>
      <c r="G65" s="742">
        <v>-110.21</v>
      </c>
      <c r="H65" s="747">
        <f>+G65/'סיכום נכסי הקרן'!total</f>
        <v>-3.44398561898023e-06</v>
      </c>
    </row>
    <row r="66" spans="1:256">
      <c r="B66" s="745" t="s">
        <v>317</v>
      </c>
      <c r="C66" s="721">
        <v>10000529</v>
      </c>
      <c r="D66" s="746">
        <v>41291</v>
      </c>
      <c r="E66" s="742">
        <v>984960</v>
      </c>
      <c r="F66" s="743">
        <v>-2.17</v>
      </c>
      <c r="G66" s="742">
        <v>-21.4</v>
      </c>
      <c r="H66" s="747">
        <f>+G66/'סיכום נכסי הקרן'!total</f>
        <v>-6.68735071646646e-07</v>
      </c>
    </row>
    <row r="67" spans="1:256">
      <c r="B67" s="745" t="s">
        <v>317</v>
      </c>
      <c r="C67" s="721">
        <v>10000540</v>
      </c>
      <c r="D67" s="746">
        <v>41298</v>
      </c>
      <c r="E67" s="742">
        <v>1866250</v>
      </c>
      <c r="F67" s="743">
        <v>2.14</v>
      </c>
      <c r="G67" s="742">
        <v>39.88</v>
      </c>
      <c r="H67" s="747">
        <f>+G67/'סיכום נכסי הקרן'!total</f>
        <v>1.24622218024618e-06</v>
      </c>
    </row>
    <row r="68" spans="1:256">
      <c r="B68" s="745" t="s">
        <v>317</v>
      </c>
      <c r="C68" s="721">
        <v>10000546</v>
      </c>
      <c r="D68" s="746">
        <v>41302</v>
      </c>
      <c r="E68" s="742">
        <v>9322400</v>
      </c>
      <c r="F68" s="743">
        <v>-7.93</v>
      </c>
      <c r="G68" s="742">
        <v>-739.61</v>
      </c>
      <c r="H68" s="747">
        <f>+G68/'סיכום נכסי הקרן'!total</f>
        <v>-2.31122965579708e-05</v>
      </c>
    </row>
    <row r="69" spans="1:256">
      <c r="B69" s="745" t="s">
        <v>317</v>
      </c>
      <c r="C69" s="721">
        <v>10000556</v>
      </c>
      <c r="D69" s="746">
        <v>41310</v>
      </c>
      <c r="E69" s="742">
        <v>9788520</v>
      </c>
      <c r="F69" s="743">
        <v>-7.21</v>
      </c>
      <c r="G69" s="742">
        <v>-705.92</v>
      </c>
      <c r="H69" s="747">
        <f>+G69/'סיכום נכסי הקרן'!total</f>
        <v>-2.20595075596636e-05</v>
      </c>
    </row>
    <row r="70" spans="1:256">
      <c r="B70" s="745" t="s">
        <v>317</v>
      </c>
      <c r="C70" s="721">
        <v>10000564</v>
      </c>
      <c r="D70" s="746">
        <v>41319</v>
      </c>
      <c r="E70" s="742">
        <v>1845900</v>
      </c>
      <c r="F70" s="743">
        <v>1.06</v>
      </c>
      <c r="G70" s="742">
        <v>19.56</v>
      </c>
      <c r="H70" s="747">
        <f>+G70/'סיכום נכסי הקרן'!total</f>
        <v>6.11236355206e-07</v>
      </c>
    </row>
    <row r="71" spans="1:256">
      <c r="B71" s="745" t="s">
        <v>317</v>
      </c>
      <c r="C71" s="721">
        <v>10000573</v>
      </c>
      <c r="D71" s="746">
        <v>41326</v>
      </c>
      <c r="E71" s="742">
        <v>7384400</v>
      </c>
      <c r="F71" s="743">
        <v>1.07</v>
      </c>
      <c r="G71" s="742">
        <v>79.03</v>
      </c>
      <c r="H71" s="747">
        <f>+G71/'סיכום נכסי הקרן'!total</f>
        <v>2.46963236973058e-06</v>
      </c>
    </row>
    <row r="72" spans="1:256">
      <c r="B72" s="745" t="s">
        <v>317</v>
      </c>
      <c r="C72" s="721">
        <v>10000576</v>
      </c>
      <c r="D72" s="746">
        <v>41330</v>
      </c>
      <c r="E72" s="742">
        <v>3352770</v>
      </c>
      <c r="F72" s="743">
        <v>1.95</v>
      </c>
      <c r="G72" s="742">
        <v>65.31</v>
      </c>
      <c r="H72" s="747">
        <f>+G72/'סיכום נכסי הקרן'!total</f>
        <v>2.04089194061881e-06</v>
      </c>
    </row>
    <row r="73" spans="1:256">
      <c r="B73" s="745" t="s">
        <v>317</v>
      </c>
      <c r="C73" s="721">
        <v>10000588</v>
      </c>
      <c r="D73" s="746">
        <v>41346</v>
      </c>
      <c r="E73" s="742">
        <v>1658475</v>
      </c>
      <c r="F73" s="743">
        <v>0.89</v>
      </c>
      <c r="G73" s="742">
        <v>14.77</v>
      </c>
      <c r="H73" s="747">
        <f>+G73/'סיכום נכסי הקרן'!total</f>
        <v>4.61552196645839e-07</v>
      </c>
    </row>
    <row r="74" spans="1:256">
      <c r="B74" s="745" t="s">
        <v>317</v>
      </c>
      <c r="C74" s="721">
        <v>10005233</v>
      </c>
      <c r="D74" s="746">
        <v>41274</v>
      </c>
      <c r="E74" s="742">
        <v>16834500</v>
      </c>
      <c r="F74" s="743">
        <v>2.48</v>
      </c>
      <c r="G74" s="742">
        <v>417.03</v>
      </c>
      <c r="H74" s="747">
        <f>+G74/'סיכום נכסי הקרן'!total</f>
        <v>1.3031896585458e-05</v>
      </c>
    </row>
    <row r="75" spans="1:256">
      <c r="A75" s="723"/>
      <c r="B75" s="745" t="s">
        <v>317</v>
      </c>
      <c r="C75" s="721">
        <v>10005238</v>
      </c>
      <c r="D75" s="746">
        <v>41276</v>
      </c>
      <c r="E75" s="742">
        <v>14892000</v>
      </c>
      <c r="F75" s="743">
        <v>2.01</v>
      </c>
      <c r="G75" s="742">
        <v>298.7</v>
      </c>
      <c r="H75" s="747">
        <f>+G75/'סיכום נכסי הקרן'!total</f>
        <v>9.33416663088099e-06</v>
      </c>
      <c r="I75" s="723"/>
      <c r="J75" s="723"/>
      <c r="K75" s="723"/>
      <c r="L75" s="723"/>
      <c r="M75" s="723"/>
      <c r="N75" s="723"/>
      <c r="O75" s="723"/>
      <c r="P75" s="723"/>
      <c r="Q75" s="723"/>
      <c r="R75" s="723"/>
      <c r="S75" s="723"/>
      <c r="T75" s="723"/>
      <c r="U75" s="723"/>
      <c r="V75" s="723"/>
      <c r="W75" s="723"/>
      <c r="X75" s="723"/>
      <c r="Y75" s="723"/>
      <c r="Z75" s="723"/>
      <c r="AA75" s="723"/>
      <c r="AB75" s="723"/>
      <c r="AC75" s="723"/>
      <c r="AD75" s="723"/>
      <c r="AE75" s="723"/>
      <c r="AF75" s="723"/>
      <c r="AG75" s="723"/>
      <c r="AH75" s="723"/>
      <c r="AI75" s="723"/>
      <c r="AJ75" s="723"/>
      <c r="AK75" s="723"/>
      <c r="AL75" s="723"/>
      <c r="AM75" s="723"/>
      <c r="AN75" s="723"/>
      <c r="AO75" s="723"/>
      <c r="AP75" s="723"/>
      <c r="AQ75" s="723"/>
      <c r="AR75" s="723"/>
      <c r="AS75" s="723"/>
      <c r="AT75" s="723"/>
      <c r="AU75" s="723"/>
      <c r="AV75" s="723"/>
      <c r="AW75" s="723"/>
      <c r="AX75" s="723"/>
      <c r="AY75" s="723"/>
      <c r="AZ75" s="723"/>
      <c r="BA75" s="723"/>
      <c r="BB75" s="723"/>
      <c r="BC75" s="723"/>
      <c r="BD75" s="723"/>
      <c r="BE75" s="723"/>
      <c r="BF75" s="723"/>
      <c r="BG75" s="723"/>
      <c r="BH75" s="723"/>
      <c r="BI75" s="723"/>
      <c r="BJ75" s="723"/>
      <c r="BK75" s="723"/>
      <c r="BL75" s="723"/>
      <c r="BM75" s="723"/>
      <c r="BN75" s="723"/>
      <c r="BO75" s="723"/>
      <c r="BP75" s="723"/>
      <c r="BQ75" s="723"/>
      <c r="BR75" s="723"/>
      <c r="BS75" s="723"/>
      <c r="BT75" s="723"/>
      <c r="BU75" s="723"/>
      <c r="BV75" s="723"/>
      <c r="BW75" s="723"/>
      <c r="BX75" s="723"/>
      <c r="BY75" s="723"/>
      <c r="BZ75" s="723"/>
      <c r="CA75" s="723"/>
      <c r="CB75" s="723"/>
      <c r="CC75" s="723"/>
      <c r="CD75" s="723"/>
      <c r="CE75" s="723"/>
      <c r="CF75" s="723"/>
      <c r="CG75" s="723"/>
      <c r="CH75" s="723"/>
      <c r="CI75" s="723"/>
      <c r="CJ75" s="723"/>
      <c r="CK75" s="723"/>
      <c r="CL75" s="723"/>
      <c r="CM75" s="723"/>
      <c r="CN75" s="723"/>
      <c r="CO75" s="723"/>
      <c r="CP75" s="723"/>
      <c r="CQ75" s="723"/>
      <c r="CR75" s="723"/>
      <c r="CS75" s="723"/>
      <c r="CT75" s="723"/>
      <c r="CU75" s="723"/>
      <c r="CV75" s="723"/>
      <c r="CW75" s="723"/>
      <c r="CX75" s="723"/>
      <c r="CY75" s="723"/>
      <c r="CZ75" s="723"/>
      <c r="DA75" s="723"/>
      <c r="DB75" s="723"/>
      <c r="DC75" s="723"/>
      <c r="DD75" s="723"/>
      <c r="DE75" s="723"/>
      <c r="DF75" s="723"/>
      <c r="DG75" s="723"/>
      <c r="DH75" s="723"/>
      <c r="DI75" s="723"/>
      <c r="DJ75" s="723"/>
      <c r="DK75" s="723"/>
      <c r="DL75" s="723"/>
      <c r="DM75" s="723"/>
      <c r="DN75" s="723"/>
      <c r="DO75" s="723"/>
      <c r="DP75" s="723"/>
      <c r="DQ75" s="723"/>
      <c r="DR75" s="723"/>
      <c r="DS75" s="723"/>
      <c r="DT75" s="723"/>
      <c r="DU75" s="723"/>
      <c r="DV75" s="723"/>
      <c r="DW75" s="723"/>
      <c r="DX75" s="723"/>
      <c r="DY75" s="723"/>
      <c r="DZ75" s="723"/>
      <c r="EA75" s="723"/>
      <c r="EB75" s="723"/>
      <c r="EC75" s="723"/>
      <c r="ED75" s="723"/>
      <c r="EE75" s="723"/>
      <c r="EF75" s="723"/>
      <c r="EG75" s="723"/>
      <c r="EH75" s="723"/>
      <c r="EI75" s="723"/>
      <c r="EJ75" s="723"/>
      <c r="EK75" s="723"/>
      <c r="EL75" s="723"/>
      <c r="EM75" s="723"/>
      <c r="EN75" s="723"/>
      <c r="EO75" s="723"/>
      <c r="EP75" s="723"/>
      <c r="EQ75" s="723"/>
      <c r="ER75" s="723"/>
      <c r="ES75" s="723"/>
      <c r="ET75" s="723"/>
      <c r="EU75" s="723"/>
      <c r="EV75" s="723"/>
      <c r="EW75" s="723"/>
      <c r="EX75" s="723"/>
      <c r="EY75" s="723"/>
      <c r="EZ75" s="723"/>
      <c r="FA75" s="723"/>
      <c r="FB75" s="723"/>
      <c r="FC75" s="723"/>
      <c r="FD75" s="723"/>
      <c r="FE75" s="723"/>
      <c r="FF75" s="723"/>
      <c r="FG75" s="723"/>
      <c r="FH75" s="723"/>
      <c r="FI75" s="723"/>
      <c r="FJ75" s="723"/>
      <c r="FK75" s="723"/>
      <c r="FL75" s="723"/>
      <c r="FM75" s="723"/>
      <c r="FN75" s="723"/>
      <c r="FO75" s="723"/>
      <c r="FP75" s="723"/>
      <c r="FQ75" s="723"/>
      <c r="FR75" s="723"/>
      <c r="FS75" s="723"/>
      <c r="FT75" s="723"/>
      <c r="FU75" s="723"/>
      <c r="FV75" s="723"/>
      <c r="FW75" s="723"/>
      <c r="FX75" s="723"/>
      <c r="FY75" s="723"/>
      <c r="FZ75" s="723"/>
      <c r="GA75" s="723"/>
      <c r="GB75" s="723"/>
      <c r="GC75" s="723"/>
      <c r="GD75" s="723"/>
      <c r="GE75" s="723"/>
      <c r="GF75" s="723"/>
      <c r="GG75" s="723"/>
      <c r="GH75" s="723"/>
      <c r="GI75" s="723"/>
      <c r="GJ75" s="723"/>
      <c r="GK75" s="723"/>
      <c r="GL75" s="723"/>
      <c r="GM75" s="723"/>
      <c r="GN75" s="723"/>
      <c r="GO75" s="723"/>
      <c r="GP75" s="723"/>
      <c r="GQ75" s="723"/>
      <c r="GR75" s="723"/>
      <c r="GS75" s="723"/>
      <c r="GT75" s="723"/>
      <c r="GU75" s="723"/>
      <c r="GV75" s="723"/>
      <c r="GW75" s="723"/>
      <c r="GX75" s="723"/>
      <c r="GY75" s="723"/>
      <c r="GZ75" s="723"/>
      <c r="HA75" s="723"/>
      <c r="HB75" s="723"/>
      <c r="HC75" s="723"/>
      <c r="HD75" s="723"/>
      <c r="HE75" s="723"/>
      <c r="HF75" s="723"/>
      <c r="HG75" s="723"/>
      <c r="HH75" s="723"/>
      <c r="HI75" s="723"/>
      <c r="HJ75" s="723"/>
      <c r="HK75" s="723"/>
      <c r="HL75" s="723"/>
      <c r="HM75" s="723"/>
      <c r="HN75" s="723"/>
      <c r="HO75" s="723"/>
      <c r="HP75" s="723"/>
      <c r="HQ75" s="723"/>
      <c r="HR75" s="723"/>
      <c r="HS75" s="723"/>
      <c r="HT75" s="723"/>
      <c r="HU75" s="723"/>
      <c r="HV75" s="723"/>
      <c r="HW75" s="723"/>
      <c r="HX75" s="723"/>
      <c r="HY75" s="723"/>
      <c r="HZ75" s="723"/>
      <c r="IA75" s="723"/>
      <c r="IB75" s="723"/>
      <c r="IC75" s="723"/>
      <c r="ID75" s="723"/>
      <c r="IE75" s="723"/>
      <c r="IF75" s="723"/>
      <c r="IG75" s="723"/>
      <c r="IH75" s="723"/>
      <c r="II75" s="723"/>
      <c r="IJ75" s="723"/>
      <c r="IK75" s="723"/>
      <c r="IL75" s="723"/>
      <c r="IM75" s="723"/>
      <c r="IN75" s="723"/>
      <c r="IO75" s="723"/>
      <c r="IP75" s="723"/>
      <c r="IQ75" s="723"/>
      <c r="IR75" s="723"/>
      <c r="IS75" s="723"/>
      <c r="IT75" s="723"/>
      <c r="IU75" s="723"/>
      <c r="IV75" s="723"/>
    </row>
    <row r="76" spans="1:256">
      <c r="B76" s="745" t="s">
        <v>317</v>
      </c>
      <c r="C76" s="721">
        <v>10005246</v>
      </c>
      <c r="D76" s="746">
        <v>41282</v>
      </c>
      <c r="E76" s="742">
        <v>11342400</v>
      </c>
      <c r="F76" s="743">
        <v>3.47</v>
      </c>
      <c r="G76" s="742">
        <v>393.99</v>
      </c>
      <c r="H76" s="747">
        <f>+G76/'סיכום נכסי הקרן'!total</f>
        <v>1.23119126578534e-05</v>
      </c>
    </row>
    <row r="77" spans="1:256">
      <c r="A77" s="723"/>
      <c r="B77" s="745" t="s">
        <v>317</v>
      </c>
      <c r="C77" s="721">
        <v>10005247</v>
      </c>
      <c r="D77" s="746">
        <v>41282</v>
      </c>
      <c r="E77" s="742">
        <v>113385000</v>
      </c>
      <c r="F77" s="743">
        <v>3.44</v>
      </c>
      <c r="G77" s="742">
        <v>3900.96</v>
      </c>
      <c r="H77" s="747">
        <f>+G77/'סיכום נכסי הקרן'!total</f>
        <v>0.000121902278742556</v>
      </c>
      <c r="I77" s="723"/>
      <c r="J77" s="723"/>
      <c r="K77" s="723"/>
      <c r="L77" s="723"/>
      <c r="M77" s="723"/>
      <c r="N77" s="723"/>
      <c r="O77" s="723"/>
      <c r="P77" s="723"/>
      <c r="Q77" s="723"/>
      <c r="R77" s="723"/>
      <c r="S77" s="723"/>
      <c r="T77" s="723"/>
      <c r="U77" s="723"/>
      <c r="V77" s="723"/>
      <c r="W77" s="723"/>
      <c r="X77" s="723"/>
      <c r="Y77" s="723"/>
      <c r="Z77" s="723"/>
      <c r="AA77" s="723"/>
      <c r="AB77" s="723"/>
      <c r="AC77" s="723"/>
      <c r="AD77" s="723"/>
      <c r="AE77" s="723"/>
      <c r="AF77" s="723"/>
      <c r="AG77" s="723"/>
      <c r="AH77" s="723"/>
      <c r="AI77" s="723"/>
      <c r="AJ77" s="723"/>
      <c r="AK77" s="723"/>
      <c r="AL77" s="723"/>
      <c r="AM77" s="723"/>
      <c r="AN77" s="723"/>
      <c r="AO77" s="723"/>
      <c r="AP77" s="723"/>
      <c r="AQ77" s="723"/>
      <c r="AR77" s="723"/>
      <c r="AS77" s="723"/>
      <c r="AT77" s="723"/>
      <c r="AU77" s="723"/>
      <c r="AV77" s="723"/>
      <c r="AW77" s="723"/>
      <c r="AX77" s="723"/>
      <c r="AY77" s="723"/>
      <c r="AZ77" s="723"/>
      <c r="BA77" s="723"/>
      <c r="BB77" s="723"/>
      <c r="BC77" s="723"/>
      <c r="BD77" s="723"/>
      <c r="BE77" s="723"/>
      <c r="BF77" s="723"/>
      <c r="BG77" s="723"/>
      <c r="BH77" s="723"/>
      <c r="BI77" s="723"/>
      <c r="BJ77" s="723"/>
      <c r="BK77" s="723"/>
      <c r="BL77" s="723"/>
      <c r="BM77" s="723"/>
      <c r="BN77" s="723"/>
      <c r="BO77" s="723"/>
      <c r="BP77" s="723"/>
      <c r="BQ77" s="723"/>
      <c r="BR77" s="723"/>
      <c r="BS77" s="723"/>
      <c r="BT77" s="723"/>
      <c r="BU77" s="723"/>
      <c r="BV77" s="723"/>
      <c r="BW77" s="723"/>
      <c r="BX77" s="723"/>
      <c r="BY77" s="723"/>
      <c r="BZ77" s="723"/>
      <c r="CA77" s="723"/>
      <c r="CB77" s="723"/>
      <c r="CC77" s="723"/>
      <c r="CD77" s="723"/>
      <c r="CE77" s="723"/>
      <c r="CF77" s="723"/>
      <c r="CG77" s="723"/>
      <c r="CH77" s="723"/>
      <c r="CI77" s="723"/>
      <c r="CJ77" s="723"/>
      <c r="CK77" s="723"/>
      <c r="CL77" s="723"/>
      <c r="CM77" s="723"/>
      <c r="CN77" s="723"/>
      <c r="CO77" s="723"/>
      <c r="CP77" s="723"/>
      <c r="CQ77" s="723"/>
      <c r="CR77" s="723"/>
      <c r="CS77" s="723"/>
      <c r="CT77" s="723"/>
      <c r="CU77" s="723"/>
      <c r="CV77" s="723"/>
      <c r="CW77" s="723"/>
      <c r="CX77" s="723"/>
      <c r="CY77" s="723"/>
      <c r="CZ77" s="723"/>
      <c r="DA77" s="723"/>
      <c r="DB77" s="723"/>
      <c r="DC77" s="723"/>
      <c r="DD77" s="723"/>
      <c r="DE77" s="723"/>
      <c r="DF77" s="723"/>
      <c r="DG77" s="723"/>
      <c r="DH77" s="723"/>
      <c r="DI77" s="723"/>
      <c r="DJ77" s="723"/>
      <c r="DK77" s="723"/>
      <c r="DL77" s="723"/>
      <c r="DM77" s="723"/>
      <c r="DN77" s="723"/>
      <c r="DO77" s="723"/>
      <c r="DP77" s="723"/>
      <c r="DQ77" s="723"/>
      <c r="DR77" s="723"/>
      <c r="DS77" s="723"/>
      <c r="DT77" s="723"/>
      <c r="DU77" s="723"/>
      <c r="DV77" s="723"/>
      <c r="DW77" s="723"/>
      <c r="DX77" s="723"/>
      <c r="DY77" s="723"/>
      <c r="DZ77" s="723"/>
      <c r="EA77" s="723"/>
      <c r="EB77" s="723"/>
      <c r="EC77" s="723"/>
      <c r="ED77" s="723"/>
      <c r="EE77" s="723"/>
      <c r="EF77" s="723"/>
      <c r="EG77" s="723"/>
      <c r="EH77" s="723"/>
      <c r="EI77" s="723"/>
      <c r="EJ77" s="723"/>
      <c r="EK77" s="723"/>
      <c r="EL77" s="723"/>
      <c r="EM77" s="723"/>
      <c r="EN77" s="723"/>
      <c r="EO77" s="723"/>
      <c r="EP77" s="723"/>
      <c r="EQ77" s="723"/>
      <c r="ER77" s="723"/>
      <c r="ES77" s="723"/>
      <c r="ET77" s="723"/>
      <c r="EU77" s="723"/>
      <c r="EV77" s="723"/>
      <c r="EW77" s="723"/>
      <c r="EX77" s="723"/>
      <c r="EY77" s="723"/>
      <c r="EZ77" s="723"/>
      <c r="FA77" s="723"/>
      <c r="FB77" s="723"/>
      <c r="FC77" s="723"/>
      <c r="FD77" s="723"/>
      <c r="FE77" s="723"/>
      <c r="FF77" s="723"/>
      <c r="FG77" s="723"/>
      <c r="FH77" s="723"/>
      <c r="FI77" s="723"/>
      <c r="FJ77" s="723"/>
      <c r="FK77" s="723"/>
      <c r="FL77" s="723"/>
      <c r="FM77" s="723"/>
      <c r="FN77" s="723"/>
      <c r="FO77" s="723"/>
      <c r="FP77" s="723"/>
      <c r="FQ77" s="723"/>
      <c r="FR77" s="723"/>
      <c r="FS77" s="723"/>
      <c r="FT77" s="723"/>
      <c r="FU77" s="723"/>
      <c r="FV77" s="723"/>
      <c r="FW77" s="723"/>
      <c r="FX77" s="723"/>
      <c r="FY77" s="723"/>
      <c r="FZ77" s="723"/>
      <c r="GA77" s="723"/>
      <c r="GB77" s="723"/>
      <c r="GC77" s="723"/>
      <c r="GD77" s="723"/>
      <c r="GE77" s="723"/>
      <c r="GF77" s="723"/>
      <c r="GG77" s="723"/>
      <c r="GH77" s="723"/>
      <c r="GI77" s="723"/>
      <c r="GJ77" s="723"/>
      <c r="GK77" s="723"/>
      <c r="GL77" s="723"/>
      <c r="GM77" s="723"/>
      <c r="GN77" s="723"/>
      <c r="GO77" s="723"/>
      <c r="GP77" s="723"/>
      <c r="GQ77" s="723"/>
      <c r="GR77" s="723"/>
      <c r="GS77" s="723"/>
      <c r="GT77" s="723"/>
      <c r="GU77" s="723"/>
      <c r="GV77" s="723"/>
      <c r="GW77" s="723"/>
      <c r="GX77" s="723"/>
      <c r="GY77" s="723"/>
      <c r="GZ77" s="723"/>
      <c r="HA77" s="723"/>
      <c r="HB77" s="723"/>
      <c r="HC77" s="723"/>
      <c r="HD77" s="723"/>
      <c r="HE77" s="723"/>
      <c r="HF77" s="723"/>
      <c r="HG77" s="723"/>
      <c r="HH77" s="723"/>
      <c r="HI77" s="723"/>
      <c r="HJ77" s="723"/>
      <c r="HK77" s="723"/>
      <c r="HL77" s="723"/>
      <c r="HM77" s="723"/>
      <c r="HN77" s="723"/>
      <c r="HO77" s="723"/>
      <c r="HP77" s="723"/>
      <c r="HQ77" s="723"/>
      <c r="HR77" s="723"/>
      <c r="HS77" s="723"/>
      <c r="HT77" s="723"/>
      <c r="HU77" s="723"/>
      <c r="HV77" s="723"/>
      <c r="HW77" s="723"/>
      <c r="HX77" s="723"/>
      <c r="HY77" s="723"/>
      <c r="HZ77" s="723"/>
      <c r="IA77" s="723"/>
      <c r="IB77" s="723"/>
      <c r="IC77" s="723"/>
      <c r="ID77" s="723"/>
      <c r="IE77" s="723"/>
      <c r="IF77" s="723"/>
      <c r="IG77" s="723"/>
      <c r="IH77" s="723"/>
      <c r="II77" s="723"/>
      <c r="IJ77" s="723"/>
      <c r="IK77" s="723"/>
      <c r="IL77" s="723"/>
      <c r="IM77" s="723"/>
      <c r="IN77" s="723"/>
      <c r="IO77" s="723"/>
      <c r="IP77" s="723"/>
      <c r="IQ77" s="723"/>
      <c r="IR77" s="723"/>
      <c r="IS77" s="723"/>
      <c r="IT77" s="723"/>
      <c r="IU77" s="723"/>
      <c r="IV77" s="723"/>
    </row>
    <row r="78" spans="1:256">
      <c r="B78" s="745" t="s">
        <v>317</v>
      </c>
      <c r="C78" s="721">
        <v>10005251</v>
      </c>
      <c r="D78" s="746">
        <v>41282</v>
      </c>
      <c r="E78" s="742">
        <v>37755000</v>
      </c>
      <c r="F78" s="743">
        <v>3.34</v>
      </c>
      <c r="G78" s="742">
        <v>1260.34</v>
      </c>
      <c r="H78" s="747">
        <f>+G78/'סיכום נכסי הקרן'!total</f>
        <v>3.93847458036978e-05</v>
      </c>
    </row>
    <row r="79" spans="1:256">
      <c r="B79" s="745" t="s">
        <v>317</v>
      </c>
      <c r="C79" s="721">
        <v>10005259</v>
      </c>
      <c r="D79" s="746">
        <v>41284</v>
      </c>
      <c r="E79" s="742">
        <v>75376000</v>
      </c>
      <c r="F79" s="743">
        <v>3.17</v>
      </c>
      <c r="G79" s="742">
        <v>2386.73</v>
      </c>
      <c r="H79" s="747">
        <f>+G79/'סיכום נכסי הקרן'!total</f>
        <v>7.45836475491215e-05</v>
      </c>
    </row>
    <row r="80" spans="1:256">
      <c r="B80" s="745" t="s">
        <v>317</v>
      </c>
      <c r="C80" s="721">
        <v>10005261</v>
      </c>
      <c r="D80" s="746">
        <v>41288</v>
      </c>
      <c r="E80" s="742">
        <v>74684000</v>
      </c>
      <c r="F80" s="743">
        <v>2.27</v>
      </c>
      <c r="G80" s="742">
        <v>1695.03</v>
      </c>
      <c r="H80" s="747">
        <f>+G80/'סיכום נכסי הקרן'!total</f>
        <v>5.29685050697764e-05</v>
      </c>
    </row>
    <row r="81" spans="1:256">
      <c r="B81" s="745" t="s">
        <v>317</v>
      </c>
      <c r="C81" s="721">
        <v>10005269</v>
      </c>
      <c r="D81" s="746">
        <v>41289</v>
      </c>
      <c r="E81" s="742">
        <v>37452000</v>
      </c>
      <c r="F81" s="743">
        <v>2.52</v>
      </c>
      <c r="G81" s="742">
        <v>944.73</v>
      </c>
      <c r="H81" s="747">
        <f>+G81/'סיכום נכסי הקרן'!total</f>
        <v>2.95221534690063e-05</v>
      </c>
    </row>
    <row r="82" spans="1:256">
      <c r="B82" s="745" t="s">
        <v>317</v>
      </c>
      <c r="C82" s="721">
        <v>10005272</v>
      </c>
      <c r="D82" s="746">
        <v>41290</v>
      </c>
      <c r="E82" s="742">
        <v>59852800</v>
      </c>
      <c r="F82" s="743">
        <v>2.41</v>
      </c>
      <c r="G82" s="742">
        <v>1441.23</v>
      </c>
      <c r="H82" s="747">
        <f>+G82/'סיכום נכסי הקרן'!total</f>
        <v>4.50374321172568e-05</v>
      </c>
    </row>
    <row r="83" spans="1:256">
      <c r="B83" s="745" t="s">
        <v>317</v>
      </c>
      <c r="C83" s="721">
        <v>10005275</v>
      </c>
      <c r="D83" s="746">
        <v>41291</v>
      </c>
      <c r="E83" s="742">
        <v>93400000</v>
      </c>
      <c r="F83" s="743">
        <v>2.28</v>
      </c>
      <c r="G83" s="742">
        <v>2132.01</v>
      </c>
      <c r="H83" s="747">
        <f>+G83/'סיכום נכסי הקרן'!total</f>
        <v>6.66238252383816e-05</v>
      </c>
    </row>
    <row r="84" spans="1:256">
      <c r="B84" s="745" t="s">
        <v>317</v>
      </c>
      <c r="C84" s="721">
        <v>10005280</v>
      </c>
      <c r="D84" s="746">
        <v>41291</v>
      </c>
      <c r="E84" s="742">
        <v>74500000</v>
      </c>
      <c r="F84" s="743">
        <v>1.99</v>
      </c>
      <c r="G84" s="742">
        <v>1485.79</v>
      </c>
      <c r="H84" s="747">
        <f>+G84/'סיכום נכסי הקרן'!total</f>
        <v>4.64299010327977e-05</v>
      </c>
    </row>
    <row r="85" spans="1:256">
      <c r="B85" s="745" t="s">
        <v>317</v>
      </c>
      <c r="C85" s="721">
        <v>10005281</v>
      </c>
      <c r="D85" s="746">
        <v>41291</v>
      </c>
      <c r="E85" s="742">
        <v>111789000</v>
      </c>
      <c r="F85" s="743">
        <v>2.03</v>
      </c>
      <c r="G85" s="742">
        <v>2267.65</v>
      </c>
      <c r="H85" s="747">
        <f>+G85/'סיכום נכסי הקרן'!total</f>
        <v>7.08624806177344e-05</v>
      </c>
    </row>
    <row r="86" spans="1:256">
      <c r="B86" s="745" t="s">
        <v>317</v>
      </c>
      <c r="C86" s="721">
        <v>10005288</v>
      </c>
      <c r="D86" s="746">
        <v>41297</v>
      </c>
      <c r="E86" s="742">
        <v>85985500</v>
      </c>
      <c r="F86" s="743">
        <v>2.32</v>
      </c>
      <c r="G86" s="742">
        <v>1993.65</v>
      </c>
      <c r="H86" s="747">
        <f>+G86/'סיכום נכסי הקרן'!total</f>
        <v>6.23001717564643e-05</v>
      </c>
    </row>
    <row r="87" spans="1:256">
      <c r="B87" s="745" t="s">
        <v>317</v>
      </c>
      <c r="C87" s="721">
        <v>10005290</v>
      </c>
      <c r="D87" s="746">
        <v>41297</v>
      </c>
      <c r="E87" s="742">
        <v>216415400</v>
      </c>
      <c r="F87" s="743">
        <v>2.13</v>
      </c>
      <c r="G87" s="742">
        <v>4610.34</v>
      </c>
      <c r="H87" s="747">
        <f>+G87/'סיכום נכסי הקרן'!total</f>
        <v>0.00014406990888857</v>
      </c>
    </row>
    <row r="88" spans="1:256">
      <c r="B88" s="745" t="s">
        <v>317</v>
      </c>
      <c r="C88" s="721">
        <v>10005296</v>
      </c>
      <c r="D88" s="746">
        <v>41302</v>
      </c>
      <c r="E88" s="742">
        <v>14962800</v>
      </c>
      <c r="F88" s="743">
        <v>2.36</v>
      </c>
      <c r="G88" s="742">
        <v>352.4</v>
      </c>
      <c r="H88" s="747">
        <f>+G88/'סיכום נכסי הקרן'!total</f>
        <v>1.10122541704803e-05</v>
      </c>
    </row>
    <row r="89" spans="1:256">
      <c r="B89" s="745" t="s">
        <v>317</v>
      </c>
      <c r="C89" s="721">
        <v>10005298</v>
      </c>
      <c r="D89" s="746">
        <v>41302</v>
      </c>
      <c r="E89" s="742">
        <v>74910000</v>
      </c>
      <c r="F89" s="743">
        <v>2.48</v>
      </c>
      <c r="G89" s="742">
        <v>1857.89</v>
      </c>
      <c r="H89" s="747">
        <f>+G89/'סיכום נכסי הקרן'!total</f>
        <v>5.80577664608218e-05</v>
      </c>
    </row>
    <row r="90" spans="1:256">
      <c r="B90" s="745" t="s">
        <v>317</v>
      </c>
      <c r="C90" s="721">
        <v>10005300</v>
      </c>
      <c r="D90" s="746">
        <v>41302</v>
      </c>
      <c r="E90" s="742">
        <v>153483500</v>
      </c>
      <c r="F90" s="743">
        <v>2.43</v>
      </c>
      <c r="G90" s="742">
        <v>3726.78</v>
      </c>
      <c r="H90" s="747">
        <f>+G90/'סיכום נכסי הקרן'!total</f>
        <v>0.000116459275248191</v>
      </c>
    </row>
    <row r="91" spans="1:256">
      <c r="B91" s="745" t="s">
        <v>317</v>
      </c>
      <c r="C91" s="721">
        <v>10005302</v>
      </c>
      <c r="D91" s="746">
        <v>41302</v>
      </c>
      <c r="E91" s="742">
        <v>74848000</v>
      </c>
      <c r="F91" s="743">
        <v>2.4</v>
      </c>
      <c r="G91" s="742">
        <v>1795.97</v>
      </c>
      <c r="H91" s="747">
        <f>+G91/'סיכום נכסי הקרן'!total</f>
        <v>5.61228096553844e-05</v>
      </c>
    </row>
    <row r="92" spans="1:256">
      <c r="B92" s="745" t="s">
        <v>317</v>
      </c>
      <c r="C92" s="721">
        <v>10005309</v>
      </c>
      <c r="D92" s="746">
        <v>41304</v>
      </c>
      <c r="E92" s="742">
        <v>67321800</v>
      </c>
      <c r="F92" s="743">
        <v>2.34</v>
      </c>
      <c r="G92" s="742">
        <v>1575.03</v>
      </c>
      <c r="H92" s="747">
        <f>+G92/'סיכום נכסי הקרן'!total</f>
        <v>4.9218588780169e-05</v>
      </c>
    </row>
    <row r="93" spans="1:256">
      <c r="B93" s="745" t="s">
        <v>317</v>
      </c>
      <c r="C93" s="721">
        <v>10005311</v>
      </c>
      <c r="D93" s="746">
        <v>41304</v>
      </c>
      <c r="E93" s="742">
        <v>74796000</v>
      </c>
      <c r="F93" s="743">
        <v>2.33</v>
      </c>
      <c r="G93" s="742">
        <v>1744.04</v>
      </c>
      <c r="H93" s="747">
        <f>+G93/'סיכום נכסי הקרן'!total</f>
        <v>5.45000333810568e-05</v>
      </c>
    </row>
    <row r="94" spans="1:256">
      <c r="B94" s="745" t="s">
        <v>317</v>
      </c>
      <c r="C94" s="721">
        <v>10005321</v>
      </c>
      <c r="D94" s="746">
        <v>41309</v>
      </c>
      <c r="E94" s="742">
        <v>73948000</v>
      </c>
      <c r="F94" s="743">
        <v>1.18</v>
      </c>
      <c r="G94" s="742">
        <v>876</v>
      </c>
      <c r="H94" s="747">
        <f>+G94/'סיכום נכסי הקרן'!total</f>
        <v>2.73743889141337e-05</v>
      </c>
    </row>
    <row r="95" spans="1:256">
      <c r="B95" s="745" t="s">
        <v>317</v>
      </c>
      <c r="C95" s="721">
        <v>10005323</v>
      </c>
      <c r="D95" s="746">
        <v>41309</v>
      </c>
      <c r="E95" s="742">
        <v>321482400</v>
      </c>
      <c r="F95" s="743">
        <v>1.13</v>
      </c>
      <c r="G95" s="742">
        <v>3619.52</v>
      </c>
      <c r="H95" s="747">
        <f>+G95/'סיכום נכסי הקרן'!total</f>
        <v>0.00011310747507133</v>
      </c>
    </row>
    <row r="96" spans="1:256">
      <c r="B96" s="745" t="s">
        <v>317</v>
      </c>
      <c r="C96" s="721">
        <v>10005329</v>
      </c>
      <c r="D96" s="746">
        <v>41309</v>
      </c>
      <c r="E96" s="742">
        <v>110880000</v>
      </c>
      <c r="F96" s="743">
        <v>1.15</v>
      </c>
      <c r="G96" s="742">
        <v>1272.07</v>
      </c>
      <c r="H96" s="747">
        <f>+G96/'סיכום נכסי הקרן'!total</f>
        <v>3.9751300121007e-05</v>
      </c>
    </row>
    <row r="97" spans="1:256">
      <c r="B97" s="745" t="s">
        <v>317</v>
      </c>
      <c r="C97" s="721">
        <v>10005338</v>
      </c>
      <c r="D97" s="746">
        <v>41316</v>
      </c>
      <c r="E97" s="742">
        <v>118595200</v>
      </c>
      <c r="F97" s="743">
        <v>1.5</v>
      </c>
      <c r="G97" s="742">
        <v>1772.96</v>
      </c>
      <c r="H97" s="747">
        <f>+G97/'סיכום נכסי הקרן'!total</f>
        <v>5.54037632068522e-05</v>
      </c>
    </row>
    <row r="98" spans="1:256">
      <c r="B98" s="745" t="s">
        <v>317</v>
      </c>
      <c r="C98" s="721">
        <v>10005355</v>
      </c>
      <c r="D98" s="746">
        <v>41319</v>
      </c>
      <c r="E98" s="742">
        <v>55374000</v>
      </c>
      <c r="F98" s="743">
        <v>1.03</v>
      </c>
      <c r="G98" s="742">
        <v>570.15</v>
      </c>
      <c r="H98" s="747">
        <f>+G98/'סיכום נכסי הקרן'!total</f>
        <v>1.7816789770997e-05</v>
      </c>
    </row>
    <row r="99" spans="1:256">
      <c r="B99" s="745" t="s">
        <v>317</v>
      </c>
      <c r="C99" s="721">
        <v>10005360</v>
      </c>
      <c r="D99" s="746">
        <v>41319</v>
      </c>
      <c r="E99" s="742">
        <v>284145400</v>
      </c>
      <c r="F99" s="743">
        <v>0.94</v>
      </c>
      <c r="G99" s="742">
        <v>2659.19</v>
      </c>
      <c r="H99" s="747">
        <f>+G99/'סיכום נכסי הקרן'!total</f>
        <v>8.3097832484675e-05</v>
      </c>
    </row>
    <row r="100" spans="1:256">
      <c r="B100" s="745" t="s">
        <v>317</v>
      </c>
      <c r="C100" s="721">
        <v>10005374</v>
      </c>
      <c r="D100" s="746">
        <v>41326</v>
      </c>
      <c r="E100" s="742">
        <v>38802750</v>
      </c>
      <c r="F100" s="743">
        <v>1.07</v>
      </c>
      <c r="G100" s="742">
        <v>416.59</v>
      </c>
      <c r="H100" s="747">
        <f>+G100/'סיכום נכסי הקרן'!total</f>
        <v>1.30181468923961e-05</v>
      </c>
    </row>
    <row r="101" spans="1:256">
      <c r="B101" s="745" t="s">
        <v>317</v>
      </c>
      <c r="C101" s="721">
        <v>10005380</v>
      </c>
      <c r="D101" s="746">
        <v>41330</v>
      </c>
      <c r="E101" s="742">
        <v>350385000</v>
      </c>
      <c r="F101" s="743">
        <v>1.89</v>
      </c>
      <c r="G101" s="742">
        <v>6619.72</v>
      </c>
      <c r="H101" s="747">
        <f>+G101/'סיכום נכסי הקרן'!total</f>
        <v>0.000206861632171997</v>
      </c>
    </row>
    <row r="102" spans="1:256">
      <c r="B102" s="745" t="s">
        <v>317</v>
      </c>
      <c r="C102" s="721">
        <v>10005381</v>
      </c>
      <c r="D102" s="746">
        <v>41330</v>
      </c>
      <c r="E102" s="742">
        <v>432332000</v>
      </c>
      <c r="F102" s="743">
        <v>1.88</v>
      </c>
      <c r="G102" s="742">
        <v>8111.19</v>
      </c>
      <c r="H102" s="747">
        <f>+G102/'סיכום נכסי הקרן'!total</f>
        <v>0.000253469029242503</v>
      </c>
    </row>
    <row r="103" spans="1:256">
      <c r="B103" s="745" t="s">
        <v>317</v>
      </c>
      <c r="C103" s="721">
        <v>10005406</v>
      </c>
      <c r="D103" s="746">
        <v>41333</v>
      </c>
      <c r="E103" s="742">
        <v>211794900</v>
      </c>
      <c r="F103" s="743">
        <v>1.56</v>
      </c>
      <c r="G103" s="742">
        <v>3298.78</v>
      </c>
      <c r="H103" s="747">
        <f>+G103/'סיכום נכסי הקרן'!total</f>
        <v>0.000103084573815258</v>
      </c>
    </row>
    <row r="104" spans="1:256">
      <c r="B104" s="745" t="s">
        <v>317</v>
      </c>
      <c r="C104" s="721">
        <v>10005408</v>
      </c>
      <c r="D104" s="746">
        <v>41333</v>
      </c>
      <c r="E104" s="742">
        <v>475968000</v>
      </c>
      <c r="F104" s="743">
        <v>1.63</v>
      </c>
      <c r="G104" s="742">
        <v>7765.07</v>
      </c>
      <c r="H104" s="747">
        <f>+G104/'סיכום נכסי הקרן'!total</f>
        <v>0.000242653020691179</v>
      </c>
    </row>
    <row r="105" spans="1:256">
      <c r="B105" s="745" t="s">
        <v>317</v>
      </c>
      <c r="C105" s="721">
        <v>10005410</v>
      </c>
      <c r="D105" s="746">
        <v>41333</v>
      </c>
      <c r="E105" s="742">
        <v>55761000</v>
      </c>
      <c r="F105" s="743">
        <v>1.6</v>
      </c>
      <c r="G105" s="742">
        <v>893.52</v>
      </c>
      <c r="H105" s="747">
        <f>+G105/'סיכום נכסי הקרן'!total</f>
        <v>2.79218766924164e-05</v>
      </c>
    </row>
    <row r="106" spans="1:256">
      <c r="B106" s="745" t="s">
        <v>317</v>
      </c>
      <c r="C106" s="721">
        <v>10005421</v>
      </c>
      <c r="D106" s="746">
        <v>41338</v>
      </c>
      <c r="E106" s="742">
        <v>280822500</v>
      </c>
      <c r="F106" s="743">
        <v>2.3</v>
      </c>
      <c r="G106" s="742">
        <v>6460.63</v>
      </c>
      <c r="H106" s="747">
        <f>+G106/'סיכום נכסי הקרן'!total</f>
        <v>0.00020189018065105</v>
      </c>
    </row>
    <row r="107" spans="1:256">
      <c r="B107" s="745" t="s">
        <v>317</v>
      </c>
      <c r="C107" s="721">
        <v>10005426</v>
      </c>
      <c r="D107" s="746">
        <v>41340</v>
      </c>
      <c r="E107" s="742">
        <v>74306000</v>
      </c>
      <c r="F107" s="743">
        <v>1.52</v>
      </c>
      <c r="G107" s="742">
        <v>1132.95</v>
      </c>
      <c r="H107" s="747">
        <f>+G107/'סיכום נכסי הקרן'!total</f>
        <v>3.54038971692555e-05</v>
      </c>
    </row>
    <row r="108" spans="1:256">
      <c r="B108" s="745" t="s">
        <v>317</v>
      </c>
      <c r="C108" s="721">
        <v>10005427</v>
      </c>
      <c r="D108" s="746">
        <v>41340</v>
      </c>
      <c r="E108" s="742">
        <v>137307000</v>
      </c>
      <c r="F108" s="743">
        <v>1.41</v>
      </c>
      <c r="G108" s="742">
        <v>1937.39</v>
      </c>
      <c r="H108" s="747">
        <f>+G108/'סיכום נכסי הקרן'!total</f>
        <v>6.05420860026867e-05</v>
      </c>
    </row>
    <row r="109" spans="1:256">
      <c r="B109" s="745" t="s">
        <v>317</v>
      </c>
      <c r="C109" s="721">
        <v>10005434</v>
      </c>
      <c r="D109" s="746">
        <v>41345</v>
      </c>
      <c r="E109" s="742">
        <v>36920000</v>
      </c>
      <c r="F109" s="743">
        <v>0.9</v>
      </c>
      <c r="G109" s="742">
        <v>333.13</v>
      </c>
      <c r="H109" s="747">
        <f>+G109/'סיכום נכסי הקרן'!total</f>
        <v>1.04100801129742e-05</v>
      </c>
    </row>
    <row r="110" spans="1:256">
      <c r="B110" s="745" t="s">
        <v>317</v>
      </c>
      <c r="C110" s="721">
        <v>10005439</v>
      </c>
      <c r="D110" s="746">
        <v>41345</v>
      </c>
      <c r="E110" s="742">
        <v>556676600</v>
      </c>
      <c r="F110" s="743">
        <v>0.75</v>
      </c>
      <c r="G110" s="742">
        <v>4200.6</v>
      </c>
      <c r="H110" s="747">
        <f>+G110/'סיכום נכסי הקרן'!total</f>
        <v>0.000131265819717706</v>
      </c>
    </row>
    <row r="111" spans="1:256">
      <c r="B111" s="745" t="s">
        <v>317</v>
      </c>
      <c r="C111" s="721">
        <v>10005440</v>
      </c>
      <c r="D111" s="746">
        <v>41345</v>
      </c>
      <c r="E111" s="742">
        <v>276495000</v>
      </c>
      <c r="F111" s="743">
        <v>0.75</v>
      </c>
      <c r="G111" s="742">
        <v>2086.39</v>
      </c>
      <c r="H111" s="747">
        <f>+G111/'סיכום נכסי הקרן'!total</f>
        <v>6.51982320622825e-05</v>
      </c>
    </row>
    <row r="112" spans="1:256">
      <c r="B112" s="745" t="s">
        <v>317</v>
      </c>
      <c r="C112" s="721">
        <v>10005442</v>
      </c>
      <c r="D112" s="746">
        <v>41346</v>
      </c>
      <c r="E112" s="742">
        <v>18427500</v>
      </c>
      <c r="F112" s="743">
        <v>0.89</v>
      </c>
      <c r="G112" s="742">
        <v>164.13</v>
      </c>
      <c r="H112" s="747">
        <f>+G112/'סיכום נכסי הקרן'!total</f>
        <v>5.12894800511047e-06</v>
      </c>
    </row>
    <row r="113" spans="1:256">
      <c r="B113" s="745" t="s">
        <v>317</v>
      </c>
      <c r="C113" s="721">
        <v>10005449</v>
      </c>
      <c r="D113" s="746">
        <v>41346</v>
      </c>
      <c r="E113" s="742">
        <v>18511500</v>
      </c>
      <c r="F113" s="743">
        <v>1.17</v>
      </c>
      <c r="G113" s="742">
        <v>217.32</v>
      </c>
      <c r="H113" s="747">
        <f>+G113/'סיכום נכסי הקרן'!total</f>
        <v>6.79109840047893e-06</v>
      </c>
    </row>
    <row r="114" spans="1:256">
      <c r="B114" s="745" t="s">
        <v>317</v>
      </c>
      <c r="C114" s="721">
        <v>10005456</v>
      </c>
      <c r="D114" s="746">
        <v>41347</v>
      </c>
      <c r="E114" s="742">
        <v>148436000</v>
      </c>
      <c r="F114" s="743">
        <v>1.39</v>
      </c>
      <c r="G114" s="742">
        <v>2059.25</v>
      </c>
      <c r="H114" s="747">
        <f>+G114/'סיכום נכסי הקרן'!total</f>
        <v>6.4350125994783e-05</v>
      </c>
    </row>
    <row r="115" spans="1:256">
      <c r="B115" s="745" t="s">
        <v>317</v>
      </c>
      <c r="C115" s="721">
        <v>10005475</v>
      </c>
      <c r="D115" s="746">
        <v>41353</v>
      </c>
      <c r="E115" s="742">
        <v>59132800</v>
      </c>
      <c r="F115" s="743">
        <v>0.98</v>
      </c>
      <c r="G115" s="742">
        <v>579.56</v>
      </c>
      <c r="H115" s="747">
        <f>+G115/'סיכום נכסי הקרן'!total</f>
        <v>1.8110845706707e-05</v>
      </c>
    </row>
    <row r="116" spans="1:256">
      <c r="B116" s="745" t="s">
        <v>317</v>
      </c>
      <c r="C116" s="721">
        <v>10005479</v>
      </c>
      <c r="D116" s="746">
        <v>41354</v>
      </c>
      <c r="E116" s="742">
        <v>66430800</v>
      </c>
      <c r="F116" s="743">
        <v>0.84</v>
      </c>
      <c r="G116" s="742">
        <v>558.76</v>
      </c>
      <c r="H116" s="747">
        <f>+G116/'סיכום נכסי הקרן'!total</f>
        <v>1.74608602165084e-05</v>
      </c>
    </row>
    <row r="117" spans="1:256">
      <c r="B117" s="745" t="s">
        <v>317</v>
      </c>
      <c r="C117" s="721">
        <v>10005486</v>
      </c>
      <c r="D117" s="746">
        <v>41354</v>
      </c>
      <c r="E117" s="742">
        <v>357464400</v>
      </c>
      <c r="F117" s="743">
        <v>0.7</v>
      </c>
      <c r="G117" s="742">
        <v>2489.24</v>
      </c>
      <c r="H117" s="747">
        <f>+G117/'סיכום נכסי הקרן'!total</f>
        <v>7.77870135395186e-05</v>
      </c>
    </row>
    <row r="118" spans="1:256">
      <c r="B118" s="745" t="s">
        <v>317</v>
      </c>
      <c r="C118" s="721">
        <v>10005488</v>
      </c>
      <c r="D118" s="746">
        <v>41354</v>
      </c>
      <c r="E118" s="742">
        <v>75563000</v>
      </c>
      <c r="F118" s="743">
        <v>0.72</v>
      </c>
      <c r="G118" s="742">
        <v>542.41</v>
      </c>
      <c r="H118" s="747">
        <f>+G118/'סיכום נכסי הקרן'!total</f>
        <v>1.69499341220494e-05</v>
      </c>
    </row>
    <row r="119" spans="1:256">
      <c r="B119" s="745" t="s">
        <v>317</v>
      </c>
      <c r="C119" s="721">
        <v>10005494</v>
      </c>
      <c r="D119" s="746">
        <v>41360</v>
      </c>
      <c r="E119" s="742">
        <v>36336000</v>
      </c>
      <c r="F119" s="743">
        <v>-0.47</v>
      </c>
      <c r="G119" s="742">
        <v>-170.36</v>
      </c>
      <c r="H119" s="747">
        <f>+G119/'סיכום נכסי הקרן'!total</f>
        <v>-5.32363115914592e-06</v>
      </c>
    </row>
    <row r="120" spans="1:256">
      <c r="B120" s="745" t="s">
        <v>317</v>
      </c>
      <c r="C120" s="721">
        <v>10005495</v>
      </c>
      <c r="D120" s="746">
        <v>41360</v>
      </c>
      <c r="E120" s="742">
        <v>72690000</v>
      </c>
      <c r="F120" s="743">
        <v>-0.44</v>
      </c>
      <c r="G120" s="742">
        <v>-322.74</v>
      </c>
      <c r="H120" s="747">
        <f>+G120/'סיכום נכסי הקרן'!total</f>
        <v>-1.0085399860899e-05</v>
      </c>
    </row>
    <row r="121" spans="1:256">
      <c r="B121" s="745" t="s">
        <v>317</v>
      </c>
      <c r="C121" s="721">
        <v>10005507</v>
      </c>
      <c r="D121" s="746">
        <v>41354</v>
      </c>
      <c r="E121" s="742">
        <v>73691000</v>
      </c>
      <c r="F121" s="743">
        <v>0.68</v>
      </c>
      <c r="G121" s="742">
        <v>500.29</v>
      </c>
      <c r="H121" s="747">
        <f>+G121/'סיכום נכסי הקרן'!total</f>
        <v>1.56337135043972e-05</v>
      </c>
    </row>
    <row r="122" spans="1:256">
      <c r="B122" s="744" t="str">
        <v>₪ / מט"ח סה"כ</v>
      </c>
      <c r="C122" s="723"/>
      <c r="D122" s="748"/>
      <c r="E122" s="739"/>
      <c r="F122" s="740"/>
      <c r="G122" s="739">
        <f>SUM(G13:G121)</f>
        <v>98319.59</v>
      </c>
      <c r="H122" s="749">
        <f>+G122/'סיכום נכסי הקרן'!total</f>
        <v>0.00307241860107098</v>
      </c>
    </row>
    <row r="123" spans="1:256">
      <c r="B123" s="750"/>
      <c r="E123" s="742"/>
      <c r="F123" s="743"/>
    </row>
    <row r="124" spans="1:256">
      <c r="B124" s="744" t="str">
        <v>מט"ח / מט"ח</v>
      </c>
      <c r="C124" s="723"/>
      <c r="D124" s="723"/>
      <c r="E124" s="739"/>
      <c r="F124" s="740"/>
      <c r="G124" s="723"/>
      <c r="H124" s="723"/>
    </row>
    <row r="125" spans="1:256">
      <c r="B125" s="745" t="s">
        <v>318</v>
      </c>
      <c r="C125" s="721">
        <v>10000149</v>
      </c>
      <c r="D125" s="746">
        <v>41281</v>
      </c>
      <c r="E125" s="742">
        <v>598441.56</v>
      </c>
      <c r="F125" s="743">
        <v>6.64</v>
      </c>
      <c r="G125" s="742">
        <v>39.71</v>
      </c>
      <c r="H125" s="747">
        <f>+G125/'סיכום נכסי הקרן'!total</f>
        <v>1.2409097988359e-06</v>
      </c>
    </row>
    <row r="126" spans="1:256">
      <c r="B126" s="745" t="s">
        <v>318</v>
      </c>
      <c r="C126" s="721">
        <v>10000152</v>
      </c>
      <c r="D126" s="746">
        <v>41297</v>
      </c>
      <c r="E126" s="742">
        <v>932240</v>
      </c>
      <c r="F126" s="743">
        <v>-4.31</v>
      </c>
      <c r="G126" s="742">
        <v>-40.15</v>
      </c>
      <c r="H126" s="747">
        <f>+G126/'סיכום נכסי הקרן'!total</f>
        <v>-1.2546594918978e-06</v>
      </c>
    </row>
    <row r="127" spans="1:256">
      <c r="B127" s="745" t="s">
        <v>318</v>
      </c>
      <c r="C127" s="721">
        <v>10000155</v>
      </c>
      <c r="D127" s="746">
        <v>41323</v>
      </c>
      <c r="E127" s="742">
        <v>218880</v>
      </c>
      <c r="F127" s="743">
        <v>0.12</v>
      </c>
      <c r="G127" s="742">
        <v>0.25</v>
      </c>
      <c r="H127" s="747">
        <f>+G127/'סיכום נכסי הקרן'!total</f>
        <v>7.81232560334867e-09</v>
      </c>
    </row>
    <row r="128" spans="1:256">
      <c r="B128" s="745" t="s">
        <v>318</v>
      </c>
      <c r="C128" s="721">
        <v>10000158</v>
      </c>
      <c r="D128" s="746">
        <v>41344</v>
      </c>
      <c r="E128" s="742">
        <v>474123.26</v>
      </c>
      <c r="F128" s="743">
        <v>1.68</v>
      </c>
      <c r="G128" s="742">
        <v>7.95</v>
      </c>
      <c r="H128" s="747">
        <f>+G128/'סיכום נכסי הקרן'!total</f>
        <v>2.48431954186488e-07</v>
      </c>
    </row>
    <row r="129" spans="1:256">
      <c r="B129" s="745" t="s">
        <v>318</v>
      </c>
      <c r="C129" s="721">
        <v>10000160</v>
      </c>
      <c r="D129" s="746">
        <v>41352</v>
      </c>
      <c r="E129" s="742">
        <v>109440</v>
      </c>
      <c r="F129" s="743">
        <v>-1.35</v>
      </c>
      <c r="G129" s="742">
        <v>-1.48</v>
      </c>
      <c r="H129" s="747">
        <f>+G129/'סיכום נכסי הקרן'!total</f>
        <v>-4.62489675718241e-08</v>
      </c>
    </row>
    <row r="130" spans="1:256">
      <c r="B130" s="745" t="s">
        <v>318</v>
      </c>
      <c r="C130" s="721">
        <v>10000164</v>
      </c>
      <c r="D130" s="746">
        <v>41241</v>
      </c>
      <c r="E130" s="742">
        <v>430936.45</v>
      </c>
      <c r="F130" s="743">
        <v>13.11</v>
      </c>
      <c r="G130" s="742">
        <v>56.51</v>
      </c>
      <c r="H130" s="747">
        <f>+G130/'סיכום נכסי הקרן'!total</f>
        <v>1.76589807938093e-06</v>
      </c>
    </row>
    <row r="131" spans="1:256">
      <c r="B131" s="745" t="s">
        <v>318</v>
      </c>
      <c r="C131" s="721">
        <v>10000172</v>
      </c>
      <c r="D131" s="746">
        <v>41262</v>
      </c>
      <c r="E131" s="742">
        <v>437760</v>
      </c>
      <c r="F131" s="743">
        <v>10.37</v>
      </c>
      <c r="G131" s="742">
        <v>45.4</v>
      </c>
      <c r="H131" s="747">
        <f>+G131/'סיכום נכסי הקרן'!total</f>
        <v>1.41871832956812e-06</v>
      </c>
    </row>
    <row r="132" spans="1:256">
      <c r="B132" s="745" t="s">
        <v>318</v>
      </c>
      <c r="C132" s="721">
        <v>10000174</v>
      </c>
      <c r="D132" s="746">
        <v>41269</v>
      </c>
      <c r="E132" s="742">
        <v>255360</v>
      </c>
      <c r="F132" s="743">
        <v>9.29</v>
      </c>
      <c r="G132" s="742">
        <v>23.71</v>
      </c>
      <c r="H132" s="747">
        <f>+G132/'סיכום נכסי הקרן'!total</f>
        <v>7.40920960221588e-07</v>
      </c>
    </row>
    <row r="133" spans="1:256">
      <c r="B133" s="745" t="s">
        <v>318</v>
      </c>
      <c r="C133" s="721">
        <v>10000189</v>
      </c>
      <c r="D133" s="746">
        <v>41239</v>
      </c>
      <c r="E133" s="742">
        <v>523338.03</v>
      </c>
      <c r="F133" s="743">
        <v>12.89</v>
      </c>
      <c r="G133" s="742">
        <v>67.43</v>
      </c>
      <c r="H133" s="747">
        <f>+G133/'סיכום נכסי הקרן'!total</f>
        <v>2.1071404617352e-06</v>
      </c>
    </row>
    <row r="134" spans="1:256">
      <c r="B134" s="745" t="s">
        <v>318</v>
      </c>
      <c r="C134" s="721">
        <v>10000190</v>
      </c>
      <c r="D134" s="746">
        <v>41298</v>
      </c>
      <c r="E134" s="742">
        <v>1218477.6</v>
      </c>
      <c r="F134" s="743">
        <v>4.33</v>
      </c>
      <c r="G134" s="742">
        <v>52.71</v>
      </c>
      <c r="H134" s="747">
        <f>+G134/'סיכום נכסי הקרן'!total</f>
        <v>1.64715073021003e-06</v>
      </c>
    </row>
    <row r="135" spans="1:256">
      <c r="B135" s="745" t="s">
        <v>318</v>
      </c>
      <c r="C135" s="721">
        <v>10000191</v>
      </c>
      <c r="D135" s="746">
        <v>41241</v>
      </c>
      <c r="E135" s="742">
        <v>174160.85</v>
      </c>
      <c r="F135" s="743">
        <v>13.11</v>
      </c>
      <c r="G135" s="742">
        <v>22.84</v>
      </c>
      <c r="H135" s="747">
        <f>+G135/'סיכום נכסי הקרן'!total</f>
        <v>7.13734067121934e-07</v>
      </c>
    </row>
    <row r="136" spans="1:256">
      <c r="B136" s="745" t="s">
        <v>318</v>
      </c>
      <c r="C136" s="721">
        <v>10000192</v>
      </c>
      <c r="D136" s="746">
        <v>41298</v>
      </c>
      <c r="E136" s="742">
        <v>547200</v>
      </c>
      <c r="F136" s="743">
        <v>4.45</v>
      </c>
      <c r="G136" s="742">
        <v>24.36</v>
      </c>
      <c r="H136" s="747">
        <f>+G136/'סיכום נכסי הקרן'!total</f>
        <v>7.61233006790294e-07</v>
      </c>
    </row>
    <row r="137" spans="1:256">
      <c r="B137" s="745" t="s">
        <v>318</v>
      </c>
      <c r="C137" s="721">
        <v>10000194</v>
      </c>
      <c r="D137" s="746">
        <v>41310</v>
      </c>
      <c r="E137" s="742">
        <v>229612.67</v>
      </c>
      <c r="F137" s="743">
        <v>2.66</v>
      </c>
      <c r="G137" s="742">
        <v>6.11</v>
      </c>
      <c r="H137" s="747">
        <f>+G137/'סיכום נכסי הקרן'!total</f>
        <v>1.90933237745841e-07</v>
      </c>
    </row>
    <row r="138" spans="1:256">
      <c r="B138" s="745" t="s">
        <v>318</v>
      </c>
      <c r="C138" s="721">
        <v>10000196</v>
      </c>
      <c r="D138" s="746">
        <v>41310</v>
      </c>
      <c r="E138" s="742">
        <v>200333.9</v>
      </c>
      <c r="F138" s="743">
        <v>4.54</v>
      </c>
      <c r="G138" s="742">
        <v>9.1</v>
      </c>
      <c r="H138" s="747">
        <f>+G138/'סיכום נכסי הקרן'!total</f>
        <v>2.84368651961891e-07</v>
      </c>
    </row>
    <row r="139" spans="1:256">
      <c r="B139" s="745" t="s">
        <v>318</v>
      </c>
      <c r="C139" s="721">
        <v>10000197</v>
      </c>
      <c r="D139" s="746">
        <v>41310</v>
      </c>
      <c r="E139" s="742">
        <v>322137</v>
      </c>
      <c r="F139" s="743">
        <v>-1.92</v>
      </c>
      <c r="G139" s="742">
        <v>-6.18</v>
      </c>
      <c r="H139" s="747">
        <f>+G139/'סיכום נכסי הקרן'!total</f>
        <v>-1.93120688914779e-07</v>
      </c>
    </row>
    <row r="140" spans="1:256">
      <c r="B140" s="745" t="s">
        <v>318</v>
      </c>
      <c r="C140" s="721">
        <v>10000201</v>
      </c>
      <c r="D140" s="746">
        <v>41269</v>
      </c>
      <c r="E140" s="742">
        <v>583680</v>
      </c>
      <c r="F140" s="743">
        <v>9.29</v>
      </c>
      <c r="G140" s="742">
        <v>54.2</v>
      </c>
      <c r="H140" s="747">
        <f>+G140/'סיכום נכסי הקרן'!total</f>
        <v>1.69371219080599e-06</v>
      </c>
    </row>
    <row r="141" spans="1:256">
      <c r="B141" s="745" t="s">
        <v>318</v>
      </c>
      <c r="C141" s="721">
        <v>10000201</v>
      </c>
      <c r="D141" s="746">
        <v>41317</v>
      </c>
      <c r="E141" s="742">
        <v>734123.52</v>
      </c>
      <c r="F141" s="743">
        <v>4.69</v>
      </c>
      <c r="G141" s="742">
        <v>34.42</v>
      </c>
      <c r="H141" s="747">
        <f>+G141/'סיכום נכסי הקרן'!total</f>
        <v>1.07560098906904e-06</v>
      </c>
    </row>
    <row r="142" spans="1:256">
      <c r="B142" s="745" t="s">
        <v>318</v>
      </c>
      <c r="C142" s="721">
        <v>10000206</v>
      </c>
      <c r="D142" s="746">
        <v>41338</v>
      </c>
      <c r="E142" s="742">
        <v>91704.55</v>
      </c>
      <c r="F142" s="743">
        <v>1</v>
      </c>
      <c r="G142" s="742">
        <v>0.91</v>
      </c>
      <c r="H142" s="747">
        <f>+G142/'סיכום נכסי הקרן'!total</f>
        <v>2.84368651961892e-08</v>
      </c>
    </row>
    <row r="143" spans="1:256">
      <c r="B143" s="745" t="s">
        <v>318</v>
      </c>
      <c r="C143" s="721">
        <v>10000210</v>
      </c>
      <c r="D143" s="746">
        <v>41310</v>
      </c>
      <c r="E143" s="742">
        <v>182400</v>
      </c>
      <c r="F143" s="743">
        <v>0.84</v>
      </c>
      <c r="G143" s="742">
        <v>1.53</v>
      </c>
      <c r="H143" s="747">
        <f>+G143/'סיכום נכסי הקרן'!total</f>
        <v>4.78114326924939e-08</v>
      </c>
    </row>
    <row r="144" spans="1:256">
      <c r="B144" s="745" t="s">
        <v>318</v>
      </c>
      <c r="C144" s="721">
        <v>10000211</v>
      </c>
      <c r="D144" s="746">
        <v>41344</v>
      </c>
      <c r="E144" s="742">
        <v>474714.24</v>
      </c>
      <c r="F144" s="743">
        <v>1.74</v>
      </c>
      <c r="G144" s="742">
        <v>8.27</v>
      </c>
      <c r="H144" s="747">
        <f>+G144/'סיכום נכסי הקרן'!total</f>
        <v>2.58431730958774e-07</v>
      </c>
    </row>
    <row r="145" spans="1:256">
      <c r="B145" s="745" t="s">
        <v>318</v>
      </c>
      <c r="C145" s="721">
        <v>10000213</v>
      </c>
      <c r="D145" s="746">
        <v>41352</v>
      </c>
      <c r="E145" s="742">
        <v>255360</v>
      </c>
      <c r="F145" s="743">
        <v>-1.07</v>
      </c>
      <c r="G145" s="742">
        <v>-2.73</v>
      </c>
      <c r="H145" s="747">
        <f>+G145/'סיכום נכסי הקרן'!total</f>
        <v>-8.53105955885675e-08</v>
      </c>
    </row>
    <row r="146" spans="1:256">
      <c r="A146" s="723"/>
      <c r="B146" s="745" t="s">
        <v>318</v>
      </c>
      <c r="C146" s="721">
        <v>10000215</v>
      </c>
      <c r="D146" s="746">
        <v>41317</v>
      </c>
      <c r="E146" s="742">
        <v>2447078.4</v>
      </c>
      <c r="F146" s="743">
        <v>4.69</v>
      </c>
      <c r="G146" s="742">
        <v>114.74</v>
      </c>
      <c r="H146" s="747">
        <f>+G146/'סיכום נכסי הקרן'!total</f>
        <v>3.5855449589129e-06</v>
      </c>
      <c r="I146" s="723"/>
      <c r="J146" s="723"/>
      <c r="K146" s="723"/>
      <c r="L146" s="723"/>
      <c r="M146" s="723"/>
      <c r="N146" s="723"/>
      <c r="O146" s="723"/>
      <c r="P146" s="723"/>
      <c r="Q146" s="723"/>
      <c r="R146" s="723"/>
      <c r="S146" s="723"/>
      <c r="T146" s="723"/>
      <c r="U146" s="723"/>
      <c r="V146" s="723"/>
      <c r="W146" s="723"/>
      <c r="X146" s="723"/>
      <c r="Y146" s="723"/>
      <c r="Z146" s="723"/>
      <c r="AA146" s="723"/>
      <c r="AB146" s="723"/>
      <c r="AC146" s="723"/>
      <c r="AD146" s="723"/>
      <c r="AE146" s="723"/>
      <c r="AF146" s="723"/>
      <c r="AG146" s="723"/>
      <c r="AH146" s="723"/>
      <c r="AI146" s="723"/>
      <c r="AJ146" s="723"/>
      <c r="AK146" s="723"/>
      <c r="AL146" s="723"/>
      <c r="AM146" s="723"/>
      <c r="AN146" s="723"/>
      <c r="AO146" s="723"/>
      <c r="AP146" s="723"/>
      <c r="AQ146" s="723"/>
      <c r="AR146" s="723"/>
      <c r="AS146" s="723"/>
      <c r="AT146" s="723"/>
      <c r="AU146" s="723"/>
      <c r="AV146" s="723"/>
      <c r="AW146" s="723"/>
      <c r="AX146" s="723"/>
      <c r="AY146" s="723"/>
      <c r="AZ146" s="723"/>
      <c r="BA146" s="723"/>
      <c r="BB146" s="723"/>
      <c r="BC146" s="723"/>
      <c r="BD146" s="723"/>
      <c r="BE146" s="723"/>
      <c r="BF146" s="723"/>
      <c r="BG146" s="723"/>
      <c r="BH146" s="723"/>
      <c r="BI146" s="723"/>
      <c r="BJ146" s="723"/>
      <c r="BK146" s="723"/>
      <c r="BL146" s="723"/>
      <c r="BM146" s="723"/>
      <c r="BN146" s="723"/>
      <c r="BO146" s="723"/>
      <c r="BP146" s="723"/>
      <c r="BQ146" s="723"/>
      <c r="BR146" s="723"/>
      <c r="BS146" s="723"/>
      <c r="BT146" s="723"/>
      <c r="BU146" s="723"/>
      <c r="BV146" s="723"/>
      <c r="BW146" s="723"/>
      <c r="BX146" s="723"/>
      <c r="BY146" s="723"/>
      <c r="BZ146" s="723"/>
      <c r="CA146" s="723"/>
      <c r="CB146" s="723"/>
      <c r="CC146" s="723"/>
      <c r="CD146" s="723"/>
      <c r="CE146" s="723"/>
      <c r="CF146" s="723"/>
      <c r="CG146" s="723"/>
      <c r="CH146" s="723"/>
      <c r="CI146" s="723"/>
      <c r="CJ146" s="723"/>
      <c r="CK146" s="723"/>
      <c r="CL146" s="723"/>
      <c r="CM146" s="723"/>
      <c r="CN146" s="723"/>
      <c r="CO146" s="723"/>
      <c r="CP146" s="723"/>
      <c r="CQ146" s="723"/>
      <c r="CR146" s="723"/>
      <c r="CS146" s="723"/>
      <c r="CT146" s="723"/>
      <c r="CU146" s="723"/>
      <c r="CV146" s="723"/>
      <c r="CW146" s="723"/>
      <c r="CX146" s="723"/>
      <c r="CY146" s="723"/>
      <c r="CZ146" s="723"/>
      <c r="DA146" s="723"/>
      <c r="DB146" s="723"/>
      <c r="DC146" s="723"/>
      <c r="DD146" s="723"/>
      <c r="DE146" s="723"/>
      <c r="DF146" s="723"/>
      <c r="DG146" s="723"/>
      <c r="DH146" s="723"/>
      <c r="DI146" s="723"/>
      <c r="DJ146" s="723"/>
      <c r="DK146" s="723"/>
      <c r="DL146" s="723"/>
      <c r="DM146" s="723"/>
      <c r="DN146" s="723"/>
      <c r="DO146" s="723"/>
      <c r="DP146" s="723"/>
      <c r="DQ146" s="723"/>
      <c r="DR146" s="723"/>
      <c r="DS146" s="723"/>
      <c r="DT146" s="723"/>
      <c r="DU146" s="723"/>
      <c r="DV146" s="723"/>
      <c r="DW146" s="723"/>
      <c r="DX146" s="723"/>
      <c r="DY146" s="723"/>
      <c r="DZ146" s="723"/>
      <c r="EA146" s="723"/>
      <c r="EB146" s="723"/>
      <c r="EC146" s="723"/>
      <c r="ED146" s="723"/>
      <c r="EE146" s="723"/>
      <c r="EF146" s="723"/>
      <c r="EG146" s="723"/>
      <c r="EH146" s="723"/>
      <c r="EI146" s="723"/>
      <c r="EJ146" s="723"/>
      <c r="EK146" s="723"/>
      <c r="EL146" s="723"/>
      <c r="EM146" s="723"/>
      <c r="EN146" s="723"/>
      <c r="EO146" s="723"/>
      <c r="EP146" s="723"/>
      <c r="EQ146" s="723"/>
      <c r="ER146" s="723"/>
      <c r="ES146" s="723"/>
      <c r="ET146" s="723"/>
      <c r="EU146" s="723"/>
      <c r="EV146" s="723"/>
      <c r="EW146" s="723"/>
      <c r="EX146" s="723"/>
      <c r="EY146" s="723"/>
      <c r="EZ146" s="723"/>
      <c r="FA146" s="723"/>
      <c r="FB146" s="723"/>
      <c r="FC146" s="723"/>
      <c r="FD146" s="723"/>
      <c r="FE146" s="723"/>
      <c r="FF146" s="723"/>
      <c r="FG146" s="723"/>
      <c r="FH146" s="723"/>
      <c r="FI146" s="723"/>
      <c r="FJ146" s="723"/>
      <c r="FK146" s="723"/>
      <c r="FL146" s="723"/>
      <c r="FM146" s="723"/>
      <c r="FN146" s="723"/>
      <c r="FO146" s="723"/>
      <c r="FP146" s="723"/>
      <c r="FQ146" s="723"/>
      <c r="FR146" s="723"/>
      <c r="FS146" s="723"/>
      <c r="FT146" s="723"/>
      <c r="FU146" s="723"/>
      <c r="FV146" s="723"/>
      <c r="FW146" s="723"/>
      <c r="FX146" s="723"/>
      <c r="FY146" s="723"/>
      <c r="FZ146" s="723"/>
      <c r="GA146" s="723"/>
      <c r="GB146" s="723"/>
      <c r="GC146" s="723"/>
      <c r="GD146" s="723"/>
      <c r="GE146" s="723"/>
      <c r="GF146" s="723"/>
      <c r="GG146" s="723"/>
      <c r="GH146" s="723"/>
      <c r="GI146" s="723"/>
      <c r="GJ146" s="723"/>
      <c r="GK146" s="723"/>
      <c r="GL146" s="723"/>
      <c r="GM146" s="723"/>
      <c r="GN146" s="723"/>
      <c r="GO146" s="723"/>
      <c r="GP146" s="723"/>
      <c r="GQ146" s="723"/>
      <c r="GR146" s="723"/>
      <c r="GS146" s="723"/>
      <c r="GT146" s="723"/>
      <c r="GU146" s="723"/>
      <c r="GV146" s="723"/>
      <c r="GW146" s="723"/>
      <c r="GX146" s="723"/>
      <c r="GY146" s="723"/>
      <c r="GZ146" s="723"/>
      <c r="HA146" s="723"/>
      <c r="HB146" s="723"/>
      <c r="HC146" s="723"/>
      <c r="HD146" s="723"/>
      <c r="HE146" s="723"/>
      <c r="HF146" s="723"/>
      <c r="HG146" s="723"/>
      <c r="HH146" s="723"/>
      <c r="HI146" s="723"/>
      <c r="HJ146" s="723"/>
      <c r="HK146" s="723"/>
      <c r="HL146" s="723"/>
      <c r="HM146" s="723"/>
      <c r="HN146" s="723"/>
      <c r="HO146" s="723"/>
      <c r="HP146" s="723"/>
      <c r="HQ146" s="723"/>
      <c r="HR146" s="723"/>
      <c r="HS146" s="723"/>
      <c r="HT146" s="723"/>
      <c r="HU146" s="723"/>
      <c r="HV146" s="723"/>
      <c r="HW146" s="723"/>
      <c r="HX146" s="723"/>
      <c r="HY146" s="723"/>
      <c r="HZ146" s="723"/>
      <c r="IA146" s="723"/>
      <c r="IB146" s="723"/>
      <c r="IC146" s="723"/>
      <c r="ID146" s="723"/>
      <c r="IE146" s="723"/>
      <c r="IF146" s="723"/>
      <c r="IG146" s="723"/>
      <c r="IH146" s="723"/>
      <c r="II146" s="723"/>
      <c r="IJ146" s="723"/>
      <c r="IK146" s="723"/>
      <c r="IL146" s="723"/>
      <c r="IM146" s="723"/>
      <c r="IN146" s="723"/>
      <c r="IO146" s="723"/>
      <c r="IP146" s="723"/>
      <c r="IQ146" s="723"/>
      <c r="IR146" s="723"/>
      <c r="IS146" s="723"/>
      <c r="IT146" s="723"/>
      <c r="IU146" s="723"/>
      <c r="IV146" s="723"/>
    </row>
    <row r="147" spans="1:256">
      <c r="B147" s="745" t="s">
        <v>318</v>
      </c>
      <c r="C147" s="721">
        <v>10000220</v>
      </c>
      <c r="D147" s="746">
        <v>41340</v>
      </c>
      <c r="E147" s="742">
        <v>139519.18</v>
      </c>
      <c r="F147" s="743">
        <v>-0.11</v>
      </c>
      <c r="G147" s="742">
        <v>-0.16</v>
      </c>
      <c r="H147" s="747">
        <f>+G147/'סיכום נכסי הקרן'!total</f>
        <v>-4.99988838614315e-09</v>
      </c>
    </row>
    <row r="148" spans="1:256">
      <c r="A148" s="723"/>
      <c r="B148" s="745" t="s">
        <v>318</v>
      </c>
      <c r="C148" s="721">
        <v>10000225</v>
      </c>
      <c r="D148" s="746">
        <v>41344</v>
      </c>
      <c r="E148" s="742">
        <v>712071.36</v>
      </c>
      <c r="F148" s="743">
        <v>1.74</v>
      </c>
      <c r="G148" s="742">
        <v>12.4</v>
      </c>
      <c r="H148" s="747">
        <f>+G148/'סיכום נכסי הקרן'!total</f>
        <v>3.87491349926094e-07</v>
      </c>
      <c r="I148" s="723"/>
      <c r="J148" s="723"/>
      <c r="K148" s="723"/>
      <c r="L148" s="723"/>
      <c r="M148" s="723"/>
      <c r="N148" s="723"/>
      <c r="O148" s="723"/>
      <c r="P148" s="723"/>
      <c r="Q148" s="723"/>
      <c r="R148" s="723"/>
      <c r="S148" s="723"/>
      <c r="T148" s="723"/>
      <c r="U148" s="723"/>
      <c r="V148" s="723"/>
      <c r="W148" s="723"/>
      <c r="X148" s="723"/>
      <c r="Y148" s="723"/>
      <c r="Z148" s="723"/>
      <c r="AA148" s="723"/>
      <c r="AB148" s="723"/>
      <c r="AC148" s="723"/>
      <c r="AD148" s="723"/>
      <c r="AE148" s="723"/>
      <c r="AF148" s="723"/>
      <c r="AG148" s="723"/>
      <c r="AH148" s="723"/>
      <c r="AI148" s="723"/>
      <c r="AJ148" s="723"/>
      <c r="AK148" s="723"/>
      <c r="AL148" s="723"/>
      <c r="AM148" s="723"/>
      <c r="AN148" s="723"/>
      <c r="AO148" s="723"/>
      <c r="AP148" s="723"/>
      <c r="AQ148" s="723"/>
      <c r="AR148" s="723"/>
      <c r="AS148" s="723"/>
      <c r="AT148" s="723"/>
      <c r="AU148" s="723"/>
      <c r="AV148" s="723"/>
      <c r="AW148" s="723"/>
      <c r="AX148" s="723"/>
      <c r="AY148" s="723"/>
      <c r="AZ148" s="723"/>
      <c r="BA148" s="723"/>
      <c r="BB148" s="723"/>
      <c r="BC148" s="723"/>
      <c r="BD148" s="723"/>
      <c r="BE148" s="723"/>
      <c r="BF148" s="723"/>
      <c r="BG148" s="723"/>
      <c r="BH148" s="723"/>
      <c r="BI148" s="723"/>
      <c r="BJ148" s="723"/>
      <c r="BK148" s="723"/>
      <c r="BL148" s="723"/>
      <c r="BM148" s="723"/>
      <c r="BN148" s="723"/>
      <c r="BO148" s="723"/>
      <c r="BP148" s="723"/>
      <c r="BQ148" s="723"/>
      <c r="BR148" s="723"/>
      <c r="BS148" s="723"/>
      <c r="BT148" s="723"/>
      <c r="BU148" s="723"/>
      <c r="BV148" s="723"/>
      <c r="BW148" s="723"/>
      <c r="BX148" s="723"/>
      <c r="BY148" s="723"/>
      <c r="BZ148" s="723"/>
      <c r="CA148" s="723"/>
      <c r="CB148" s="723"/>
      <c r="CC148" s="723"/>
      <c r="CD148" s="723"/>
      <c r="CE148" s="723"/>
      <c r="CF148" s="723"/>
      <c r="CG148" s="723"/>
      <c r="CH148" s="723"/>
      <c r="CI148" s="723"/>
      <c r="CJ148" s="723"/>
      <c r="CK148" s="723"/>
      <c r="CL148" s="723"/>
      <c r="CM148" s="723"/>
      <c r="CN148" s="723"/>
      <c r="CO148" s="723"/>
      <c r="CP148" s="723"/>
      <c r="CQ148" s="723"/>
      <c r="CR148" s="723"/>
      <c r="CS148" s="723"/>
      <c r="CT148" s="723"/>
      <c r="CU148" s="723"/>
      <c r="CV148" s="723"/>
      <c r="CW148" s="723"/>
      <c r="CX148" s="723"/>
      <c r="CY148" s="723"/>
      <c r="CZ148" s="723"/>
      <c r="DA148" s="723"/>
      <c r="DB148" s="723"/>
      <c r="DC148" s="723"/>
      <c r="DD148" s="723"/>
      <c r="DE148" s="723"/>
      <c r="DF148" s="723"/>
      <c r="DG148" s="723"/>
      <c r="DH148" s="723"/>
      <c r="DI148" s="723"/>
      <c r="DJ148" s="723"/>
      <c r="DK148" s="723"/>
      <c r="DL148" s="723"/>
      <c r="DM148" s="723"/>
      <c r="DN148" s="723"/>
      <c r="DO148" s="723"/>
      <c r="DP148" s="723"/>
      <c r="DQ148" s="723"/>
      <c r="DR148" s="723"/>
      <c r="DS148" s="723"/>
      <c r="DT148" s="723"/>
      <c r="DU148" s="723"/>
      <c r="DV148" s="723"/>
      <c r="DW148" s="723"/>
      <c r="DX148" s="723"/>
      <c r="DY148" s="723"/>
      <c r="DZ148" s="723"/>
      <c r="EA148" s="723"/>
      <c r="EB148" s="723"/>
      <c r="EC148" s="723"/>
      <c r="ED148" s="723"/>
      <c r="EE148" s="723"/>
      <c r="EF148" s="723"/>
      <c r="EG148" s="723"/>
      <c r="EH148" s="723"/>
      <c r="EI148" s="723"/>
      <c r="EJ148" s="723"/>
      <c r="EK148" s="723"/>
      <c r="EL148" s="723"/>
      <c r="EM148" s="723"/>
      <c r="EN148" s="723"/>
      <c r="EO148" s="723"/>
      <c r="EP148" s="723"/>
      <c r="EQ148" s="723"/>
      <c r="ER148" s="723"/>
      <c r="ES148" s="723"/>
      <c r="ET148" s="723"/>
      <c r="EU148" s="723"/>
      <c r="EV148" s="723"/>
      <c r="EW148" s="723"/>
      <c r="EX148" s="723"/>
      <c r="EY148" s="723"/>
      <c r="EZ148" s="723"/>
      <c r="FA148" s="723"/>
      <c r="FB148" s="723"/>
      <c r="FC148" s="723"/>
      <c r="FD148" s="723"/>
      <c r="FE148" s="723"/>
      <c r="FF148" s="723"/>
      <c r="FG148" s="723"/>
      <c r="FH148" s="723"/>
      <c r="FI148" s="723"/>
      <c r="FJ148" s="723"/>
      <c r="FK148" s="723"/>
      <c r="FL148" s="723"/>
      <c r="FM148" s="723"/>
      <c r="FN148" s="723"/>
      <c r="FO148" s="723"/>
      <c r="FP148" s="723"/>
      <c r="FQ148" s="723"/>
      <c r="FR148" s="723"/>
      <c r="FS148" s="723"/>
      <c r="FT148" s="723"/>
      <c r="FU148" s="723"/>
      <c r="FV148" s="723"/>
      <c r="FW148" s="723"/>
      <c r="FX148" s="723"/>
      <c r="FY148" s="723"/>
      <c r="FZ148" s="723"/>
      <c r="GA148" s="723"/>
      <c r="GB148" s="723"/>
      <c r="GC148" s="723"/>
      <c r="GD148" s="723"/>
      <c r="GE148" s="723"/>
      <c r="GF148" s="723"/>
      <c r="GG148" s="723"/>
      <c r="GH148" s="723"/>
      <c r="GI148" s="723"/>
      <c r="GJ148" s="723"/>
      <c r="GK148" s="723"/>
      <c r="GL148" s="723"/>
      <c r="GM148" s="723"/>
      <c r="GN148" s="723"/>
      <c r="GO148" s="723"/>
      <c r="GP148" s="723"/>
      <c r="GQ148" s="723"/>
      <c r="GR148" s="723"/>
      <c r="GS148" s="723"/>
      <c r="GT148" s="723"/>
      <c r="GU148" s="723"/>
      <c r="GV148" s="723"/>
      <c r="GW148" s="723"/>
      <c r="GX148" s="723"/>
      <c r="GY148" s="723"/>
      <c r="GZ148" s="723"/>
      <c r="HA148" s="723"/>
      <c r="HB148" s="723"/>
      <c r="HC148" s="723"/>
      <c r="HD148" s="723"/>
      <c r="HE148" s="723"/>
      <c r="HF148" s="723"/>
      <c r="HG148" s="723"/>
      <c r="HH148" s="723"/>
      <c r="HI148" s="723"/>
      <c r="HJ148" s="723"/>
      <c r="HK148" s="723"/>
      <c r="HL148" s="723"/>
      <c r="HM148" s="723"/>
      <c r="HN148" s="723"/>
      <c r="HO148" s="723"/>
      <c r="HP148" s="723"/>
      <c r="HQ148" s="723"/>
      <c r="HR148" s="723"/>
      <c r="HS148" s="723"/>
      <c r="HT148" s="723"/>
      <c r="HU148" s="723"/>
      <c r="HV148" s="723"/>
      <c r="HW148" s="723"/>
      <c r="HX148" s="723"/>
      <c r="HY148" s="723"/>
      <c r="HZ148" s="723"/>
      <c r="IA148" s="723"/>
      <c r="IB148" s="723"/>
      <c r="IC148" s="723"/>
      <c r="ID148" s="723"/>
      <c r="IE148" s="723"/>
      <c r="IF148" s="723"/>
      <c r="IG148" s="723"/>
      <c r="IH148" s="723"/>
      <c r="II148" s="723"/>
      <c r="IJ148" s="723"/>
      <c r="IK148" s="723"/>
      <c r="IL148" s="723"/>
      <c r="IM148" s="723"/>
      <c r="IN148" s="723"/>
      <c r="IO148" s="723"/>
      <c r="IP148" s="723"/>
      <c r="IQ148" s="723"/>
      <c r="IR148" s="723"/>
      <c r="IS148" s="723"/>
      <c r="IT148" s="723"/>
      <c r="IU148" s="723"/>
      <c r="IV148" s="723"/>
    </row>
    <row r="149" spans="1:256">
      <c r="B149" s="745" t="s">
        <v>318</v>
      </c>
      <c r="C149" s="721">
        <v>10000228</v>
      </c>
      <c r="D149" s="746">
        <v>41352</v>
      </c>
      <c r="E149" s="742">
        <v>364800</v>
      </c>
      <c r="F149" s="743">
        <v>-1.07</v>
      </c>
      <c r="G149" s="742">
        <v>-3.89</v>
      </c>
      <c r="H149" s="747">
        <f>+G149/'סיכום נכסי הקרן'!total</f>
        <v>-1.21559786388105e-07</v>
      </c>
    </row>
    <row r="150" spans="1:256">
      <c r="A150" s="723"/>
      <c r="B150" s="745" t="s">
        <v>318</v>
      </c>
      <c r="C150" s="721">
        <v>10000229</v>
      </c>
      <c r="D150" s="746">
        <v>41360</v>
      </c>
      <c r="E150" s="742">
        <v>234493.44</v>
      </c>
      <c r="F150" s="743">
        <v>0.57</v>
      </c>
      <c r="G150" s="742">
        <v>1.35</v>
      </c>
      <c r="H150" s="747">
        <f>+G150/'סיכום נכסי הקרן'!total</f>
        <v>4.21865582580828e-08</v>
      </c>
      <c r="I150" s="723"/>
      <c r="J150" s="723"/>
      <c r="K150" s="723"/>
      <c r="L150" s="723"/>
      <c r="M150" s="723"/>
      <c r="N150" s="723"/>
      <c r="O150" s="723"/>
      <c r="P150" s="723"/>
      <c r="Q150" s="723"/>
      <c r="R150" s="723"/>
      <c r="S150" s="723"/>
      <c r="T150" s="723"/>
      <c r="U150" s="723"/>
      <c r="V150" s="723"/>
      <c r="W150" s="723"/>
      <c r="X150" s="723"/>
      <c r="Y150" s="723"/>
      <c r="Z150" s="723"/>
      <c r="AA150" s="723"/>
      <c r="AB150" s="723"/>
      <c r="AC150" s="723"/>
      <c r="AD150" s="723"/>
      <c r="AE150" s="723"/>
      <c r="AF150" s="723"/>
      <c r="AG150" s="723"/>
      <c r="AH150" s="723"/>
      <c r="AI150" s="723"/>
      <c r="AJ150" s="723"/>
      <c r="AK150" s="723"/>
      <c r="AL150" s="723"/>
      <c r="AM150" s="723"/>
      <c r="AN150" s="723"/>
      <c r="AO150" s="723"/>
      <c r="AP150" s="723"/>
      <c r="AQ150" s="723"/>
      <c r="AR150" s="723"/>
      <c r="AS150" s="723"/>
      <c r="AT150" s="723"/>
      <c r="AU150" s="723"/>
      <c r="AV150" s="723"/>
      <c r="AW150" s="723"/>
      <c r="AX150" s="723"/>
      <c r="AY150" s="723"/>
      <c r="AZ150" s="723"/>
      <c r="BA150" s="723"/>
      <c r="BB150" s="723"/>
      <c r="BC150" s="723"/>
      <c r="BD150" s="723"/>
      <c r="BE150" s="723"/>
      <c r="BF150" s="723"/>
      <c r="BG150" s="723"/>
      <c r="BH150" s="723"/>
      <c r="BI150" s="723"/>
      <c r="BJ150" s="723"/>
      <c r="BK150" s="723"/>
      <c r="BL150" s="723"/>
      <c r="BM150" s="723"/>
      <c r="BN150" s="723"/>
      <c r="BO150" s="723"/>
      <c r="BP150" s="723"/>
      <c r="BQ150" s="723"/>
      <c r="BR150" s="723"/>
      <c r="BS150" s="723"/>
      <c r="BT150" s="723"/>
      <c r="BU150" s="723"/>
      <c r="BV150" s="723"/>
      <c r="BW150" s="723"/>
      <c r="BX150" s="723"/>
      <c r="BY150" s="723"/>
      <c r="BZ150" s="723"/>
      <c r="CA150" s="723"/>
      <c r="CB150" s="723"/>
      <c r="CC150" s="723"/>
      <c r="CD150" s="723"/>
      <c r="CE150" s="723"/>
      <c r="CF150" s="723"/>
      <c r="CG150" s="723"/>
      <c r="CH150" s="723"/>
      <c r="CI150" s="723"/>
      <c r="CJ150" s="723"/>
      <c r="CK150" s="723"/>
      <c r="CL150" s="723"/>
      <c r="CM150" s="723"/>
      <c r="CN150" s="723"/>
      <c r="CO150" s="723"/>
      <c r="CP150" s="723"/>
      <c r="CQ150" s="723"/>
      <c r="CR150" s="723"/>
      <c r="CS150" s="723"/>
      <c r="CT150" s="723"/>
      <c r="CU150" s="723"/>
      <c r="CV150" s="723"/>
      <c r="CW150" s="723"/>
      <c r="CX150" s="723"/>
      <c r="CY150" s="723"/>
      <c r="CZ150" s="723"/>
      <c r="DA150" s="723"/>
      <c r="DB150" s="723"/>
      <c r="DC150" s="723"/>
      <c r="DD150" s="723"/>
      <c r="DE150" s="723"/>
      <c r="DF150" s="723"/>
      <c r="DG150" s="723"/>
      <c r="DH150" s="723"/>
      <c r="DI150" s="723"/>
      <c r="DJ150" s="723"/>
      <c r="DK150" s="723"/>
      <c r="DL150" s="723"/>
      <c r="DM150" s="723"/>
      <c r="DN150" s="723"/>
      <c r="DO150" s="723"/>
      <c r="DP150" s="723"/>
      <c r="DQ150" s="723"/>
      <c r="DR150" s="723"/>
      <c r="DS150" s="723"/>
      <c r="DT150" s="723"/>
      <c r="DU150" s="723"/>
      <c r="DV150" s="723"/>
      <c r="DW150" s="723"/>
      <c r="DX150" s="723"/>
      <c r="DY150" s="723"/>
      <c r="DZ150" s="723"/>
      <c r="EA150" s="723"/>
      <c r="EB150" s="723"/>
      <c r="EC150" s="723"/>
      <c r="ED150" s="723"/>
      <c r="EE150" s="723"/>
      <c r="EF150" s="723"/>
      <c r="EG150" s="723"/>
      <c r="EH150" s="723"/>
      <c r="EI150" s="723"/>
      <c r="EJ150" s="723"/>
      <c r="EK150" s="723"/>
      <c r="EL150" s="723"/>
      <c r="EM150" s="723"/>
      <c r="EN150" s="723"/>
      <c r="EO150" s="723"/>
      <c r="EP150" s="723"/>
      <c r="EQ150" s="723"/>
      <c r="ER150" s="723"/>
      <c r="ES150" s="723"/>
      <c r="ET150" s="723"/>
      <c r="EU150" s="723"/>
      <c r="EV150" s="723"/>
      <c r="EW150" s="723"/>
      <c r="EX150" s="723"/>
      <c r="EY150" s="723"/>
      <c r="EZ150" s="723"/>
      <c r="FA150" s="723"/>
      <c r="FB150" s="723"/>
      <c r="FC150" s="723"/>
      <c r="FD150" s="723"/>
      <c r="FE150" s="723"/>
      <c r="FF150" s="723"/>
      <c r="FG150" s="723"/>
      <c r="FH150" s="723"/>
      <c r="FI150" s="723"/>
      <c r="FJ150" s="723"/>
      <c r="FK150" s="723"/>
      <c r="FL150" s="723"/>
      <c r="FM150" s="723"/>
      <c r="FN150" s="723"/>
      <c r="FO150" s="723"/>
      <c r="FP150" s="723"/>
      <c r="FQ150" s="723"/>
      <c r="FR150" s="723"/>
      <c r="FS150" s="723"/>
      <c r="FT150" s="723"/>
      <c r="FU150" s="723"/>
      <c r="FV150" s="723"/>
      <c r="FW150" s="723"/>
      <c r="FX150" s="723"/>
      <c r="FY150" s="723"/>
      <c r="FZ150" s="723"/>
      <c r="GA150" s="723"/>
      <c r="GB150" s="723"/>
      <c r="GC150" s="723"/>
      <c r="GD150" s="723"/>
      <c r="GE150" s="723"/>
      <c r="GF150" s="723"/>
      <c r="GG150" s="723"/>
      <c r="GH150" s="723"/>
      <c r="GI150" s="723"/>
      <c r="GJ150" s="723"/>
      <c r="GK150" s="723"/>
      <c r="GL150" s="723"/>
      <c r="GM150" s="723"/>
      <c r="GN150" s="723"/>
      <c r="GO150" s="723"/>
      <c r="GP150" s="723"/>
      <c r="GQ150" s="723"/>
      <c r="GR150" s="723"/>
      <c r="GS150" s="723"/>
      <c r="GT150" s="723"/>
      <c r="GU150" s="723"/>
      <c r="GV150" s="723"/>
      <c r="GW150" s="723"/>
      <c r="GX150" s="723"/>
      <c r="GY150" s="723"/>
      <c r="GZ150" s="723"/>
      <c r="HA150" s="723"/>
      <c r="HB150" s="723"/>
      <c r="HC150" s="723"/>
      <c r="HD150" s="723"/>
      <c r="HE150" s="723"/>
      <c r="HF150" s="723"/>
      <c r="HG150" s="723"/>
      <c r="HH150" s="723"/>
      <c r="HI150" s="723"/>
      <c r="HJ150" s="723"/>
      <c r="HK150" s="723"/>
      <c r="HL150" s="723"/>
      <c r="HM150" s="723"/>
      <c r="HN150" s="723"/>
      <c r="HO150" s="723"/>
      <c r="HP150" s="723"/>
      <c r="HQ150" s="723"/>
      <c r="HR150" s="723"/>
      <c r="HS150" s="723"/>
      <c r="HT150" s="723"/>
      <c r="HU150" s="723"/>
      <c r="HV150" s="723"/>
      <c r="HW150" s="723"/>
      <c r="HX150" s="723"/>
      <c r="HY150" s="723"/>
      <c r="HZ150" s="723"/>
      <c r="IA150" s="723"/>
      <c r="IB150" s="723"/>
      <c r="IC150" s="723"/>
      <c r="ID150" s="723"/>
      <c r="IE150" s="723"/>
      <c r="IF150" s="723"/>
      <c r="IG150" s="723"/>
      <c r="IH150" s="723"/>
      <c r="II150" s="723"/>
      <c r="IJ150" s="723"/>
      <c r="IK150" s="723"/>
      <c r="IL150" s="723"/>
      <c r="IM150" s="723"/>
      <c r="IN150" s="723"/>
      <c r="IO150" s="723"/>
      <c r="IP150" s="723"/>
      <c r="IQ150" s="723"/>
      <c r="IR150" s="723"/>
      <c r="IS150" s="723"/>
      <c r="IT150" s="723"/>
      <c r="IU150" s="723"/>
      <c r="IV150" s="723"/>
    </row>
    <row r="151" spans="1:256">
      <c r="B151" s="745" t="s">
        <v>318</v>
      </c>
      <c r="C151" s="721">
        <v>10000511</v>
      </c>
      <c r="D151" s="746">
        <v>41276</v>
      </c>
      <c r="E151" s="742">
        <v>3728960</v>
      </c>
      <c r="F151" s="743">
        <v>-3.87</v>
      </c>
      <c r="G151" s="742">
        <v>-144.46</v>
      </c>
      <c r="H151" s="747">
        <f>+G151/'סיכום נכסי הקרן'!total</f>
        <v>-4.51427422663899e-06</v>
      </c>
    </row>
    <row r="152" spans="1:256">
      <c r="A152" s="723"/>
      <c r="B152" s="745" t="s">
        <v>318</v>
      </c>
      <c r="C152" s="721">
        <v>10000519</v>
      </c>
      <c r="D152" s="746">
        <v>41281</v>
      </c>
      <c r="E152" s="742">
        <v>4857075.17</v>
      </c>
      <c r="F152" s="743">
        <v>6.61</v>
      </c>
      <c r="G152" s="742">
        <v>321.23</v>
      </c>
      <c r="H152" s="747">
        <f>+G152/'סיכום נכסי הקרן'!total</f>
        <v>1.00382134142548e-05</v>
      </c>
      <c r="I152" s="723"/>
      <c r="J152" s="723"/>
      <c r="K152" s="723"/>
      <c r="L152" s="723"/>
      <c r="M152" s="723"/>
      <c r="N152" s="723"/>
      <c r="O152" s="723"/>
      <c r="P152" s="723"/>
      <c r="Q152" s="723"/>
      <c r="R152" s="723"/>
      <c r="S152" s="723"/>
      <c r="T152" s="723"/>
      <c r="U152" s="723"/>
      <c r="V152" s="723"/>
      <c r="W152" s="723"/>
      <c r="X152" s="723"/>
      <c r="Y152" s="723"/>
      <c r="Z152" s="723"/>
      <c r="AA152" s="723"/>
      <c r="AB152" s="723"/>
      <c r="AC152" s="723"/>
      <c r="AD152" s="723"/>
      <c r="AE152" s="723"/>
      <c r="AF152" s="723"/>
      <c r="AG152" s="723"/>
      <c r="AH152" s="723"/>
      <c r="AI152" s="723"/>
      <c r="AJ152" s="723"/>
      <c r="AK152" s="723"/>
      <c r="AL152" s="723"/>
      <c r="AM152" s="723"/>
      <c r="AN152" s="723"/>
      <c r="AO152" s="723"/>
      <c r="AP152" s="723"/>
      <c r="AQ152" s="723"/>
      <c r="AR152" s="723"/>
      <c r="AS152" s="723"/>
      <c r="AT152" s="723"/>
      <c r="AU152" s="723"/>
      <c r="AV152" s="723"/>
      <c r="AW152" s="723"/>
      <c r="AX152" s="723"/>
      <c r="AY152" s="723"/>
      <c r="AZ152" s="723"/>
      <c r="BA152" s="723"/>
      <c r="BB152" s="723"/>
      <c r="BC152" s="723"/>
      <c r="BD152" s="723"/>
      <c r="BE152" s="723"/>
      <c r="BF152" s="723"/>
      <c r="BG152" s="723"/>
      <c r="BH152" s="723"/>
      <c r="BI152" s="723"/>
      <c r="BJ152" s="723"/>
      <c r="BK152" s="723"/>
      <c r="BL152" s="723"/>
      <c r="BM152" s="723"/>
      <c r="BN152" s="723"/>
      <c r="BO152" s="723"/>
      <c r="BP152" s="723"/>
      <c r="BQ152" s="723"/>
      <c r="BR152" s="723"/>
      <c r="BS152" s="723"/>
      <c r="BT152" s="723"/>
      <c r="BU152" s="723"/>
      <c r="BV152" s="723"/>
      <c r="BW152" s="723"/>
      <c r="BX152" s="723"/>
      <c r="BY152" s="723"/>
      <c r="BZ152" s="723"/>
      <c r="CA152" s="723"/>
      <c r="CB152" s="723"/>
      <c r="CC152" s="723"/>
      <c r="CD152" s="723"/>
      <c r="CE152" s="723"/>
      <c r="CF152" s="723"/>
      <c r="CG152" s="723"/>
      <c r="CH152" s="723"/>
      <c r="CI152" s="723"/>
      <c r="CJ152" s="723"/>
      <c r="CK152" s="723"/>
      <c r="CL152" s="723"/>
      <c r="CM152" s="723"/>
      <c r="CN152" s="723"/>
      <c r="CO152" s="723"/>
      <c r="CP152" s="723"/>
      <c r="CQ152" s="723"/>
      <c r="CR152" s="723"/>
      <c r="CS152" s="723"/>
      <c r="CT152" s="723"/>
      <c r="CU152" s="723"/>
      <c r="CV152" s="723"/>
      <c r="CW152" s="723"/>
      <c r="CX152" s="723"/>
      <c r="CY152" s="723"/>
      <c r="CZ152" s="723"/>
      <c r="DA152" s="723"/>
      <c r="DB152" s="723"/>
      <c r="DC152" s="723"/>
      <c r="DD152" s="723"/>
      <c r="DE152" s="723"/>
      <c r="DF152" s="723"/>
      <c r="DG152" s="723"/>
      <c r="DH152" s="723"/>
      <c r="DI152" s="723"/>
      <c r="DJ152" s="723"/>
      <c r="DK152" s="723"/>
      <c r="DL152" s="723"/>
      <c r="DM152" s="723"/>
      <c r="DN152" s="723"/>
      <c r="DO152" s="723"/>
      <c r="DP152" s="723"/>
      <c r="DQ152" s="723"/>
      <c r="DR152" s="723"/>
      <c r="DS152" s="723"/>
      <c r="DT152" s="723"/>
      <c r="DU152" s="723"/>
      <c r="DV152" s="723"/>
      <c r="DW152" s="723"/>
      <c r="DX152" s="723"/>
      <c r="DY152" s="723"/>
      <c r="DZ152" s="723"/>
      <c r="EA152" s="723"/>
      <c r="EB152" s="723"/>
      <c r="EC152" s="723"/>
      <c r="ED152" s="723"/>
      <c r="EE152" s="723"/>
      <c r="EF152" s="723"/>
      <c r="EG152" s="723"/>
      <c r="EH152" s="723"/>
      <c r="EI152" s="723"/>
      <c r="EJ152" s="723"/>
      <c r="EK152" s="723"/>
      <c r="EL152" s="723"/>
      <c r="EM152" s="723"/>
      <c r="EN152" s="723"/>
      <c r="EO152" s="723"/>
      <c r="EP152" s="723"/>
      <c r="EQ152" s="723"/>
      <c r="ER152" s="723"/>
      <c r="ES152" s="723"/>
      <c r="ET152" s="723"/>
      <c r="EU152" s="723"/>
      <c r="EV152" s="723"/>
      <c r="EW152" s="723"/>
      <c r="EX152" s="723"/>
      <c r="EY152" s="723"/>
      <c r="EZ152" s="723"/>
      <c r="FA152" s="723"/>
      <c r="FB152" s="723"/>
      <c r="FC152" s="723"/>
      <c r="FD152" s="723"/>
      <c r="FE152" s="723"/>
      <c r="FF152" s="723"/>
      <c r="FG152" s="723"/>
      <c r="FH152" s="723"/>
      <c r="FI152" s="723"/>
      <c r="FJ152" s="723"/>
      <c r="FK152" s="723"/>
      <c r="FL152" s="723"/>
      <c r="FM152" s="723"/>
      <c r="FN152" s="723"/>
      <c r="FO152" s="723"/>
      <c r="FP152" s="723"/>
      <c r="FQ152" s="723"/>
      <c r="FR152" s="723"/>
      <c r="FS152" s="723"/>
      <c r="FT152" s="723"/>
      <c r="FU152" s="723"/>
      <c r="FV152" s="723"/>
      <c r="FW152" s="723"/>
      <c r="FX152" s="723"/>
      <c r="FY152" s="723"/>
      <c r="FZ152" s="723"/>
      <c r="GA152" s="723"/>
      <c r="GB152" s="723"/>
      <c r="GC152" s="723"/>
      <c r="GD152" s="723"/>
      <c r="GE152" s="723"/>
      <c r="GF152" s="723"/>
      <c r="GG152" s="723"/>
      <c r="GH152" s="723"/>
      <c r="GI152" s="723"/>
      <c r="GJ152" s="723"/>
      <c r="GK152" s="723"/>
      <c r="GL152" s="723"/>
      <c r="GM152" s="723"/>
      <c r="GN152" s="723"/>
      <c r="GO152" s="723"/>
      <c r="GP152" s="723"/>
      <c r="GQ152" s="723"/>
      <c r="GR152" s="723"/>
      <c r="GS152" s="723"/>
      <c r="GT152" s="723"/>
      <c r="GU152" s="723"/>
      <c r="GV152" s="723"/>
      <c r="GW152" s="723"/>
      <c r="GX152" s="723"/>
      <c r="GY152" s="723"/>
      <c r="GZ152" s="723"/>
      <c r="HA152" s="723"/>
      <c r="HB152" s="723"/>
      <c r="HC152" s="723"/>
      <c r="HD152" s="723"/>
      <c r="HE152" s="723"/>
      <c r="HF152" s="723"/>
      <c r="HG152" s="723"/>
      <c r="HH152" s="723"/>
      <c r="HI152" s="723"/>
      <c r="HJ152" s="723"/>
      <c r="HK152" s="723"/>
      <c r="HL152" s="723"/>
      <c r="HM152" s="723"/>
      <c r="HN152" s="723"/>
      <c r="HO152" s="723"/>
      <c r="HP152" s="723"/>
      <c r="HQ152" s="723"/>
      <c r="HR152" s="723"/>
      <c r="HS152" s="723"/>
      <c r="HT152" s="723"/>
      <c r="HU152" s="723"/>
      <c r="HV152" s="723"/>
      <c r="HW152" s="723"/>
      <c r="HX152" s="723"/>
      <c r="HY152" s="723"/>
      <c r="HZ152" s="723"/>
      <c r="IA152" s="723"/>
      <c r="IB152" s="723"/>
      <c r="IC152" s="723"/>
      <c r="ID152" s="723"/>
      <c r="IE152" s="723"/>
      <c r="IF152" s="723"/>
      <c r="IG152" s="723"/>
      <c r="IH152" s="723"/>
      <c r="II152" s="723"/>
      <c r="IJ152" s="723"/>
      <c r="IK152" s="723"/>
      <c r="IL152" s="723"/>
      <c r="IM152" s="723"/>
      <c r="IN152" s="723"/>
      <c r="IO152" s="723"/>
      <c r="IP152" s="723"/>
      <c r="IQ152" s="723"/>
      <c r="IR152" s="723"/>
      <c r="IS152" s="723"/>
      <c r="IT152" s="723"/>
      <c r="IU152" s="723"/>
      <c r="IV152" s="723"/>
    </row>
    <row r="153" spans="1:256">
      <c r="A153" s="723"/>
      <c r="B153" s="745" t="s">
        <v>318</v>
      </c>
      <c r="C153" s="721">
        <v>10000534</v>
      </c>
      <c r="D153" s="746">
        <v>41297</v>
      </c>
      <c r="E153" s="742">
        <v>1864480</v>
      </c>
      <c r="F153" s="743">
        <v>-4.31</v>
      </c>
      <c r="G153" s="742">
        <v>-80.3</v>
      </c>
      <c r="H153" s="747">
        <f>+G153/'סיכום נכסי הקרן'!total</f>
        <v>-2.50931898379559e-06</v>
      </c>
      <c r="I153" s="723"/>
      <c r="J153" s="723"/>
      <c r="K153" s="723"/>
      <c r="L153" s="723"/>
      <c r="M153" s="723"/>
      <c r="N153" s="723"/>
      <c r="O153" s="723"/>
      <c r="P153" s="723"/>
      <c r="Q153" s="723"/>
      <c r="R153" s="723"/>
      <c r="S153" s="723"/>
      <c r="T153" s="723"/>
      <c r="U153" s="723"/>
      <c r="V153" s="723"/>
      <c r="W153" s="723"/>
      <c r="X153" s="723"/>
      <c r="Y153" s="723"/>
      <c r="Z153" s="723"/>
      <c r="AA153" s="723"/>
      <c r="AB153" s="723"/>
      <c r="AC153" s="723"/>
      <c r="AD153" s="723"/>
      <c r="AE153" s="723"/>
      <c r="AF153" s="723"/>
      <c r="AG153" s="723"/>
      <c r="AH153" s="723"/>
      <c r="AI153" s="723"/>
      <c r="AJ153" s="723"/>
      <c r="AK153" s="723"/>
      <c r="AL153" s="723"/>
      <c r="AM153" s="723"/>
      <c r="AN153" s="723"/>
      <c r="AO153" s="723"/>
      <c r="AP153" s="723"/>
      <c r="AQ153" s="723"/>
      <c r="AR153" s="723"/>
      <c r="AS153" s="723"/>
      <c r="AT153" s="723"/>
      <c r="AU153" s="723"/>
      <c r="AV153" s="723"/>
      <c r="AW153" s="723"/>
      <c r="AX153" s="723"/>
      <c r="AY153" s="723"/>
      <c r="AZ153" s="723"/>
      <c r="BA153" s="723"/>
      <c r="BB153" s="723"/>
      <c r="BC153" s="723"/>
      <c r="BD153" s="723"/>
      <c r="BE153" s="723"/>
      <c r="BF153" s="723"/>
      <c r="BG153" s="723"/>
      <c r="BH153" s="723"/>
      <c r="BI153" s="723"/>
      <c r="BJ153" s="723"/>
      <c r="BK153" s="723"/>
      <c r="BL153" s="723"/>
      <c r="BM153" s="723"/>
      <c r="BN153" s="723"/>
      <c r="BO153" s="723"/>
      <c r="BP153" s="723"/>
      <c r="BQ153" s="723"/>
      <c r="BR153" s="723"/>
      <c r="BS153" s="723"/>
      <c r="BT153" s="723"/>
      <c r="BU153" s="723"/>
      <c r="BV153" s="723"/>
      <c r="BW153" s="723"/>
      <c r="BX153" s="723"/>
      <c r="BY153" s="723"/>
      <c r="BZ153" s="723"/>
      <c r="CA153" s="723"/>
      <c r="CB153" s="723"/>
      <c r="CC153" s="723"/>
      <c r="CD153" s="723"/>
      <c r="CE153" s="723"/>
      <c r="CF153" s="723"/>
      <c r="CG153" s="723"/>
      <c r="CH153" s="723"/>
      <c r="CI153" s="723"/>
      <c r="CJ153" s="723"/>
      <c r="CK153" s="723"/>
      <c r="CL153" s="723"/>
      <c r="CM153" s="723"/>
      <c r="CN153" s="723"/>
      <c r="CO153" s="723"/>
      <c r="CP153" s="723"/>
      <c r="CQ153" s="723"/>
      <c r="CR153" s="723"/>
      <c r="CS153" s="723"/>
      <c r="CT153" s="723"/>
      <c r="CU153" s="723"/>
      <c r="CV153" s="723"/>
      <c r="CW153" s="723"/>
      <c r="CX153" s="723"/>
      <c r="CY153" s="723"/>
      <c r="CZ153" s="723"/>
      <c r="DA153" s="723"/>
      <c r="DB153" s="723"/>
      <c r="DC153" s="723"/>
      <c r="DD153" s="723"/>
      <c r="DE153" s="723"/>
      <c r="DF153" s="723"/>
      <c r="DG153" s="723"/>
      <c r="DH153" s="723"/>
      <c r="DI153" s="723"/>
      <c r="DJ153" s="723"/>
      <c r="DK153" s="723"/>
      <c r="DL153" s="723"/>
      <c r="DM153" s="723"/>
      <c r="DN153" s="723"/>
      <c r="DO153" s="723"/>
      <c r="DP153" s="723"/>
      <c r="DQ153" s="723"/>
      <c r="DR153" s="723"/>
      <c r="DS153" s="723"/>
      <c r="DT153" s="723"/>
      <c r="DU153" s="723"/>
      <c r="DV153" s="723"/>
      <c r="DW153" s="723"/>
      <c r="DX153" s="723"/>
      <c r="DY153" s="723"/>
      <c r="DZ153" s="723"/>
      <c r="EA153" s="723"/>
      <c r="EB153" s="723"/>
      <c r="EC153" s="723"/>
      <c r="ED153" s="723"/>
      <c r="EE153" s="723"/>
      <c r="EF153" s="723"/>
      <c r="EG153" s="723"/>
      <c r="EH153" s="723"/>
      <c r="EI153" s="723"/>
      <c r="EJ153" s="723"/>
      <c r="EK153" s="723"/>
      <c r="EL153" s="723"/>
      <c r="EM153" s="723"/>
      <c r="EN153" s="723"/>
      <c r="EO153" s="723"/>
      <c r="EP153" s="723"/>
      <c r="EQ153" s="723"/>
      <c r="ER153" s="723"/>
      <c r="ES153" s="723"/>
      <c r="ET153" s="723"/>
      <c r="EU153" s="723"/>
      <c r="EV153" s="723"/>
      <c r="EW153" s="723"/>
      <c r="EX153" s="723"/>
      <c r="EY153" s="723"/>
      <c r="EZ153" s="723"/>
      <c r="FA153" s="723"/>
      <c r="FB153" s="723"/>
      <c r="FC153" s="723"/>
      <c r="FD153" s="723"/>
      <c r="FE153" s="723"/>
      <c r="FF153" s="723"/>
      <c r="FG153" s="723"/>
      <c r="FH153" s="723"/>
      <c r="FI153" s="723"/>
      <c r="FJ153" s="723"/>
      <c r="FK153" s="723"/>
      <c r="FL153" s="723"/>
      <c r="FM153" s="723"/>
      <c r="FN153" s="723"/>
      <c r="FO153" s="723"/>
      <c r="FP153" s="723"/>
      <c r="FQ153" s="723"/>
      <c r="FR153" s="723"/>
      <c r="FS153" s="723"/>
      <c r="FT153" s="723"/>
      <c r="FU153" s="723"/>
      <c r="FV153" s="723"/>
      <c r="FW153" s="723"/>
      <c r="FX153" s="723"/>
      <c r="FY153" s="723"/>
      <c r="FZ153" s="723"/>
      <c r="GA153" s="723"/>
      <c r="GB153" s="723"/>
      <c r="GC153" s="723"/>
      <c r="GD153" s="723"/>
      <c r="GE153" s="723"/>
      <c r="GF153" s="723"/>
      <c r="GG153" s="723"/>
      <c r="GH153" s="723"/>
      <c r="GI153" s="723"/>
      <c r="GJ153" s="723"/>
      <c r="GK153" s="723"/>
      <c r="GL153" s="723"/>
      <c r="GM153" s="723"/>
      <c r="GN153" s="723"/>
      <c r="GO153" s="723"/>
      <c r="GP153" s="723"/>
      <c r="GQ153" s="723"/>
      <c r="GR153" s="723"/>
      <c r="GS153" s="723"/>
      <c r="GT153" s="723"/>
      <c r="GU153" s="723"/>
      <c r="GV153" s="723"/>
      <c r="GW153" s="723"/>
      <c r="GX153" s="723"/>
      <c r="GY153" s="723"/>
      <c r="GZ153" s="723"/>
      <c r="HA153" s="723"/>
      <c r="HB153" s="723"/>
      <c r="HC153" s="723"/>
      <c r="HD153" s="723"/>
      <c r="HE153" s="723"/>
      <c r="HF153" s="723"/>
      <c r="HG153" s="723"/>
      <c r="HH153" s="723"/>
      <c r="HI153" s="723"/>
      <c r="HJ153" s="723"/>
      <c r="HK153" s="723"/>
      <c r="HL153" s="723"/>
      <c r="HM153" s="723"/>
      <c r="HN153" s="723"/>
      <c r="HO153" s="723"/>
      <c r="HP153" s="723"/>
      <c r="HQ153" s="723"/>
      <c r="HR153" s="723"/>
      <c r="HS153" s="723"/>
      <c r="HT153" s="723"/>
      <c r="HU153" s="723"/>
      <c r="HV153" s="723"/>
      <c r="HW153" s="723"/>
      <c r="HX153" s="723"/>
      <c r="HY153" s="723"/>
      <c r="HZ153" s="723"/>
      <c r="IA153" s="723"/>
      <c r="IB153" s="723"/>
      <c r="IC153" s="723"/>
      <c r="ID153" s="723"/>
      <c r="IE153" s="723"/>
      <c r="IF153" s="723"/>
      <c r="IG153" s="723"/>
      <c r="IH153" s="723"/>
      <c r="II153" s="723"/>
      <c r="IJ153" s="723"/>
      <c r="IK153" s="723"/>
      <c r="IL153" s="723"/>
      <c r="IM153" s="723"/>
      <c r="IN153" s="723"/>
      <c r="IO153" s="723"/>
      <c r="IP153" s="723"/>
      <c r="IQ153" s="723"/>
      <c r="IR153" s="723"/>
      <c r="IS153" s="723"/>
      <c r="IT153" s="723"/>
      <c r="IU153" s="723"/>
      <c r="IV153" s="723"/>
    </row>
    <row r="154" spans="1:256">
      <c r="B154" s="745" t="s">
        <v>318</v>
      </c>
      <c r="C154" s="721">
        <v>10000542</v>
      </c>
      <c r="D154" s="746">
        <v>41298</v>
      </c>
      <c r="E154" s="742">
        <v>4661200</v>
      </c>
      <c r="F154" s="743">
        <v>-4.56</v>
      </c>
      <c r="G154" s="742">
        <v>-212.67</v>
      </c>
      <c r="H154" s="747">
        <f>+G154/'סיכום נכסי הקרן'!total</f>
        <v>-6.64578914425664e-06</v>
      </c>
    </row>
    <row r="155" spans="1:256">
      <c r="B155" s="745" t="s">
        <v>318</v>
      </c>
      <c r="C155" s="721">
        <v>10000569</v>
      </c>
      <c r="D155" s="746">
        <v>41323</v>
      </c>
      <c r="E155" s="742">
        <v>2736000</v>
      </c>
      <c r="F155" s="743">
        <v>0.12</v>
      </c>
      <c r="G155" s="742">
        <v>3.18</v>
      </c>
      <c r="H155" s="747">
        <f>+G155/'סיכום נכסי הקרן'!total</f>
        <v>9.93727816745951e-08</v>
      </c>
    </row>
    <row r="156" spans="1:256">
      <c r="B156" s="745" t="s">
        <v>318</v>
      </c>
      <c r="C156" s="721">
        <v>10000579</v>
      </c>
      <c r="D156" s="746">
        <v>41332</v>
      </c>
      <c r="E156" s="742">
        <v>729600</v>
      </c>
      <c r="F156" s="743">
        <v>2.75</v>
      </c>
      <c r="G156" s="742">
        <v>20.07</v>
      </c>
      <c r="H156" s="747">
        <f>+G156/'סיכום נכסי הקרן'!total</f>
        <v>6.27173499436831e-07</v>
      </c>
    </row>
    <row r="157" spans="1:256">
      <c r="B157" s="745" t="s">
        <v>318</v>
      </c>
      <c r="C157" s="721">
        <v>10000584</v>
      </c>
      <c r="D157" s="746">
        <v>41344</v>
      </c>
      <c r="E157" s="742">
        <v>7111848.96</v>
      </c>
      <c r="F157" s="743">
        <v>1.68</v>
      </c>
      <c r="G157" s="742">
        <v>119.2</v>
      </c>
      <c r="H157" s="747">
        <f>+G157/'סיכום נכסי הקרן'!total</f>
        <v>3.72491684767664e-06</v>
      </c>
    </row>
    <row r="158" spans="1:256">
      <c r="B158" s="745" t="s">
        <v>318</v>
      </c>
      <c r="C158" s="721">
        <v>10000585</v>
      </c>
      <c r="D158" s="746">
        <v>41344</v>
      </c>
      <c r="E158" s="742">
        <v>2169684.48</v>
      </c>
      <c r="F158" s="743">
        <v>-2.01</v>
      </c>
      <c r="G158" s="742">
        <v>-43.53</v>
      </c>
      <c r="H158" s="747">
        <f>+G158/'סיכום נכסי הקרן'!total</f>
        <v>-1.36028213405507e-06</v>
      </c>
    </row>
    <row r="159" spans="1:256">
      <c r="B159" s="745" t="s">
        <v>318</v>
      </c>
      <c r="C159" s="721">
        <v>10000590</v>
      </c>
      <c r="D159" s="746">
        <v>41346</v>
      </c>
      <c r="E159" s="742">
        <v>1285915.73</v>
      </c>
      <c r="F159" s="743">
        <v>-1.84</v>
      </c>
      <c r="G159" s="742">
        <v>-23.6</v>
      </c>
      <c r="H159" s="747">
        <f>+G159/'סיכום נכסי הקרן'!total</f>
        <v>-7.37483536956114e-07</v>
      </c>
    </row>
    <row r="160" spans="1:256">
      <c r="B160" s="745" t="s">
        <v>318</v>
      </c>
      <c r="C160" s="721">
        <v>10000594</v>
      </c>
      <c r="D160" s="746">
        <v>41352</v>
      </c>
      <c r="E160" s="742">
        <v>2188800</v>
      </c>
      <c r="F160" s="743">
        <v>-1.35</v>
      </c>
      <c r="G160" s="742">
        <v>-29.51</v>
      </c>
      <c r="H160" s="747">
        <f>+G160/'סיכום נכסי הקרן'!total</f>
        <v>-9.22166914219277e-07</v>
      </c>
    </row>
    <row r="161" spans="1:256">
      <c r="B161" s="745" t="s">
        <v>318</v>
      </c>
      <c r="C161" s="721">
        <v>10005102</v>
      </c>
      <c r="D161" s="746">
        <v>41228</v>
      </c>
      <c r="E161" s="742">
        <v>21771955.48</v>
      </c>
      <c r="F161" s="743">
        <v>1.11</v>
      </c>
      <c r="G161" s="742">
        <v>242.66</v>
      </c>
      <c r="H161" s="747">
        <f>+G161/'סיכום נכסי הקרן'!total</f>
        <v>7.58295572363435e-06</v>
      </c>
    </row>
    <row r="162" spans="1:256">
      <c r="B162" s="745" t="s">
        <v>318</v>
      </c>
      <c r="C162" s="721">
        <v>10005112</v>
      </c>
      <c r="D162" s="746">
        <v>41234</v>
      </c>
      <c r="E162" s="742">
        <v>46612000</v>
      </c>
      <c r="F162" s="743">
        <v>12.11</v>
      </c>
      <c r="G162" s="742">
        <v>5644.89</v>
      </c>
      <c r="H162" s="747">
        <f>+G162/'סיכום נכסי הקרן'!total</f>
        <v>0.000176398874700347</v>
      </c>
    </row>
    <row r="163" spans="1:256">
      <c r="B163" s="745" t="s">
        <v>318</v>
      </c>
      <c r="C163" s="721">
        <v>10005113</v>
      </c>
      <c r="D163" s="746">
        <v>41234</v>
      </c>
      <c r="E163" s="742">
        <v>46612000</v>
      </c>
      <c r="F163" s="743">
        <v>12.06</v>
      </c>
      <c r="G163" s="742">
        <v>5623.55</v>
      </c>
      <c r="H163" s="747">
        <f>+G163/'סיכום נכסי הקרן'!total</f>
        <v>0.000175732014586846</v>
      </c>
    </row>
    <row r="164" spans="1:256">
      <c r="B164" s="745" t="s">
        <v>318</v>
      </c>
      <c r="C164" s="721">
        <v>10005114</v>
      </c>
      <c r="D164" s="746">
        <v>41234</v>
      </c>
      <c r="E164" s="742">
        <v>79240400</v>
      </c>
      <c r="F164" s="743">
        <v>12.08</v>
      </c>
      <c r="G164" s="742">
        <v>9569.93</v>
      </c>
      <c r="H164" s="747">
        <f>+G164/'סיכום נכסי הקרן'!total</f>
        <v>0.000299053636645018</v>
      </c>
    </row>
    <row r="165" spans="1:256">
      <c r="B165" s="745" t="s">
        <v>318</v>
      </c>
      <c r="C165" s="721">
        <v>10005127</v>
      </c>
      <c r="D165" s="746">
        <v>41239</v>
      </c>
      <c r="E165" s="742">
        <v>40970860</v>
      </c>
      <c r="F165" s="743">
        <v>-12.98</v>
      </c>
      <c r="G165" s="742">
        <v>-5318.35</v>
      </c>
      <c r="H165" s="747">
        <f>+G165/'סיכום נכסי הקרן'!total</f>
        <v>-0.000166194727490278</v>
      </c>
    </row>
    <row r="166" spans="1:256">
      <c r="B166" s="745" t="s">
        <v>318</v>
      </c>
      <c r="C166" s="721">
        <v>10005151</v>
      </c>
      <c r="D166" s="746">
        <v>41242</v>
      </c>
      <c r="E166" s="742">
        <v>94114811.1</v>
      </c>
      <c r="F166" s="743">
        <v>-2.76</v>
      </c>
      <c r="G166" s="742">
        <v>-2593.49</v>
      </c>
      <c r="H166" s="747">
        <f>+G166/'סיכום נכסי הקרן'!total</f>
        <v>-8.10447533161149e-05</v>
      </c>
    </row>
    <row r="167" spans="1:256">
      <c r="B167" s="745" t="s">
        <v>318</v>
      </c>
      <c r="C167" s="721">
        <v>10005154</v>
      </c>
      <c r="D167" s="746">
        <v>41242</v>
      </c>
      <c r="E167" s="742">
        <v>61111471.36</v>
      </c>
      <c r="F167" s="743">
        <v>2.97</v>
      </c>
      <c r="G167" s="742">
        <v>1815.98</v>
      </c>
      <c r="H167" s="747">
        <f>+G167/'סיכום נכסי הקרן'!total</f>
        <v>5.67481081966765e-05</v>
      </c>
    </row>
    <row r="168" spans="1:256">
      <c r="B168" s="745" t="s">
        <v>318</v>
      </c>
      <c r="C168" s="721">
        <v>10005205</v>
      </c>
      <c r="D168" s="746">
        <v>41262</v>
      </c>
      <c r="E168" s="742">
        <v>72960000</v>
      </c>
      <c r="F168" s="743">
        <v>10.38</v>
      </c>
      <c r="G168" s="742">
        <v>7574.11</v>
      </c>
      <c r="H168" s="747">
        <f>+G168/'סיכום נכסי הקרן'!total</f>
        <v>0.000236685653902317</v>
      </c>
    </row>
    <row r="169" spans="1:256">
      <c r="B169" s="745" t="s">
        <v>318</v>
      </c>
      <c r="C169" s="721">
        <v>10005250</v>
      </c>
      <c r="D169" s="746">
        <v>41282</v>
      </c>
      <c r="E169" s="742">
        <v>71788000</v>
      </c>
      <c r="F169" s="743">
        <v>-3.01</v>
      </c>
      <c r="G169" s="742">
        <v>-2164.03</v>
      </c>
      <c r="H169" s="747">
        <f>+G169/'סיכום נכסי הקרן'!total</f>
        <v>-6.76244279016585e-05</v>
      </c>
    </row>
    <row r="170" spans="1:256">
      <c r="B170" s="745" t="s">
        <v>318</v>
      </c>
      <c r="C170" s="721">
        <v>10005266</v>
      </c>
      <c r="D170" s="746">
        <v>41288</v>
      </c>
      <c r="E170" s="742">
        <v>163241688.96</v>
      </c>
      <c r="F170" s="743">
        <v>5.79</v>
      </c>
      <c r="G170" s="742">
        <v>9459.24</v>
      </c>
      <c r="H170" s="747">
        <f>+G170/'סיכום נכסי הקרן'!total</f>
        <v>0.000295594651360879</v>
      </c>
    </row>
    <row r="171" spans="1:256">
      <c r="B171" s="745" t="s">
        <v>318</v>
      </c>
      <c r="C171" s="721">
        <v>10005293</v>
      </c>
      <c r="D171" s="746">
        <v>41298</v>
      </c>
      <c r="E171" s="742">
        <v>50251600</v>
      </c>
      <c r="F171" s="743">
        <v>-1.36</v>
      </c>
      <c r="G171" s="742">
        <v>-684.2</v>
      </c>
      <c r="H171" s="747">
        <f>+G171/'סיכום נכסי הקרן'!total</f>
        <v>-2.13807727112446e-05</v>
      </c>
    </row>
    <row r="172" spans="1:256">
      <c r="B172" s="745" t="s">
        <v>318</v>
      </c>
      <c r="C172" s="721">
        <v>10005306</v>
      </c>
      <c r="D172" s="746">
        <v>41303</v>
      </c>
      <c r="E172" s="742">
        <v>58383820.8</v>
      </c>
      <c r="F172" s="743">
        <v>-1.56</v>
      </c>
      <c r="G172" s="742">
        <v>-912.76</v>
      </c>
      <c r="H172" s="747">
        <f>+G172/'סיכום נכסי הקרן'!total</f>
        <v>-2.85231132708501e-05</v>
      </c>
    </row>
    <row r="173" spans="1:256">
      <c r="B173" s="745" t="s">
        <v>318</v>
      </c>
      <c r="C173" s="721">
        <v>10005307</v>
      </c>
      <c r="D173" s="746">
        <v>41303</v>
      </c>
      <c r="E173" s="742">
        <v>61314615.04</v>
      </c>
      <c r="F173" s="743">
        <v>3.42</v>
      </c>
      <c r="G173" s="742">
        <v>2095.24</v>
      </c>
      <c r="H173" s="747">
        <f>+G173/'סיכום נכסי הקרן'!total</f>
        <v>6.5474788388641e-05</v>
      </c>
    </row>
    <row r="174" spans="1:256">
      <c r="B174" s="745" t="s">
        <v>318</v>
      </c>
      <c r="C174" s="721">
        <v>10005325</v>
      </c>
      <c r="D174" s="746">
        <v>41309</v>
      </c>
      <c r="E174" s="742">
        <v>193120012.8</v>
      </c>
      <c r="F174" s="743">
        <v>5.8</v>
      </c>
      <c r="G174" s="742">
        <v>11207.83</v>
      </c>
      <c r="H174" s="747">
        <f>+G174/'סיכום נכסי הקרן'!total</f>
        <v>0.000350236869067917</v>
      </c>
    </row>
    <row r="175" spans="1:256">
      <c r="B175" s="745" t="s">
        <v>318</v>
      </c>
      <c r="C175" s="721">
        <v>10005333</v>
      </c>
      <c r="D175" s="746">
        <v>41310</v>
      </c>
      <c r="E175" s="742">
        <v>36480000</v>
      </c>
      <c r="F175" s="743">
        <v>0.76</v>
      </c>
      <c r="G175" s="742">
        <v>278.7</v>
      </c>
      <c r="H175" s="747">
        <f>+G175/'סיכום נכסי הקרן'!total</f>
        <v>8.70918058261309e-06</v>
      </c>
    </row>
    <row r="176" spans="1:256">
      <c r="B176" s="745" t="s">
        <v>318</v>
      </c>
      <c r="C176" s="721">
        <v>10005347</v>
      </c>
      <c r="D176" s="746">
        <v>41318</v>
      </c>
      <c r="E176" s="742">
        <v>49088217.6</v>
      </c>
      <c r="F176" s="743">
        <v>4.97</v>
      </c>
      <c r="G176" s="742">
        <v>2441.67</v>
      </c>
      <c r="H176" s="747">
        <f>+G176/'סיכום נכסי הקרן'!total</f>
        <v>7.63004842237134e-05</v>
      </c>
    </row>
    <row r="177" spans="1:256">
      <c r="B177" s="745" t="s">
        <v>318</v>
      </c>
      <c r="C177" s="721">
        <v>10005363</v>
      </c>
      <c r="D177" s="746">
        <v>41323</v>
      </c>
      <c r="E177" s="742">
        <v>101242937.83</v>
      </c>
      <c r="F177" s="743">
        <v>0.76</v>
      </c>
      <c r="G177" s="742">
        <v>772.9</v>
      </c>
      <c r="H177" s="747">
        <f>+G177/'סיכום נכסי הקרן'!total</f>
        <v>2.41525858353127e-05</v>
      </c>
    </row>
    <row r="178" spans="1:256">
      <c r="B178" s="745" t="s">
        <v>318</v>
      </c>
      <c r="C178" s="721">
        <v>10005377</v>
      </c>
      <c r="D178" s="746">
        <v>41326</v>
      </c>
      <c r="E178" s="742">
        <v>57807083.52</v>
      </c>
      <c r="F178" s="743">
        <v>3.17</v>
      </c>
      <c r="G178" s="742">
        <v>1832.69</v>
      </c>
      <c r="H178" s="747">
        <f>+G178/'סיכום נכסי הקרן'!total</f>
        <v>5.72702840400043e-05</v>
      </c>
    </row>
    <row r="179" spans="1:256">
      <c r="B179" s="745" t="s">
        <v>318</v>
      </c>
      <c r="C179" s="721">
        <v>10005386</v>
      </c>
      <c r="D179" s="746">
        <v>41330</v>
      </c>
      <c r="E179" s="742">
        <v>106872902.4</v>
      </c>
      <c r="F179" s="743">
        <v>4.01</v>
      </c>
      <c r="G179" s="742">
        <v>4285.71</v>
      </c>
      <c r="H179" s="747">
        <f>+G179/'סיכום נכסי הקרן'!total</f>
        <v>0.00013392544784611</v>
      </c>
    </row>
    <row r="180" spans="1:256">
      <c r="B180" s="745" t="s">
        <v>318</v>
      </c>
      <c r="C180" s="721">
        <v>10005394</v>
      </c>
      <c r="D180" s="746">
        <v>41332</v>
      </c>
      <c r="E180" s="742">
        <v>34966273.1</v>
      </c>
      <c r="F180" s="743">
        <v>-2.69</v>
      </c>
      <c r="G180" s="742">
        <v>-940</v>
      </c>
      <c r="H180" s="747">
        <f>+G180/'סיכום נכסי הקרן'!total</f>
        <v>-2.9374344268591e-05</v>
      </c>
    </row>
    <row r="181" spans="1:256">
      <c r="A181" s="723"/>
      <c r="B181" s="745" t="s">
        <v>318</v>
      </c>
      <c r="C181" s="721">
        <v>10005403</v>
      </c>
      <c r="D181" s="746">
        <v>41332</v>
      </c>
      <c r="E181" s="742">
        <v>43351905.26</v>
      </c>
      <c r="F181" s="743">
        <v>2.47</v>
      </c>
      <c r="G181" s="742">
        <v>1069.17</v>
      </c>
      <c r="H181" s="747">
        <f>+G181/'סיכום נכסי הקרן'!total</f>
        <v>3.34108166613292e-05</v>
      </c>
      <c r="I181" s="723"/>
      <c r="J181" s="723"/>
      <c r="K181" s="723"/>
      <c r="L181" s="723"/>
      <c r="M181" s="723"/>
      <c r="N181" s="723"/>
      <c r="O181" s="723"/>
      <c r="P181" s="723"/>
      <c r="Q181" s="723"/>
      <c r="R181" s="723"/>
      <c r="S181" s="723"/>
      <c r="T181" s="723"/>
      <c r="U181" s="723"/>
      <c r="V181" s="723"/>
      <c r="W181" s="723"/>
      <c r="X181" s="723"/>
      <c r="Y181" s="723"/>
      <c r="Z181" s="723"/>
      <c r="AA181" s="723"/>
      <c r="AB181" s="723"/>
      <c r="AC181" s="723"/>
      <c r="AD181" s="723"/>
      <c r="AE181" s="723"/>
      <c r="AF181" s="723"/>
      <c r="AG181" s="723"/>
      <c r="AH181" s="723"/>
      <c r="AI181" s="723"/>
      <c r="AJ181" s="723"/>
      <c r="AK181" s="723"/>
      <c r="AL181" s="723"/>
      <c r="AM181" s="723"/>
      <c r="AN181" s="723"/>
      <c r="AO181" s="723"/>
      <c r="AP181" s="723"/>
      <c r="AQ181" s="723"/>
      <c r="AR181" s="723"/>
      <c r="AS181" s="723"/>
      <c r="AT181" s="723"/>
      <c r="AU181" s="723"/>
      <c r="AV181" s="723"/>
      <c r="AW181" s="723"/>
      <c r="AX181" s="723"/>
      <c r="AY181" s="723"/>
      <c r="AZ181" s="723"/>
      <c r="BA181" s="723"/>
      <c r="BB181" s="723"/>
      <c r="BC181" s="723"/>
      <c r="BD181" s="723"/>
      <c r="BE181" s="723"/>
      <c r="BF181" s="723"/>
      <c r="BG181" s="723"/>
      <c r="BH181" s="723"/>
      <c r="BI181" s="723"/>
      <c r="BJ181" s="723"/>
      <c r="BK181" s="723"/>
      <c r="BL181" s="723"/>
      <c r="BM181" s="723"/>
      <c r="BN181" s="723"/>
      <c r="BO181" s="723"/>
      <c r="BP181" s="723"/>
      <c r="BQ181" s="723"/>
      <c r="BR181" s="723"/>
      <c r="BS181" s="723"/>
      <c r="BT181" s="723"/>
      <c r="BU181" s="723"/>
      <c r="BV181" s="723"/>
      <c r="BW181" s="723"/>
      <c r="BX181" s="723"/>
      <c r="BY181" s="723"/>
      <c r="BZ181" s="723"/>
      <c r="CA181" s="723"/>
      <c r="CB181" s="723"/>
      <c r="CC181" s="723"/>
      <c r="CD181" s="723"/>
      <c r="CE181" s="723"/>
      <c r="CF181" s="723"/>
      <c r="CG181" s="723"/>
      <c r="CH181" s="723"/>
      <c r="CI181" s="723"/>
      <c r="CJ181" s="723"/>
      <c r="CK181" s="723"/>
      <c r="CL181" s="723"/>
      <c r="CM181" s="723"/>
      <c r="CN181" s="723"/>
      <c r="CO181" s="723"/>
      <c r="CP181" s="723"/>
      <c r="CQ181" s="723"/>
      <c r="CR181" s="723"/>
      <c r="CS181" s="723"/>
      <c r="CT181" s="723"/>
      <c r="CU181" s="723"/>
      <c r="CV181" s="723"/>
      <c r="CW181" s="723"/>
      <c r="CX181" s="723"/>
      <c r="CY181" s="723"/>
      <c r="CZ181" s="723"/>
      <c r="DA181" s="723"/>
      <c r="DB181" s="723"/>
      <c r="DC181" s="723"/>
      <c r="DD181" s="723"/>
      <c r="DE181" s="723"/>
      <c r="DF181" s="723"/>
      <c r="DG181" s="723"/>
      <c r="DH181" s="723"/>
      <c r="DI181" s="723"/>
      <c r="DJ181" s="723"/>
      <c r="DK181" s="723"/>
      <c r="DL181" s="723"/>
      <c r="DM181" s="723"/>
      <c r="DN181" s="723"/>
      <c r="DO181" s="723"/>
      <c r="DP181" s="723"/>
      <c r="DQ181" s="723"/>
      <c r="DR181" s="723"/>
      <c r="DS181" s="723"/>
      <c r="DT181" s="723"/>
      <c r="DU181" s="723"/>
      <c r="DV181" s="723"/>
      <c r="DW181" s="723"/>
      <c r="DX181" s="723"/>
      <c r="DY181" s="723"/>
      <c r="DZ181" s="723"/>
      <c r="EA181" s="723"/>
      <c r="EB181" s="723"/>
      <c r="EC181" s="723"/>
      <c r="ED181" s="723"/>
      <c r="EE181" s="723"/>
      <c r="EF181" s="723"/>
      <c r="EG181" s="723"/>
      <c r="EH181" s="723"/>
      <c r="EI181" s="723"/>
      <c r="EJ181" s="723"/>
      <c r="EK181" s="723"/>
      <c r="EL181" s="723"/>
      <c r="EM181" s="723"/>
      <c r="EN181" s="723"/>
      <c r="EO181" s="723"/>
      <c r="EP181" s="723"/>
      <c r="EQ181" s="723"/>
      <c r="ER181" s="723"/>
      <c r="ES181" s="723"/>
      <c r="ET181" s="723"/>
      <c r="EU181" s="723"/>
      <c r="EV181" s="723"/>
      <c r="EW181" s="723"/>
      <c r="EX181" s="723"/>
      <c r="EY181" s="723"/>
      <c r="EZ181" s="723"/>
      <c r="FA181" s="723"/>
      <c r="FB181" s="723"/>
      <c r="FC181" s="723"/>
      <c r="FD181" s="723"/>
      <c r="FE181" s="723"/>
      <c r="FF181" s="723"/>
      <c r="FG181" s="723"/>
      <c r="FH181" s="723"/>
      <c r="FI181" s="723"/>
      <c r="FJ181" s="723"/>
      <c r="FK181" s="723"/>
      <c r="FL181" s="723"/>
      <c r="FM181" s="723"/>
      <c r="FN181" s="723"/>
      <c r="FO181" s="723"/>
      <c r="FP181" s="723"/>
      <c r="FQ181" s="723"/>
      <c r="FR181" s="723"/>
      <c r="FS181" s="723"/>
      <c r="FT181" s="723"/>
      <c r="FU181" s="723"/>
      <c r="FV181" s="723"/>
      <c r="FW181" s="723"/>
      <c r="FX181" s="723"/>
      <c r="FY181" s="723"/>
      <c r="FZ181" s="723"/>
      <c r="GA181" s="723"/>
      <c r="GB181" s="723"/>
      <c r="GC181" s="723"/>
      <c r="GD181" s="723"/>
      <c r="GE181" s="723"/>
      <c r="GF181" s="723"/>
      <c r="GG181" s="723"/>
      <c r="GH181" s="723"/>
      <c r="GI181" s="723"/>
      <c r="GJ181" s="723"/>
      <c r="GK181" s="723"/>
      <c r="GL181" s="723"/>
      <c r="GM181" s="723"/>
      <c r="GN181" s="723"/>
      <c r="GO181" s="723"/>
      <c r="GP181" s="723"/>
      <c r="GQ181" s="723"/>
      <c r="GR181" s="723"/>
      <c r="GS181" s="723"/>
      <c r="GT181" s="723"/>
      <c r="GU181" s="723"/>
      <c r="GV181" s="723"/>
      <c r="GW181" s="723"/>
      <c r="GX181" s="723"/>
      <c r="GY181" s="723"/>
      <c r="GZ181" s="723"/>
      <c r="HA181" s="723"/>
      <c r="HB181" s="723"/>
      <c r="HC181" s="723"/>
      <c r="HD181" s="723"/>
      <c r="HE181" s="723"/>
      <c r="HF181" s="723"/>
      <c r="HG181" s="723"/>
      <c r="HH181" s="723"/>
      <c r="HI181" s="723"/>
      <c r="HJ181" s="723"/>
      <c r="HK181" s="723"/>
      <c r="HL181" s="723"/>
      <c r="HM181" s="723"/>
      <c r="HN181" s="723"/>
      <c r="HO181" s="723"/>
      <c r="HP181" s="723"/>
      <c r="HQ181" s="723"/>
      <c r="HR181" s="723"/>
      <c r="HS181" s="723"/>
      <c r="HT181" s="723"/>
      <c r="HU181" s="723"/>
      <c r="HV181" s="723"/>
      <c r="HW181" s="723"/>
      <c r="HX181" s="723"/>
      <c r="HY181" s="723"/>
      <c r="HZ181" s="723"/>
      <c r="IA181" s="723"/>
      <c r="IB181" s="723"/>
      <c r="IC181" s="723"/>
      <c r="ID181" s="723"/>
      <c r="IE181" s="723"/>
      <c r="IF181" s="723"/>
      <c r="IG181" s="723"/>
      <c r="IH181" s="723"/>
      <c r="II181" s="723"/>
      <c r="IJ181" s="723"/>
      <c r="IK181" s="723"/>
      <c r="IL181" s="723"/>
      <c r="IM181" s="723"/>
      <c r="IN181" s="723"/>
      <c r="IO181" s="723"/>
      <c r="IP181" s="723"/>
      <c r="IQ181" s="723"/>
      <c r="IR181" s="723"/>
      <c r="IS181" s="723"/>
      <c r="IT181" s="723"/>
      <c r="IU181" s="723"/>
      <c r="IV181" s="723"/>
    </row>
    <row r="182" spans="1:256">
      <c r="B182" s="745" t="s">
        <v>318</v>
      </c>
      <c r="C182" s="721">
        <v>10005428</v>
      </c>
      <c r="D182" s="746">
        <v>41340</v>
      </c>
      <c r="E182" s="742">
        <v>54720000</v>
      </c>
      <c r="F182" s="743">
        <v>-0.71</v>
      </c>
      <c r="G182" s="742">
        <v>-387.24</v>
      </c>
      <c r="H182" s="747">
        <f>+G182/'סיכום נכסי הקרן'!total</f>
        <v>-1.2100979866563e-05</v>
      </c>
    </row>
    <row r="183" spans="1:256">
      <c r="B183" s="745" t="s">
        <v>318</v>
      </c>
      <c r="C183" s="721">
        <v>10005432</v>
      </c>
      <c r="D183" s="746">
        <v>41344</v>
      </c>
      <c r="E183" s="742">
        <v>118530816</v>
      </c>
      <c r="F183" s="743">
        <v>1.68</v>
      </c>
      <c r="G183" s="742">
        <v>1986.66</v>
      </c>
      <c r="H183" s="747">
        <f>+G183/'סיכום נכסי הקרן'!total</f>
        <v>6.20817391325947e-05</v>
      </c>
    </row>
    <row r="184" spans="1:256">
      <c r="B184" s="745" t="s">
        <v>318</v>
      </c>
      <c r="C184" s="721">
        <v>10005445</v>
      </c>
      <c r="D184" s="746">
        <v>41346</v>
      </c>
      <c r="E184" s="742">
        <v>73637579.52</v>
      </c>
      <c r="F184" s="743">
        <v>-1.38</v>
      </c>
      <c r="G184" s="742">
        <v>-1014.79</v>
      </c>
      <c r="H184" s="747">
        <f>+G184/'סיכום נכסי הקרן'!total</f>
        <v>-3.17114795960888e-05</v>
      </c>
    </row>
    <row r="185" spans="1:256">
      <c r="B185" s="745" t="s">
        <v>318</v>
      </c>
      <c r="C185" s="721">
        <v>10005451</v>
      </c>
      <c r="D185" s="746">
        <v>41346</v>
      </c>
      <c r="E185" s="742">
        <v>56687731.2</v>
      </c>
      <c r="F185" s="743">
        <v>1.25</v>
      </c>
      <c r="G185" s="742">
        <v>708.42</v>
      </c>
      <c r="H185" s="747">
        <f>+G185/'סיכום נכסי הקרן'!total</f>
        <v>2.21376308156971e-05</v>
      </c>
    </row>
    <row r="186" spans="1:256">
      <c r="B186" s="745" t="s">
        <v>318</v>
      </c>
      <c r="C186" s="721">
        <v>10005454</v>
      </c>
      <c r="D186" s="746">
        <v>41347</v>
      </c>
      <c r="E186" s="742">
        <v>59971185.54</v>
      </c>
      <c r="F186" s="743">
        <v>-0.82</v>
      </c>
      <c r="G186" s="742">
        <v>-493.85</v>
      </c>
      <c r="H186" s="747">
        <f>+G186/'סיכום נכסי הקרן'!total</f>
        <v>-1.5432467996855e-05</v>
      </c>
    </row>
    <row r="187" spans="1:256">
      <c r="A187" s="723"/>
      <c r="B187" s="745" t="s">
        <v>318</v>
      </c>
      <c r="C187" s="721">
        <v>10005458</v>
      </c>
      <c r="D187" s="746">
        <v>41347</v>
      </c>
      <c r="E187" s="742">
        <v>38245267.2</v>
      </c>
      <c r="F187" s="743">
        <v>-1.21</v>
      </c>
      <c r="G187" s="742">
        <v>-463.48</v>
      </c>
      <c r="H187" s="747">
        <f>+G187/'סיכום נכסי הקרן'!total</f>
        <v>-1.44834266825602e-05</v>
      </c>
      <c r="I187" s="723"/>
      <c r="J187" s="723"/>
      <c r="K187" s="723"/>
      <c r="L187" s="723"/>
      <c r="M187" s="723"/>
      <c r="N187" s="723"/>
      <c r="O187" s="723"/>
      <c r="P187" s="723"/>
      <c r="Q187" s="723"/>
      <c r="R187" s="723"/>
      <c r="S187" s="723"/>
      <c r="T187" s="723"/>
      <c r="U187" s="723"/>
      <c r="V187" s="723"/>
      <c r="W187" s="723"/>
      <c r="X187" s="723"/>
      <c r="Y187" s="723"/>
      <c r="Z187" s="723"/>
      <c r="AA187" s="723"/>
      <c r="AB187" s="723"/>
      <c r="AC187" s="723"/>
      <c r="AD187" s="723"/>
      <c r="AE187" s="723"/>
      <c r="AF187" s="723"/>
      <c r="AG187" s="723"/>
      <c r="AH187" s="723"/>
      <c r="AI187" s="723"/>
      <c r="AJ187" s="723"/>
      <c r="AK187" s="723"/>
      <c r="AL187" s="723"/>
      <c r="AM187" s="723"/>
      <c r="AN187" s="723"/>
      <c r="AO187" s="723"/>
      <c r="AP187" s="723"/>
      <c r="AQ187" s="723"/>
      <c r="AR187" s="723"/>
      <c r="AS187" s="723"/>
      <c r="AT187" s="723"/>
      <c r="AU187" s="723"/>
      <c r="AV187" s="723"/>
      <c r="AW187" s="723"/>
      <c r="AX187" s="723"/>
      <c r="AY187" s="723"/>
      <c r="AZ187" s="723"/>
      <c r="BA187" s="723"/>
      <c r="BB187" s="723"/>
      <c r="BC187" s="723"/>
      <c r="BD187" s="723"/>
      <c r="BE187" s="723"/>
      <c r="BF187" s="723"/>
      <c r="BG187" s="723"/>
      <c r="BH187" s="723"/>
      <c r="BI187" s="723"/>
      <c r="BJ187" s="723"/>
      <c r="BK187" s="723"/>
      <c r="BL187" s="723"/>
      <c r="BM187" s="723"/>
      <c r="BN187" s="723"/>
      <c r="BO187" s="723"/>
      <c r="BP187" s="723"/>
      <c r="BQ187" s="723"/>
      <c r="BR187" s="723"/>
      <c r="BS187" s="723"/>
      <c r="BT187" s="723"/>
      <c r="BU187" s="723"/>
      <c r="BV187" s="723"/>
      <c r="BW187" s="723"/>
      <c r="BX187" s="723"/>
      <c r="BY187" s="723"/>
      <c r="BZ187" s="723"/>
      <c r="CA187" s="723"/>
      <c r="CB187" s="723"/>
      <c r="CC187" s="723"/>
      <c r="CD187" s="723"/>
      <c r="CE187" s="723"/>
      <c r="CF187" s="723"/>
      <c r="CG187" s="723"/>
      <c r="CH187" s="723"/>
      <c r="CI187" s="723"/>
      <c r="CJ187" s="723"/>
      <c r="CK187" s="723"/>
      <c r="CL187" s="723"/>
      <c r="CM187" s="723"/>
      <c r="CN187" s="723"/>
      <c r="CO187" s="723"/>
      <c r="CP187" s="723"/>
      <c r="CQ187" s="723"/>
      <c r="CR187" s="723"/>
      <c r="CS187" s="723"/>
      <c r="CT187" s="723"/>
      <c r="CU187" s="723"/>
      <c r="CV187" s="723"/>
      <c r="CW187" s="723"/>
      <c r="CX187" s="723"/>
      <c r="CY187" s="723"/>
      <c r="CZ187" s="723"/>
      <c r="DA187" s="723"/>
      <c r="DB187" s="723"/>
      <c r="DC187" s="723"/>
      <c r="DD187" s="723"/>
      <c r="DE187" s="723"/>
      <c r="DF187" s="723"/>
      <c r="DG187" s="723"/>
      <c r="DH187" s="723"/>
      <c r="DI187" s="723"/>
      <c r="DJ187" s="723"/>
      <c r="DK187" s="723"/>
      <c r="DL187" s="723"/>
      <c r="DM187" s="723"/>
      <c r="DN187" s="723"/>
      <c r="DO187" s="723"/>
      <c r="DP187" s="723"/>
      <c r="DQ187" s="723"/>
      <c r="DR187" s="723"/>
      <c r="DS187" s="723"/>
      <c r="DT187" s="723"/>
      <c r="DU187" s="723"/>
      <c r="DV187" s="723"/>
      <c r="DW187" s="723"/>
      <c r="DX187" s="723"/>
      <c r="DY187" s="723"/>
      <c r="DZ187" s="723"/>
      <c r="EA187" s="723"/>
      <c r="EB187" s="723"/>
      <c r="EC187" s="723"/>
      <c r="ED187" s="723"/>
      <c r="EE187" s="723"/>
      <c r="EF187" s="723"/>
      <c r="EG187" s="723"/>
      <c r="EH187" s="723"/>
      <c r="EI187" s="723"/>
      <c r="EJ187" s="723"/>
      <c r="EK187" s="723"/>
      <c r="EL187" s="723"/>
      <c r="EM187" s="723"/>
      <c r="EN187" s="723"/>
      <c r="EO187" s="723"/>
      <c r="EP187" s="723"/>
      <c r="EQ187" s="723"/>
      <c r="ER187" s="723"/>
      <c r="ES187" s="723"/>
      <c r="ET187" s="723"/>
      <c r="EU187" s="723"/>
      <c r="EV187" s="723"/>
      <c r="EW187" s="723"/>
      <c r="EX187" s="723"/>
      <c r="EY187" s="723"/>
      <c r="EZ187" s="723"/>
      <c r="FA187" s="723"/>
      <c r="FB187" s="723"/>
      <c r="FC187" s="723"/>
      <c r="FD187" s="723"/>
      <c r="FE187" s="723"/>
      <c r="FF187" s="723"/>
      <c r="FG187" s="723"/>
      <c r="FH187" s="723"/>
      <c r="FI187" s="723"/>
      <c r="FJ187" s="723"/>
      <c r="FK187" s="723"/>
      <c r="FL187" s="723"/>
      <c r="FM187" s="723"/>
      <c r="FN187" s="723"/>
      <c r="FO187" s="723"/>
      <c r="FP187" s="723"/>
      <c r="FQ187" s="723"/>
      <c r="FR187" s="723"/>
      <c r="FS187" s="723"/>
      <c r="FT187" s="723"/>
      <c r="FU187" s="723"/>
      <c r="FV187" s="723"/>
      <c r="FW187" s="723"/>
      <c r="FX187" s="723"/>
      <c r="FY187" s="723"/>
      <c r="FZ187" s="723"/>
      <c r="GA187" s="723"/>
      <c r="GB187" s="723"/>
      <c r="GC187" s="723"/>
      <c r="GD187" s="723"/>
      <c r="GE187" s="723"/>
      <c r="GF187" s="723"/>
      <c r="GG187" s="723"/>
      <c r="GH187" s="723"/>
      <c r="GI187" s="723"/>
      <c r="GJ187" s="723"/>
      <c r="GK187" s="723"/>
      <c r="GL187" s="723"/>
      <c r="GM187" s="723"/>
      <c r="GN187" s="723"/>
      <c r="GO187" s="723"/>
      <c r="GP187" s="723"/>
      <c r="GQ187" s="723"/>
      <c r="GR187" s="723"/>
      <c r="GS187" s="723"/>
      <c r="GT187" s="723"/>
      <c r="GU187" s="723"/>
      <c r="GV187" s="723"/>
      <c r="GW187" s="723"/>
      <c r="GX187" s="723"/>
      <c r="GY187" s="723"/>
      <c r="GZ187" s="723"/>
      <c r="HA187" s="723"/>
      <c r="HB187" s="723"/>
      <c r="HC187" s="723"/>
      <c r="HD187" s="723"/>
      <c r="HE187" s="723"/>
      <c r="HF187" s="723"/>
      <c r="HG187" s="723"/>
      <c r="HH187" s="723"/>
      <c r="HI187" s="723"/>
      <c r="HJ187" s="723"/>
      <c r="HK187" s="723"/>
      <c r="HL187" s="723"/>
      <c r="HM187" s="723"/>
      <c r="HN187" s="723"/>
      <c r="HO187" s="723"/>
      <c r="HP187" s="723"/>
      <c r="HQ187" s="723"/>
      <c r="HR187" s="723"/>
      <c r="HS187" s="723"/>
      <c r="HT187" s="723"/>
      <c r="HU187" s="723"/>
      <c r="HV187" s="723"/>
      <c r="HW187" s="723"/>
      <c r="HX187" s="723"/>
      <c r="HY187" s="723"/>
      <c r="HZ187" s="723"/>
      <c r="IA187" s="723"/>
      <c r="IB187" s="723"/>
      <c r="IC187" s="723"/>
      <c r="ID187" s="723"/>
      <c r="IE187" s="723"/>
      <c r="IF187" s="723"/>
      <c r="IG187" s="723"/>
      <c r="IH187" s="723"/>
      <c r="II187" s="723"/>
      <c r="IJ187" s="723"/>
      <c r="IK187" s="723"/>
      <c r="IL187" s="723"/>
      <c r="IM187" s="723"/>
      <c r="IN187" s="723"/>
      <c r="IO187" s="723"/>
      <c r="IP187" s="723"/>
      <c r="IQ187" s="723"/>
      <c r="IR187" s="723"/>
      <c r="IS187" s="723"/>
      <c r="IT187" s="723"/>
      <c r="IU187" s="723"/>
      <c r="IV187" s="723"/>
    </row>
    <row r="188" spans="1:256">
      <c r="B188" s="745" t="s">
        <v>318</v>
      </c>
      <c r="C188" s="721">
        <v>10005460</v>
      </c>
      <c r="D188" s="746">
        <v>41347</v>
      </c>
      <c r="E188" s="742">
        <v>26837624.79</v>
      </c>
      <c r="F188" s="743">
        <v>0.08</v>
      </c>
      <c r="G188" s="742">
        <v>21.15</v>
      </c>
      <c r="H188" s="747">
        <f>+G188/'סיכום נכסי הקרן'!total</f>
        <v>6.60922746043297e-07</v>
      </c>
    </row>
    <row r="189" spans="1:256">
      <c r="B189" s="745" t="s">
        <v>318</v>
      </c>
      <c r="C189" s="721">
        <v>10005463</v>
      </c>
      <c r="D189" s="746">
        <v>41351</v>
      </c>
      <c r="E189" s="742">
        <v>27099649.79</v>
      </c>
      <c r="F189" s="743">
        <v>1.07</v>
      </c>
      <c r="G189" s="742">
        <v>290.56</v>
      </c>
      <c r="H189" s="747">
        <f>+G189/'סיכום נכסי הקרן'!total</f>
        <v>9.07979730923596e-06</v>
      </c>
    </row>
    <row r="190" spans="1:256">
      <c r="B190" s="745" t="s">
        <v>318</v>
      </c>
      <c r="C190" s="721">
        <v>10005469</v>
      </c>
      <c r="D190" s="746">
        <v>41352</v>
      </c>
      <c r="E190" s="742">
        <v>94456191.27</v>
      </c>
      <c r="F190" s="743">
        <v>-1.29</v>
      </c>
      <c r="G190" s="742">
        <v>-1223.06</v>
      </c>
      <c r="H190" s="747">
        <f>+G190/'סיכום נכסי הקרן'!total</f>
        <v>-3.82197718097265e-05</v>
      </c>
    </row>
    <row r="191" spans="1:256">
      <c r="B191" s="745" t="s">
        <v>318</v>
      </c>
      <c r="C191" s="721">
        <v>10005470</v>
      </c>
      <c r="D191" s="746">
        <v>41352</v>
      </c>
      <c r="E191" s="742">
        <v>82039630.25</v>
      </c>
      <c r="F191" s="743">
        <v>-1.29</v>
      </c>
      <c r="G191" s="742">
        <v>-1061.41</v>
      </c>
      <c r="H191" s="747">
        <f>+G191/'סיכום נכסי הקרן'!total</f>
        <v>-3.31683220746012e-05</v>
      </c>
    </row>
    <row r="192" spans="1:256">
      <c r="B192" s="745" t="s">
        <v>318</v>
      </c>
      <c r="C192" s="721">
        <v>10005471</v>
      </c>
      <c r="D192" s="746">
        <v>41352</v>
      </c>
      <c r="E192" s="742">
        <v>78852643.18</v>
      </c>
      <c r="F192" s="743">
        <v>-1.39</v>
      </c>
      <c r="G192" s="742">
        <v>-1096.4</v>
      </c>
      <c r="H192" s="747">
        <f>+G192/'סיכום נכסי הקרן'!total</f>
        <v>-3.42617351660459e-05</v>
      </c>
    </row>
    <row r="193" spans="1:256">
      <c r="B193" s="745" t="s">
        <v>318</v>
      </c>
      <c r="C193" s="721">
        <v>10005473</v>
      </c>
      <c r="D193" s="746">
        <v>41352</v>
      </c>
      <c r="E193" s="742">
        <v>40128000</v>
      </c>
      <c r="F193" s="743">
        <v>-1.34</v>
      </c>
      <c r="G193" s="742">
        <v>-539.66</v>
      </c>
      <c r="H193" s="747">
        <f>+G193/'סיכום נכסי הקרן'!total</f>
        <v>-1.68639985404126e-05</v>
      </c>
    </row>
    <row r="194" spans="1:256">
      <c r="B194" s="745" t="s">
        <v>318</v>
      </c>
      <c r="C194" s="721">
        <v>10005489</v>
      </c>
      <c r="D194" s="746">
        <v>41354</v>
      </c>
      <c r="E194" s="742">
        <v>56889200.54</v>
      </c>
      <c r="F194" s="743">
        <v>-0.99</v>
      </c>
      <c r="G194" s="742">
        <v>-564.39</v>
      </c>
      <c r="H194" s="747">
        <f>+G194/'סיכום נכסי הקרן'!total</f>
        <v>-1.76367937890958e-05</v>
      </c>
    </row>
    <row r="195" spans="1:256">
      <c r="B195" s="745" t="s">
        <v>318</v>
      </c>
      <c r="C195" s="721">
        <v>10005490</v>
      </c>
      <c r="D195" s="746">
        <v>41354</v>
      </c>
      <c r="E195" s="742">
        <v>18847027.2</v>
      </c>
      <c r="F195" s="743">
        <v>0.96</v>
      </c>
      <c r="G195" s="742">
        <v>181</v>
      </c>
      <c r="H195" s="747">
        <f>+G195/'סיכום נכסי הקרן'!total</f>
        <v>5.65612373682444e-06</v>
      </c>
    </row>
    <row r="196" spans="1:256">
      <c r="B196" s="745" t="s">
        <v>318</v>
      </c>
      <c r="C196" s="721">
        <v>10005492</v>
      </c>
      <c r="D196" s="746">
        <v>41360</v>
      </c>
      <c r="E196" s="742">
        <v>32824485.12</v>
      </c>
      <c r="F196" s="743">
        <v>0.56</v>
      </c>
      <c r="G196" s="742">
        <v>183.91</v>
      </c>
      <c r="H196" s="747">
        <f>+G196/'סיכום נכסי הקרן'!total</f>
        <v>5.74705920684741e-06</v>
      </c>
    </row>
    <row r="197" spans="1:256">
      <c r="B197" s="745" t="s">
        <v>318</v>
      </c>
      <c r="C197" s="721">
        <v>10005493</v>
      </c>
      <c r="D197" s="746">
        <v>41360</v>
      </c>
      <c r="E197" s="742">
        <v>49742121.6</v>
      </c>
      <c r="F197" s="743">
        <v>-0.08</v>
      </c>
      <c r="G197" s="742">
        <v>-39.79</v>
      </c>
      <c r="H197" s="747">
        <f>+G197/'סיכום נכסי הקרן'!total</f>
        <v>-1.24340974302897e-06</v>
      </c>
    </row>
    <row r="198" spans="1:256">
      <c r="B198" s="745" t="s">
        <v>318</v>
      </c>
      <c r="C198" s="721">
        <v>10005498</v>
      </c>
      <c r="D198" s="746">
        <v>41360</v>
      </c>
      <c r="E198" s="742">
        <v>70062393.6</v>
      </c>
      <c r="F198" s="743">
        <v>0.13</v>
      </c>
      <c r="G198" s="742">
        <v>89.5</v>
      </c>
      <c r="H198" s="747">
        <f>+G198/'סיכום נכסי הקרן'!total</f>
        <v>2.79681256599882e-06</v>
      </c>
    </row>
    <row r="199" spans="1:256">
      <c r="B199" s="744" t="str">
        <v>מט"ח / מט"ח סה"כ</v>
      </c>
      <c r="C199" s="723"/>
      <c r="D199" s="748"/>
      <c r="E199" s="739"/>
      <c r="F199" s="740"/>
      <c r="G199" s="739">
        <f>SUM(G125:G198)</f>
        <v>48337.49</v>
      </c>
      <c r="H199" s="749">
        <f>+G199/'סיכום נכסי הקרן'!total</f>
        <v>0.00151051284291444</v>
      </c>
    </row>
    <row r="200" spans="1:256">
      <c r="B200" s="751"/>
      <c r="E200" s="742"/>
      <c r="F200" s="743"/>
    </row>
    <row r="201" spans="1:256">
      <c r="B201" s="744" t="str">
        <v>ריבית</v>
      </c>
      <c r="C201" s="723"/>
      <c r="D201" s="723"/>
      <c r="E201" s="739"/>
      <c r="F201" s="740"/>
      <c r="G201" s="723"/>
      <c r="H201" s="723"/>
    </row>
    <row r="202" spans="1:256">
      <c r="B202" s="745" t="str">
        <v>IRS</v>
      </c>
      <c r="C202" s="721">
        <v>10004783</v>
      </c>
      <c r="D202" s="746">
        <v>41093</v>
      </c>
      <c r="E202" s="742">
        <v>17500000</v>
      </c>
      <c r="F202" s="743">
        <v>-2.54</v>
      </c>
      <c r="G202" s="742">
        <v>-443.95</v>
      </c>
      <c r="H202" s="747">
        <f>+G202/'סיכום נכסי הקרן'!total</f>
        <v>-1.38731278064266e-05</v>
      </c>
    </row>
    <row r="203" spans="1:256">
      <c r="B203" s="744" t="str">
        <v>ריבית סה"כ</v>
      </c>
      <c r="C203" s="723"/>
      <c r="D203" s="748"/>
      <c r="E203" s="739"/>
      <c r="F203" s="740"/>
      <c r="G203" s="739">
        <f>SUM(G202)</f>
        <v>-443.95</v>
      </c>
      <c r="H203" s="749">
        <f>+G203/'סיכום נכסי הקרן'!total</f>
        <v>-1.38731278064266e-05</v>
      </c>
    </row>
    <row r="204" spans="1:256">
      <c r="B204" s="751"/>
      <c r="E204" s="742"/>
      <c r="F204" s="743"/>
    </row>
    <row r="205" spans="1:256">
      <c r="B205" s="744" t="s">
        <v>269</v>
      </c>
      <c r="C205" s="723"/>
      <c r="D205" s="723"/>
      <c r="E205" s="739"/>
      <c r="F205" s="740"/>
      <c r="G205" s="723"/>
      <c r="H205" s="723"/>
    </row>
    <row r="206" spans="1:256">
      <c r="B206" s="745" t="s">
        <v>319</v>
      </c>
      <c r="C206" s="721">
        <v>10005417</v>
      </c>
      <c r="D206" s="746">
        <v>41338</v>
      </c>
      <c r="E206" s="742">
        <v>110621258.5</v>
      </c>
      <c r="F206" s="743">
        <v>0.72</v>
      </c>
      <c r="G206" s="742">
        <v>801.62</v>
      </c>
      <c r="H206" s="747">
        <f>+G206/'סיכום נכסי הקרן'!total</f>
        <v>2.50500658006254e-05</v>
      </c>
    </row>
    <row r="207" spans="1:256">
      <c r="B207" s="745" t="s">
        <v>319</v>
      </c>
      <c r="C207" s="721">
        <v>10005423</v>
      </c>
      <c r="D207" s="746">
        <v>41339</v>
      </c>
      <c r="E207" s="742">
        <v>109034707.2</v>
      </c>
      <c r="F207" s="743">
        <v>-1.45</v>
      </c>
      <c r="G207" s="742">
        <v>-1585.59</v>
      </c>
      <c r="H207" s="747">
        <f>+G207/'סיכום נכסי הקרן'!total</f>
        <v>-4.95485814136545e-05</v>
      </c>
    </row>
    <row r="208" spans="1:256">
      <c r="B208" s="744" t="str">
        <v>אחר סה"כ</v>
      </c>
      <c r="C208" s="723"/>
      <c r="D208" s="748"/>
      <c r="E208" s="739"/>
      <c r="F208" s="740"/>
      <c r="G208" s="739">
        <f>SUM(G206:G207)</f>
        <v>-783.97</v>
      </c>
      <c r="H208" s="749">
        <f>+G208/'סיכום נכסי הקרן'!total</f>
        <v>-2.4498515613029e-05</v>
      </c>
    </row>
    <row r="209" spans="1:256">
      <c r="B209" s="751"/>
      <c r="E209" s="742"/>
      <c r="F209" s="743"/>
    </row>
    <row r="210" spans="1:256">
      <c r="B210" s="741" t="s">
        <v>90</v>
      </c>
      <c r="C210" s="723"/>
      <c r="D210" s="748"/>
      <c r="E210" s="739"/>
      <c r="F210" s="740"/>
      <c r="G210" s="739">
        <f>+G208+G203+G199+G122</f>
        <v>145429.16</v>
      </c>
      <c r="H210" s="749">
        <f>+G210/'סיכום נכסי הקרן'!total</f>
        <v>0.00454455980056596</v>
      </c>
    </row>
    <row r="211" spans="1:256">
      <c r="B211" s="752"/>
      <c r="E211" s="742"/>
      <c r="F211" s="743"/>
    </row>
    <row r="212" spans="1:256">
      <c r="B212" s="738" t="str">
        <v>חוזים עתידיים (8) סה"כ</v>
      </c>
      <c r="C212" s="723"/>
      <c r="D212" s="748"/>
      <c r="E212" s="739"/>
      <c r="F212" s="740"/>
      <c r="G212" s="739">
        <f>+G210</f>
        <v>145429.16</v>
      </c>
      <c r="H212" s="749">
        <f>+G212/'סיכום נכסי הקרן'!total</f>
        <v>0.00454455980056596</v>
      </c>
    </row>
    <row r="213" spans="1:256">
      <c r="B213" s="753"/>
      <c r="C213" s="754"/>
      <c r="D213" s="754"/>
      <c r="E213" s="755"/>
      <c r="F213" s="756"/>
      <c r="G213" s="754"/>
      <c r="H213" s="754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8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31"/>
  <sheetViews>
    <sheetView topLeftCell="D1" workbookViewId="0" showGridLines="0" rightToLeft="1">
      <selection activeCell="B2" sqref="B2"/>
    </sheetView>
  </sheetViews>
  <sheetFormatPr defaultRowHeight="14.25"/>
  <cols>
    <col min="1" max="1" style="757" width="4.253365" customWidth="1"/>
    <col min="2" max="2" style="757" width="44.75504" customWidth="1"/>
    <col min="3" max="3" style="757" width="19.9581" customWidth="1"/>
    <col min="4" max="4" style="757" width="11.55469" customWidth="1"/>
    <col min="5" max="5" style="757" width="9.626036" customWidth="1"/>
    <col min="6" max="6" style="757" width="14.3099" customWidth="1"/>
    <col min="7" max="7" style="757" width="14.72319" customWidth="1"/>
    <col min="8" max="8" style="757" width="12.38125" customWidth="1"/>
    <col min="9" max="9" style="757" width="8.937232" customWidth="1"/>
    <col min="10" max="10" style="757" width="8.799471" customWidth="1"/>
    <col min="11" max="11" style="757" width="14.72319" customWidth="1"/>
    <col min="12" max="12" style="757" width="13.75886" customWidth="1"/>
    <col min="13" max="13" style="757" width="10.03932" customWidth="1"/>
    <col min="14" max="14" style="757" width="14.72319" customWidth="1"/>
    <col min="15" max="15" style="757" width="23.67764" customWidth="1"/>
    <col min="16" max="16" style="757" width="16.51408" customWidth="1"/>
    <col min="17" max="256" style="757"/>
  </cols>
  <sheetData>
    <row r="1" spans="1:256" ht="15" customHeight="1">
      <c r="B1" s="758" t="s">
        <v>31</v>
      </c>
      <c r="C1" s="759"/>
      <c r="D1" s="760"/>
      <c r="F1" s="761"/>
    </row>
    <row r="2" spans="1:256" ht="15" customHeight="1">
      <c r="B2" s="762" t="s">
        <v>1</v>
      </c>
      <c r="C2" s="763"/>
      <c r="D2" s="764"/>
      <c r="F2" s="761"/>
    </row>
    <row r="3" spans="1:256" ht="15" customHeight="1">
      <c r="B3" s="765" t="s">
        <v>2</v>
      </c>
      <c r="C3" s="766">
        <v>41364</v>
      </c>
      <c r="D3" s="767"/>
      <c r="F3" s="761"/>
    </row>
    <row r="4" spans="1:256" ht="15" customHeight="1">
      <c r="B4" s="765" t="s">
        <v>3</v>
      </c>
      <c r="C4" s="768" t="s">
        <v>4</v>
      </c>
      <c r="D4" s="767"/>
      <c r="F4" s="761"/>
    </row>
    <row r="5" spans="1:256" ht="15" customHeight="1">
      <c r="B5" s="765" t="s">
        <v>5</v>
      </c>
      <c r="C5" s="768" t="s">
        <v>6</v>
      </c>
      <c r="D5" s="767"/>
      <c r="F5" s="761"/>
    </row>
    <row r="6" spans="1:256" ht="15" customHeight="1">
      <c r="B6" s="765" t="s">
        <v>7</v>
      </c>
      <c r="C6" s="769">
        <v>162</v>
      </c>
      <c r="D6" s="767"/>
      <c r="F6" s="761"/>
    </row>
    <row r="7" spans="1:256">
      <c r="C7" s="770"/>
      <c r="D7" s="770"/>
      <c r="E7" s="770"/>
      <c r="F7" s="770"/>
      <c r="G7" s="770"/>
      <c r="H7" s="770"/>
      <c r="I7" s="770"/>
      <c r="J7" s="770"/>
      <c r="K7" s="770"/>
      <c r="L7" s="770"/>
      <c r="M7" s="770"/>
      <c r="N7" s="770"/>
      <c r="O7" s="770"/>
      <c r="P7" s="770"/>
      <c r="Q7" s="770"/>
    </row>
    <row r="8" spans="1:256">
      <c r="A8" s="771"/>
      <c r="B8" s="772" t="s">
        <v>71</v>
      </c>
      <c r="C8" s="773" t="s">
        <v>273</v>
      </c>
      <c r="D8" s="773" t="s">
        <v>73</v>
      </c>
      <c r="E8" s="773" t="s">
        <v>74</v>
      </c>
      <c r="F8" s="773" t="s">
        <v>43</v>
      </c>
      <c r="G8" s="773" t="s">
        <v>44</v>
      </c>
      <c r="H8" s="774" t="s">
        <v>274</v>
      </c>
      <c r="I8" s="775" t="s">
        <v>76</v>
      </c>
      <c r="J8" s="776" t="s">
        <v>77</v>
      </c>
      <c r="K8" s="777" t="s">
        <v>78</v>
      </c>
      <c r="L8" s="777" t="s">
        <v>79</v>
      </c>
      <c r="M8" s="777" t="s">
        <v>80</v>
      </c>
      <c r="N8" s="777" t="s">
        <v>81</v>
      </c>
      <c r="O8" s="777" t="s">
        <v>33</v>
      </c>
      <c r="Q8" s="771"/>
      <c r="R8" s="771"/>
      <c r="S8" s="771"/>
      <c r="T8" s="771"/>
      <c r="U8" s="771"/>
      <c r="V8" s="771"/>
      <c r="W8" s="771"/>
      <c r="X8" s="771"/>
      <c r="Y8" s="771"/>
      <c r="Z8" s="771"/>
      <c r="AA8" s="771"/>
      <c r="AB8" s="771"/>
      <c r="AC8" s="771"/>
      <c r="AD8" s="771"/>
      <c r="AE8" s="771"/>
      <c r="AF8" s="771"/>
      <c r="AG8" s="771"/>
      <c r="AH8" s="771"/>
      <c r="AI8" s="771"/>
      <c r="AJ8" s="771"/>
      <c r="AK8" s="771"/>
      <c r="AL8" s="771"/>
      <c r="AM8" s="771"/>
      <c r="AN8" s="771"/>
      <c r="AO8" s="771"/>
      <c r="AP8" s="771"/>
      <c r="AQ8" s="771"/>
      <c r="AR8" s="771"/>
      <c r="AS8" s="771"/>
      <c r="AT8" s="771"/>
      <c r="AU8" s="771"/>
      <c r="AV8" s="771"/>
      <c r="AW8" s="771"/>
      <c r="AX8" s="771"/>
      <c r="AY8" s="771"/>
      <c r="AZ8" s="771"/>
      <c r="BA8" s="771"/>
      <c r="BB8" s="771"/>
      <c r="BC8" s="771"/>
      <c r="BD8" s="771"/>
      <c r="BE8" s="771"/>
      <c r="BF8" s="771"/>
      <c r="BG8" s="771"/>
      <c r="BH8" s="771"/>
      <c r="BI8" s="771"/>
      <c r="BJ8" s="771"/>
      <c r="BK8" s="771"/>
      <c r="BL8" s="771"/>
      <c r="BM8" s="771"/>
      <c r="BN8" s="771"/>
      <c r="BO8" s="771"/>
      <c r="BP8" s="771"/>
      <c r="BQ8" s="771"/>
      <c r="BR8" s="771"/>
      <c r="BS8" s="771"/>
      <c r="BT8" s="771"/>
      <c r="BU8" s="771"/>
      <c r="BV8" s="771"/>
      <c r="BW8" s="771"/>
      <c r="BX8" s="771"/>
      <c r="BY8" s="771"/>
      <c r="BZ8" s="771"/>
      <c r="CA8" s="771"/>
      <c r="CB8" s="771"/>
      <c r="CC8" s="771"/>
      <c r="CD8" s="771"/>
      <c r="CE8" s="771"/>
      <c r="CF8" s="771"/>
      <c r="CG8" s="771"/>
      <c r="CH8" s="771"/>
      <c r="CI8" s="771"/>
      <c r="CJ8" s="771"/>
      <c r="CK8" s="771"/>
      <c r="CL8" s="771"/>
      <c r="CM8" s="771"/>
      <c r="CN8" s="771"/>
      <c r="CO8" s="771"/>
      <c r="CP8" s="771"/>
      <c r="CQ8" s="771"/>
      <c r="CR8" s="771"/>
      <c r="CS8" s="771"/>
      <c r="CT8" s="771"/>
      <c r="CU8" s="771"/>
      <c r="CV8" s="771"/>
      <c r="CW8" s="771"/>
      <c r="CX8" s="771"/>
      <c r="CY8" s="771"/>
      <c r="CZ8" s="771"/>
      <c r="DA8" s="771"/>
      <c r="DB8" s="771"/>
      <c r="DC8" s="771"/>
      <c r="DD8" s="771"/>
      <c r="DE8" s="771"/>
      <c r="DF8" s="771"/>
      <c r="DG8" s="771"/>
      <c r="DH8" s="771"/>
      <c r="DI8" s="771"/>
      <c r="DJ8" s="771"/>
      <c r="DK8" s="771"/>
      <c r="DL8" s="771"/>
      <c r="DM8" s="771"/>
      <c r="DN8" s="771"/>
      <c r="DO8" s="771"/>
      <c r="DP8" s="771"/>
      <c r="DQ8" s="771"/>
      <c r="DR8" s="771"/>
      <c r="DS8" s="771"/>
      <c r="DT8" s="771"/>
      <c r="DU8" s="771"/>
      <c r="DV8" s="771"/>
      <c r="DW8" s="771"/>
      <c r="DX8" s="771"/>
      <c r="DY8" s="771"/>
      <c r="DZ8" s="771"/>
      <c r="EA8" s="771"/>
      <c r="EB8" s="771"/>
      <c r="EC8" s="771"/>
      <c r="ED8" s="771"/>
      <c r="EE8" s="771"/>
      <c r="EF8" s="771"/>
      <c r="EG8" s="771"/>
      <c r="EH8" s="771"/>
      <c r="EI8" s="771"/>
      <c r="EJ8" s="771"/>
      <c r="EK8" s="771"/>
      <c r="EL8" s="771"/>
      <c r="EM8" s="771"/>
      <c r="EN8" s="771"/>
      <c r="EO8" s="771"/>
      <c r="EP8" s="771"/>
      <c r="EQ8" s="771"/>
      <c r="ER8" s="771"/>
      <c r="ES8" s="771"/>
      <c r="ET8" s="771"/>
      <c r="EU8" s="771"/>
      <c r="EV8" s="771"/>
      <c r="EW8" s="771"/>
      <c r="EX8" s="771"/>
      <c r="EY8" s="771"/>
      <c r="EZ8" s="771"/>
      <c r="FA8" s="771"/>
      <c r="FB8" s="771"/>
      <c r="FC8" s="771"/>
      <c r="FD8" s="771"/>
      <c r="FE8" s="771"/>
      <c r="FF8" s="771"/>
      <c r="FG8" s="771"/>
      <c r="FH8" s="771"/>
      <c r="FI8" s="771"/>
      <c r="FJ8" s="771"/>
      <c r="FK8" s="771"/>
      <c r="FL8" s="771"/>
      <c r="FM8" s="771"/>
      <c r="FN8" s="771"/>
      <c r="FO8" s="771"/>
      <c r="FP8" s="771"/>
      <c r="FQ8" s="771"/>
      <c r="FR8" s="771"/>
      <c r="FS8" s="771"/>
      <c r="FT8" s="771"/>
      <c r="FU8" s="771"/>
      <c r="FV8" s="771"/>
      <c r="FW8" s="771"/>
      <c r="FX8" s="771"/>
      <c r="FY8" s="771"/>
      <c r="FZ8" s="771"/>
      <c r="GA8" s="771"/>
      <c r="GB8" s="771"/>
      <c r="GC8" s="771"/>
      <c r="GD8" s="771"/>
      <c r="GE8" s="771"/>
      <c r="GF8" s="771"/>
      <c r="GG8" s="771"/>
      <c r="GH8" s="771"/>
      <c r="GI8" s="771"/>
      <c r="GJ8" s="771"/>
      <c r="GK8" s="771"/>
      <c r="GL8" s="771"/>
      <c r="GM8" s="771"/>
      <c r="GN8" s="771"/>
      <c r="GO8" s="771"/>
      <c r="GP8" s="771"/>
      <c r="GQ8" s="771"/>
      <c r="GR8" s="771"/>
      <c r="GS8" s="771"/>
      <c r="GT8" s="771"/>
      <c r="GU8" s="771"/>
      <c r="GV8" s="771"/>
      <c r="GW8" s="771"/>
      <c r="GX8" s="771"/>
      <c r="GY8" s="771"/>
      <c r="GZ8" s="771"/>
      <c r="HA8" s="771"/>
      <c r="HB8" s="771"/>
      <c r="HC8" s="771"/>
      <c r="HD8" s="771"/>
      <c r="HE8" s="771"/>
      <c r="HF8" s="771"/>
      <c r="HG8" s="771"/>
      <c r="HH8" s="771"/>
      <c r="HI8" s="771"/>
      <c r="HJ8" s="771"/>
      <c r="HK8" s="771"/>
      <c r="HL8" s="771"/>
      <c r="HM8" s="771"/>
      <c r="HN8" s="771"/>
      <c r="HO8" s="771"/>
      <c r="HP8" s="771"/>
      <c r="HQ8" s="771"/>
      <c r="HR8" s="771"/>
      <c r="HS8" s="771"/>
      <c r="HT8" s="771"/>
      <c r="HU8" s="771"/>
      <c r="HV8" s="771"/>
      <c r="HW8" s="771"/>
      <c r="HX8" s="771"/>
      <c r="HY8" s="771"/>
      <c r="HZ8" s="771"/>
      <c r="IA8" s="771"/>
      <c r="IB8" s="771"/>
      <c r="IC8" s="771"/>
      <c r="ID8" s="771"/>
      <c r="IE8" s="771"/>
      <c r="IF8" s="771"/>
      <c r="IG8" s="771"/>
      <c r="IH8" s="771"/>
      <c r="II8" s="771"/>
      <c r="IJ8" s="771"/>
      <c r="IK8" s="771"/>
      <c r="IL8" s="771"/>
      <c r="IM8" s="771"/>
      <c r="IN8" s="771"/>
      <c r="IO8" s="771"/>
      <c r="IP8" s="771"/>
      <c r="IQ8" s="771"/>
      <c r="IR8" s="771"/>
      <c r="IS8" s="771"/>
      <c r="IT8" s="771"/>
      <c r="IU8" s="771"/>
      <c r="IV8" s="771"/>
    </row>
    <row r="9" spans="1:256">
      <c r="B9" s="778" t="s">
        <v>20</v>
      </c>
      <c r="C9" s="779"/>
      <c r="D9" s="779"/>
      <c r="E9" s="779"/>
      <c r="F9" s="779"/>
      <c r="G9" s="779"/>
      <c r="H9" s="779"/>
      <c r="I9" s="780"/>
      <c r="J9" s="781"/>
      <c r="K9" s="782"/>
      <c r="L9" s="780"/>
      <c r="M9" s="779"/>
      <c r="N9" s="779"/>
      <c r="O9" s="779"/>
    </row>
    <row r="10" spans="1:256">
      <c r="B10" s="783" t="s">
        <v>25</v>
      </c>
      <c r="C10" s="765"/>
      <c r="D10" s="765"/>
      <c r="E10" s="765"/>
      <c r="F10" s="765"/>
      <c r="G10" s="765"/>
      <c r="H10" s="765"/>
      <c r="I10" s="784"/>
      <c r="J10" s="785"/>
      <c r="K10" s="786"/>
      <c r="L10" s="784"/>
      <c r="M10" s="765"/>
      <c r="N10" s="765"/>
      <c r="O10" s="765"/>
    </row>
    <row r="11" spans="1:256">
      <c r="A11" s="765"/>
      <c r="B11" s="787" t="s">
        <v>91</v>
      </c>
      <c r="C11" s="765"/>
      <c r="D11" s="765"/>
      <c r="E11" s="765"/>
      <c r="F11" s="765"/>
      <c r="G11" s="765"/>
      <c r="I11" s="788"/>
      <c r="J11" s="789"/>
      <c r="K11" s="790"/>
      <c r="L11" s="788"/>
      <c r="S11" s="765"/>
      <c r="T11" s="765"/>
      <c r="U11" s="765"/>
      <c r="V11" s="765"/>
      <c r="W11" s="765"/>
      <c r="X11" s="765"/>
      <c r="Y11" s="765"/>
      <c r="Z11" s="765"/>
      <c r="AA11" s="765"/>
      <c r="AB11" s="765"/>
      <c r="AC11" s="765"/>
      <c r="AD11" s="765"/>
      <c r="AE11" s="765"/>
      <c r="AF11" s="765"/>
      <c r="AG11" s="765"/>
      <c r="AH11" s="765"/>
      <c r="AI11" s="765"/>
      <c r="AJ11" s="765"/>
      <c r="AK11" s="765"/>
      <c r="AL11" s="765"/>
      <c r="AM11" s="765"/>
      <c r="AN11" s="765"/>
      <c r="AO11" s="765"/>
      <c r="AP11" s="765"/>
      <c r="AQ11" s="765"/>
      <c r="AR11" s="765"/>
      <c r="AS11" s="765"/>
      <c r="AT11" s="765"/>
      <c r="AU11" s="765"/>
      <c r="AV11" s="765"/>
      <c r="AW11" s="765"/>
      <c r="AX11" s="765"/>
      <c r="AY11" s="765"/>
      <c r="AZ11" s="765"/>
      <c r="BA11" s="765"/>
      <c r="BB11" s="765"/>
      <c r="BC11" s="765"/>
      <c r="BD11" s="765"/>
      <c r="BE11" s="765"/>
      <c r="BF11" s="765"/>
      <c r="BG11" s="765"/>
      <c r="BH11" s="765"/>
      <c r="BI11" s="765"/>
      <c r="BJ11" s="765"/>
      <c r="BK11" s="765"/>
      <c r="BL11" s="765"/>
      <c r="BM11" s="765"/>
      <c r="BN11" s="765"/>
      <c r="BO11" s="765"/>
      <c r="BP11" s="765"/>
      <c r="BQ11" s="765"/>
      <c r="BR11" s="765"/>
      <c r="BS11" s="765"/>
      <c r="BT11" s="765"/>
      <c r="BU11" s="765"/>
      <c r="BV11" s="765"/>
      <c r="BW11" s="765"/>
      <c r="BX11" s="765"/>
      <c r="BY11" s="765"/>
      <c r="BZ11" s="765"/>
      <c r="CA11" s="765"/>
      <c r="CB11" s="765"/>
      <c r="CC11" s="765"/>
      <c r="CD11" s="765"/>
      <c r="CE11" s="765"/>
      <c r="CF11" s="765"/>
      <c r="CG11" s="765"/>
      <c r="CH11" s="765"/>
      <c r="CI11" s="765"/>
      <c r="CJ11" s="765"/>
      <c r="CK11" s="765"/>
      <c r="CL11" s="765"/>
      <c r="CM11" s="765"/>
      <c r="CN11" s="765"/>
      <c r="CO11" s="765"/>
      <c r="CP11" s="765"/>
      <c r="CQ11" s="765"/>
      <c r="CR11" s="765"/>
      <c r="CS11" s="765"/>
      <c r="CT11" s="765"/>
      <c r="CU11" s="765"/>
      <c r="CV11" s="765"/>
      <c r="CW11" s="765"/>
      <c r="CX11" s="765"/>
      <c r="CY11" s="765"/>
      <c r="CZ11" s="765"/>
      <c r="DA11" s="765"/>
      <c r="DB11" s="765"/>
      <c r="DC11" s="765"/>
      <c r="DD11" s="765"/>
      <c r="DE11" s="765"/>
      <c r="DF11" s="765"/>
      <c r="DG11" s="765"/>
      <c r="DH11" s="765"/>
      <c r="DI11" s="765"/>
      <c r="DJ11" s="765"/>
      <c r="DK11" s="765"/>
      <c r="DL11" s="765"/>
      <c r="DM11" s="765"/>
      <c r="DN11" s="765"/>
      <c r="DO11" s="765"/>
      <c r="DP11" s="765"/>
      <c r="DQ11" s="765"/>
      <c r="DR11" s="765"/>
      <c r="DS11" s="765"/>
      <c r="DT11" s="765"/>
      <c r="DU11" s="765"/>
      <c r="DV11" s="765"/>
      <c r="DW11" s="765"/>
      <c r="DX11" s="765"/>
      <c r="DY11" s="765"/>
      <c r="DZ11" s="765"/>
      <c r="EA11" s="765"/>
      <c r="EB11" s="765"/>
      <c r="EC11" s="765"/>
      <c r="ED11" s="765"/>
      <c r="EE11" s="765"/>
      <c r="EF11" s="765"/>
      <c r="EG11" s="765"/>
      <c r="EH11" s="765"/>
      <c r="EI11" s="765"/>
      <c r="EJ11" s="765"/>
      <c r="EK11" s="765"/>
      <c r="EL11" s="765"/>
      <c r="EM11" s="765"/>
      <c r="EN11" s="765"/>
      <c r="EO11" s="765"/>
      <c r="EP11" s="765"/>
      <c r="EQ11" s="765"/>
      <c r="ER11" s="765"/>
      <c r="ES11" s="765"/>
      <c r="ET11" s="765"/>
      <c r="EU11" s="765"/>
      <c r="EV11" s="765"/>
      <c r="EW11" s="765"/>
      <c r="EX11" s="765"/>
      <c r="EY11" s="765"/>
      <c r="EZ11" s="765"/>
      <c r="FA11" s="765"/>
      <c r="FB11" s="765"/>
      <c r="FC11" s="765"/>
      <c r="FD11" s="765"/>
      <c r="FE11" s="765"/>
      <c r="FF11" s="765"/>
      <c r="FG11" s="765"/>
      <c r="FH11" s="765"/>
      <c r="FI11" s="765"/>
      <c r="FJ11" s="765"/>
      <c r="FK11" s="765"/>
      <c r="FL11" s="765"/>
      <c r="FM11" s="765"/>
      <c r="FN11" s="765"/>
      <c r="FO11" s="765"/>
      <c r="FP11" s="765"/>
      <c r="FQ11" s="765"/>
      <c r="FR11" s="765"/>
      <c r="FS11" s="765"/>
      <c r="FT11" s="765"/>
      <c r="FU11" s="765"/>
      <c r="FV11" s="765"/>
      <c r="FW11" s="765"/>
      <c r="FX11" s="765"/>
      <c r="FY11" s="765"/>
      <c r="FZ11" s="765"/>
      <c r="GA11" s="765"/>
      <c r="GB11" s="765"/>
      <c r="GC11" s="765"/>
      <c r="GD11" s="765"/>
      <c r="GE11" s="765"/>
      <c r="GF11" s="765"/>
      <c r="GG11" s="765"/>
      <c r="GH11" s="765"/>
      <c r="GI11" s="765"/>
      <c r="GJ11" s="765"/>
      <c r="GK11" s="765"/>
      <c r="GL11" s="765"/>
      <c r="GM11" s="765"/>
      <c r="GN11" s="765"/>
      <c r="GO11" s="765"/>
      <c r="GP11" s="765"/>
      <c r="GQ11" s="765"/>
      <c r="GR11" s="765"/>
      <c r="GS11" s="765"/>
      <c r="GT11" s="765"/>
      <c r="GU11" s="765"/>
      <c r="GV11" s="765"/>
      <c r="GW11" s="765"/>
      <c r="GX11" s="765"/>
      <c r="GY11" s="765"/>
      <c r="GZ11" s="765"/>
      <c r="HA11" s="765"/>
      <c r="HB11" s="765"/>
      <c r="HC11" s="765"/>
      <c r="HD11" s="765"/>
      <c r="HE11" s="765"/>
      <c r="HF11" s="765"/>
      <c r="HG11" s="765"/>
      <c r="HH11" s="765"/>
      <c r="HI11" s="765"/>
      <c r="HJ11" s="765"/>
      <c r="HK11" s="765"/>
      <c r="HL11" s="765"/>
      <c r="HM11" s="765"/>
      <c r="HN11" s="765"/>
      <c r="HO11" s="765"/>
      <c r="HP11" s="765"/>
      <c r="HQ11" s="765"/>
      <c r="HR11" s="765"/>
      <c r="HS11" s="765"/>
      <c r="HT11" s="765"/>
      <c r="HU11" s="765"/>
      <c r="HV11" s="765"/>
      <c r="HW11" s="765"/>
      <c r="HX11" s="765"/>
      <c r="HY11" s="765"/>
      <c r="HZ11" s="765"/>
      <c r="IA11" s="765"/>
      <c r="IB11" s="765"/>
      <c r="IC11" s="765"/>
      <c r="ID11" s="765"/>
      <c r="IE11" s="765"/>
      <c r="IF11" s="765"/>
      <c r="IG11" s="765"/>
      <c r="IH11" s="765"/>
      <c r="II11" s="765"/>
      <c r="IJ11" s="765"/>
      <c r="IK11" s="765"/>
      <c r="IL11" s="765"/>
      <c r="IM11" s="765"/>
      <c r="IN11" s="765"/>
      <c r="IO11" s="765"/>
      <c r="IP11" s="765"/>
      <c r="IQ11" s="765"/>
      <c r="IR11" s="765"/>
      <c r="IS11" s="765"/>
      <c r="IT11" s="765"/>
      <c r="IU11" s="765"/>
      <c r="IV11" s="765"/>
    </row>
    <row r="12" spans="1:256">
      <c r="B12" s="791" t="s">
        <v>320</v>
      </c>
      <c r="C12" s="765"/>
      <c r="D12" s="765"/>
      <c r="E12" s="765"/>
      <c r="F12" s="765"/>
      <c r="G12" s="765"/>
      <c r="H12" s="765"/>
      <c r="I12" s="784"/>
      <c r="J12" s="785"/>
      <c r="K12" s="786"/>
      <c r="L12" s="784"/>
      <c r="M12" s="765"/>
      <c r="N12" s="765"/>
      <c r="O12" s="765"/>
    </row>
    <row r="13" spans="1:256">
      <c r="A13" s="765"/>
      <c r="B13" s="792" t="s">
        <v>320</v>
      </c>
      <c r="C13" s="765"/>
      <c r="D13" s="765"/>
      <c r="E13" s="765"/>
      <c r="F13" s="765"/>
      <c r="G13" s="765"/>
      <c r="I13" s="788"/>
      <c r="J13" s="789"/>
      <c r="K13" s="790"/>
      <c r="L13" s="788"/>
      <c r="S13" s="765"/>
      <c r="T13" s="765"/>
      <c r="U13" s="765"/>
      <c r="V13" s="765"/>
      <c r="W13" s="765"/>
      <c r="X13" s="765"/>
      <c r="Y13" s="765"/>
      <c r="Z13" s="765"/>
      <c r="AA13" s="765"/>
      <c r="AB13" s="765"/>
      <c r="AC13" s="765"/>
      <c r="AD13" s="765"/>
      <c r="AE13" s="765"/>
      <c r="AF13" s="765"/>
      <c r="AG13" s="765"/>
      <c r="AH13" s="765"/>
      <c r="AI13" s="765"/>
      <c r="AJ13" s="765"/>
      <c r="AK13" s="765"/>
      <c r="AL13" s="765"/>
      <c r="AM13" s="765"/>
      <c r="AN13" s="765"/>
      <c r="AO13" s="765"/>
      <c r="AP13" s="765"/>
      <c r="AQ13" s="765"/>
      <c r="AR13" s="765"/>
      <c r="AS13" s="765"/>
      <c r="AT13" s="765"/>
      <c r="AU13" s="765"/>
      <c r="AV13" s="765"/>
      <c r="AW13" s="765"/>
      <c r="AX13" s="765"/>
      <c r="AY13" s="765"/>
      <c r="AZ13" s="765"/>
      <c r="BA13" s="765"/>
      <c r="BB13" s="765"/>
      <c r="BC13" s="765"/>
      <c r="BD13" s="765"/>
      <c r="BE13" s="765"/>
      <c r="BF13" s="765"/>
      <c r="BG13" s="765"/>
      <c r="BH13" s="765"/>
      <c r="BI13" s="765"/>
      <c r="BJ13" s="765"/>
      <c r="BK13" s="765"/>
      <c r="BL13" s="765"/>
      <c r="BM13" s="765"/>
      <c r="BN13" s="765"/>
      <c r="BO13" s="765"/>
      <c r="BP13" s="765"/>
      <c r="BQ13" s="765"/>
      <c r="BR13" s="765"/>
      <c r="BS13" s="765"/>
      <c r="BT13" s="765"/>
      <c r="BU13" s="765"/>
      <c r="BV13" s="765"/>
      <c r="BW13" s="765"/>
      <c r="BX13" s="765"/>
      <c r="BY13" s="765"/>
      <c r="BZ13" s="765"/>
      <c r="CA13" s="765"/>
      <c r="CB13" s="765"/>
      <c r="CC13" s="765"/>
      <c r="CD13" s="765"/>
      <c r="CE13" s="765"/>
      <c r="CF13" s="765"/>
      <c r="CG13" s="765"/>
      <c r="CH13" s="765"/>
      <c r="CI13" s="765"/>
      <c r="CJ13" s="765"/>
      <c r="CK13" s="765"/>
      <c r="CL13" s="765"/>
      <c r="CM13" s="765"/>
      <c r="CN13" s="765"/>
      <c r="CO13" s="765"/>
      <c r="CP13" s="765"/>
      <c r="CQ13" s="765"/>
      <c r="CR13" s="765"/>
      <c r="CS13" s="765"/>
      <c r="CT13" s="765"/>
      <c r="CU13" s="765"/>
      <c r="CV13" s="765"/>
      <c r="CW13" s="765"/>
      <c r="CX13" s="765"/>
      <c r="CY13" s="765"/>
      <c r="CZ13" s="765"/>
      <c r="DA13" s="765"/>
      <c r="DB13" s="765"/>
      <c r="DC13" s="765"/>
      <c r="DD13" s="765"/>
      <c r="DE13" s="765"/>
      <c r="DF13" s="765"/>
      <c r="DG13" s="765"/>
      <c r="DH13" s="765"/>
      <c r="DI13" s="765"/>
      <c r="DJ13" s="765"/>
      <c r="DK13" s="765"/>
      <c r="DL13" s="765"/>
      <c r="DM13" s="765"/>
      <c r="DN13" s="765"/>
      <c r="DO13" s="765"/>
      <c r="DP13" s="765"/>
      <c r="DQ13" s="765"/>
      <c r="DR13" s="765"/>
      <c r="DS13" s="765"/>
      <c r="DT13" s="765"/>
      <c r="DU13" s="765"/>
      <c r="DV13" s="765"/>
      <c r="DW13" s="765"/>
      <c r="DX13" s="765"/>
      <c r="DY13" s="765"/>
      <c r="DZ13" s="765"/>
      <c r="EA13" s="765"/>
      <c r="EB13" s="765"/>
      <c r="EC13" s="765"/>
      <c r="ED13" s="765"/>
      <c r="EE13" s="765"/>
      <c r="EF13" s="765"/>
      <c r="EG13" s="765"/>
      <c r="EH13" s="765"/>
      <c r="EI13" s="765"/>
      <c r="EJ13" s="765"/>
      <c r="EK13" s="765"/>
      <c r="EL13" s="765"/>
      <c r="EM13" s="765"/>
      <c r="EN13" s="765"/>
      <c r="EO13" s="765"/>
      <c r="EP13" s="765"/>
      <c r="EQ13" s="765"/>
      <c r="ER13" s="765"/>
      <c r="ES13" s="765"/>
      <c r="ET13" s="765"/>
      <c r="EU13" s="765"/>
      <c r="EV13" s="765"/>
      <c r="EW13" s="765"/>
      <c r="EX13" s="765"/>
      <c r="EY13" s="765"/>
      <c r="EZ13" s="765"/>
      <c r="FA13" s="765"/>
      <c r="FB13" s="765"/>
      <c r="FC13" s="765"/>
      <c r="FD13" s="765"/>
      <c r="FE13" s="765"/>
      <c r="FF13" s="765"/>
      <c r="FG13" s="765"/>
      <c r="FH13" s="765"/>
      <c r="FI13" s="765"/>
      <c r="FJ13" s="765"/>
      <c r="FK13" s="765"/>
      <c r="FL13" s="765"/>
      <c r="FM13" s="765"/>
      <c r="FN13" s="765"/>
      <c r="FO13" s="765"/>
      <c r="FP13" s="765"/>
      <c r="FQ13" s="765"/>
      <c r="FR13" s="765"/>
      <c r="FS13" s="765"/>
      <c r="FT13" s="765"/>
      <c r="FU13" s="765"/>
      <c r="FV13" s="765"/>
      <c r="FW13" s="765"/>
      <c r="FX13" s="765"/>
      <c r="FY13" s="765"/>
      <c r="FZ13" s="765"/>
      <c r="GA13" s="765"/>
      <c r="GB13" s="765"/>
      <c r="GC13" s="765"/>
      <c r="GD13" s="765"/>
      <c r="GE13" s="765"/>
      <c r="GF13" s="765"/>
      <c r="GG13" s="765"/>
      <c r="GH13" s="765"/>
      <c r="GI13" s="765"/>
      <c r="GJ13" s="765"/>
      <c r="GK13" s="765"/>
      <c r="GL13" s="765"/>
      <c r="GM13" s="765"/>
      <c r="GN13" s="765"/>
      <c r="GO13" s="765"/>
      <c r="GP13" s="765"/>
      <c r="GQ13" s="765"/>
      <c r="GR13" s="765"/>
      <c r="GS13" s="765"/>
      <c r="GT13" s="765"/>
      <c r="GU13" s="765"/>
      <c r="GV13" s="765"/>
      <c r="GW13" s="765"/>
      <c r="GX13" s="765"/>
      <c r="GY13" s="765"/>
      <c r="GZ13" s="765"/>
      <c r="HA13" s="765"/>
      <c r="HB13" s="765"/>
      <c r="HC13" s="765"/>
      <c r="HD13" s="765"/>
      <c r="HE13" s="765"/>
      <c r="HF13" s="765"/>
      <c r="HG13" s="765"/>
      <c r="HH13" s="765"/>
      <c r="HI13" s="765"/>
      <c r="HJ13" s="765"/>
      <c r="HK13" s="765"/>
      <c r="HL13" s="765"/>
      <c r="HM13" s="765"/>
      <c r="HN13" s="765"/>
      <c r="HO13" s="765"/>
      <c r="HP13" s="765"/>
      <c r="HQ13" s="765"/>
      <c r="HR13" s="765"/>
      <c r="HS13" s="765"/>
      <c r="HT13" s="765"/>
      <c r="HU13" s="765"/>
      <c r="HV13" s="765"/>
      <c r="HW13" s="765"/>
      <c r="HX13" s="765"/>
      <c r="HY13" s="765"/>
      <c r="HZ13" s="765"/>
      <c r="IA13" s="765"/>
      <c r="IB13" s="765"/>
      <c r="IC13" s="765"/>
      <c r="ID13" s="765"/>
      <c r="IE13" s="765"/>
      <c r="IF13" s="765"/>
      <c r="IG13" s="765"/>
      <c r="IH13" s="765"/>
      <c r="II13" s="765"/>
      <c r="IJ13" s="765"/>
      <c r="IK13" s="765"/>
      <c r="IL13" s="765"/>
      <c r="IM13" s="765"/>
      <c r="IN13" s="765"/>
      <c r="IO13" s="765"/>
      <c r="IP13" s="765"/>
      <c r="IQ13" s="765"/>
      <c r="IR13" s="765"/>
      <c r="IS13" s="765"/>
      <c r="IT13" s="765"/>
      <c r="IU13" s="765"/>
      <c r="IV13" s="765"/>
    </row>
    <row r="14" spans="1:256">
      <c r="B14" s="793" t="str">
        <v>גלובל פייננס ליבור  4.25$</v>
      </c>
      <c r="C14" s="763">
        <v>1087717</v>
      </c>
      <c r="D14" s="763" t="str">
        <v>גלובל פייננס</v>
      </c>
      <c r="E14" s="763" t="s">
        <v>163</v>
      </c>
      <c r="F14" s="763" t="s">
        <v>49</v>
      </c>
      <c r="G14" s="763" t="s">
        <v>36</v>
      </c>
      <c r="H14" s="794">
        <v>37720</v>
      </c>
      <c r="I14" s="788"/>
      <c r="J14" s="789"/>
      <c r="K14" s="790">
        <v>15175680</v>
      </c>
      <c r="L14" s="788">
        <v>101.38</v>
      </c>
      <c r="M14" s="790">
        <v>15385.1</v>
      </c>
      <c r="N14" s="789"/>
      <c r="O14" s="789">
        <f>+M14/'סיכום נכסי הקרן'!total</f>
        <v>0.000480773642560318</v>
      </c>
    </row>
    <row r="15" spans="1:256">
      <c r="A15" s="765"/>
      <c r="B15" s="792" t="s">
        <v>321</v>
      </c>
      <c r="C15" s="765"/>
      <c r="D15" s="765"/>
      <c r="E15" s="765"/>
      <c r="F15" s="765"/>
      <c r="G15" s="765"/>
      <c r="H15" s="795"/>
      <c r="I15" s="784"/>
      <c r="J15" s="785"/>
      <c r="K15" s="786"/>
      <c r="L15" s="784"/>
      <c r="M15" s="786">
        <f>SUM(M14)</f>
        <v>15385.1</v>
      </c>
      <c r="N15" s="785"/>
      <c r="O15" s="785">
        <f>+M15/'סיכום נכסי הקרן'!total</f>
        <v>0.000480773642560318</v>
      </c>
      <c r="S15" s="765"/>
      <c r="T15" s="765"/>
      <c r="U15" s="765"/>
      <c r="V15" s="765"/>
      <c r="W15" s="765"/>
      <c r="X15" s="765"/>
      <c r="Y15" s="765"/>
      <c r="Z15" s="765"/>
      <c r="AA15" s="765"/>
      <c r="AB15" s="765"/>
      <c r="AC15" s="765"/>
      <c r="AD15" s="765"/>
      <c r="AE15" s="765"/>
      <c r="AF15" s="765"/>
      <c r="AG15" s="765"/>
      <c r="AH15" s="765"/>
      <c r="AI15" s="765"/>
      <c r="AJ15" s="765"/>
      <c r="AK15" s="765"/>
      <c r="AL15" s="765"/>
      <c r="AM15" s="765"/>
      <c r="AN15" s="765"/>
      <c r="AO15" s="765"/>
      <c r="AP15" s="765"/>
      <c r="AQ15" s="765"/>
      <c r="AR15" s="765"/>
      <c r="AS15" s="765"/>
      <c r="AT15" s="765"/>
      <c r="AU15" s="765"/>
      <c r="AV15" s="765"/>
      <c r="AW15" s="765"/>
      <c r="AX15" s="765"/>
      <c r="AY15" s="765"/>
      <c r="AZ15" s="765"/>
      <c r="BA15" s="765"/>
      <c r="BB15" s="765"/>
      <c r="BC15" s="765"/>
      <c r="BD15" s="765"/>
      <c r="BE15" s="765"/>
      <c r="BF15" s="765"/>
      <c r="BG15" s="765"/>
      <c r="BH15" s="765"/>
      <c r="BI15" s="765"/>
      <c r="BJ15" s="765"/>
      <c r="BK15" s="765"/>
      <c r="BL15" s="765"/>
      <c r="BM15" s="765"/>
      <c r="BN15" s="765"/>
      <c r="BO15" s="765"/>
      <c r="BP15" s="765"/>
      <c r="BQ15" s="765"/>
      <c r="BR15" s="765"/>
      <c r="BS15" s="765"/>
      <c r="BT15" s="765"/>
      <c r="BU15" s="765"/>
      <c r="BV15" s="765"/>
      <c r="BW15" s="765"/>
      <c r="BX15" s="765"/>
      <c r="BY15" s="765"/>
      <c r="BZ15" s="765"/>
      <c r="CA15" s="765"/>
      <c r="CB15" s="765"/>
      <c r="CC15" s="765"/>
      <c r="CD15" s="765"/>
      <c r="CE15" s="765"/>
      <c r="CF15" s="765"/>
      <c r="CG15" s="765"/>
      <c r="CH15" s="765"/>
      <c r="CI15" s="765"/>
      <c r="CJ15" s="765"/>
      <c r="CK15" s="765"/>
      <c r="CL15" s="765"/>
      <c r="CM15" s="765"/>
      <c r="CN15" s="765"/>
      <c r="CO15" s="765"/>
      <c r="CP15" s="765"/>
      <c r="CQ15" s="765"/>
      <c r="CR15" s="765"/>
      <c r="CS15" s="765"/>
      <c r="CT15" s="765"/>
      <c r="CU15" s="765"/>
      <c r="CV15" s="765"/>
      <c r="CW15" s="765"/>
      <c r="CX15" s="765"/>
      <c r="CY15" s="765"/>
      <c r="CZ15" s="765"/>
      <c r="DA15" s="765"/>
      <c r="DB15" s="765"/>
      <c r="DC15" s="765"/>
      <c r="DD15" s="765"/>
      <c r="DE15" s="765"/>
      <c r="DF15" s="765"/>
      <c r="DG15" s="765"/>
      <c r="DH15" s="765"/>
      <c r="DI15" s="765"/>
      <c r="DJ15" s="765"/>
      <c r="DK15" s="765"/>
      <c r="DL15" s="765"/>
      <c r="DM15" s="765"/>
      <c r="DN15" s="765"/>
      <c r="DO15" s="765"/>
      <c r="DP15" s="765"/>
      <c r="DQ15" s="765"/>
      <c r="DR15" s="765"/>
      <c r="DS15" s="765"/>
      <c r="DT15" s="765"/>
      <c r="DU15" s="765"/>
      <c r="DV15" s="765"/>
      <c r="DW15" s="765"/>
      <c r="DX15" s="765"/>
      <c r="DY15" s="765"/>
      <c r="DZ15" s="765"/>
      <c r="EA15" s="765"/>
      <c r="EB15" s="765"/>
      <c r="EC15" s="765"/>
      <c r="ED15" s="765"/>
      <c r="EE15" s="765"/>
      <c r="EF15" s="765"/>
      <c r="EG15" s="765"/>
      <c r="EH15" s="765"/>
      <c r="EI15" s="765"/>
      <c r="EJ15" s="765"/>
      <c r="EK15" s="765"/>
      <c r="EL15" s="765"/>
      <c r="EM15" s="765"/>
      <c r="EN15" s="765"/>
      <c r="EO15" s="765"/>
      <c r="EP15" s="765"/>
      <c r="EQ15" s="765"/>
      <c r="ER15" s="765"/>
      <c r="ES15" s="765"/>
      <c r="ET15" s="765"/>
      <c r="EU15" s="765"/>
      <c r="EV15" s="765"/>
      <c r="EW15" s="765"/>
      <c r="EX15" s="765"/>
      <c r="EY15" s="765"/>
      <c r="EZ15" s="765"/>
      <c r="FA15" s="765"/>
      <c r="FB15" s="765"/>
      <c r="FC15" s="765"/>
      <c r="FD15" s="765"/>
      <c r="FE15" s="765"/>
      <c r="FF15" s="765"/>
      <c r="FG15" s="765"/>
      <c r="FH15" s="765"/>
      <c r="FI15" s="765"/>
      <c r="FJ15" s="765"/>
      <c r="FK15" s="765"/>
      <c r="FL15" s="765"/>
      <c r="FM15" s="765"/>
      <c r="FN15" s="765"/>
      <c r="FO15" s="765"/>
      <c r="FP15" s="765"/>
      <c r="FQ15" s="765"/>
      <c r="FR15" s="765"/>
      <c r="FS15" s="765"/>
      <c r="FT15" s="765"/>
      <c r="FU15" s="765"/>
      <c r="FV15" s="765"/>
      <c r="FW15" s="765"/>
      <c r="FX15" s="765"/>
      <c r="FY15" s="765"/>
      <c r="FZ15" s="765"/>
      <c r="GA15" s="765"/>
      <c r="GB15" s="765"/>
      <c r="GC15" s="765"/>
      <c r="GD15" s="765"/>
      <c r="GE15" s="765"/>
      <c r="GF15" s="765"/>
      <c r="GG15" s="765"/>
      <c r="GH15" s="765"/>
      <c r="GI15" s="765"/>
      <c r="GJ15" s="765"/>
      <c r="GK15" s="765"/>
      <c r="GL15" s="765"/>
      <c r="GM15" s="765"/>
      <c r="GN15" s="765"/>
      <c r="GO15" s="765"/>
      <c r="GP15" s="765"/>
      <c r="GQ15" s="765"/>
      <c r="GR15" s="765"/>
      <c r="GS15" s="765"/>
      <c r="GT15" s="765"/>
      <c r="GU15" s="765"/>
      <c r="GV15" s="765"/>
      <c r="GW15" s="765"/>
      <c r="GX15" s="765"/>
      <c r="GY15" s="765"/>
      <c r="GZ15" s="765"/>
      <c r="HA15" s="765"/>
      <c r="HB15" s="765"/>
      <c r="HC15" s="765"/>
      <c r="HD15" s="765"/>
      <c r="HE15" s="765"/>
      <c r="HF15" s="765"/>
      <c r="HG15" s="765"/>
      <c r="HH15" s="765"/>
      <c r="HI15" s="765"/>
      <c r="HJ15" s="765"/>
      <c r="HK15" s="765"/>
      <c r="HL15" s="765"/>
      <c r="HM15" s="765"/>
      <c r="HN15" s="765"/>
      <c r="HO15" s="765"/>
      <c r="HP15" s="765"/>
      <c r="HQ15" s="765"/>
      <c r="HR15" s="765"/>
      <c r="HS15" s="765"/>
      <c r="HT15" s="765"/>
      <c r="HU15" s="765"/>
      <c r="HV15" s="765"/>
      <c r="HW15" s="765"/>
      <c r="HX15" s="765"/>
      <c r="HY15" s="765"/>
      <c r="HZ15" s="765"/>
      <c r="IA15" s="765"/>
      <c r="IB15" s="765"/>
      <c r="IC15" s="765"/>
      <c r="ID15" s="765"/>
      <c r="IE15" s="765"/>
      <c r="IF15" s="765"/>
      <c r="IG15" s="765"/>
      <c r="IH15" s="765"/>
      <c r="II15" s="765"/>
      <c r="IJ15" s="765"/>
      <c r="IK15" s="765"/>
      <c r="IL15" s="765"/>
      <c r="IM15" s="765"/>
      <c r="IN15" s="765"/>
      <c r="IO15" s="765"/>
      <c r="IP15" s="765"/>
      <c r="IQ15" s="765"/>
      <c r="IR15" s="765"/>
      <c r="IS15" s="765"/>
      <c r="IT15" s="765"/>
      <c r="IU15" s="765"/>
      <c r="IV15" s="765"/>
    </row>
    <row r="16" spans="1:256">
      <c r="B16" s="796"/>
      <c r="I16" s="788"/>
      <c r="J16" s="789"/>
      <c r="K16" s="790"/>
      <c r="L16" s="788"/>
    </row>
    <row r="17" spans="1:256">
      <c r="A17" s="765"/>
      <c r="B17" s="791" t="s">
        <v>321</v>
      </c>
      <c r="C17" s="765"/>
      <c r="D17" s="765"/>
      <c r="E17" s="765"/>
      <c r="F17" s="765"/>
      <c r="G17" s="765"/>
      <c r="H17" s="795"/>
      <c r="I17" s="784"/>
      <c r="J17" s="785"/>
      <c r="K17" s="786"/>
      <c r="L17" s="784"/>
      <c r="M17" s="786">
        <f>+M15</f>
        <v>15385.1</v>
      </c>
      <c r="N17" s="785"/>
      <c r="O17" s="785">
        <f>+M17/'סיכום נכסי הקרן'!total</f>
        <v>0.000480773642560318</v>
      </c>
      <c r="S17" s="765"/>
      <c r="T17" s="765"/>
      <c r="U17" s="765"/>
      <c r="V17" s="765"/>
      <c r="W17" s="765"/>
      <c r="X17" s="765"/>
      <c r="Y17" s="765"/>
      <c r="Z17" s="765"/>
      <c r="AA17" s="765"/>
      <c r="AB17" s="765"/>
      <c r="AC17" s="765"/>
      <c r="AD17" s="765"/>
      <c r="AE17" s="765"/>
      <c r="AF17" s="765"/>
      <c r="AG17" s="765"/>
      <c r="AH17" s="765"/>
      <c r="AI17" s="765"/>
      <c r="AJ17" s="765"/>
      <c r="AK17" s="765"/>
      <c r="AL17" s="765"/>
      <c r="AM17" s="765"/>
      <c r="AN17" s="765"/>
      <c r="AO17" s="765"/>
      <c r="AP17" s="765"/>
      <c r="AQ17" s="765"/>
      <c r="AR17" s="765"/>
      <c r="AS17" s="765"/>
      <c r="AT17" s="765"/>
      <c r="AU17" s="765"/>
      <c r="AV17" s="765"/>
      <c r="AW17" s="765"/>
      <c r="AX17" s="765"/>
      <c r="AY17" s="765"/>
      <c r="AZ17" s="765"/>
      <c r="BA17" s="765"/>
      <c r="BB17" s="765"/>
      <c r="BC17" s="765"/>
      <c r="BD17" s="765"/>
      <c r="BE17" s="765"/>
      <c r="BF17" s="765"/>
      <c r="BG17" s="765"/>
      <c r="BH17" s="765"/>
      <c r="BI17" s="765"/>
      <c r="BJ17" s="765"/>
      <c r="BK17" s="765"/>
      <c r="BL17" s="765"/>
      <c r="BM17" s="765"/>
      <c r="BN17" s="765"/>
      <c r="BO17" s="765"/>
      <c r="BP17" s="765"/>
      <c r="BQ17" s="765"/>
      <c r="BR17" s="765"/>
      <c r="BS17" s="765"/>
      <c r="BT17" s="765"/>
      <c r="BU17" s="765"/>
      <c r="BV17" s="765"/>
      <c r="BW17" s="765"/>
      <c r="BX17" s="765"/>
      <c r="BY17" s="765"/>
      <c r="BZ17" s="765"/>
      <c r="CA17" s="765"/>
      <c r="CB17" s="765"/>
      <c r="CC17" s="765"/>
      <c r="CD17" s="765"/>
      <c r="CE17" s="765"/>
      <c r="CF17" s="765"/>
      <c r="CG17" s="765"/>
      <c r="CH17" s="765"/>
      <c r="CI17" s="765"/>
      <c r="CJ17" s="765"/>
      <c r="CK17" s="765"/>
      <c r="CL17" s="765"/>
      <c r="CM17" s="765"/>
      <c r="CN17" s="765"/>
      <c r="CO17" s="765"/>
      <c r="CP17" s="765"/>
      <c r="CQ17" s="765"/>
      <c r="CR17" s="765"/>
      <c r="CS17" s="765"/>
      <c r="CT17" s="765"/>
      <c r="CU17" s="765"/>
      <c r="CV17" s="765"/>
      <c r="CW17" s="765"/>
      <c r="CX17" s="765"/>
      <c r="CY17" s="765"/>
      <c r="CZ17" s="765"/>
      <c r="DA17" s="765"/>
      <c r="DB17" s="765"/>
      <c r="DC17" s="765"/>
      <c r="DD17" s="765"/>
      <c r="DE17" s="765"/>
      <c r="DF17" s="765"/>
      <c r="DG17" s="765"/>
      <c r="DH17" s="765"/>
      <c r="DI17" s="765"/>
      <c r="DJ17" s="765"/>
      <c r="DK17" s="765"/>
      <c r="DL17" s="765"/>
      <c r="DM17" s="765"/>
      <c r="DN17" s="765"/>
      <c r="DO17" s="765"/>
      <c r="DP17" s="765"/>
      <c r="DQ17" s="765"/>
      <c r="DR17" s="765"/>
      <c r="DS17" s="765"/>
      <c r="DT17" s="765"/>
      <c r="DU17" s="765"/>
      <c r="DV17" s="765"/>
      <c r="DW17" s="765"/>
      <c r="DX17" s="765"/>
      <c r="DY17" s="765"/>
      <c r="DZ17" s="765"/>
      <c r="EA17" s="765"/>
      <c r="EB17" s="765"/>
      <c r="EC17" s="765"/>
      <c r="ED17" s="765"/>
      <c r="EE17" s="765"/>
      <c r="EF17" s="765"/>
      <c r="EG17" s="765"/>
      <c r="EH17" s="765"/>
      <c r="EI17" s="765"/>
      <c r="EJ17" s="765"/>
      <c r="EK17" s="765"/>
      <c r="EL17" s="765"/>
      <c r="EM17" s="765"/>
      <c r="EN17" s="765"/>
      <c r="EO17" s="765"/>
      <c r="EP17" s="765"/>
      <c r="EQ17" s="765"/>
      <c r="ER17" s="765"/>
      <c r="ES17" s="765"/>
      <c r="ET17" s="765"/>
      <c r="EU17" s="765"/>
      <c r="EV17" s="765"/>
      <c r="EW17" s="765"/>
      <c r="EX17" s="765"/>
      <c r="EY17" s="765"/>
      <c r="EZ17" s="765"/>
      <c r="FA17" s="765"/>
      <c r="FB17" s="765"/>
      <c r="FC17" s="765"/>
      <c r="FD17" s="765"/>
      <c r="FE17" s="765"/>
      <c r="FF17" s="765"/>
      <c r="FG17" s="765"/>
      <c r="FH17" s="765"/>
      <c r="FI17" s="765"/>
      <c r="FJ17" s="765"/>
      <c r="FK17" s="765"/>
      <c r="FL17" s="765"/>
      <c r="FM17" s="765"/>
      <c r="FN17" s="765"/>
      <c r="FO17" s="765"/>
      <c r="FP17" s="765"/>
      <c r="FQ17" s="765"/>
      <c r="FR17" s="765"/>
      <c r="FS17" s="765"/>
      <c r="FT17" s="765"/>
      <c r="FU17" s="765"/>
      <c r="FV17" s="765"/>
      <c r="FW17" s="765"/>
      <c r="FX17" s="765"/>
      <c r="FY17" s="765"/>
      <c r="FZ17" s="765"/>
      <c r="GA17" s="765"/>
      <c r="GB17" s="765"/>
      <c r="GC17" s="765"/>
      <c r="GD17" s="765"/>
      <c r="GE17" s="765"/>
      <c r="GF17" s="765"/>
      <c r="GG17" s="765"/>
      <c r="GH17" s="765"/>
      <c r="GI17" s="765"/>
      <c r="GJ17" s="765"/>
      <c r="GK17" s="765"/>
      <c r="GL17" s="765"/>
      <c r="GM17" s="765"/>
      <c r="GN17" s="765"/>
      <c r="GO17" s="765"/>
      <c r="GP17" s="765"/>
      <c r="GQ17" s="765"/>
      <c r="GR17" s="765"/>
      <c r="GS17" s="765"/>
      <c r="GT17" s="765"/>
      <c r="GU17" s="765"/>
      <c r="GV17" s="765"/>
      <c r="GW17" s="765"/>
      <c r="GX17" s="765"/>
      <c r="GY17" s="765"/>
      <c r="GZ17" s="765"/>
      <c r="HA17" s="765"/>
      <c r="HB17" s="765"/>
      <c r="HC17" s="765"/>
      <c r="HD17" s="765"/>
      <c r="HE17" s="765"/>
      <c r="HF17" s="765"/>
      <c r="HG17" s="765"/>
      <c r="HH17" s="765"/>
      <c r="HI17" s="765"/>
      <c r="HJ17" s="765"/>
      <c r="HK17" s="765"/>
      <c r="HL17" s="765"/>
      <c r="HM17" s="765"/>
      <c r="HN17" s="765"/>
      <c r="HO17" s="765"/>
      <c r="HP17" s="765"/>
      <c r="HQ17" s="765"/>
      <c r="HR17" s="765"/>
      <c r="HS17" s="765"/>
      <c r="HT17" s="765"/>
      <c r="HU17" s="765"/>
      <c r="HV17" s="765"/>
      <c r="HW17" s="765"/>
      <c r="HX17" s="765"/>
      <c r="HY17" s="765"/>
      <c r="HZ17" s="765"/>
      <c r="IA17" s="765"/>
      <c r="IB17" s="765"/>
      <c r="IC17" s="765"/>
      <c r="ID17" s="765"/>
      <c r="IE17" s="765"/>
      <c r="IF17" s="765"/>
      <c r="IG17" s="765"/>
      <c r="IH17" s="765"/>
      <c r="II17" s="765"/>
      <c r="IJ17" s="765"/>
      <c r="IK17" s="765"/>
      <c r="IL17" s="765"/>
      <c r="IM17" s="765"/>
      <c r="IN17" s="765"/>
      <c r="IO17" s="765"/>
      <c r="IP17" s="765"/>
      <c r="IQ17" s="765"/>
      <c r="IR17" s="765"/>
      <c r="IS17" s="765"/>
      <c r="IT17" s="765"/>
      <c r="IU17" s="765"/>
      <c r="IV17" s="765"/>
    </row>
    <row r="18" spans="1:256">
      <c r="B18" s="797"/>
      <c r="I18" s="788"/>
      <c r="J18" s="789"/>
      <c r="K18" s="790"/>
      <c r="L18" s="788"/>
    </row>
    <row r="19" spans="1:256">
      <c r="B19" s="791" t="str">
        <v>מוצרים מאוגחים</v>
      </c>
      <c r="C19" s="765"/>
      <c r="D19" s="765"/>
      <c r="E19" s="765"/>
      <c r="F19" s="765"/>
      <c r="G19" s="765"/>
      <c r="H19" s="765"/>
      <c r="I19" s="784"/>
      <c r="J19" s="785"/>
      <c r="K19" s="786"/>
      <c r="L19" s="784"/>
      <c r="M19" s="765"/>
      <c r="N19" s="765"/>
      <c r="O19" s="765"/>
    </row>
    <row r="20" spans="1:256">
      <c r="B20" s="792" t="str">
        <v>שכבת הון (Equity Tranch)</v>
      </c>
      <c r="C20" s="765"/>
      <c r="D20" s="765"/>
      <c r="E20" s="765"/>
      <c r="F20" s="765"/>
      <c r="G20" s="765"/>
      <c r="I20" s="788"/>
      <c r="J20" s="789"/>
      <c r="K20" s="790"/>
      <c r="L20" s="788"/>
    </row>
    <row r="21" spans="1:256">
      <c r="B21" s="793" t="str">
        <v>PANTH IV   X F CDO</v>
      </c>
      <c r="C21" s="763" t="str">
        <v>XS0276075198</v>
      </c>
      <c r="D21" s="763" t="s">
        <v>322</v>
      </c>
      <c r="E21" s="798"/>
      <c r="F21" s="763"/>
      <c r="G21" s="763" t="s">
        <v>38</v>
      </c>
      <c r="H21" s="794">
        <v>39071</v>
      </c>
      <c r="I21" s="788"/>
      <c r="J21" s="789"/>
      <c r="K21" s="790">
        <v>3728960</v>
      </c>
      <c r="L21" s="788">
        <v>0</v>
      </c>
      <c r="M21" s="790">
        <v>0</v>
      </c>
      <c r="N21" s="789"/>
      <c r="O21" s="789">
        <f>+M21/'סיכום נכסי הקרן'!total</f>
        <v>0</v>
      </c>
    </row>
    <row r="22" spans="1:256">
      <c r="A22" s="765"/>
      <c r="B22" s="793" t="str">
        <v>Valleriite CDO Black rock 2007</v>
      </c>
      <c r="C22" s="763" t="str">
        <v>XS0299125483</v>
      </c>
      <c r="D22" s="763" t="s">
        <v>322</v>
      </c>
      <c r="E22" s="798"/>
      <c r="F22" s="763"/>
      <c r="G22" s="763" t="s">
        <v>36</v>
      </c>
      <c r="H22" s="794">
        <v>39267</v>
      </c>
      <c r="I22" s="788"/>
      <c r="J22" s="789"/>
      <c r="K22" s="790">
        <v>4377600</v>
      </c>
      <c r="L22" s="788">
        <v>0</v>
      </c>
      <c r="M22" s="790">
        <v>0</v>
      </c>
      <c r="N22" s="789"/>
      <c r="O22" s="789">
        <f>+M22/'סיכום נכסי הקרן'!total</f>
        <v>0</v>
      </c>
      <c r="S22" s="765"/>
      <c r="T22" s="765"/>
      <c r="U22" s="765"/>
      <c r="V22" s="765"/>
      <c r="W22" s="765"/>
      <c r="X22" s="765"/>
      <c r="Y22" s="765"/>
      <c r="Z22" s="765"/>
      <c r="AA22" s="765"/>
      <c r="AB22" s="765"/>
      <c r="AC22" s="765"/>
      <c r="AD22" s="765"/>
      <c r="AE22" s="765"/>
      <c r="AF22" s="765"/>
      <c r="AG22" s="765"/>
      <c r="AH22" s="765"/>
      <c r="AI22" s="765"/>
      <c r="AJ22" s="765"/>
      <c r="AK22" s="765"/>
      <c r="AL22" s="765"/>
      <c r="AM22" s="765"/>
      <c r="AN22" s="765"/>
      <c r="AO22" s="765"/>
      <c r="AP22" s="765"/>
      <c r="AQ22" s="765"/>
      <c r="AR22" s="765"/>
      <c r="AS22" s="765"/>
      <c r="AT22" s="765"/>
      <c r="AU22" s="765"/>
      <c r="AV22" s="765"/>
      <c r="AW22" s="765"/>
      <c r="AX22" s="765"/>
      <c r="AY22" s="765"/>
      <c r="AZ22" s="765"/>
      <c r="BA22" s="765"/>
      <c r="BB22" s="765"/>
      <c r="BC22" s="765"/>
      <c r="BD22" s="765"/>
      <c r="BE22" s="765"/>
      <c r="BF22" s="765"/>
      <c r="BG22" s="765"/>
      <c r="BH22" s="765"/>
      <c r="BI22" s="765"/>
      <c r="BJ22" s="765"/>
      <c r="BK22" s="765"/>
      <c r="BL22" s="765"/>
      <c r="BM22" s="765"/>
      <c r="BN22" s="765"/>
      <c r="BO22" s="765"/>
      <c r="BP22" s="765"/>
      <c r="BQ22" s="765"/>
      <c r="BR22" s="765"/>
      <c r="BS22" s="765"/>
      <c r="BT22" s="765"/>
      <c r="BU22" s="765"/>
      <c r="BV22" s="765"/>
      <c r="BW22" s="765"/>
      <c r="BX22" s="765"/>
      <c r="BY22" s="765"/>
      <c r="BZ22" s="765"/>
      <c r="CA22" s="765"/>
      <c r="CB22" s="765"/>
      <c r="CC22" s="765"/>
      <c r="CD22" s="765"/>
      <c r="CE22" s="765"/>
      <c r="CF22" s="765"/>
      <c r="CG22" s="765"/>
      <c r="CH22" s="765"/>
      <c r="CI22" s="765"/>
      <c r="CJ22" s="765"/>
      <c r="CK22" s="765"/>
      <c r="CL22" s="765"/>
      <c r="CM22" s="765"/>
      <c r="CN22" s="765"/>
      <c r="CO22" s="765"/>
      <c r="CP22" s="765"/>
      <c r="CQ22" s="765"/>
      <c r="CR22" s="765"/>
      <c r="CS22" s="765"/>
      <c r="CT22" s="765"/>
      <c r="CU22" s="765"/>
      <c r="CV22" s="765"/>
      <c r="CW22" s="765"/>
      <c r="CX22" s="765"/>
      <c r="CY22" s="765"/>
      <c r="CZ22" s="765"/>
      <c r="DA22" s="765"/>
      <c r="DB22" s="765"/>
      <c r="DC22" s="765"/>
      <c r="DD22" s="765"/>
      <c r="DE22" s="765"/>
      <c r="DF22" s="765"/>
      <c r="DG22" s="765"/>
      <c r="DH22" s="765"/>
      <c r="DI22" s="765"/>
      <c r="DJ22" s="765"/>
      <c r="DK22" s="765"/>
      <c r="DL22" s="765"/>
      <c r="DM22" s="765"/>
      <c r="DN22" s="765"/>
      <c r="DO22" s="765"/>
      <c r="DP22" s="765"/>
      <c r="DQ22" s="765"/>
      <c r="DR22" s="765"/>
      <c r="DS22" s="765"/>
      <c r="DT22" s="765"/>
      <c r="DU22" s="765"/>
      <c r="DV22" s="765"/>
      <c r="DW22" s="765"/>
      <c r="DX22" s="765"/>
      <c r="DY22" s="765"/>
      <c r="DZ22" s="765"/>
      <c r="EA22" s="765"/>
      <c r="EB22" s="765"/>
      <c r="EC22" s="765"/>
      <c r="ED22" s="765"/>
      <c r="EE22" s="765"/>
      <c r="EF22" s="765"/>
      <c r="EG22" s="765"/>
      <c r="EH22" s="765"/>
      <c r="EI22" s="765"/>
      <c r="EJ22" s="765"/>
      <c r="EK22" s="765"/>
      <c r="EL22" s="765"/>
      <c r="EM22" s="765"/>
      <c r="EN22" s="765"/>
      <c r="EO22" s="765"/>
      <c r="EP22" s="765"/>
      <c r="EQ22" s="765"/>
      <c r="ER22" s="765"/>
      <c r="ES22" s="765"/>
      <c r="ET22" s="765"/>
      <c r="EU22" s="765"/>
      <c r="EV22" s="765"/>
      <c r="EW22" s="765"/>
      <c r="EX22" s="765"/>
      <c r="EY22" s="765"/>
      <c r="EZ22" s="765"/>
      <c r="FA22" s="765"/>
      <c r="FB22" s="765"/>
      <c r="FC22" s="765"/>
      <c r="FD22" s="765"/>
      <c r="FE22" s="765"/>
      <c r="FF22" s="765"/>
      <c r="FG22" s="765"/>
      <c r="FH22" s="765"/>
      <c r="FI22" s="765"/>
      <c r="FJ22" s="765"/>
      <c r="FK22" s="765"/>
      <c r="FL22" s="765"/>
      <c r="FM22" s="765"/>
      <c r="FN22" s="765"/>
      <c r="FO22" s="765"/>
      <c r="FP22" s="765"/>
      <c r="FQ22" s="765"/>
      <c r="FR22" s="765"/>
      <c r="FS22" s="765"/>
      <c r="FT22" s="765"/>
      <c r="FU22" s="765"/>
      <c r="FV22" s="765"/>
      <c r="FW22" s="765"/>
      <c r="FX22" s="765"/>
      <c r="FY22" s="765"/>
      <c r="FZ22" s="765"/>
      <c r="GA22" s="765"/>
      <c r="GB22" s="765"/>
      <c r="GC22" s="765"/>
      <c r="GD22" s="765"/>
      <c r="GE22" s="765"/>
      <c r="GF22" s="765"/>
      <c r="GG22" s="765"/>
      <c r="GH22" s="765"/>
      <c r="GI22" s="765"/>
      <c r="GJ22" s="765"/>
      <c r="GK22" s="765"/>
      <c r="GL22" s="765"/>
      <c r="GM22" s="765"/>
      <c r="GN22" s="765"/>
      <c r="GO22" s="765"/>
      <c r="GP22" s="765"/>
      <c r="GQ22" s="765"/>
      <c r="GR22" s="765"/>
      <c r="GS22" s="765"/>
      <c r="GT22" s="765"/>
      <c r="GU22" s="765"/>
      <c r="GV22" s="765"/>
      <c r="GW22" s="765"/>
      <c r="GX22" s="765"/>
      <c r="GY22" s="765"/>
      <c r="GZ22" s="765"/>
      <c r="HA22" s="765"/>
      <c r="HB22" s="765"/>
      <c r="HC22" s="765"/>
      <c r="HD22" s="765"/>
      <c r="HE22" s="765"/>
      <c r="HF22" s="765"/>
      <c r="HG22" s="765"/>
      <c r="HH22" s="765"/>
      <c r="HI22" s="765"/>
      <c r="HJ22" s="765"/>
      <c r="HK22" s="765"/>
      <c r="HL22" s="765"/>
      <c r="HM22" s="765"/>
      <c r="HN22" s="765"/>
      <c r="HO22" s="765"/>
      <c r="HP22" s="765"/>
      <c r="HQ22" s="765"/>
      <c r="HR22" s="765"/>
      <c r="HS22" s="765"/>
      <c r="HT22" s="765"/>
      <c r="HU22" s="765"/>
      <c r="HV22" s="765"/>
      <c r="HW22" s="765"/>
      <c r="HX22" s="765"/>
      <c r="HY22" s="765"/>
      <c r="HZ22" s="765"/>
      <c r="IA22" s="765"/>
      <c r="IB22" s="765"/>
      <c r="IC22" s="765"/>
      <c r="ID22" s="765"/>
      <c r="IE22" s="765"/>
      <c r="IF22" s="765"/>
      <c r="IG22" s="765"/>
      <c r="IH22" s="765"/>
      <c r="II22" s="765"/>
      <c r="IJ22" s="765"/>
      <c r="IK22" s="765"/>
      <c r="IL22" s="765"/>
      <c r="IM22" s="765"/>
      <c r="IN22" s="765"/>
      <c r="IO22" s="765"/>
      <c r="IP22" s="765"/>
      <c r="IQ22" s="765"/>
      <c r="IR22" s="765"/>
      <c r="IS22" s="765"/>
      <c r="IT22" s="765"/>
      <c r="IU22" s="765"/>
      <c r="IV22" s="765"/>
    </row>
    <row r="23" spans="1:256">
      <c r="B23" s="793" t="str">
        <v>מרקורי CDO</v>
      </c>
      <c r="C23" s="763" t="str">
        <v>USG6006AAA90</v>
      </c>
      <c r="D23" s="763" t="s">
        <v>322</v>
      </c>
      <c r="E23" s="798"/>
      <c r="F23" s="763"/>
      <c r="G23" s="763" t="s">
        <v>36</v>
      </c>
      <c r="H23" s="794">
        <v>38862</v>
      </c>
      <c r="I23" s="788"/>
      <c r="J23" s="789"/>
      <c r="K23" s="790">
        <v>3648000</v>
      </c>
      <c r="L23" s="788">
        <v>0</v>
      </c>
      <c r="M23" s="790">
        <v>0</v>
      </c>
      <c r="N23" s="789"/>
      <c r="O23" s="789">
        <f>+M23/'סיכום נכסי הקרן'!total</f>
        <v>0</v>
      </c>
    </row>
    <row r="24" spans="1:256">
      <c r="A24" s="765"/>
      <c r="B24" s="792" t="str">
        <v>שכבת הון (Equity Tranch) סה"כ</v>
      </c>
      <c r="C24" s="765"/>
      <c r="D24" s="765"/>
      <c r="E24" s="765"/>
      <c r="F24" s="765"/>
      <c r="G24" s="765"/>
      <c r="H24" s="795"/>
      <c r="I24" s="784"/>
      <c r="J24" s="785"/>
      <c r="K24" s="786"/>
      <c r="L24" s="784"/>
      <c r="M24" s="786">
        <f>SUM(M21:M23)</f>
        <v>0</v>
      </c>
      <c r="N24" s="785"/>
      <c r="O24" s="785">
        <f>+M24/'סיכום נכסי הקרן'!total</f>
        <v>0</v>
      </c>
      <c r="S24" s="765"/>
      <c r="T24" s="765"/>
      <c r="U24" s="765"/>
      <c r="V24" s="765"/>
      <c r="W24" s="765"/>
      <c r="X24" s="765"/>
      <c r="Y24" s="765"/>
      <c r="Z24" s="765"/>
      <c r="AA24" s="765"/>
      <c r="AB24" s="765"/>
      <c r="AC24" s="765"/>
      <c r="AD24" s="765"/>
      <c r="AE24" s="765"/>
      <c r="AF24" s="765"/>
      <c r="AG24" s="765"/>
      <c r="AH24" s="765"/>
      <c r="AI24" s="765"/>
      <c r="AJ24" s="765"/>
      <c r="AK24" s="765"/>
      <c r="AL24" s="765"/>
      <c r="AM24" s="765"/>
      <c r="AN24" s="765"/>
      <c r="AO24" s="765"/>
      <c r="AP24" s="765"/>
      <c r="AQ24" s="765"/>
      <c r="AR24" s="765"/>
      <c r="AS24" s="765"/>
      <c r="AT24" s="765"/>
      <c r="AU24" s="765"/>
      <c r="AV24" s="765"/>
      <c r="AW24" s="765"/>
      <c r="AX24" s="765"/>
      <c r="AY24" s="765"/>
      <c r="AZ24" s="765"/>
      <c r="BA24" s="765"/>
      <c r="BB24" s="765"/>
      <c r="BC24" s="765"/>
      <c r="BD24" s="765"/>
      <c r="BE24" s="765"/>
      <c r="BF24" s="765"/>
      <c r="BG24" s="765"/>
      <c r="BH24" s="765"/>
      <c r="BI24" s="765"/>
      <c r="BJ24" s="765"/>
      <c r="BK24" s="765"/>
      <c r="BL24" s="765"/>
      <c r="BM24" s="765"/>
      <c r="BN24" s="765"/>
      <c r="BO24" s="765"/>
      <c r="BP24" s="765"/>
      <c r="BQ24" s="765"/>
      <c r="BR24" s="765"/>
      <c r="BS24" s="765"/>
      <c r="BT24" s="765"/>
      <c r="BU24" s="765"/>
      <c r="BV24" s="765"/>
      <c r="BW24" s="765"/>
      <c r="BX24" s="765"/>
      <c r="BY24" s="765"/>
      <c r="BZ24" s="765"/>
      <c r="CA24" s="765"/>
      <c r="CB24" s="765"/>
      <c r="CC24" s="765"/>
      <c r="CD24" s="765"/>
      <c r="CE24" s="765"/>
      <c r="CF24" s="765"/>
      <c r="CG24" s="765"/>
      <c r="CH24" s="765"/>
      <c r="CI24" s="765"/>
      <c r="CJ24" s="765"/>
      <c r="CK24" s="765"/>
      <c r="CL24" s="765"/>
      <c r="CM24" s="765"/>
      <c r="CN24" s="765"/>
      <c r="CO24" s="765"/>
      <c r="CP24" s="765"/>
      <c r="CQ24" s="765"/>
      <c r="CR24" s="765"/>
      <c r="CS24" s="765"/>
      <c r="CT24" s="765"/>
      <c r="CU24" s="765"/>
      <c r="CV24" s="765"/>
      <c r="CW24" s="765"/>
      <c r="CX24" s="765"/>
      <c r="CY24" s="765"/>
      <c r="CZ24" s="765"/>
      <c r="DA24" s="765"/>
      <c r="DB24" s="765"/>
      <c r="DC24" s="765"/>
      <c r="DD24" s="765"/>
      <c r="DE24" s="765"/>
      <c r="DF24" s="765"/>
      <c r="DG24" s="765"/>
      <c r="DH24" s="765"/>
      <c r="DI24" s="765"/>
      <c r="DJ24" s="765"/>
      <c r="DK24" s="765"/>
      <c r="DL24" s="765"/>
      <c r="DM24" s="765"/>
      <c r="DN24" s="765"/>
      <c r="DO24" s="765"/>
      <c r="DP24" s="765"/>
      <c r="DQ24" s="765"/>
      <c r="DR24" s="765"/>
      <c r="DS24" s="765"/>
      <c r="DT24" s="765"/>
      <c r="DU24" s="765"/>
      <c r="DV24" s="765"/>
      <c r="DW24" s="765"/>
      <c r="DX24" s="765"/>
      <c r="DY24" s="765"/>
      <c r="DZ24" s="765"/>
      <c r="EA24" s="765"/>
      <c r="EB24" s="765"/>
      <c r="EC24" s="765"/>
      <c r="ED24" s="765"/>
      <c r="EE24" s="765"/>
      <c r="EF24" s="765"/>
      <c r="EG24" s="765"/>
      <c r="EH24" s="765"/>
      <c r="EI24" s="765"/>
      <c r="EJ24" s="765"/>
      <c r="EK24" s="765"/>
      <c r="EL24" s="765"/>
      <c r="EM24" s="765"/>
      <c r="EN24" s="765"/>
      <c r="EO24" s="765"/>
      <c r="EP24" s="765"/>
      <c r="EQ24" s="765"/>
      <c r="ER24" s="765"/>
      <c r="ES24" s="765"/>
      <c r="ET24" s="765"/>
      <c r="EU24" s="765"/>
      <c r="EV24" s="765"/>
      <c r="EW24" s="765"/>
      <c r="EX24" s="765"/>
      <c r="EY24" s="765"/>
      <c r="EZ24" s="765"/>
      <c r="FA24" s="765"/>
      <c r="FB24" s="765"/>
      <c r="FC24" s="765"/>
      <c r="FD24" s="765"/>
      <c r="FE24" s="765"/>
      <c r="FF24" s="765"/>
      <c r="FG24" s="765"/>
      <c r="FH24" s="765"/>
      <c r="FI24" s="765"/>
      <c r="FJ24" s="765"/>
      <c r="FK24" s="765"/>
      <c r="FL24" s="765"/>
      <c r="FM24" s="765"/>
      <c r="FN24" s="765"/>
      <c r="FO24" s="765"/>
      <c r="FP24" s="765"/>
      <c r="FQ24" s="765"/>
      <c r="FR24" s="765"/>
      <c r="FS24" s="765"/>
      <c r="FT24" s="765"/>
      <c r="FU24" s="765"/>
      <c r="FV24" s="765"/>
      <c r="FW24" s="765"/>
      <c r="FX24" s="765"/>
      <c r="FY24" s="765"/>
      <c r="FZ24" s="765"/>
      <c r="GA24" s="765"/>
      <c r="GB24" s="765"/>
      <c r="GC24" s="765"/>
      <c r="GD24" s="765"/>
      <c r="GE24" s="765"/>
      <c r="GF24" s="765"/>
      <c r="GG24" s="765"/>
      <c r="GH24" s="765"/>
      <c r="GI24" s="765"/>
      <c r="GJ24" s="765"/>
      <c r="GK24" s="765"/>
      <c r="GL24" s="765"/>
      <c r="GM24" s="765"/>
      <c r="GN24" s="765"/>
      <c r="GO24" s="765"/>
      <c r="GP24" s="765"/>
      <c r="GQ24" s="765"/>
      <c r="GR24" s="765"/>
      <c r="GS24" s="765"/>
      <c r="GT24" s="765"/>
      <c r="GU24" s="765"/>
      <c r="GV24" s="765"/>
      <c r="GW24" s="765"/>
      <c r="GX24" s="765"/>
      <c r="GY24" s="765"/>
      <c r="GZ24" s="765"/>
      <c r="HA24" s="765"/>
      <c r="HB24" s="765"/>
      <c r="HC24" s="765"/>
      <c r="HD24" s="765"/>
      <c r="HE24" s="765"/>
      <c r="HF24" s="765"/>
      <c r="HG24" s="765"/>
      <c r="HH24" s="765"/>
      <c r="HI24" s="765"/>
      <c r="HJ24" s="765"/>
      <c r="HK24" s="765"/>
      <c r="HL24" s="765"/>
      <c r="HM24" s="765"/>
      <c r="HN24" s="765"/>
      <c r="HO24" s="765"/>
      <c r="HP24" s="765"/>
      <c r="HQ24" s="765"/>
      <c r="HR24" s="765"/>
      <c r="HS24" s="765"/>
      <c r="HT24" s="765"/>
      <c r="HU24" s="765"/>
      <c r="HV24" s="765"/>
      <c r="HW24" s="765"/>
      <c r="HX24" s="765"/>
      <c r="HY24" s="765"/>
      <c r="HZ24" s="765"/>
      <c r="IA24" s="765"/>
      <c r="IB24" s="765"/>
      <c r="IC24" s="765"/>
      <c r="ID24" s="765"/>
      <c r="IE24" s="765"/>
      <c r="IF24" s="765"/>
      <c r="IG24" s="765"/>
      <c r="IH24" s="765"/>
      <c r="II24" s="765"/>
      <c r="IJ24" s="765"/>
      <c r="IK24" s="765"/>
      <c r="IL24" s="765"/>
      <c r="IM24" s="765"/>
      <c r="IN24" s="765"/>
      <c r="IO24" s="765"/>
      <c r="IP24" s="765"/>
      <c r="IQ24" s="765"/>
      <c r="IR24" s="765"/>
      <c r="IS24" s="765"/>
      <c r="IT24" s="765"/>
      <c r="IU24" s="765"/>
      <c r="IV24" s="765"/>
    </row>
    <row r="25" spans="1:256">
      <c r="A25" s="765"/>
      <c r="B25" s="799"/>
      <c r="I25" s="788"/>
      <c r="J25" s="789"/>
      <c r="K25" s="790"/>
      <c r="L25" s="788"/>
      <c r="S25" s="765"/>
      <c r="T25" s="765"/>
      <c r="U25" s="765"/>
      <c r="V25" s="765"/>
      <c r="W25" s="765"/>
      <c r="X25" s="765"/>
      <c r="Y25" s="765"/>
      <c r="Z25" s="765"/>
      <c r="AA25" s="765"/>
      <c r="AB25" s="765"/>
      <c r="AC25" s="765"/>
      <c r="AD25" s="765"/>
      <c r="AE25" s="765"/>
      <c r="AF25" s="765"/>
      <c r="AG25" s="765"/>
      <c r="AH25" s="765"/>
      <c r="AI25" s="765"/>
      <c r="AJ25" s="765"/>
      <c r="AK25" s="765"/>
      <c r="AL25" s="765"/>
      <c r="AM25" s="765"/>
      <c r="AN25" s="765"/>
      <c r="AO25" s="765"/>
      <c r="AP25" s="765"/>
      <c r="AQ25" s="765"/>
      <c r="AR25" s="765"/>
      <c r="AS25" s="765"/>
      <c r="AT25" s="765"/>
      <c r="AU25" s="765"/>
      <c r="AV25" s="765"/>
      <c r="AW25" s="765"/>
      <c r="AX25" s="765"/>
      <c r="AY25" s="765"/>
      <c r="AZ25" s="765"/>
      <c r="BA25" s="765"/>
      <c r="BB25" s="765"/>
      <c r="BC25" s="765"/>
      <c r="BD25" s="765"/>
      <c r="BE25" s="765"/>
      <c r="BF25" s="765"/>
      <c r="BG25" s="765"/>
      <c r="BH25" s="765"/>
      <c r="BI25" s="765"/>
      <c r="BJ25" s="765"/>
      <c r="BK25" s="765"/>
      <c r="BL25" s="765"/>
      <c r="BM25" s="765"/>
      <c r="BN25" s="765"/>
      <c r="BO25" s="765"/>
      <c r="BP25" s="765"/>
      <c r="BQ25" s="765"/>
      <c r="BR25" s="765"/>
      <c r="BS25" s="765"/>
      <c r="BT25" s="765"/>
      <c r="BU25" s="765"/>
      <c r="BV25" s="765"/>
      <c r="BW25" s="765"/>
      <c r="BX25" s="765"/>
      <c r="BY25" s="765"/>
      <c r="BZ25" s="765"/>
      <c r="CA25" s="765"/>
      <c r="CB25" s="765"/>
      <c r="CC25" s="765"/>
      <c r="CD25" s="765"/>
      <c r="CE25" s="765"/>
      <c r="CF25" s="765"/>
      <c r="CG25" s="765"/>
      <c r="CH25" s="765"/>
      <c r="CI25" s="765"/>
      <c r="CJ25" s="765"/>
      <c r="CK25" s="765"/>
      <c r="CL25" s="765"/>
      <c r="CM25" s="765"/>
      <c r="CN25" s="765"/>
      <c r="CO25" s="765"/>
      <c r="CP25" s="765"/>
      <c r="CQ25" s="765"/>
      <c r="CR25" s="765"/>
      <c r="CS25" s="765"/>
      <c r="CT25" s="765"/>
      <c r="CU25" s="765"/>
      <c r="CV25" s="765"/>
      <c r="CW25" s="765"/>
      <c r="CX25" s="765"/>
      <c r="CY25" s="765"/>
      <c r="CZ25" s="765"/>
      <c r="DA25" s="765"/>
      <c r="DB25" s="765"/>
      <c r="DC25" s="765"/>
      <c r="DD25" s="765"/>
      <c r="DE25" s="765"/>
      <c r="DF25" s="765"/>
      <c r="DG25" s="765"/>
      <c r="DH25" s="765"/>
      <c r="DI25" s="765"/>
      <c r="DJ25" s="765"/>
      <c r="DK25" s="765"/>
      <c r="DL25" s="765"/>
      <c r="DM25" s="765"/>
      <c r="DN25" s="765"/>
      <c r="DO25" s="765"/>
      <c r="DP25" s="765"/>
      <c r="DQ25" s="765"/>
      <c r="DR25" s="765"/>
      <c r="DS25" s="765"/>
      <c r="DT25" s="765"/>
      <c r="DU25" s="765"/>
      <c r="DV25" s="765"/>
      <c r="DW25" s="765"/>
      <c r="DX25" s="765"/>
      <c r="DY25" s="765"/>
      <c r="DZ25" s="765"/>
      <c r="EA25" s="765"/>
      <c r="EB25" s="765"/>
      <c r="EC25" s="765"/>
      <c r="ED25" s="765"/>
      <c r="EE25" s="765"/>
      <c r="EF25" s="765"/>
      <c r="EG25" s="765"/>
      <c r="EH25" s="765"/>
      <c r="EI25" s="765"/>
      <c r="EJ25" s="765"/>
      <c r="EK25" s="765"/>
      <c r="EL25" s="765"/>
      <c r="EM25" s="765"/>
      <c r="EN25" s="765"/>
      <c r="EO25" s="765"/>
      <c r="EP25" s="765"/>
      <c r="EQ25" s="765"/>
      <c r="ER25" s="765"/>
      <c r="ES25" s="765"/>
      <c r="ET25" s="765"/>
      <c r="EU25" s="765"/>
      <c r="EV25" s="765"/>
      <c r="EW25" s="765"/>
      <c r="EX25" s="765"/>
      <c r="EY25" s="765"/>
      <c r="EZ25" s="765"/>
      <c r="FA25" s="765"/>
      <c r="FB25" s="765"/>
      <c r="FC25" s="765"/>
      <c r="FD25" s="765"/>
      <c r="FE25" s="765"/>
      <c r="FF25" s="765"/>
      <c r="FG25" s="765"/>
      <c r="FH25" s="765"/>
      <c r="FI25" s="765"/>
      <c r="FJ25" s="765"/>
      <c r="FK25" s="765"/>
      <c r="FL25" s="765"/>
      <c r="FM25" s="765"/>
      <c r="FN25" s="765"/>
      <c r="FO25" s="765"/>
      <c r="FP25" s="765"/>
      <c r="FQ25" s="765"/>
      <c r="FR25" s="765"/>
      <c r="FS25" s="765"/>
      <c r="FT25" s="765"/>
      <c r="FU25" s="765"/>
      <c r="FV25" s="765"/>
      <c r="FW25" s="765"/>
      <c r="FX25" s="765"/>
      <c r="FY25" s="765"/>
      <c r="FZ25" s="765"/>
      <c r="GA25" s="765"/>
      <c r="GB25" s="765"/>
      <c r="GC25" s="765"/>
      <c r="GD25" s="765"/>
      <c r="GE25" s="765"/>
      <c r="GF25" s="765"/>
      <c r="GG25" s="765"/>
      <c r="GH25" s="765"/>
      <c r="GI25" s="765"/>
      <c r="GJ25" s="765"/>
      <c r="GK25" s="765"/>
      <c r="GL25" s="765"/>
      <c r="GM25" s="765"/>
      <c r="GN25" s="765"/>
      <c r="GO25" s="765"/>
      <c r="GP25" s="765"/>
      <c r="GQ25" s="765"/>
      <c r="GR25" s="765"/>
      <c r="GS25" s="765"/>
      <c r="GT25" s="765"/>
      <c r="GU25" s="765"/>
      <c r="GV25" s="765"/>
      <c r="GW25" s="765"/>
      <c r="GX25" s="765"/>
      <c r="GY25" s="765"/>
      <c r="GZ25" s="765"/>
      <c r="HA25" s="765"/>
      <c r="HB25" s="765"/>
      <c r="HC25" s="765"/>
      <c r="HD25" s="765"/>
      <c r="HE25" s="765"/>
      <c r="HF25" s="765"/>
      <c r="HG25" s="765"/>
      <c r="HH25" s="765"/>
      <c r="HI25" s="765"/>
      <c r="HJ25" s="765"/>
      <c r="HK25" s="765"/>
      <c r="HL25" s="765"/>
      <c r="HM25" s="765"/>
      <c r="HN25" s="765"/>
      <c r="HO25" s="765"/>
      <c r="HP25" s="765"/>
      <c r="HQ25" s="765"/>
      <c r="HR25" s="765"/>
      <c r="HS25" s="765"/>
      <c r="HT25" s="765"/>
      <c r="HU25" s="765"/>
      <c r="HV25" s="765"/>
      <c r="HW25" s="765"/>
      <c r="HX25" s="765"/>
      <c r="HY25" s="765"/>
      <c r="HZ25" s="765"/>
      <c r="IA25" s="765"/>
      <c r="IB25" s="765"/>
      <c r="IC25" s="765"/>
      <c r="ID25" s="765"/>
      <c r="IE25" s="765"/>
      <c r="IF25" s="765"/>
      <c r="IG25" s="765"/>
      <c r="IH25" s="765"/>
      <c r="II25" s="765"/>
      <c r="IJ25" s="765"/>
      <c r="IK25" s="765"/>
      <c r="IL25" s="765"/>
      <c r="IM25" s="765"/>
      <c r="IN25" s="765"/>
      <c r="IO25" s="765"/>
      <c r="IP25" s="765"/>
      <c r="IQ25" s="765"/>
      <c r="IR25" s="765"/>
      <c r="IS25" s="765"/>
      <c r="IT25" s="765"/>
      <c r="IU25" s="765"/>
      <c r="IV25" s="765"/>
    </row>
    <row r="26" spans="1:256">
      <c r="A26" s="765"/>
      <c r="B26" s="791" t="str">
        <v>מוצרים מאוגחים סה"כ</v>
      </c>
      <c r="C26" s="765"/>
      <c r="D26" s="765"/>
      <c r="E26" s="765"/>
      <c r="F26" s="765"/>
      <c r="G26" s="765"/>
      <c r="H26" s="795"/>
      <c r="I26" s="784"/>
      <c r="J26" s="785"/>
      <c r="K26" s="786"/>
      <c r="L26" s="784"/>
      <c r="M26" s="786">
        <f>+M24</f>
        <v>0</v>
      </c>
      <c r="N26" s="785"/>
      <c r="O26" s="785">
        <f>+M26/'סיכום נכסי הקרן'!total</f>
        <v>0</v>
      </c>
      <c r="S26" s="765"/>
      <c r="T26" s="765"/>
      <c r="U26" s="765"/>
      <c r="V26" s="765"/>
      <c r="W26" s="765"/>
      <c r="X26" s="765"/>
      <c r="Y26" s="765"/>
      <c r="Z26" s="765"/>
      <c r="AA26" s="765"/>
      <c r="AB26" s="765"/>
      <c r="AC26" s="765"/>
      <c r="AD26" s="765"/>
      <c r="AE26" s="765"/>
      <c r="AF26" s="765"/>
      <c r="AG26" s="765"/>
      <c r="AH26" s="765"/>
      <c r="AI26" s="765"/>
      <c r="AJ26" s="765"/>
      <c r="AK26" s="765"/>
      <c r="AL26" s="765"/>
      <c r="AM26" s="765"/>
      <c r="AN26" s="765"/>
      <c r="AO26" s="765"/>
      <c r="AP26" s="765"/>
      <c r="AQ26" s="765"/>
      <c r="AR26" s="765"/>
      <c r="AS26" s="765"/>
      <c r="AT26" s="765"/>
      <c r="AU26" s="765"/>
      <c r="AV26" s="765"/>
      <c r="AW26" s="765"/>
      <c r="AX26" s="765"/>
      <c r="AY26" s="765"/>
      <c r="AZ26" s="765"/>
      <c r="BA26" s="765"/>
      <c r="BB26" s="765"/>
      <c r="BC26" s="765"/>
      <c r="BD26" s="765"/>
      <c r="BE26" s="765"/>
      <c r="BF26" s="765"/>
      <c r="BG26" s="765"/>
      <c r="BH26" s="765"/>
      <c r="BI26" s="765"/>
      <c r="BJ26" s="765"/>
      <c r="BK26" s="765"/>
      <c r="BL26" s="765"/>
      <c r="BM26" s="765"/>
      <c r="BN26" s="765"/>
      <c r="BO26" s="765"/>
      <c r="BP26" s="765"/>
      <c r="BQ26" s="765"/>
      <c r="BR26" s="765"/>
      <c r="BS26" s="765"/>
      <c r="BT26" s="765"/>
      <c r="BU26" s="765"/>
      <c r="BV26" s="765"/>
      <c r="BW26" s="765"/>
      <c r="BX26" s="765"/>
      <c r="BY26" s="765"/>
      <c r="BZ26" s="765"/>
      <c r="CA26" s="765"/>
      <c r="CB26" s="765"/>
      <c r="CC26" s="765"/>
      <c r="CD26" s="765"/>
      <c r="CE26" s="765"/>
      <c r="CF26" s="765"/>
      <c r="CG26" s="765"/>
      <c r="CH26" s="765"/>
      <c r="CI26" s="765"/>
      <c r="CJ26" s="765"/>
      <c r="CK26" s="765"/>
      <c r="CL26" s="765"/>
      <c r="CM26" s="765"/>
      <c r="CN26" s="765"/>
      <c r="CO26" s="765"/>
      <c r="CP26" s="765"/>
      <c r="CQ26" s="765"/>
      <c r="CR26" s="765"/>
      <c r="CS26" s="765"/>
      <c r="CT26" s="765"/>
      <c r="CU26" s="765"/>
      <c r="CV26" s="765"/>
      <c r="CW26" s="765"/>
      <c r="CX26" s="765"/>
      <c r="CY26" s="765"/>
      <c r="CZ26" s="765"/>
      <c r="DA26" s="765"/>
      <c r="DB26" s="765"/>
      <c r="DC26" s="765"/>
      <c r="DD26" s="765"/>
      <c r="DE26" s="765"/>
      <c r="DF26" s="765"/>
      <c r="DG26" s="765"/>
      <c r="DH26" s="765"/>
      <c r="DI26" s="765"/>
      <c r="DJ26" s="765"/>
      <c r="DK26" s="765"/>
      <c r="DL26" s="765"/>
      <c r="DM26" s="765"/>
      <c r="DN26" s="765"/>
      <c r="DO26" s="765"/>
      <c r="DP26" s="765"/>
      <c r="DQ26" s="765"/>
      <c r="DR26" s="765"/>
      <c r="DS26" s="765"/>
      <c r="DT26" s="765"/>
      <c r="DU26" s="765"/>
      <c r="DV26" s="765"/>
      <c r="DW26" s="765"/>
      <c r="DX26" s="765"/>
      <c r="DY26" s="765"/>
      <c r="DZ26" s="765"/>
      <c r="EA26" s="765"/>
      <c r="EB26" s="765"/>
      <c r="EC26" s="765"/>
      <c r="ED26" s="765"/>
      <c r="EE26" s="765"/>
      <c r="EF26" s="765"/>
      <c r="EG26" s="765"/>
      <c r="EH26" s="765"/>
      <c r="EI26" s="765"/>
      <c r="EJ26" s="765"/>
      <c r="EK26" s="765"/>
      <c r="EL26" s="765"/>
      <c r="EM26" s="765"/>
      <c r="EN26" s="765"/>
      <c r="EO26" s="765"/>
      <c r="EP26" s="765"/>
      <c r="EQ26" s="765"/>
      <c r="ER26" s="765"/>
      <c r="ES26" s="765"/>
      <c r="ET26" s="765"/>
      <c r="EU26" s="765"/>
      <c r="EV26" s="765"/>
      <c r="EW26" s="765"/>
      <c r="EX26" s="765"/>
      <c r="EY26" s="765"/>
      <c r="EZ26" s="765"/>
      <c r="FA26" s="765"/>
      <c r="FB26" s="765"/>
      <c r="FC26" s="765"/>
      <c r="FD26" s="765"/>
      <c r="FE26" s="765"/>
      <c r="FF26" s="765"/>
      <c r="FG26" s="765"/>
      <c r="FH26" s="765"/>
      <c r="FI26" s="765"/>
      <c r="FJ26" s="765"/>
      <c r="FK26" s="765"/>
      <c r="FL26" s="765"/>
      <c r="FM26" s="765"/>
      <c r="FN26" s="765"/>
      <c r="FO26" s="765"/>
      <c r="FP26" s="765"/>
      <c r="FQ26" s="765"/>
      <c r="FR26" s="765"/>
      <c r="FS26" s="765"/>
      <c r="FT26" s="765"/>
      <c r="FU26" s="765"/>
      <c r="FV26" s="765"/>
      <c r="FW26" s="765"/>
      <c r="FX26" s="765"/>
      <c r="FY26" s="765"/>
      <c r="FZ26" s="765"/>
      <c r="GA26" s="765"/>
      <c r="GB26" s="765"/>
      <c r="GC26" s="765"/>
      <c r="GD26" s="765"/>
      <c r="GE26" s="765"/>
      <c r="GF26" s="765"/>
      <c r="GG26" s="765"/>
      <c r="GH26" s="765"/>
      <c r="GI26" s="765"/>
      <c r="GJ26" s="765"/>
      <c r="GK26" s="765"/>
      <c r="GL26" s="765"/>
      <c r="GM26" s="765"/>
      <c r="GN26" s="765"/>
      <c r="GO26" s="765"/>
      <c r="GP26" s="765"/>
      <c r="GQ26" s="765"/>
      <c r="GR26" s="765"/>
      <c r="GS26" s="765"/>
      <c r="GT26" s="765"/>
      <c r="GU26" s="765"/>
      <c r="GV26" s="765"/>
      <c r="GW26" s="765"/>
      <c r="GX26" s="765"/>
      <c r="GY26" s="765"/>
      <c r="GZ26" s="765"/>
      <c r="HA26" s="765"/>
      <c r="HB26" s="765"/>
      <c r="HC26" s="765"/>
      <c r="HD26" s="765"/>
      <c r="HE26" s="765"/>
      <c r="HF26" s="765"/>
      <c r="HG26" s="765"/>
      <c r="HH26" s="765"/>
      <c r="HI26" s="765"/>
      <c r="HJ26" s="765"/>
      <c r="HK26" s="765"/>
      <c r="HL26" s="765"/>
      <c r="HM26" s="765"/>
      <c r="HN26" s="765"/>
      <c r="HO26" s="765"/>
      <c r="HP26" s="765"/>
      <c r="HQ26" s="765"/>
      <c r="HR26" s="765"/>
      <c r="HS26" s="765"/>
      <c r="HT26" s="765"/>
      <c r="HU26" s="765"/>
      <c r="HV26" s="765"/>
      <c r="HW26" s="765"/>
      <c r="HX26" s="765"/>
      <c r="HY26" s="765"/>
      <c r="HZ26" s="765"/>
      <c r="IA26" s="765"/>
      <c r="IB26" s="765"/>
      <c r="IC26" s="765"/>
      <c r="ID26" s="765"/>
      <c r="IE26" s="765"/>
      <c r="IF26" s="765"/>
      <c r="IG26" s="765"/>
      <c r="IH26" s="765"/>
      <c r="II26" s="765"/>
      <c r="IJ26" s="765"/>
      <c r="IK26" s="765"/>
      <c r="IL26" s="765"/>
      <c r="IM26" s="765"/>
      <c r="IN26" s="765"/>
      <c r="IO26" s="765"/>
      <c r="IP26" s="765"/>
      <c r="IQ26" s="765"/>
      <c r="IR26" s="765"/>
      <c r="IS26" s="765"/>
      <c r="IT26" s="765"/>
      <c r="IU26" s="765"/>
      <c r="IV26" s="765"/>
    </row>
    <row r="27" spans="1:256">
      <c r="B27" s="796"/>
      <c r="I27" s="788"/>
      <c r="J27" s="789"/>
      <c r="K27" s="790"/>
      <c r="L27" s="788"/>
    </row>
    <row r="28" spans="1:256">
      <c r="B28" s="787" t="s">
        <v>94</v>
      </c>
      <c r="C28" s="765"/>
      <c r="D28" s="765"/>
      <c r="E28" s="765"/>
      <c r="F28" s="765"/>
      <c r="G28" s="765"/>
      <c r="H28" s="795"/>
      <c r="I28" s="784"/>
      <c r="J28" s="785"/>
      <c r="K28" s="786"/>
      <c r="L28" s="784"/>
      <c r="M28" s="786">
        <f>+M26+M17</f>
        <v>15385.1</v>
      </c>
      <c r="N28" s="785"/>
      <c r="O28" s="785">
        <f>+M28/'סיכום נכסי הקרן'!total</f>
        <v>0.000480773642560318</v>
      </c>
    </row>
    <row r="29" spans="1:256">
      <c r="B29" s="800"/>
      <c r="I29" s="788"/>
      <c r="J29" s="789"/>
      <c r="K29" s="790"/>
      <c r="L29" s="788"/>
    </row>
    <row r="30" spans="1:256">
      <c r="B30" s="783" t="str">
        <v>מוצרים מובנים (9) סה"כ</v>
      </c>
      <c r="C30" s="765"/>
      <c r="D30" s="765"/>
      <c r="E30" s="765"/>
      <c r="F30" s="765"/>
      <c r="G30" s="765"/>
      <c r="H30" s="795"/>
      <c r="I30" s="784"/>
      <c r="J30" s="785"/>
      <c r="K30" s="786"/>
      <c r="L30" s="784"/>
      <c r="M30" s="786">
        <f>+M28</f>
        <v>15385.1</v>
      </c>
      <c r="N30" s="785"/>
      <c r="O30" s="785">
        <f>+M30/'סיכום נכסי הקרן'!total</f>
        <v>0.000480773642560318</v>
      </c>
    </row>
    <row r="31" spans="1:256">
      <c r="B31" s="801"/>
      <c r="C31" s="802"/>
      <c r="D31" s="802"/>
      <c r="E31" s="802"/>
      <c r="F31" s="802"/>
      <c r="G31" s="802"/>
      <c r="H31" s="802"/>
      <c r="I31" s="803"/>
      <c r="J31" s="804"/>
      <c r="K31" s="805"/>
      <c r="L31" s="803"/>
      <c r="M31" s="802"/>
      <c r="N31" s="802"/>
      <c r="O31" s="802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65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86"/>
  <sheetViews>
    <sheetView topLeftCell="A40" workbookViewId="0" showGridLines="0" rightToLeft="1">
      <selection activeCell="C47" sqref="C47"/>
    </sheetView>
  </sheetViews>
  <sheetFormatPr defaultRowHeight="14.25"/>
  <cols>
    <col min="1" max="1" style="52" width="4.253365" customWidth="1"/>
    <col min="2" max="2" style="52" width="38.28028" customWidth="1"/>
    <col min="3" max="3" style="52" width="20.6469" customWidth="1"/>
    <col min="4" max="4" style="52" width="19.40705" customWidth="1"/>
    <col min="5" max="5" style="52" width="9.763797" customWidth="1"/>
    <col min="6" max="6" style="52" width="9.488275" customWidth="1"/>
    <col min="7" max="7" style="52" width="15.13647" customWidth="1"/>
    <col min="8" max="8" style="52" width="19.13153" customWidth="1"/>
    <col min="9" max="9" style="52" width="11.83021" customWidth="1"/>
    <col min="10" max="10" style="52" width="15.13647" customWidth="1"/>
    <col min="11" max="11" style="52" width="12.65677" customWidth="1"/>
    <col min="12" max="12" style="52" width="12.9323" customWidth="1"/>
    <col min="13" max="13" style="52" width="14.99871" customWidth="1"/>
    <col min="14" max="14" style="52" width="19.13153" customWidth="1"/>
    <col min="15" max="15" style="52" width="15.13647" customWidth="1"/>
    <col min="16" max="16" style="52" width="15.27423" customWidth="1"/>
    <col min="17" max="256" style="52"/>
  </cols>
  <sheetData>
    <row r="1" spans="1:256">
      <c r="B1" s="53" t="s">
        <v>31</v>
      </c>
      <c r="C1" s="54"/>
      <c r="D1" s="55"/>
      <c r="F1" s="56"/>
    </row>
    <row r="2" spans="1:256">
      <c r="B2" s="57" t="s">
        <v>1</v>
      </c>
      <c r="C2" s="58"/>
      <c r="D2" s="59"/>
      <c r="F2" s="56"/>
    </row>
    <row r="3" spans="1:256">
      <c r="B3" s="60" t="s">
        <v>2</v>
      </c>
      <c r="C3" s="61">
        <v>41364</v>
      </c>
      <c r="D3" s="62"/>
      <c r="F3" s="56"/>
    </row>
    <row r="4" spans="1:256">
      <c r="B4" s="60" t="s">
        <v>3</v>
      </c>
      <c r="C4" s="63" t="s">
        <v>4</v>
      </c>
      <c r="D4" s="62"/>
      <c r="F4" s="56"/>
    </row>
    <row r="5" spans="1:256">
      <c r="B5" s="60" t="s">
        <v>5</v>
      </c>
      <c r="C5" s="63" t="s">
        <v>6</v>
      </c>
      <c r="D5" s="62"/>
      <c r="F5" s="56"/>
    </row>
    <row r="6" spans="1:256">
      <c r="B6" s="60" t="s">
        <v>7</v>
      </c>
      <c r="C6" s="64">
        <v>162</v>
      </c>
      <c r="D6" s="62"/>
      <c r="F6" s="56"/>
    </row>
    <row r="8" spans="1:256">
      <c r="B8" s="65"/>
      <c r="C8" s="66" t="s">
        <v>32</v>
      </c>
      <c r="D8" s="66" t="s">
        <v>33</v>
      </c>
    </row>
    <row r="9" spans="1:256">
      <c r="A9" s="67"/>
      <c r="B9" s="68" t="str">
        <v>סה"כ נכסים</v>
      </c>
      <c r="C9" s="69"/>
      <c r="D9" s="69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  <c r="CR9" s="67"/>
      <c r="CS9" s="67"/>
      <c r="CT9" s="67"/>
      <c r="CU9" s="67"/>
      <c r="CV9" s="67"/>
      <c r="CW9" s="67"/>
      <c r="CX9" s="67"/>
      <c r="CY9" s="67"/>
      <c r="CZ9" s="67"/>
      <c r="DA9" s="67"/>
      <c r="DB9" s="67"/>
      <c r="DC9" s="67"/>
      <c r="DD9" s="67"/>
      <c r="DE9" s="67"/>
      <c r="DF9" s="67"/>
      <c r="DG9" s="67"/>
      <c r="DH9" s="67"/>
      <c r="DI9" s="67"/>
      <c r="DJ9" s="67"/>
      <c r="DK9" s="67"/>
      <c r="DL9" s="67"/>
      <c r="DM9" s="67"/>
      <c r="DN9" s="67"/>
      <c r="DO9" s="67"/>
      <c r="DP9" s="67"/>
      <c r="DQ9" s="67"/>
      <c r="DR9" s="67"/>
      <c r="DS9" s="67"/>
      <c r="DT9" s="67"/>
      <c r="DU9" s="67"/>
      <c r="DV9" s="67"/>
      <c r="DW9" s="67"/>
      <c r="DX9" s="67"/>
      <c r="DY9" s="67"/>
      <c r="DZ9" s="67"/>
      <c r="EA9" s="67"/>
      <c r="EB9" s="67"/>
      <c r="EC9" s="67"/>
      <c r="ED9" s="67"/>
      <c r="EE9" s="67"/>
      <c r="EF9" s="67"/>
      <c r="EG9" s="67"/>
      <c r="EH9" s="67"/>
      <c r="EI9" s="67"/>
      <c r="EJ9" s="67"/>
      <c r="EK9" s="67"/>
      <c r="EL9" s="67"/>
      <c r="EM9" s="67"/>
      <c r="EN9" s="67"/>
      <c r="EO9" s="67"/>
      <c r="EP9" s="67"/>
      <c r="EQ9" s="67"/>
      <c r="ER9" s="67"/>
      <c r="ES9" s="67"/>
      <c r="ET9" s="67"/>
      <c r="EU9" s="67"/>
      <c r="EV9" s="67"/>
      <c r="EW9" s="67"/>
      <c r="EX9" s="67"/>
      <c r="EY9" s="67"/>
      <c r="EZ9" s="67"/>
      <c r="FA9" s="67"/>
      <c r="FB9" s="67"/>
      <c r="FC9" s="67"/>
      <c r="FD9" s="67"/>
      <c r="FE9" s="67"/>
      <c r="FF9" s="67"/>
      <c r="FG9" s="67"/>
      <c r="FH9" s="67"/>
      <c r="FI9" s="67"/>
      <c r="FJ9" s="67"/>
      <c r="FK9" s="67"/>
      <c r="FL9" s="67"/>
      <c r="FM9" s="67"/>
      <c r="FN9" s="67"/>
      <c r="FO9" s="67"/>
      <c r="FP9" s="67"/>
      <c r="FQ9" s="67"/>
      <c r="FR9" s="67"/>
      <c r="FS9" s="67"/>
      <c r="FT9" s="67"/>
      <c r="FU9" s="67"/>
      <c r="FV9" s="67"/>
      <c r="FW9" s="67"/>
      <c r="FX9" s="67"/>
      <c r="FY9" s="67"/>
      <c r="FZ9" s="67"/>
      <c r="GA9" s="67"/>
      <c r="GB9" s="67"/>
      <c r="GC9" s="67"/>
      <c r="GD9" s="67"/>
      <c r="GE9" s="67"/>
      <c r="GF9" s="67"/>
      <c r="GG9" s="67"/>
      <c r="GH9" s="67"/>
      <c r="GI9" s="67"/>
      <c r="GJ9" s="67"/>
      <c r="GK9" s="67"/>
      <c r="GL9" s="67"/>
      <c r="GM9" s="67"/>
      <c r="GN9" s="67"/>
      <c r="GO9" s="67"/>
      <c r="GP9" s="67"/>
      <c r="GQ9" s="67"/>
      <c r="GR9" s="67"/>
      <c r="GS9" s="67"/>
      <c r="GT9" s="67"/>
      <c r="GU9" s="67"/>
      <c r="GV9" s="67"/>
      <c r="GW9" s="67"/>
      <c r="GX9" s="67"/>
      <c r="GY9" s="67"/>
      <c r="GZ9" s="67"/>
      <c r="HA9" s="67"/>
      <c r="HB9" s="67"/>
      <c r="HC9" s="67"/>
      <c r="HD9" s="67"/>
      <c r="HE9" s="67"/>
      <c r="HF9" s="67"/>
      <c r="HG9" s="67"/>
      <c r="HH9" s="67"/>
      <c r="HI9" s="67"/>
      <c r="HJ9" s="67"/>
      <c r="HK9" s="67"/>
      <c r="HL9" s="67"/>
      <c r="HM9" s="67"/>
      <c r="HN9" s="67"/>
      <c r="HO9" s="67"/>
      <c r="HP9" s="67"/>
      <c r="HQ9" s="67"/>
      <c r="HR9" s="67"/>
      <c r="HS9" s="67"/>
      <c r="HT9" s="67"/>
      <c r="HU9" s="67"/>
      <c r="HV9" s="67"/>
      <c r="HW9" s="67"/>
      <c r="HX9" s="67"/>
      <c r="HY9" s="67"/>
      <c r="HZ9" s="67"/>
      <c r="IA9" s="67"/>
      <c r="IB9" s="67"/>
      <c r="IC9" s="67"/>
      <c r="ID9" s="67"/>
      <c r="IE9" s="67"/>
      <c r="IF9" s="67"/>
      <c r="IG9" s="67"/>
      <c r="IH9" s="67"/>
      <c r="II9" s="67"/>
      <c r="IJ9" s="67"/>
      <c r="IK9" s="67"/>
      <c r="IL9" s="67"/>
      <c r="IM9" s="67"/>
      <c r="IN9" s="67"/>
      <c r="IO9" s="67"/>
      <c r="IP9" s="67"/>
      <c r="IQ9" s="67"/>
      <c r="IR9" s="67"/>
      <c r="IS9" s="67"/>
      <c r="IT9" s="67"/>
      <c r="IU9" s="67"/>
      <c r="IV9" s="67"/>
    </row>
    <row r="10" spans="1:256">
      <c r="A10" s="67"/>
      <c r="B10" s="70" t="str">
        <v>1. נכסים המוצגים לפי שווי הוגן:</v>
      </c>
      <c r="C10" s="60"/>
      <c r="D10" s="60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  <c r="FN10" s="67"/>
      <c r="FO10" s="67"/>
      <c r="FP10" s="67"/>
      <c r="FQ10" s="67"/>
      <c r="FR10" s="67"/>
      <c r="FS10" s="67"/>
      <c r="FT10" s="67"/>
      <c r="FU10" s="67"/>
      <c r="FV10" s="67"/>
      <c r="FW10" s="67"/>
      <c r="FX10" s="67"/>
      <c r="FY10" s="67"/>
      <c r="FZ10" s="67"/>
      <c r="GA10" s="67"/>
      <c r="GB10" s="67"/>
      <c r="GC10" s="67"/>
      <c r="GD10" s="67"/>
      <c r="GE10" s="67"/>
      <c r="GF10" s="67"/>
      <c r="GG10" s="67"/>
      <c r="GH10" s="67"/>
      <c r="GI10" s="67"/>
      <c r="GJ10" s="67"/>
      <c r="GK10" s="67"/>
      <c r="GL10" s="67"/>
      <c r="GM10" s="67"/>
      <c r="GN10" s="67"/>
      <c r="GO10" s="67"/>
      <c r="GP10" s="67"/>
      <c r="GQ10" s="67"/>
      <c r="GR10" s="67"/>
      <c r="GS10" s="67"/>
      <c r="GT10" s="67"/>
      <c r="GU10" s="67"/>
      <c r="GV10" s="67"/>
      <c r="GW10" s="67"/>
      <c r="GX10" s="67"/>
      <c r="GY10" s="67"/>
      <c r="GZ10" s="67"/>
      <c r="HA10" s="67"/>
      <c r="HB10" s="67"/>
      <c r="HC10" s="67"/>
      <c r="HD10" s="67"/>
      <c r="HE10" s="67"/>
      <c r="HF10" s="67"/>
      <c r="HG10" s="67"/>
      <c r="HH10" s="67"/>
      <c r="HI10" s="67"/>
      <c r="HJ10" s="67"/>
      <c r="HK10" s="67"/>
      <c r="HL10" s="67"/>
      <c r="HM10" s="67"/>
      <c r="HN10" s="67"/>
      <c r="HO10" s="67"/>
      <c r="HP10" s="67"/>
      <c r="HQ10" s="67"/>
      <c r="HR10" s="67"/>
      <c r="HS10" s="67"/>
      <c r="HT10" s="67"/>
      <c r="HU10" s="67"/>
      <c r="HV10" s="67"/>
      <c r="HW10" s="67"/>
      <c r="HX10" s="67"/>
      <c r="HY10" s="67"/>
      <c r="HZ10" s="67"/>
      <c r="IA10" s="67"/>
      <c r="IB10" s="67"/>
      <c r="IC10" s="67"/>
      <c r="ID10" s="67"/>
      <c r="IE10" s="67"/>
      <c r="IF10" s="67"/>
      <c r="IG10" s="67"/>
      <c r="IH10" s="67"/>
      <c r="II10" s="67"/>
      <c r="IJ10" s="67"/>
      <c r="IK10" s="67"/>
      <c r="IL10" s="67"/>
      <c r="IM10" s="67"/>
      <c r="IN10" s="67"/>
      <c r="IO10" s="67"/>
      <c r="IP10" s="67"/>
      <c r="IQ10" s="67"/>
      <c r="IR10" s="67"/>
      <c r="IS10" s="67"/>
      <c r="IT10" s="67"/>
      <c r="IU10" s="67"/>
      <c r="IV10" s="67"/>
    </row>
    <row r="11" spans="1:256">
      <c r="B11" s="71" t="s">
        <v>8</v>
      </c>
      <c r="C11" s="72">
        <f>+מזומנים!J71</f>
        <v>869797.67963001</v>
      </c>
      <c r="D11" s="73">
        <f>+C11/total</f>
        <v>0.0271805707292272</v>
      </c>
    </row>
    <row r="12" spans="1:256">
      <c r="B12" s="74"/>
    </row>
    <row r="13" spans="1:256">
      <c r="A13" s="60"/>
      <c r="B13" s="71" t="s">
        <v>9</v>
      </c>
      <c r="C13" s="72">
        <f>SUM(C14:C23)</f>
        <v>17489637.78</v>
      </c>
      <c r="D13" s="73">
        <f>+C13/total</f>
        <v>0.546538980087953</v>
      </c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</row>
    <row r="14" spans="1:256">
      <c r="B14" s="75" t="s">
        <v>10</v>
      </c>
      <c r="C14" s="76">
        <f>+'אג"ח ממשלתי סחיר'!M74</f>
        <v>2889585.19</v>
      </c>
      <c r="D14" s="77">
        <f>+C14/total</f>
        <v>0.0902975214515765</v>
      </c>
    </row>
    <row r="15" spans="1:256">
      <c r="B15" s="75" t="s">
        <v>11</v>
      </c>
      <c r="C15" s="76"/>
      <c r="D15" s="77"/>
    </row>
    <row r="16" spans="1:256">
      <c r="B16" s="75" t="s">
        <v>12</v>
      </c>
      <c r="C16" s="76">
        <f>+'אג"ח קונצרני סחיר'!N243</f>
        <v>2808389.3</v>
      </c>
      <c r="D16" s="77">
        <f>+C16/total</f>
        <v>0.0877602065302418</v>
      </c>
    </row>
    <row r="17" spans="1:256">
      <c r="B17" s="75" t="s">
        <v>13</v>
      </c>
      <c r="C17" s="76">
        <f>+'מניות סחירות'!I197</f>
        <v>4112497.91</v>
      </c>
      <c r="D17" s="77">
        <f>+C17/total</f>
        <v>0.128512690864044</v>
      </c>
    </row>
    <row r="18" spans="1:256">
      <c r="B18" s="75" t="s">
        <v>14</v>
      </c>
      <c r="C18" s="76">
        <f>+'ת. סל סחירות'!H128</f>
        <v>5147901.02</v>
      </c>
      <c r="D18" s="77">
        <f>+C18/total</f>
        <v>0.160868315768203</v>
      </c>
    </row>
    <row r="19" spans="1:256">
      <c r="B19" s="75" t="s">
        <v>15</v>
      </c>
      <c r="C19" s="76">
        <f>+'קרנות נאמנות סחירות'!I68</f>
        <v>2511592.49</v>
      </c>
      <c r="D19" s="77">
        <f>+C19/total</f>
        <v>0.0784855132592209</v>
      </c>
    </row>
    <row r="20" spans="1:256">
      <c r="B20" s="75" t="s">
        <v>16</v>
      </c>
      <c r="C20" s="76">
        <f>+'כ. אופציה סחירים'!I25</f>
        <v>460.68</v>
      </c>
      <c r="D20" s="77">
        <f>+C20/total</f>
        <v>1.43959286358027e-05</v>
      </c>
    </row>
    <row r="21" spans="1:256">
      <c r="B21" s="75" t="s">
        <v>17</v>
      </c>
      <c r="C21" s="76">
        <f>+'אופציות סחירות'!G18</f>
        <v>3276</v>
      </c>
      <c r="D21" s="77">
        <f>+C21/total</f>
        <v>0.000102372714706281</v>
      </c>
    </row>
    <row r="22" spans="1:256">
      <c r="B22" s="75" t="s">
        <v>18</v>
      </c>
      <c r="C22" s="76">
        <f>+'חוזים עתידיים סחירים'!G22</f>
        <v>15935.19</v>
      </c>
      <c r="D22" s="77">
        <f>+C22/total</f>
        <v>0.000497963571324903</v>
      </c>
    </row>
    <row r="23" spans="1:256">
      <c r="B23" s="75" t="s">
        <v>19</v>
      </c>
      <c r="C23" s="76"/>
      <c r="D23" s="77"/>
    </row>
    <row r="24" spans="1:256">
      <c r="B24" s="74"/>
    </row>
    <row r="25" spans="1:256">
      <c r="B25" s="71" t="s">
        <v>20</v>
      </c>
      <c r="C25" s="72">
        <f>SUM(C26:C34)</f>
        <v>11226772.48</v>
      </c>
      <c r="D25" s="73">
        <f>+C25/total</f>
        <v>0.350828808353897</v>
      </c>
    </row>
    <row r="26" spans="1:256">
      <c r="B26" s="75" t="s">
        <v>10</v>
      </c>
      <c r="C26" s="76">
        <f>+'אג"ח ממשלתי ל. סחיר'!N151</f>
        <v>9478571.98</v>
      </c>
      <c r="D26" s="77">
        <f>+C26/total</f>
        <v>0.296198762250149</v>
      </c>
    </row>
    <row r="27" spans="1:256">
      <c r="B27" s="75" t="s">
        <v>11</v>
      </c>
      <c r="C27" s="76">
        <v>27214.91</v>
      </c>
      <c r="D27" s="77">
        <f>+C27/total</f>
        <v>0.000850446952743319</v>
      </c>
    </row>
    <row r="28" spans="1:256">
      <c r="B28" s="75" t="s">
        <v>12</v>
      </c>
      <c r="C28" s="76">
        <f>+'אג"ח קונצרני ל. סחיר'!O102</f>
        <v>515227.12</v>
      </c>
      <c r="D28" s="77">
        <f>+C28/total</f>
        <v>0.0161004880844624</v>
      </c>
    </row>
    <row r="29" spans="1:256">
      <c r="B29" s="75" t="s">
        <v>13</v>
      </c>
      <c r="C29" s="76">
        <f>+'מניות ל. סחירות'!I40</f>
        <v>185438.04</v>
      </c>
      <c r="D29" s="77">
        <f>+C29/total</f>
        <v>0.00579480939090718</v>
      </c>
    </row>
    <row r="30" spans="1:256">
      <c r="B30" s="75" t="s">
        <v>21</v>
      </c>
      <c r="C30" s="76">
        <f>+'קרנות השקעה ל. סחיר'!I95</f>
        <v>859451.36</v>
      </c>
      <c r="D30" s="77">
        <f>+C30/total</f>
        <v>0.0268572554582433</v>
      </c>
    </row>
    <row r="31" spans="1:256">
      <c r="B31" s="75" t="s">
        <v>22</v>
      </c>
      <c r="C31" s="76">
        <f>+'כ. אופציה ל. סחירים'!I19</f>
        <v>54.81</v>
      </c>
      <c r="D31" s="77">
        <f>+C31/total</f>
        <v>1.71277426527816e-06</v>
      </c>
    </row>
    <row r="32" spans="1:256">
      <c r="B32" s="75" t="s">
        <v>23</v>
      </c>
      <c r="C32" s="76"/>
      <c r="D32" s="77"/>
    </row>
    <row r="33" spans="1:256">
      <c r="B33" s="75" t="s">
        <v>24</v>
      </c>
      <c r="C33" s="76">
        <f>+'חוזים עתידים ל. סחירים'!G212</f>
        <v>145429.16</v>
      </c>
      <c r="D33" s="77">
        <f>+C33/total</f>
        <v>0.00454455980056596</v>
      </c>
    </row>
    <row r="34" spans="1:256">
      <c r="B34" s="75" t="s">
        <v>25</v>
      </c>
      <c r="C34" s="76">
        <f>+'מוצרים מובנים'!M30</f>
        <v>15385.1</v>
      </c>
      <c r="D34" s="77">
        <f>+C34/total</f>
        <v>0.000480773642560318</v>
      </c>
    </row>
    <row r="35" spans="1:256">
      <c r="B35" s="74"/>
    </row>
    <row r="36" spans="1:256">
      <c r="B36" s="71" t="s">
        <v>26</v>
      </c>
      <c r="C36" s="72">
        <f>+'הלוואות ברמת נכס'!M98</f>
        <v>837371.352</v>
      </c>
      <c r="D36" s="73">
        <f>+C36/total</f>
        <v>0.0261672706109612</v>
      </c>
    </row>
    <row r="37" spans="1:256">
      <c r="B37" s="74"/>
    </row>
    <row r="38" spans="1:256">
      <c r="A38" s="60"/>
      <c r="B38" s="71" t="s">
        <v>27</v>
      </c>
      <c r="C38" s="72">
        <f>+פקדונות!O88</f>
        <v>556348.41</v>
      </c>
      <c r="D38" s="73">
        <f>+C38/total</f>
        <v>0.0173854997113013</v>
      </c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  <c r="CT38" s="60"/>
      <c r="CU38" s="60"/>
      <c r="CV38" s="60"/>
      <c r="CW38" s="60"/>
      <c r="CX38" s="60"/>
      <c r="CY38" s="60"/>
      <c r="CZ38" s="60"/>
      <c r="DA38" s="60"/>
      <c r="DB38" s="60"/>
      <c r="DC38" s="60"/>
      <c r="DD38" s="60"/>
      <c r="DE38" s="60"/>
      <c r="DF38" s="60"/>
      <c r="DG38" s="60"/>
      <c r="DH38" s="60"/>
      <c r="DI38" s="60"/>
      <c r="DJ38" s="60"/>
      <c r="DK38" s="60"/>
      <c r="DL38" s="60"/>
      <c r="DM38" s="60"/>
      <c r="DN38" s="60"/>
      <c r="DO38" s="60"/>
      <c r="DP38" s="60"/>
      <c r="DQ38" s="60"/>
      <c r="DR38" s="60"/>
      <c r="DS38" s="60"/>
      <c r="DT38" s="60"/>
      <c r="DU38" s="60"/>
      <c r="DV38" s="60"/>
      <c r="DW38" s="60"/>
      <c r="DX38" s="60"/>
      <c r="DY38" s="60"/>
      <c r="DZ38" s="60"/>
      <c r="EA38" s="60"/>
      <c r="EB38" s="60"/>
      <c r="EC38" s="60"/>
      <c r="ED38" s="60"/>
      <c r="EE38" s="60"/>
      <c r="EF38" s="60"/>
      <c r="EG38" s="60"/>
      <c r="EH38" s="60"/>
      <c r="EI38" s="60"/>
      <c r="EJ38" s="60"/>
      <c r="EK38" s="60"/>
      <c r="EL38" s="60"/>
      <c r="EM38" s="60"/>
      <c r="EN38" s="60"/>
      <c r="EO38" s="60"/>
      <c r="EP38" s="60"/>
      <c r="EQ38" s="60"/>
      <c r="ER38" s="60"/>
      <c r="ES38" s="60"/>
      <c r="ET38" s="60"/>
      <c r="EU38" s="60"/>
      <c r="EV38" s="60"/>
      <c r="EW38" s="60"/>
      <c r="EX38" s="60"/>
      <c r="EY38" s="60"/>
      <c r="EZ38" s="60"/>
      <c r="FA38" s="60"/>
      <c r="FB38" s="60"/>
      <c r="FC38" s="60"/>
      <c r="FD38" s="60"/>
      <c r="FE38" s="60"/>
      <c r="FF38" s="60"/>
      <c r="FG38" s="60"/>
      <c r="FH38" s="60"/>
      <c r="FI38" s="60"/>
      <c r="FJ38" s="60"/>
      <c r="FK38" s="60"/>
      <c r="FL38" s="60"/>
      <c r="FM38" s="60"/>
      <c r="FN38" s="60"/>
      <c r="FO38" s="60"/>
      <c r="FP38" s="60"/>
      <c r="FQ38" s="60"/>
      <c r="FR38" s="60"/>
      <c r="FS38" s="60"/>
      <c r="FT38" s="60"/>
      <c r="FU38" s="60"/>
      <c r="FV38" s="60"/>
      <c r="FW38" s="60"/>
      <c r="FX38" s="60"/>
      <c r="FY38" s="60"/>
      <c r="FZ38" s="60"/>
      <c r="GA38" s="60"/>
      <c r="GB38" s="60"/>
      <c r="GC38" s="60"/>
      <c r="GD38" s="60"/>
      <c r="GE38" s="60"/>
      <c r="GF38" s="60"/>
      <c r="GG38" s="60"/>
      <c r="GH38" s="60"/>
      <c r="GI38" s="60"/>
      <c r="GJ38" s="60"/>
      <c r="GK38" s="60"/>
      <c r="GL38" s="60"/>
      <c r="GM38" s="60"/>
      <c r="GN38" s="60"/>
      <c r="GO38" s="60"/>
      <c r="GP38" s="60"/>
      <c r="GQ38" s="60"/>
      <c r="GR38" s="60"/>
      <c r="GS38" s="60"/>
      <c r="GT38" s="60"/>
      <c r="GU38" s="60"/>
      <c r="GV38" s="60"/>
      <c r="GW38" s="60"/>
      <c r="GX38" s="60"/>
      <c r="GY38" s="60"/>
      <c r="GZ38" s="60"/>
      <c r="HA38" s="60"/>
      <c r="HB38" s="60"/>
      <c r="HC38" s="60"/>
      <c r="HD38" s="60"/>
      <c r="HE38" s="60"/>
      <c r="HF38" s="60"/>
      <c r="HG38" s="60"/>
      <c r="HH38" s="60"/>
      <c r="HI38" s="60"/>
      <c r="HJ38" s="60"/>
      <c r="HK38" s="60"/>
      <c r="HL38" s="60"/>
      <c r="HM38" s="60"/>
      <c r="HN38" s="60"/>
      <c r="HO38" s="60"/>
      <c r="HP38" s="60"/>
      <c r="HQ38" s="60"/>
      <c r="HR38" s="60"/>
      <c r="HS38" s="60"/>
      <c r="HT38" s="60"/>
      <c r="HU38" s="60"/>
      <c r="HV38" s="60"/>
      <c r="HW38" s="60"/>
      <c r="HX38" s="60"/>
      <c r="HY38" s="60"/>
      <c r="HZ38" s="60"/>
      <c r="IA38" s="60"/>
      <c r="IB38" s="60"/>
      <c r="IC38" s="60"/>
      <c r="ID38" s="60"/>
      <c r="IE38" s="60"/>
      <c r="IF38" s="60"/>
      <c r="IG38" s="60"/>
      <c r="IH38" s="60"/>
      <c r="II38" s="60"/>
      <c r="IJ38" s="60"/>
      <c r="IK38" s="60"/>
      <c r="IL38" s="60"/>
      <c r="IM38" s="60"/>
      <c r="IN38" s="60"/>
      <c r="IO38" s="60"/>
      <c r="IP38" s="60"/>
      <c r="IQ38" s="60"/>
      <c r="IR38" s="60"/>
      <c r="IS38" s="60"/>
      <c r="IT38" s="60"/>
      <c r="IU38" s="60"/>
      <c r="IV38" s="60"/>
    </row>
    <row r="39" spans="1:256">
      <c r="B39" s="74"/>
    </row>
    <row r="40" spans="1:256">
      <c r="A40" s="60"/>
      <c r="B40" s="71" t="s">
        <v>28</v>
      </c>
      <c r="C40" s="72">
        <f>+מקרקעין!F44</f>
        <v>706267.49</v>
      </c>
      <c r="D40" s="73">
        <f>+C40/total</f>
        <v>0.0220703663797592</v>
      </c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  <c r="CT40" s="60"/>
      <c r="CU40" s="60"/>
      <c r="CV40" s="60"/>
      <c r="CW40" s="60"/>
      <c r="CX40" s="60"/>
      <c r="CY40" s="60"/>
      <c r="CZ40" s="60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  <c r="DL40" s="60"/>
      <c r="DM40" s="60"/>
      <c r="DN40" s="60"/>
      <c r="DO40" s="60"/>
      <c r="DP40" s="60"/>
      <c r="DQ40" s="60"/>
      <c r="DR40" s="60"/>
      <c r="DS40" s="60"/>
      <c r="DT40" s="60"/>
      <c r="DU40" s="60"/>
      <c r="DV40" s="60"/>
      <c r="DW40" s="60"/>
      <c r="DX40" s="60"/>
      <c r="DY40" s="60"/>
      <c r="DZ40" s="60"/>
      <c r="EA40" s="60"/>
      <c r="EB40" s="60"/>
      <c r="EC40" s="60"/>
      <c r="ED40" s="60"/>
      <c r="EE40" s="60"/>
      <c r="EF40" s="60"/>
      <c r="EG40" s="60"/>
      <c r="EH40" s="60"/>
      <c r="EI40" s="60"/>
      <c r="EJ40" s="60"/>
      <c r="EK40" s="60"/>
      <c r="EL40" s="60"/>
      <c r="EM40" s="60"/>
      <c r="EN40" s="60"/>
      <c r="EO40" s="60"/>
      <c r="EP40" s="60"/>
      <c r="EQ40" s="60"/>
      <c r="ER40" s="60"/>
      <c r="ES40" s="60"/>
      <c r="ET40" s="60"/>
      <c r="EU40" s="60"/>
      <c r="EV40" s="60"/>
      <c r="EW40" s="60"/>
      <c r="EX40" s="60"/>
      <c r="EY40" s="60"/>
      <c r="EZ40" s="60"/>
      <c r="FA40" s="60"/>
      <c r="FB40" s="60"/>
      <c r="FC40" s="60"/>
      <c r="FD40" s="60"/>
      <c r="FE40" s="60"/>
      <c r="FF40" s="60"/>
      <c r="FG40" s="60"/>
      <c r="FH40" s="60"/>
      <c r="FI40" s="60"/>
      <c r="FJ40" s="60"/>
      <c r="FK40" s="60"/>
      <c r="FL40" s="60"/>
      <c r="FM40" s="60"/>
      <c r="FN40" s="60"/>
      <c r="FO40" s="60"/>
      <c r="FP40" s="60"/>
      <c r="FQ40" s="60"/>
      <c r="FR40" s="60"/>
      <c r="FS40" s="60"/>
      <c r="FT40" s="60"/>
      <c r="FU40" s="60"/>
      <c r="FV40" s="60"/>
      <c r="FW40" s="60"/>
      <c r="FX40" s="60"/>
      <c r="FY40" s="60"/>
      <c r="FZ40" s="60"/>
      <c r="GA40" s="60"/>
      <c r="GB40" s="60"/>
      <c r="GC40" s="60"/>
      <c r="GD40" s="60"/>
      <c r="GE40" s="60"/>
      <c r="GF40" s="60"/>
      <c r="GG40" s="60"/>
      <c r="GH40" s="60"/>
      <c r="GI40" s="60"/>
      <c r="GJ40" s="60"/>
      <c r="GK40" s="60"/>
      <c r="GL40" s="60"/>
      <c r="GM40" s="60"/>
      <c r="GN40" s="60"/>
      <c r="GO40" s="60"/>
      <c r="GP40" s="60"/>
      <c r="GQ40" s="60"/>
      <c r="GR40" s="60"/>
      <c r="GS40" s="60"/>
      <c r="GT40" s="60"/>
      <c r="GU40" s="60"/>
      <c r="GV40" s="60"/>
      <c r="GW40" s="60"/>
      <c r="GX40" s="60"/>
      <c r="GY40" s="60"/>
      <c r="GZ40" s="60"/>
      <c r="HA40" s="60"/>
      <c r="HB40" s="60"/>
      <c r="HC40" s="60"/>
      <c r="HD40" s="60"/>
      <c r="HE40" s="60"/>
      <c r="HF40" s="60"/>
      <c r="HG40" s="60"/>
      <c r="HH40" s="60"/>
      <c r="HI40" s="60"/>
      <c r="HJ40" s="60"/>
      <c r="HK40" s="60"/>
      <c r="HL40" s="60"/>
      <c r="HM40" s="60"/>
      <c r="HN40" s="60"/>
      <c r="HO40" s="60"/>
      <c r="HP40" s="60"/>
      <c r="HQ40" s="60"/>
      <c r="HR40" s="60"/>
      <c r="HS40" s="60"/>
      <c r="HT40" s="60"/>
      <c r="HU40" s="60"/>
      <c r="HV40" s="60"/>
      <c r="HW40" s="60"/>
      <c r="HX40" s="60"/>
      <c r="HY40" s="60"/>
      <c r="HZ40" s="60"/>
      <c r="IA40" s="60"/>
      <c r="IB40" s="60"/>
      <c r="IC40" s="60"/>
      <c r="ID40" s="60"/>
      <c r="IE40" s="60"/>
      <c r="IF40" s="60"/>
      <c r="IG40" s="60"/>
      <c r="IH40" s="60"/>
      <c r="II40" s="60"/>
      <c r="IJ40" s="60"/>
      <c r="IK40" s="60"/>
      <c r="IL40" s="60"/>
      <c r="IM40" s="60"/>
      <c r="IN40" s="60"/>
      <c r="IO40" s="60"/>
      <c r="IP40" s="60"/>
      <c r="IQ40" s="60"/>
      <c r="IR40" s="60"/>
      <c r="IS40" s="60"/>
      <c r="IT40" s="60"/>
      <c r="IU40" s="60"/>
      <c r="IV40" s="60"/>
    </row>
    <row r="41" spans="1:256">
      <c r="B41" s="74"/>
    </row>
    <row r="42" spans="1:256">
      <c r="B42" s="71" t="s">
        <v>29</v>
      </c>
      <c r="C42" s="72"/>
      <c r="D42" s="73"/>
    </row>
    <row r="43" spans="1:256">
      <c r="B43" s="74"/>
    </row>
    <row r="44" spans="1:256">
      <c r="B44" s="70" t="str">
        <v>2. נכסים המוצגים לפי עלות מתואמת</v>
      </c>
    </row>
    <row r="45" spans="1:256">
      <c r="B45" s="71" t="s">
        <v>30</v>
      </c>
      <c r="C45" s="72">
        <f>SUM(C46:C48)</f>
        <v>346268.98</v>
      </c>
      <c r="D45" s="73">
        <f>+C45/total</f>
        <v>0.0108206640723977</v>
      </c>
    </row>
    <row r="46" spans="1:256">
      <c r="B46" s="75" t="str">
        <v>א. אג"ח קונצרני סחיר</v>
      </c>
      <c r="C46" s="76"/>
      <c r="D46" s="77"/>
    </row>
    <row r="47" spans="1:256">
      <c r="B47" s="75" t="s">
        <v>34</v>
      </c>
      <c r="C47" s="76">
        <f>+'אג"ח קונצרני ל. סחיר בשווי מתוא'!M15</f>
        <v>263840.33</v>
      </c>
      <c r="D47" s="77">
        <f>+C47/total</f>
        <v>0.00824482626101985</v>
      </c>
    </row>
    <row r="48" spans="1:256">
      <c r="B48" s="75" t="s">
        <v>35</v>
      </c>
      <c r="C48" s="76">
        <f>+'הלוואות בשווי מתואם'!K13</f>
        <v>82428.65</v>
      </c>
      <c r="D48" s="77">
        <f>+C48/total</f>
        <v>0.00257583781137787</v>
      </c>
    </row>
    <row r="49" spans="1:256">
      <c r="B49" s="75"/>
      <c r="C49" s="76"/>
      <c r="D49" s="77"/>
    </row>
    <row r="50" spans="1:256">
      <c r="B50" s="70" t="str">
        <v>3. חייבים/זכאים</v>
      </c>
      <c r="C50" s="76">
        <f>+(100770613-160362560+3516000+24325120)/1000+1</f>
        <v>-31749.827</v>
      </c>
      <c r="D50" s="73">
        <f>+C50/total</f>
        <v>-0.000992159945495963</v>
      </c>
    </row>
    <row r="51" spans="1:256">
      <c r="B51" s="75"/>
      <c r="C51" s="76"/>
      <c r="D51" s="77"/>
    </row>
    <row r="52" spans="1:256">
      <c r="B52" s="74"/>
    </row>
    <row r="53" spans="1:256">
      <c r="B53" s="78" t="str">
        <v>סה"כ סכום נכסי המסלול או הקרן</v>
      </c>
      <c r="C53" s="79">
        <f>+C45+C40+C38+C36+C25+C13+C11+C50</f>
        <v>32000714.34463</v>
      </c>
      <c r="D53" s="80">
        <f>+D45+D40+D38+D36+D25+D13+D11+D50</f>
        <v>1</v>
      </c>
    </row>
    <row r="54" spans="1:256">
      <c r="B54" s="81"/>
      <c r="C54" s="82"/>
      <c r="D54" s="82"/>
    </row>
    <row r="55" spans="1:256">
      <c r="A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  <c r="FY55" s="60"/>
      <c r="FZ55" s="60"/>
      <c r="GA55" s="60"/>
      <c r="GB55" s="60"/>
      <c r="GC55" s="60"/>
      <c r="GD55" s="60"/>
      <c r="GE55" s="60"/>
      <c r="GF55" s="60"/>
      <c r="GG55" s="60"/>
      <c r="GH55" s="60"/>
      <c r="GI55" s="60"/>
      <c r="GJ55" s="60"/>
      <c r="GK55" s="60"/>
      <c r="GL55" s="60"/>
      <c r="GM55" s="60"/>
      <c r="GN55" s="60"/>
      <c r="GO55" s="60"/>
      <c r="GP55" s="60"/>
      <c r="GQ55" s="60"/>
      <c r="GR55" s="60"/>
      <c r="GS55" s="60"/>
      <c r="GT55" s="60"/>
      <c r="GU55" s="60"/>
      <c r="GV55" s="60"/>
      <c r="GW55" s="60"/>
      <c r="GX55" s="60"/>
      <c r="GY55" s="60"/>
      <c r="GZ55" s="60"/>
      <c r="HA55" s="60"/>
      <c r="HB55" s="60"/>
      <c r="HC55" s="60"/>
      <c r="HD55" s="60"/>
      <c r="HE55" s="60"/>
      <c r="HF55" s="60"/>
      <c r="HG55" s="60"/>
      <c r="HH55" s="60"/>
      <c r="HI55" s="60"/>
      <c r="HJ55" s="60"/>
      <c r="HK55" s="60"/>
      <c r="HL55" s="60"/>
      <c r="HM55" s="60"/>
      <c r="HN55" s="60"/>
      <c r="HO55" s="60"/>
      <c r="HP55" s="60"/>
      <c r="HQ55" s="60"/>
      <c r="HR55" s="60"/>
      <c r="HS55" s="60"/>
      <c r="HT55" s="60"/>
      <c r="HU55" s="60"/>
      <c r="HV55" s="60"/>
      <c r="HW55" s="60"/>
      <c r="HX55" s="60"/>
      <c r="HY55" s="60"/>
      <c r="HZ55" s="60"/>
      <c r="IA55" s="60"/>
      <c r="IB55" s="60"/>
      <c r="IC55" s="60"/>
      <c r="ID55" s="60"/>
      <c r="IE55" s="60"/>
      <c r="IF55" s="60"/>
      <c r="IG55" s="60"/>
      <c r="IH55" s="60"/>
      <c r="II55" s="60"/>
      <c r="IJ55" s="60"/>
      <c r="IK55" s="60"/>
      <c r="IL55" s="60"/>
      <c r="IM55" s="60"/>
      <c r="IN55" s="60"/>
      <c r="IO55" s="60"/>
      <c r="IP55" s="60"/>
      <c r="IQ55" s="60"/>
      <c r="IR55" s="60"/>
      <c r="IS55" s="60"/>
      <c r="IT55" s="60"/>
      <c r="IU55" s="60"/>
      <c r="IV55" s="60"/>
    </row>
    <row r="68" spans="1:256">
      <c r="C68" s="83" t="s">
        <v>2</v>
      </c>
      <c r="D68" s="84">
        <v>41364</v>
      </c>
    </row>
    <row r="70" spans="1:256">
      <c r="C70" s="85" t="str">
        <v>תוויות שורה</v>
      </c>
      <c r="D70" s="85" t="str">
        <v>שער אחרון</v>
      </c>
    </row>
    <row r="71" spans="1:256">
      <c r="C71" s="86" t="str">
        <v>מטבע חוץ ומדדים</v>
      </c>
      <c r="D71" s="87"/>
    </row>
    <row r="72" spans="1:256">
      <c r="C72" s="88" t="s">
        <v>36</v>
      </c>
      <c r="D72" s="89">
        <v>3.65</v>
      </c>
    </row>
    <row r="73" spans="1:256">
      <c r="C73" s="88" t="str">
        <v>דולר אוסטרלי</v>
      </c>
      <c r="D73" s="89">
        <v>3.8</v>
      </c>
    </row>
    <row r="74" spans="1:256">
      <c r="C74" s="88" t="str">
        <v>דולר הונג קונג</v>
      </c>
      <c r="D74" s="89">
        <v>0.47</v>
      </c>
    </row>
    <row r="75" spans="1:256">
      <c r="C75" s="88" t="str">
        <v>דולר ניו זילנד</v>
      </c>
      <c r="D75" s="89">
        <v>3.05</v>
      </c>
    </row>
    <row r="76" spans="1:256">
      <c r="C76" s="88" t="str">
        <v>דולר סינגפור</v>
      </c>
      <c r="D76" s="89">
        <v>2.94</v>
      </c>
    </row>
    <row r="77" spans="1:256">
      <c r="C77" s="88" t="s">
        <v>37</v>
      </c>
      <c r="D77" s="89">
        <v>3.59</v>
      </c>
    </row>
    <row r="78" spans="1:256">
      <c r="C78" s="88" t="s">
        <v>38</v>
      </c>
      <c r="D78" s="89">
        <v>4.66</v>
      </c>
    </row>
    <row r="79" spans="1:256">
      <c r="C79" s="88" t="str">
        <v>ין/100 - שח</v>
      </c>
      <c r="D79" s="89">
        <v>3.88</v>
      </c>
    </row>
    <row r="80" spans="1:256">
      <c r="C80" s="88" t="str">
        <v>כתר דני</v>
      </c>
      <c r="D80" s="89">
        <v>0.63</v>
      </c>
    </row>
    <row r="81" spans="1:256">
      <c r="C81" s="88" t="s">
        <v>39</v>
      </c>
      <c r="D81" s="89">
        <v>0.62</v>
      </c>
    </row>
    <row r="82" spans="1:256">
      <c r="C82" s="88" t="str">
        <v>כתר שודי</v>
      </c>
      <c r="D82" s="89">
        <v>0.56</v>
      </c>
    </row>
    <row r="83" spans="1:256">
      <c r="C83" s="88" t="str">
        <v>ריאל ברזילאי</v>
      </c>
      <c r="D83" s="89">
        <v>1.81</v>
      </c>
    </row>
    <row r="84" spans="1:256">
      <c r="C84" s="88" t="s">
        <v>40</v>
      </c>
      <c r="D84" s="89">
        <v>5.53</v>
      </c>
    </row>
    <row r="85" spans="1:256">
      <c r="C85" s="88" t="s">
        <v>41</v>
      </c>
      <c r="D85" s="89">
        <v>0.2953</v>
      </c>
    </row>
    <row r="86" spans="1:256">
      <c r="C86" s="90" t="s">
        <v>42</v>
      </c>
      <c r="D86" s="91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.71" right="0.71" top="0.75" bottom="0.75" header="0.31" footer="0.31"/>
  <pageSetup blackAndWhite="0" cellComments="none" copies="1" draft="0" errors="displayed" firstPageNumber="1" fitToHeight="1" fitToWidth="1" orientation="portrait" pageOrder="downThenOver" paperSize="9" scale="87" useFirstPageNumber="1"/>
  <colBreaks count="1">
    <brk id="55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66"/>
  <sheetViews>
    <sheetView workbookViewId="0" showGridLines="0" rightToLeft="1">
      <selection activeCell="B2" sqref="B2"/>
    </sheetView>
  </sheetViews>
  <sheetFormatPr defaultRowHeight="14.25"/>
  <cols>
    <col min="1" max="1" style="806" width="4.253365" customWidth="1"/>
    <col min="2" max="2" style="806" width="44.06624" customWidth="1"/>
    <col min="3" max="3" style="806" width="11.1414" customWidth="1"/>
    <col min="4" max="4" style="806" width="10.17708" customWidth="1"/>
    <col min="5" max="5" style="806" width="14.3099" customWidth="1"/>
    <col min="6" max="6" style="806" width="8.937232" customWidth="1"/>
    <col min="7" max="7" style="806" width="8.386189" customWidth="1"/>
    <col min="8" max="8" style="806" width="12.24349" customWidth="1"/>
    <col min="9" max="9" style="806" width="6.733059" customWidth="1"/>
    <col min="10" max="10" style="806" width="10.4526" customWidth="1"/>
    <col min="11" max="11" style="806" width="14.72319" customWidth="1"/>
    <col min="12" max="12" style="806" width="12.24349" customWidth="1"/>
    <col min="13" max="13" style="806" width="16.10079" customWidth="1"/>
    <col min="14" max="14" style="806" width="12.51901" customWidth="1"/>
    <col min="15" max="256" style="806"/>
  </cols>
  <sheetData>
    <row r="1" spans="1:256" ht="15" customHeight="1">
      <c r="B1" s="807" t="s">
        <v>31</v>
      </c>
      <c r="C1" s="808"/>
      <c r="D1" s="809"/>
      <c r="F1" s="810"/>
    </row>
    <row r="2" spans="1:256" ht="15" customHeight="1">
      <c r="B2" s="811" t="s">
        <v>1</v>
      </c>
      <c r="C2" s="812"/>
      <c r="D2" s="813"/>
      <c r="F2" s="810"/>
    </row>
    <row r="3" spans="1:256" ht="15" customHeight="1">
      <c r="B3" s="814" t="s">
        <v>2</v>
      </c>
      <c r="C3" s="815">
        <v>41364</v>
      </c>
      <c r="D3" s="816"/>
      <c r="F3" s="810"/>
    </row>
    <row r="4" spans="1:256" ht="15" customHeight="1">
      <c r="B4" s="814" t="s">
        <v>3</v>
      </c>
      <c r="C4" s="817" t="s">
        <v>4</v>
      </c>
      <c r="D4" s="816"/>
      <c r="F4" s="810"/>
    </row>
    <row r="5" spans="1:256" ht="15" customHeight="1">
      <c r="B5" s="814" t="s">
        <v>5</v>
      </c>
      <c r="C5" s="817" t="s">
        <v>6</v>
      </c>
      <c r="D5" s="816"/>
      <c r="F5" s="810"/>
    </row>
    <row r="6" spans="1:256" ht="15" customHeight="1">
      <c r="B6" s="814" t="s">
        <v>7</v>
      </c>
      <c r="C6" s="818">
        <v>162</v>
      </c>
      <c r="D6" s="816"/>
      <c r="F6" s="810"/>
    </row>
    <row r="8" spans="1:256">
      <c r="A8" s="819"/>
      <c r="B8" s="820" t="s">
        <v>71</v>
      </c>
      <c r="C8" s="821" t="s">
        <v>273</v>
      </c>
      <c r="D8" s="821" t="s">
        <v>74</v>
      </c>
      <c r="E8" s="821" t="s">
        <v>43</v>
      </c>
      <c r="F8" s="822" t="s">
        <v>44</v>
      </c>
      <c r="G8" s="823" t="s">
        <v>75</v>
      </c>
      <c r="H8" s="823" t="s">
        <v>274</v>
      </c>
      <c r="I8" s="824" t="s">
        <v>76</v>
      </c>
      <c r="J8" s="825" t="s">
        <v>77</v>
      </c>
      <c r="K8" s="823" t="s">
        <v>78</v>
      </c>
      <c r="L8" s="823" t="s">
        <v>79</v>
      </c>
      <c r="M8" s="823" t="s">
        <v>32</v>
      </c>
      <c r="N8" s="823" t="s">
        <v>33</v>
      </c>
      <c r="O8" s="819"/>
      <c r="P8" s="819"/>
      <c r="Q8" s="819"/>
      <c r="R8" s="819"/>
      <c r="S8" s="819"/>
      <c r="T8" s="819"/>
      <c r="U8" s="819"/>
      <c r="V8" s="819"/>
      <c r="W8" s="819"/>
      <c r="X8" s="819"/>
      <c r="Y8" s="819"/>
      <c r="Z8" s="819"/>
      <c r="AA8" s="819"/>
      <c r="AB8" s="819"/>
      <c r="AC8" s="819"/>
      <c r="AD8" s="819"/>
      <c r="AE8" s="819"/>
      <c r="AF8" s="819"/>
      <c r="AG8" s="819"/>
      <c r="AH8" s="819"/>
      <c r="AI8" s="819"/>
      <c r="AJ8" s="819"/>
      <c r="AK8" s="819"/>
      <c r="AL8" s="819"/>
      <c r="AM8" s="819"/>
      <c r="AN8" s="819"/>
      <c r="AO8" s="819"/>
      <c r="AP8" s="819"/>
      <c r="AQ8" s="819"/>
      <c r="AR8" s="819"/>
      <c r="AS8" s="819"/>
      <c r="AT8" s="819"/>
      <c r="AU8" s="819"/>
      <c r="AV8" s="819"/>
      <c r="AW8" s="819"/>
      <c r="AX8" s="819"/>
      <c r="AY8" s="819"/>
      <c r="AZ8" s="819"/>
      <c r="BA8" s="819"/>
      <c r="BB8" s="819"/>
      <c r="BC8" s="819"/>
      <c r="BD8" s="819"/>
      <c r="BE8" s="819"/>
      <c r="BF8" s="819"/>
      <c r="BG8" s="819"/>
      <c r="BH8" s="819"/>
      <c r="BI8" s="819"/>
      <c r="BJ8" s="819"/>
      <c r="BK8" s="819"/>
      <c r="BL8" s="819"/>
      <c r="BM8" s="819"/>
      <c r="BN8" s="819"/>
      <c r="BO8" s="819"/>
      <c r="BP8" s="819"/>
      <c r="BQ8" s="819"/>
      <c r="BR8" s="819"/>
      <c r="BS8" s="819"/>
      <c r="BT8" s="819"/>
      <c r="BU8" s="819"/>
      <c r="BV8" s="819"/>
      <c r="BW8" s="819"/>
      <c r="BX8" s="819"/>
      <c r="BY8" s="819"/>
      <c r="BZ8" s="819"/>
      <c r="CA8" s="819"/>
      <c r="CB8" s="819"/>
      <c r="CC8" s="819"/>
      <c r="CD8" s="819"/>
      <c r="CE8" s="819"/>
      <c r="CF8" s="819"/>
      <c r="CG8" s="819"/>
      <c r="CH8" s="819"/>
      <c r="CI8" s="819"/>
      <c r="CJ8" s="819"/>
      <c r="CK8" s="819"/>
      <c r="CL8" s="819"/>
      <c r="CM8" s="819"/>
      <c r="CN8" s="819"/>
      <c r="CO8" s="819"/>
      <c r="CP8" s="819"/>
      <c r="CQ8" s="819"/>
      <c r="CR8" s="819"/>
      <c r="CS8" s="819"/>
      <c r="CT8" s="819"/>
      <c r="CU8" s="819"/>
      <c r="CV8" s="819"/>
      <c r="CW8" s="819"/>
      <c r="CX8" s="819"/>
      <c r="CY8" s="819"/>
      <c r="CZ8" s="819"/>
      <c r="DA8" s="819"/>
      <c r="DB8" s="819"/>
      <c r="DC8" s="819"/>
      <c r="DD8" s="819"/>
      <c r="DE8" s="819"/>
      <c r="DF8" s="819"/>
      <c r="DG8" s="819"/>
      <c r="DH8" s="819"/>
      <c r="DI8" s="819"/>
      <c r="DJ8" s="819"/>
      <c r="DK8" s="819"/>
      <c r="DL8" s="819"/>
      <c r="DM8" s="819"/>
      <c r="DN8" s="819"/>
      <c r="DO8" s="819"/>
      <c r="DP8" s="819"/>
      <c r="DQ8" s="819"/>
      <c r="DR8" s="819"/>
      <c r="DS8" s="819"/>
      <c r="DT8" s="819"/>
      <c r="DU8" s="819"/>
      <c r="DV8" s="819"/>
      <c r="DW8" s="819"/>
      <c r="DX8" s="819"/>
      <c r="DY8" s="819"/>
      <c r="DZ8" s="819"/>
      <c r="EA8" s="819"/>
      <c r="EB8" s="819"/>
      <c r="EC8" s="819"/>
      <c r="ED8" s="819"/>
      <c r="EE8" s="819"/>
      <c r="EF8" s="819"/>
      <c r="EG8" s="819"/>
      <c r="EH8" s="819"/>
      <c r="EI8" s="819"/>
      <c r="EJ8" s="819"/>
      <c r="EK8" s="819"/>
      <c r="EL8" s="819"/>
      <c r="EM8" s="819"/>
      <c r="EN8" s="819"/>
      <c r="EO8" s="819"/>
      <c r="EP8" s="819"/>
      <c r="EQ8" s="819"/>
      <c r="ER8" s="819"/>
      <c r="ES8" s="819"/>
      <c r="ET8" s="819"/>
      <c r="EU8" s="819"/>
      <c r="EV8" s="819"/>
      <c r="EW8" s="819"/>
      <c r="EX8" s="819"/>
      <c r="EY8" s="819"/>
      <c r="EZ8" s="819"/>
      <c r="FA8" s="819"/>
      <c r="FB8" s="819"/>
      <c r="FC8" s="819"/>
      <c r="FD8" s="819"/>
      <c r="FE8" s="819"/>
      <c r="FF8" s="819"/>
      <c r="FG8" s="819"/>
      <c r="FH8" s="819"/>
      <c r="FI8" s="819"/>
      <c r="FJ8" s="819"/>
      <c r="FK8" s="819"/>
      <c r="FL8" s="819"/>
      <c r="FM8" s="819"/>
      <c r="FN8" s="819"/>
      <c r="FO8" s="819"/>
      <c r="FP8" s="819"/>
      <c r="FQ8" s="819"/>
      <c r="FR8" s="819"/>
      <c r="FS8" s="819"/>
      <c r="FT8" s="819"/>
      <c r="FU8" s="819"/>
      <c r="FV8" s="819"/>
      <c r="FW8" s="819"/>
      <c r="FX8" s="819"/>
      <c r="FY8" s="819"/>
      <c r="FZ8" s="819"/>
      <c r="GA8" s="819"/>
      <c r="GB8" s="819"/>
      <c r="GC8" s="819"/>
      <c r="GD8" s="819"/>
      <c r="GE8" s="819"/>
      <c r="GF8" s="819"/>
      <c r="GG8" s="819"/>
      <c r="GH8" s="819"/>
      <c r="GI8" s="819"/>
      <c r="GJ8" s="819"/>
      <c r="GK8" s="819"/>
      <c r="GL8" s="819"/>
      <c r="GM8" s="819"/>
      <c r="GN8" s="819"/>
      <c r="GO8" s="819"/>
      <c r="GP8" s="819"/>
      <c r="GQ8" s="819"/>
      <c r="GR8" s="819"/>
      <c r="GS8" s="819"/>
      <c r="GT8" s="819"/>
      <c r="GU8" s="819"/>
      <c r="GV8" s="819"/>
      <c r="GW8" s="819"/>
      <c r="GX8" s="819"/>
      <c r="GY8" s="819"/>
      <c r="GZ8" s="819"/>
      <c r="HA8" s="819"/>
      <c r="HB8" s="819"/>
      <c r="HC8" s="819"/>
      <c r="HD8" s="819"/>
      <c r="HE8" s="819"/>
      <c r="HF8" s="819"/>
      <c r="HG8" s="819"/>
      <c r="HH8" s="819"/>
      <c r="HI8" s="819"/>
      <c r="HJ8" s="819"/>
      <c r="HK8" s="819"/>
      <c r="HL8" s="819"/>
      <c r="HM8" s="819"/>
      <c r="HN8" s="819"/>
      <c r="HO8" s="819"/>
      <c r="HP8" s="819"/>
      <c r="HQ8" s="819"/>
      <c r="HR8" s="819"/>
      <c r="HS8" s="819"/>
      <c r="HT8" s="819"/>
      <c r="HU8" s="819"/>
      <c r="HV8" s="819"/>
      <c r="HW8" s="819"/>
      <c r="HX8" s="819"/>
      <c r="HY8" s="819"/>
      <c r="HZ8" s="819"/>
      <c r="IA8" s="819"/>
      <c r="IB8" s="819"/>
      <c r="IC8" s="819"/>
      <c r="ID8" s="819"/>
      <c r="IE8" s="819"/>
      <c r="IF8" s="819"/>
      <c r="IG8" s="819"/>
      <c r="IH8" s="819"/>
      <c r="II8" s="819"/>
      <c r="IJ8" s="819"/>
      <c r="IK8" s="819"/>
      <c r="IL8" s="819"/>
      <c r="IM8" s="819"/>
      <c r="IN8" s="819"/>
      <c r="IO8" s="819"/>
      <c r="IP8" s="819"/>
      <c r="IQ8" s="819"/>
      <c r="IR8" s="819"/>
      <c r="IS8" s="819"/>
      <c r="IT8" s="819"/>
      <c r="IU8" s="819"/>
      <c r="IV8" s="819"/>
    </row>
    <row r="9" spans="1:256">
      <c r="B9" s="826" t="s">
        <v>26</v>
      </c>
      <c r="C9" s="827"/>
      <c r="D9" s="827"/>
      <c r="E9" s="827"/>
      <c r="F9" s="827"/>
      <c r="G9" s="827"/>
      <c r="H9" s="827"/>
      <c r="I9" s="828"/>
      <c r="J9" s="829"/>
      <c r="K9" s="830"/>
      <c r="L9" s="828"/>
      <c r="M9" s="827"/>
      <c r="N9" s="827"/>
    </row>
    <row r="10" spans="1:256">
      <c r="B10" s="831" t="s">
        <v>82</v>
      </c>
      <c r="C10" s="814"/>
      <c r="D10" s="814"/>
      <c r="E10" s="814"/>
      <c r="F10" s="814"/>
      <c r="G10" s="814"/>
      <c r="H10" s="814"/>
      <c r="I10" s="832"/>
      <c r="J10" s="833"/>
      <c r="K10" s="834"/>
      <c r="L10" s="832"/>
      <c r="M10" s="814"/>
      <c r="N10" s="814"/>
    </row>
    <row r="11" spans="1:256">
      <c r="A11" s="814"/>
      <c r="B11" s="835" t="s">
        <v>323</v>
      </c>
      <c r="I11" s="836"/>
      <c r="J11" s="837"/>
      <c r="K11" s="838"/>
      <c r="L11" s="836"/>
      <c r="O11" s="814"/>
      <c r="P11" s="814"/>
      <c r="Q11" s="814"/>
      <c r="R11" s="814"/>
      <c r="S11" s="814"/>
      <c r="T11" s="814"/>
      <c r="U11" s="814"/>
      <c r="V11" s="814"/>
      <c r="W11" s="814"/>
      <c r="X11" s="814"/>
      <c r="Y11" s="814"/>
      <c r="Z11" s="814"/>
      <c r="AA11" s="814"/>
      <c r="AB11" s="814"/>
      <c r="AC11" s="814"/>
      <c r="AD11" s="814"/>
      <c r="AE11" s="814"/>
      <c r="AF11" s="814"/>
      <c r="AG11" s="814"/>
      <c r="AH11" s="814"/>
      <c r="AI11" s="814"/>
      <c r="AJ11" s="814"/>
      <c r="AK11" s="814"/>
      <c r="AL11" s="814"/>
      <c r="AM11" s="814"/>
      <c r="AN11" s="814"/>
      <c r="AO11" s="814"/>
      <c r="AP11" s="814"/>
      <c r="AQ11" s="814"/>
      <c r="AR11" s="814"/>
      <c r="AS11" s="814"/>
      <c r="AT11" s="814"/>
      <c r="AU11" s="814"/>
      <c r="AV11" s="814"/>
      <c r="AW11" s="814"/>
      <c r="AX11" s="814"/>
      <c r="AY11" s="814"/>
      <c r="AZ11" s="814"/>
      <c r="BA11" s="814"/>
      <c r="BB11" s="814"/>
      <c r="BC11" s="814"/>
      <c r="BD11" s="814"/>
      <c r="BE11" s="814"/>
      <c r="BF11" s="814"/>
      <c r="BG11" s="814"/>
      <c r="BH11" s="814"/>
      <c r="BI11" s="814"/>
      <c r="BJ11" s="814"/>
      <c r="BK11" s="814"/>
      <c r="BL11" s="814"/>
      <c r="BM11" s="814"/>
      <c r="BN11" s="814"/>
      <c r="BO11" s="814"/>
      <c r="BP11" s="814"/>
      <c r="BQ11" s="814"/>
      <c r="BR11" s="814"/>
      <c r="BS11" s="814"/>
      <c r="BT11" s="814"/>
      <c r="BU11" s="814"/>
      <c r="BV11" s="814"/>
      <c r="BW11" s="814"/>
      <c r="BX11" s="814"/>
      <c r="BY11" s="814"/>
      <c r="BZ11" s="814"/>
      <c r="CA11" s="814"/>
      <c r="CB11" s="814"/>
      <c r="CC11" s="814"/>
      <c r="CD11" s="814"/>
      <c r="CE11" s="814"/>
      <c r="CF11" s="814"/>
      <c r="CG11" s="814"/>
      <c r="CH11" s="814"/>
      <c r="CI11" s="814"/>
      <c r="CJ11" s="814"/>
      <c r="CK11" s="814"/>
      <c r="CL11" s="814"/>
      <c r="CM11" s="814"/>
      <c r="CN11" s="814"/>
      <c r="CO11" s="814"/>
      <c r="CP11" s="814"/>
      <c r="CQ11" s="814"/>
      <c r="CR11" s="814"/>
      <c r="CS11" s="814"/>
      <c r="CT11" s="814"/>
      <c r="CU11" s="814"/>
      <c r="CV11" s="814"/>
      <c r="CW11" s="814"/>
      <c r="CX11" s="814"/>
      <c r="CY11" s="814"/>
      <c r="CZ11" s="814"/>
      <c r="DA11" s="814"/>
      <c r="DB11" s="814"/>
      <c r="DC11" s="814"/>
      <c r="DD11" s="814"/>
      <c r="DE11" s="814"/>
      <c r="DF11" s="814"/>
      <c r="DG11" s="814"/>
      <c r="DH11" s="814"/>
      <c r="DI11" s="814"/>
      <c r="DJ11" s="814"/>
      <c r="DK11" s="814"/>
      <c r="DL11" s="814"/>
      <c r="DM11" s="814"/>
      <c r="DN11" s="814"/>
      <c r="DO11" s="814"/>
      <c r="DP11" s="814"/>
      <c r="DQ11" s="814"/>
      <c r="DR11" s="814"/>
      <c r="DS11" s="814"/>
      <c r="DT11" s="814"/>
      <c r="DU11" s="814"/>
      <c r="DV11" s="814"/>
      <c r="DW11" s="814"/>
      <c r="DX11" s="814"/>
      <c r="DY11" s="814"/>
      <c r="DZ11" s="814"/>
      <c r="EA11" s="814"/>
      <c r="EB11" s="814"/>
      <c r="EC11" s="814"/>
      <c r="ED11" s="814"/>
      <c r="EE11" s="814"/>
      <c r="EF11" s="814"/>
      <c r="EG11" s="814"/>
      <c r="EH11" s="814"/>
      <c r="EI11" s="814"/>
      <c r="EJ11" s="814"/>
      <c r="EK11" s="814"/>
      <c r="EL11" s="814"/>
      <c r="EM11" s="814"/>
      <c r="EN11" s="814"/>
      <c r="EO11" s="814"/>
      <c r="EP11" s="814"/>
      <c r="EQ11" s="814"/>
      <c r="ER11" s="814"/>
      <c r="ES11" s="814"/>
      <c r="ET11" s="814"/>
      <c r="EU11" s="814"/>
      <c r="EV11" s="814"/>
      <c r="EW11" s="814"/>
      <c r="EX11" s="814"/>
      <c r="EY11" s="814"/>
      <c r="EZ11" s="814"/>
      <c r="FA11" s="814"/>
      <c r="FB11" s="814"/>
      <c r="FC11" s="814"/>
      <c r="FD11" s="814"/>
      <c r="FE11" s="814"/>
      <c r="FF11" s="814"/>
      <c r="FG11" s="814"/>
      <c r="FH11" s="814"/>
      <c r="FI11" s="814"/>
      <c r="FJ11" s="814"/>
      <c r="FK11" s="814"/>
      <c r="FL11" s="814"/>
      <c r="FM11" s="814"/>
      <c r="FN11" s="814"/>
      <c r="FO11" s="814"/>
      <c r="FP11" s="814"/>
      <c r="FQ11" s="814"/>
      <c r="FR11" s="814"/>
      <c r="FS11" s="814"/>
      <c r="FT11" s="814"/>
      <c r="FU11" s="814"/>
      <c r="FV11" s="814"/>
      <c r="FW11" s="814"/>
      <c r="FX11" s="814"/>
      <c r="FY11" s="814"/>
      <c r="FZ11" s="814"/>
      <c r="GA11" s="814"/>
      <c r="GB11" s="814"/>
      <c r="GC11" s="814"/>
      <c r="GD11" s="814"/>
      <c r="GE11" s="814"/>
      <c r="GF11" s="814"/>
      <c r="GG11" s="814"/>
      <c r="GH11" s="814"/>
      <c r="GI11" s="814"/>
      <c r="GJ11" s="814"/>
      <c r="GK11" s="814"/>
      <c r="GL11" s="814"/>
      <c r="GM11" s="814"/>
      <c r="GN11" s="814"/>
      <c r="GO11" s="814"/>
      <c r="GP11" s="814"/>
      <c r="GQ11" s="814"/>
      <c r="GR11" s="814"/>
      <c r="GS11" s="814"/>
      <c r="GT11" s="814"/>
      <c r="GU11" s="814"/>
      <c r="GV11" s="814"/>
      <c r="GW11" s="814"/>
      <c r="GX11" s="814"/>
      <c r="GY11" s="814"/>
      <c r="GZ11" s="814"/>
      <c r="HA11" s="814"/>
      <c r="HB11" s="814"/>
      <c r="HC11" s="814"/>
      <c r="HD11" s="814"/>
      <c r="HE11" s="814"/>
      <c r="HF11" s="814"/>
      <c r="HG11" s="814"/>
      <c r="HH11" s="814"/>
      <c r="HI11" s="814"/>
      <c r="HJ11" s="814"/>
      <c r="HK11" s="814"/>
      <c r="HL11" s="814"/>
      <c r="HM11" s="814"/>
      <c r="HN11" s="814"/>
      <c r="HO11" s="814"/>
      <c r="HP11" s="814"/>
      <c r="HQ11" s="814"/>
      <c r="HR11" s="814"/>
      <c r="HS11" s="814"/>
      <c r="HT11" s="814"/>
      <c r="HU11" s="814"/>
      <c r="HV11" s="814"/>
      <c r="HW11" s="814"/>
      <c r="HX11" s="814"/>
      <c r="HY11" s="814"/>
      <c r="HZ11" s="814"/>
      <c r="IA11" s="814"/>
      <c r="IB11" s="814"/>
      <c r="IC11" s="814"/>
      <c r="ID11" s="814"/>
      <c r="IE11" s="814"/>
      <c r="IF11" s="814"/>
      <c r="IG11" s="814"/>
      <c r="IH11" s="814"/>
      <c r="II11" s="814"/>
      <c r="IJ11" s="814"/>
      <c r="IK11" s="814"/>
      <c r="IL11" s="814"/>
      <c r="IM11" s="814"/>
      <c r="IN11" s="814"/>
      <c r="IO11" s="814"/>
      <c r="IP11" s="814"/>
      <c r="IQ11" s="814"/>
      <c r="IR11" s="814"/>
      <c r="IS11" s="814"/>
      <c r="IT11" s="814"/>
      <c r="IU11" s="814"/>
      <c r="IV11" s="814"/>
    </row>
    <row r="12" spans="1:256">
      <c r="B12" s="839" t="str">
        <v>שעבוד פוליסות ב.חיים - מדד מחירים לצרכן7891</v>
      </c>
      <c r="C12" s="812">
        <v>333360307</v>
      </c>
      <c r="D12" s="812" t="s">
        <v>48</v>
      </c>
      <c r="E12" s="812"/>
      <c r="F12" s="812" t="s">
        <v>86</v>
      </c>
      <c r="G12" s="840"/>
      <c r="H12" s="841"/>
      <c r="I12" s="836">
        <v>2.04</v>
      </c>
      <c r="J12" s="837">
        <v>0.0487</v>
      </c>
      <c r="K12" s="838"/>
      <c r="L12" s="836"/>
      <c r="M12" s="838">
        <v>128935.376</v>
      </c>
      <c r="N12" s="837">
        <f>+M12/'סיכום נכסי הקרן'!total</f>
        <v>0.00402914055640875</v>
      </c>
    </row>
    <row r="13" spans="1:256">
      <c r="B13" s="835" t="s">
        <v>324</v>
      </c>
      <c r="G13" s="840"/>
      <c r="H13" s="841"/>
      <c r="I13" s="836">
        <v>2.04</v>
      </c>
      <c r="J13" s="837">
        <v>0.0487</v>
      </c>
      <c r="K13" s="838"/>
      <c r="L13" s="836"/>
      <c r="M13" s="838">
        <f>SUM(M12)</f>
        <v>128935.376</v>
      </c>
      <c r="N13" s="837">
        <f>+M13/'סיכום נכסי הקרן'!total</f>
        <v>0.00402914055640875</v>
      </c>
    </row>
    <row r="14" spans="1:256">
      <c r="B14" s="842"/>
      <c r="I14" s="836"/>
      <c r="J14" s="837"/>
      <c r="K14" s="838"/>
      <c r="L14" s="836"/>
    </row>
    <row r="15" spans="1:256">
      <c r="B15" s="835" t="s">
        <v>325</v>
      </c>
      <c r="I15" s="836"/>
      <c r="J15" s="837"/>
      <c r="K15" s="838"/>
      <c r="L15" s="836"/>
    </row>
    <row r="16" spans="1:256">
      <c r="B16" s="839" t="s">
        <v>326</v>
      </c>
      <c r="C16" s="812">
        <v>90150520</v>
      </c>
      <c r="D16" s="812" t="s">
        <v>105</v>
      </c>
      <c r="E16" s="812" t="s">
        <v>49</v>
      </c>
      <c r="F16" s="812" t="s">
        <v>86</v>
      </c>
      <c r="G16" s="840">
        <v>0.07</v>
      </c>
      <c r="H16" s="841">
        <v>38533</v>
      </c>
      <c r="I16" s="836">
        <v>7.01</v>
      </c>
      <c r="J16" s="837">
        <v>0.0349</v>
      </c>
      <c r="K16" s="838">
        <v>73405524.77</v>
      </c>
      <c r="L16" s="836">
        <v>148.97</v>
      </c>
      <c r="M16" s="838">
        <v>109352.25</v>
      </c>
      <c r="N16" s="837">
        <f>+M16/'סיכום נכסי הקרן'!total</f>
        <v>0.00341718152983514</v>
      </c>
    </row>
    <row r="17" spans="1:256">
      <c r="B17" s="839" t="str">
        <v>בבטחונות אחרים-גורם 33</v>
      </c>
      <c r="C17" s="812">
        <v>9922</v>
      </c>
      <c r="D17" s="812" t="s">
        <v>105</v>
      </c>
      <c r="E17" s="812" t="s">
        <v>327</v>
      </c>
      <c r="F17" s="812" t="s">
        <v>86</v>
      </c>
      <c r="G17" s="840">
        <v>0.057</v>
      </c>
      <c r="H17" s="841">
        <v>40489</v>
      </c>
      <c r="I17" s="836">
        <v>6.14</v>
      </c>
      <c r="J17" s="837">
        <v>0.0471</v>
      </c>
      <c r="K17" s="838">
        <v>12645955.64</v>
      </c>
      <c r="L17" s="836">
        <v>111.46</v>
      </c>
      <c r="M17" s="838">
        <v>14095.18</v>
      </c>
      <c r="N17" s="837">
        <f>+M17/'סיכום נכסי הקרן'!total</f>
        <v>0.000440464542391232</v>
      </c>
    </row>
    <row r="18" spans="1:256">
      <c r="B18" s="839" t="str">
        <v>בבטחונות אחרים-גורם 7</v>
      </c>
      <c r="C18" s="812">
        <v>50018</v>
      </c>
      <c r="D18" s="812" t="s">
        <v>57</v>
      </c>
      <c r="E18" s="812" t="s">
        <v>54</v>
      </c>
      <c r="F18" s="812" t="s">
        <v>86</v>
      </c>
      <c r="G18" s="840">
        <v>0.047</v>
      </c>
      <c r="H18" s="841">
        <v>39261</v>
      </c>
      <c r="I18" s="836">
        <v>7.45</v>
      </c>
      <c r="J18" s="837">
        <v>0.0288</v>
      </c>
      <c r="K18" s="838">
        <v>25841357.03</v>
      </c>
      <c r="L18" s="836">
        <v>136.66</v>
      </c>
      <c r="M18" s="838">
        <v>35314.8</v>
      </c>
      <c r="N18" s="837">
        <f>+M18/'סיכום נכסי הקרן'!total</f>
        <v>0.00110356286486855</v>
      </c>
    </row>
    <row r="19" spans="1:256">
      <c r="B19" s="839" t="s">
        <v>328</v>
      </c>
      <c r="C19" s="812">
        <v>14760843</v>
      </c>
      <c r="D19" s="812" t="s">
        <v>57</v>
      </c>
      <c r="E19" s="812" t="s">
        <v>327</v>
      </c>
      <c r="F19" s="812" t="s">
        <v>86</v>
      </c>
      <c r="G19" s="840">
        <v>0.045</v>
      </c>
      <c r="H19" s="841">
        <v>40742</v>
      </c>
      <c r="I19" s="836">
        <v>7.61</v>
      </c>
      <c r="J19" s="837">
        <v>0.031</v>
      </c>
      <c r="K19" s="838">
        <v>47629103.46</v>
      </c>
      <c r="L19" s="836">
        <v>113.77</v>
      </c>
      <c r="M19" s="838">
        <v>54187.63</v>
      </c>
      <c r="N19" s="837">
        <f>+M19/'סיכום נכסי הקרן'!total</f>
        <v>0.00169332563693514</v>
      </c>
    </row>
    <row r="20" spans="1:256">
      <c r="B20" s="839" t="str">
        <v>בבטחונות אחרים-גורם 9</v>
      </c>
      <c r="C20" s="812">
        <v>5513</v>
      </c>
      <c r="D20" s="812" t="s">
        <v>57</v>
      </c>
      <c r="E20" s="812" t="s">
        <v>327</v>
      </c>
      <c r="F20" s="812" t="s">
        <v>86</v>
      </c>
      <c r="G20" s="840">
        <v>0.061</v>
      </c>
      <c r="H20" s="841">
        <v>38904</v>
      </c>
      <c r="I20" s="836">
        <v>2.75</v>
      </c>
      <c r="J20" s="837">
        <v>0.0112</v>
      </c>
      <c r="K20" s="838">
        <v>6357353.69</v>
      </c>
      <c r="L20" s="836">
        <v>135.41</v>
      </c>
      <c r="M20" s="838">
        <v>8608.49</v>
      </c>
      <c r="N20" s="837">
        <f>+M20/'סיכום נכסי הקרן'!total</f>
        <v>0.000269009307332684</v>
      </c>
    </row>
    <row r="21" spans="1:256">
      <c r="B21" s="839" t="s">
        <v>329</v>
      </c>
      <c r="C21" s="812">
        <v>95350101</v>
      </c>
      <c r="D21" s="812" t="s">
        <v>57</v>
      </c>
      <c r="E21" s="812" t="s">
        <v>54</v>
      </c>
      <c r="F21" s="812" t="s">
        <v>86</v>
      </c>
      <c r="G21" s="840">
        <v>0.054</v>
      </c>
      <c r="H21" s="841">
        <v>41269</v>
      </c>
      <c r="I21" s="836">
        <v>8.31</v>
      </c>
      <c r="J21" s="837">
        <v>0.047</v>
      </c>
      <c r="K21" s="838">
        <v>3830741.8</v>
      </c>
      <c r="L21" s="836">
        <v>107.26</v>
      </c>
      <c r="M21" s="838">
        <v>4108.85</v>
      </c>
      <c r="N21" s="837">
        <f>+M21/'סיכום נכסי הקרן'!total</f>
        <v>0.000128398696221277</v>
      </c>
    </row>
    <row r="22" spans="1:256">
      <c r="B22" s="839" t="s">
        <v>329</v>
      </c>
      <c r="C22" s="812">
        <v>95350201</v>
      </c>
      <c r="D22" s="812" t="s">
        <v>57</v>
      </c>
      <c r="E22" s="812" t="s">
        <v>54</v>
      </c>
      <c r="F22" s="812" t="s">
        <v>86</v>
      </c>
      <c r="G22" s="840">
        <v>0.054</v>
      </c>
      <c r="H22" s="841">
        <v>41269</v>
      </c>
      <c r="I22" s="836">
        <v>8.31</v>
      </c>
      <c r="J22" s="837">
        <v>0.047</v>
      </c>
      <c r="K22" s="838">
        <v>4070164</v>
      </c>
      <c r="L22" s="836">
        <v>107.26</v>
      </c>
      <c r="M22" s="838">
        <v>4365.66</v>
      </c>
      <c r="N22" s="837">
        <f>+M22/'סיכום נכסי הקרן'!total</f>
        <v>0.000136423829574061</v>
      </c>
    </row>
    <row r="23" spans="1:256">
      <c r="B23" s="839" t="s">
        <v>329</v>
      </c>
      <c r="C23" s="812">
        <v>95350301</v>
      </c>
      <c r="D23" s="812" t="s">
        <v>57</v>
      </c>
      <c r="E23" s="812" t="s">
        <v>54</v>
      </c>
      <c r="F23" s="812" t="s">
        <v>86</v>
      </c>
      <c r="G23" s="840">
        <v>0.054</v>
      </c>
      <c r="H23" s="841">
        <v>41281</v>
      </c>
      <c r="I23" s="836">
        <v>8.24</v>
      </c>
      <c r="J23" s="837">
        <v>0.0498</v>
      </c>
      <c r="K23" s="838">
        <v>5136676.44</v>
      </c>
      <c r="L23" s="836">
        <v>104.73</v>
      </c>
      <c r="M23" s="838">
        <v>5379.64</v>
      </c>
      <c r="N23" s="837">
        <f>+M23/'סיכום נכסי הקרן'!total</f>
        <v>0.000168109997235195</v>
      </c>
    </row>
    <row r="24" spans="1:256">
      <c r="B24" s="839" t="s">
        <v>329</v>
      </c>
      <c r="C24" s="812">
        <v>95350401</v>
      </c>
      <c r="D24" s="812" t="s">
        <v>57</v>
      </c>
      <c r="E24" s="812" t="s">
        <v>54</v>
      </c>
      <c r="F24" s="812" t="s">
        <v>86</v>
      </c>
      <c r="G24" s="840">
        <v>0.054</v>
      </c>
      <c r="H24" s="841">
        <v>41281</v>
      </c>
      <c r="I24" s="836">
        <v>8.24</v>
      </c>
      <c r="J24" s="837">
        <v>0.0498</v>
      </c>
      <c r="K24" s="838">
        <v>3700148.27</v>
      </c>
      <c r="L24" s="836">
        <v>104.73</v>
      </c>
      <c r="M24" s="838">
        <v>3875.17</v>
      </c>
      <c r="N24" s="837">
        <f>+M24/'סיכום נכסי הקרן'!total</f>
        <v>0.000121096359233315</v>
      </c>
    </row>
    <row r="25" spans="1:256">
      <c r="B25" s="839" t="s">
        <v>329</v>
      </c>
      <c r="C25" s="812">
        <v>95350501</v>
      </c>
      <c r="D25" s="812" t="s">
        <v>57</v>
      </c>
      <c r="E25" s="812" t="s">
        <v>54</v>
      </c>
      <c r="F25" s="812" t="s">
        <v>86</v>
      </c>
      <c r="G25" s="840">
        <v>0.054</v>
      </c>
      <c r="H25" s="841">
        <v>41281</v>
      </c>
      <c r="I25" s="836">
        <v>8.24</v>
      </c>
      <c r="J25" s="837">
        <v>0.0498</v>
      </c>
      <c r="K25" s="838">
        <v>4443805.67</v>
      </c>
      <c r="L25" s="836">
        <v>104.73</v>
      </c>
      <c r="M25" s="838">
        <v>4654</v>
      </c>
      <c r="N25" s="837">
        <f>+M25/'סיכום נכסי הקרן'!total</f>
        <v>0.000145434253431939</v>
      </c>
    </row>
    <row r="26" spans="1:256">
      <c r="B26" s="839" t="str">
        <v>בבטחונות אחרים-גורם 10</v>
      </c>
      <c r="C26" s="812">
        <v>5521</v>
      </c>
      <c r="D26" s="812" t="s">
        <v>57</v>
      </c>
      <c r="E26" s="812" t="s">
        <v>327</v>
      </c>
      <c r="F26" s="812" t="s">
        <v>86</v>
      </c>
      <c r="G26" s="840">
        <v>0.04</v>
      </c>
      <c r="H26" s="841">
        <v>40737</v>
      </c>
      <c r="I26" s="836">
        <v>3.04</v>
      </c>
      <c r="J26" s="837">
        <v>0.0097</v>
      </c>
      <c r="K26" s="838">
        <v>14761039.22</v>
      </c>
      <c r="L26" s="836">
        <v>128.78</v>
      </c>
      <c r="M26" s="838">
        <v>19009.27</v>
      </c>
      <c r="N26" s="837">
        <f>+M26/'סיכום נכסי הקרן'!total</f>
        <v>0.000594026426887871</v>
      </c>
    </row>
    <row r="27" spans="1:256">
      <c r="B27" s="839" t="s">
        <v>329</v>
      </c>
      <c r="C27" s="812">
        <v>90121201</v>
      </c>
      <c r="D27" s="812" t="s">
        <v>127</v>
      </c>
      <c r="E27" s="812" t="s">
        <v>54</v>
      </c>
      <c r="F27" s="812" t="s">
        <v>86</v>
      </c>
      <c r="G27" s="840">
        <v>0.055</v>
      </c>
      <c r="H27" s="841">
        <v>41255</v>
      </c>
      <c r="I27" s="836">
        <v>9.52</v>
      </c>
      <c r="J27" s="837">
        <v>0.0458</v>
      </c>
      <c r="K27" s="838">
        <v>3662975.32</v>
      </c>
      <c r="L27" s="836">
        <v>108.08</v>
      </c>
      <c r="M27" s="838">
        <v>3958.8</v>
      </c>
      <c r="N27" s="837">
        <f>+M27/'סיכום נכסי הקרן'!total</f>
        <v>0.000123709738394147</v>
      </c>
    </row>
    <row r="28" spans="1:256">
      <c r="B28" s="839" t="s">
        <v>330</v>
      </c>
      <c r="C28" s="812">
        <v>9237</v>
      </c>
      <c r="D28" s="812" t="s">
        <v>127</v>
      </c>
      <c r="E28" s="812" t="s">
        <v>327</v>
      </c>
      <c r="F28" s="812" t="s">
        <v>86</v>
      </c>
      <c r="G28" s="840">
        <v>0.06</v>
      </c>
      <c r="H28" s="841">
        <v>41211</v>
      </c>
      <c r="I28" s="836">
        <v>5.17</v>
      </c>
      <c r="J28" s="837">
        <v>0.0348</v>
      </c>
      <c r="K28" s="838">
        <v>12497565.63</v>
      </c>
      <c r="L28" s="836">
        <v>115.3</v>
      </c>
      <c r="M28" s="838">
        <v>14409.69</v>
      </c>
      <c r="N28" s="837">
        <f>+M28/'סיכום נכסי הקרן'!total</f>
        <v>0.000450292760493269</v>
      </c>
    </row>
    <row r="29" spans="1:256">
      <c r="B29" s="839" t="s">
        <v>330</v>
      </c>
      <c r="C29" s="812">
        <v>9238</v>
      </c>
      <c r="D29" s="812" t="s">
        <v>127</v>
      </c>
      <c r="E29" s="812" t="s">
        <v>327</v>
      </c>
      <c r="F29" s="812" t="s">
        <v>86</v>
      </c>
      <c r="G29" s="840">
        <v>0.06</v>
      </c>
      <c r="H29" s="841">
        <v>41242</v>
      </c>
      <c r="I29" s="836">
        <v>5.06</v>
      </c>
      <c r="J29" s="837">
        <v>0.0464</v>
      </c>
      <c r="K29" s="838">
        <v>12770963.14</v>
      </c>
      <c r="L29" s="836">
        <v>108.88</v>
      </c>
      <c r="M29" s="838">
        <v>13905.03</v>
      </c>
      <c r="N29" s="837">
        <f>+M29/'סיכום נכסי הקרן'!total</f>
        <v>0.000434522487537325</v>
      </c>
    </row>
    <row r="30" spans="1:256">
      <c r="B30" s="839" t="s">
        <v>331</v>
      </c>
      <c r="C30" s="812">
        <v>88773</v>
      </c>
      <c r="D30" s="812" t="s">
        <v>127</v>
      </c>
      <c r="E30" s="812" t="s">
        <v>327</v>
      </c>
      <c r="F30" s="812" t="s">
        <v>86</v>
      </c>
      <c r="G30" s="840">
        <v>0.05</v>
      </c>
      <c r="H30" s="841">
        <v>40664</v>
      </c>
      <c r="I30" s="836">
        <v>3.75</v>
      </c>
      <c r="J30" s="837">
        <v>0.0282</v>
      </c>
      <c r="K30" s="838">
        <v>927588.09</v>
      </c>
      <c r="L30" s="836">
        <v>112.63</v>
      </c>
      <c r="M30" s="838">
        <v>1044.74</v>
      </c>
      <c r="N30" s="837">
        <f>+M30/'סיכום נכסי הקרן'!total</f>
        <v>3.264739620337e-05</v>
      </c>
    </row>
    <row r="31" spans="1:256">
      <c r="B31" s="839" t="s">
        <v>331</v>
      </c>
      <c r="C31" s="812">
        <v>88782</v>
      </c>
      <c r="D31" s="812" t="s">
        <v>127</v>
      </c>
      <c r="E31" s="812" t="s">
        <v>327</v>
      </c>
      <c r="F31" s="812" t="s">
        <v>86</v>
      </c>
      <c r="G31" s="840">
        <v>0.05</v>
      </c>
      <c r="H31" s="841">
        <v>40862</v>
      </c>
      <c r="I31" s="836">
        <v>3.76</v>
      </c>
      <c r="J31" s="837">
        <v>0.019</v>
      </c>
      <c r="K31" s="838">
        <v>142643.81</v>
      </c>
      <c r="L31" s="836">
        <v>114.6</v>
      </c>
      <c r="M31" s="838">
        <v>163.47</v>
      </c>
      <c r="N31" s="837">
        <f>+M31/'סיכום נכסי הקרן'!total</f>
        <v>5.10832346551763e-06</v>
      </c>
    </row>
    <row r="32" spans="1:256">
      <c r="B32" s="839" t="s">
        <v>331</v>
      </c>
      <c r="C32" s="812">
        <v>88783</v>
      </c>
      <c r="D32" s="812" t="s">
        <v>127</v>
      </c>
      <c r="E32" s="812" t="s">
        <v>327</v>
      </c>
      <c r="F32" s="812" t="s">
        <v>86</v>
      </c>
      <c r="G32" s="840">
        <v>0.05</v>
      </c>
      <c r="H32" s="841">
        <v>40878</v>
      </c>
      <c r="I32" s="836">
        <v>3.76</v>
      </c>
      <c r="J32" s="837">
        <v>0.0188</v>
      </c>
      <c r="K32" s="838">
        <v>1730489.55</v>
      </c>
      <c r="L32" s="836">
        <v>114.35</v>
      </c>
      <c r="M32" s="838">
        <v>1978.81</v>
      </c>
      <c r="N32" s="837">
        <f>+M32/'סיכום נכסי הקרן'!total</f>
        <v>6.18364321086495e-05</v>
      </c>
    </row>
    <row r="33" spans="1:256">
      <c r="B33" s="839" t="s">
        <v>331</v>
      </c>
      <c r="C33" s="812">
        <v>88784</v>
      </c>
      <c r="D33" s="812" t="s">
        <v>127</v>
      </c>
      <c r="E33" s="812" t="s">
        <v>327</v>
      </c>
      <c r="F33" s="812" t="s">
        <v>86</v>
      </c>
      <c r="G33" s="840">
        <v>0.05</v>
      </c>
      <c r="H33" s="841">
        <v>40892</v>
      </c>
      <c r="I33" s="836">
        <v>3.76</v>
      </c>
      <c r="J33" s="837">
        <v>0.0188</v>
      </c>
      <c r="K33" s="838">
        <v>417206.7</v>
      </c>
      <c r="L33" s="836">
        <v>114.13</v>
      </c>
      <c r="M33" s="838">
        <v>476.16</v>
      </c>
      <c r="N33" s="837">
        <f>+M33/'סיכום נכסי הקרן'!total</f>
        <v>1.4879667837162e-05</v>
      </c>
    </row>
    <row r="34" spans="1:256">
      <c r="B34" s="839" t="s">
        <v>331</v>
      </c>
      <c r="C34" s="812">
        <v>88785</v>
      </c>
      <c r="D34" s="812" t="s">
        <v>127</v>
      </c>
      <c r="E34" s="812" t="s">
        <v>327</v>
      </c>
      <c r="F34" s="812" t="s">
        <v>86</v>
      </c>
      <c r="G34" s="840">
        <v>0.05</v>
      </c>
      <c r="H34" s="841">
        <v>40923</v>
      </c>
      <c r="I34" s="836">
        <v>3.76</v>
      </c>
      <c r="J34" s="837">
        <v>0.0195</v>
      </c>
      <c r="K34" s="838">
        <v>203622.03</v>
      </c>
      <c r="L34" s="836">
        <v>114.86</v>
      </c>
      <c r="M34" s="838">
        <v>233.88</v>
      </c>
      <c r="N34" s="837">
        <f>+M34/'סיכום נכסי הקרן'!total</f>
        <v>7.30858684844475e-06</v>
      </c>
    </row>
    <row r="35" spans="1:256">
      <c r="B35" s="839" t="s">
        <v>331</v>
      </c>
      <c r="C35" s="812">
        <v>88786</v>
      </c>
      <c r="D35" s="812" t="s">
        <v>127</v>
      </c>
      <c r="E35" s="812" t="s">
        <v>327</v>
      </c>
      <c r="F35" s="812" t="s">
        <v>86</v>
      </c>
      <c r="G35" s="840">
        <v>0.05</v>
      </c>
      <c r="H35" s="841">
        <v>40954</v>
      </c>
      <c r="I35" s="836">
        <v>3.76</v>
      </c>
      <c r="J35" s="837">
        <v>0.0201</v>
      </c>
      <c r="K35" s="838">
        <v>285074.01</v>
      </c>
      <c r="L35" s="836">
        <v>114.13</v>
      </c>
      <c r="M35" s="838">
        <v>325.35</v>
      </c>
      <c r="N35" s="837">
        <f>+M35/'סיכום נכסי הקרן'!total</f>
        <v>1.0166960540198e-05</v>
      </c>
    </row>
    <row r="36" spans="1:256">
      <c r="B36" s="839" t="s">
        <v>331</v>
      </c>
      <c r="C36" s="812">
        <v>88787</v>
      </c>
      <c r="D36" s="812" t="s">
        <v>127</v>
      </c>
      <c r="E36" s="812" t="s">
        <v>327</v>
      </c>
      <c r="F36" s="812" t="s">
        <v>86</v>
      </c>
      <c r="G36" s="840">
        <v>0.05</v>
      </c>
      <c r="H36" s="841">
        <v>40983</v>
      </c>
      <c r="I36" s="836">
        <v>3.75</v>
      </c>
      <c r="J36" s="837">
        <v>0.0204</v>
      </c>
      <c r="K36" s="838">
        <v>468277.07</v>
      </c>
      <c r="L36" s="836">
        <v>113.56</v>
      </c>
      <c r="M36" s="838">
        <v>531.78</v>
      </c>
      <c r="N36" s="837">
        <f>+M36/'סיכום נכסי הקרן'!total</f>
        <v>1.6617754037395e-05</v>
      </c>
    </row>
    <row r="37" spans="1:256">
      <c r="B37" s="839" t="s">
        <v>331</v>
      </c>
      <c r="C37" s="812">
        <v>88789</v>
      </c>
      <c r="D37" s="812" t="s">
        <v>127</v>
      </c>
      <c r="E37" s="812" t="s">
        <v>327</v>
      </c>
      <c r="F37" s="812" t="s">
        <v>86</v>
      </c>
      <c r="G37" s="840">
        <v>0.05</v>
      </c>
      <c r="H37" s="841">
        <v>41014</v>
      </c>
      <c r="I37" s="836">
        <v>3.76</v>
      </c>
      <c r="J37" s="837">
        <v>0.0232</v>
      </c>
      <c r="K37" s="838">
        <v>281570.35</v>
      </c>
      <c r="L37" s="836">
        <v>113.31</v>
      </c>
      <c r="M37" s="838">
        <v>319.05</v>
      </c>
      <c r="N37" s="837">
        <f>+M37/'סיכום נכסי הקרן'!total</f>
        <v>9.97008993499357e-06</v>
      </c>
    </row>
    <row r="38" spans="1:256">
      <c r="B38" s="839" t="s">
        <v>331</v>
      </c>
      <c r="C38" s="812">
        <v>88790</v>
      </c>
      <c r="D38" s="812" t="s">
        <v>127</v>
      </c>
      <c r="E38" s="812" t="s">
        <v>327</v>
      </c>
      <c r="F38" s="812" t="s">
        <v>86</v>
      </c>
      <c r="G38" s="840">
        <v>0.05</v>
      </c>
      <c r="H38" s="841">
        <v>41044</v>
      </c>
      <c r="I38" s="836">
        <v>3.76</v>
      </c>
      <c r="J38" s="837">
        <v>0.0217</v>
      </c>
      <c r="K38" s="838">
        <v>425544.79</v>
      </c>
      <c r="L38" s="836">
        <v>113.03</v>
      </c>
      <c r="M38" s="838">
        <v>480.99</v>
      </c>
      <c r="N38" s="837">
        <f>+M38/'סיכום נכסי הקרן'!total</f>
        <v>1.50306019678187e-05</v>
      </c>
    </row>
    <row r="39" spans="1:256">
      <c r="B39" s="839" t="s">
        <v>331</v>
      </c>
      <c r="C39" s="812">
        <v>88791</v>
      </c>
      <c r="D39" s="812" t="s">
        <v>127</v>
      </c>
      <c r="E39" s="812" t="s">
        <v>327</v>
      </c>
      <c r="F39" s="812" t="s">
        <v>86</v>
      </c>
      <c r="G39" s="840">
        <v>0.05</v>
      </c>
      <c r="H39" s="841">
        <v>41074</v>
      </c>
      <c r="I39" s="836">
        <v>3.76</v>
      </c>
      <c r="J39" s="837">
        <v>0.02</v>
      </c>
      <c r="K39" s="838">
        <v>353966.06</v>
      </c>
      <c r="L39" s="836">
        <v>112.34</v>
      </c>
      <c r="M39" s="838">
        <v>397.65</v>
      </c>
      <c r="N39" s="837">
        <f>+M39/'סיכום נכסי הקרן'!total</f>
        <v>1.24262851046864e-05</v>
      </c>
    </row>
    <row r="40" spans="1:256">
      <c r="B40" s="839" t="s">
        <v>331</v>
      </c>
      <c r="C40" s="812">
        <v>88792</v>
      </c>
      <c r="D40" s="812" t="s">
        <v>127</v>
      </c>
      <c r="E40" s="812" t="s">
        <v>327</v>
      </c>
      <c r="F40" s="812" t="s">
        <v>86</v>
      </c>
      <c r="G40" s="840">
        <v>0.05</v>
      </c>
      <c r="H40" s="841">
        <v>41105</v>
      </c>
      <c r="I40" s="836">
        <v>3.76</v>
      </c>
      <c r="J40" s="837">
        <v>0.0188</v>
      </c>
      <c r="K40" s="838">
        <v>322830.37</v>
      </c>
      <c r="L40" s="836">
        <v>113.74</v>
      </c>
      <c r="M40" s="838">
        <v>367.19</v>
      </c>
      <c r="N40" s="837">
        <f>+M40/'סיכום נכסי הקרן'!total</f>
        <v>1.14744313531744e-05</v>
      </c>
    </row>
    <row r="41" spans="1:256">
      <c r="B41" s="839" t="s">
        <v>331</v>
      </c>
      <c r="C41" s="812">
        <v>88774</v>
      </c>
      <c r="D41" s="812" t="s">
        <v>127</v>
      </c>
      <c r="E41" s="812" t="s">
        <v>327</v>
      </c>
      <c r="F41" s="812" t="s">
        <v>86</v>
      </c>
      <c r="G41" s="840">
        <v>0.05</v>
      </c>
      <c r="H41" s="841">
        <v>40667</v>
      </c>
      <c r="I41" s="836">
        <v>3.75</v>
      </c>
      <c r="J41" s="837">
        <v>0.0282</v>
      </c>
      <c r="K41" s="838">
        <v>3042548.18</v>
      </c>
      <c r="L41" s="836">
        <v>112.58</v>
      </c>
      <c r="M41" s="838">
        <v>3425.3</v>
      </c>
      <c r="N41" s="837">
        <f>+M41/'סיכום נכסי הקרן'!total</f>
        <v>0.000107038235556601</v>
      </c>
    </row>
    <row r="42" spans="1:256">
      <c r="B42" s="839" t="s">
        <v>331</v>
      </c>
      <c r="C42" s="812">
        <v>88793</v>
      </c>
      <c r="D42" s="812" t="s">
        <v>127</v>
      </c>
      <c r="E42" s="812" t="s">
        <v>327</v>
      </c>
      <c r="F42" s="812" t="s">
        <v>86</v>
      </c>
      <c r="G42" s="840">
        <v>0.05</v>
      </c>
      <c r="H42" s="841">
        <v>41136</v>
      </c>
      <c r="I42" s="836">
        <v>3.76</v>
      </c>
      <c r="J42" s="837">
        <v>0.02</v>
      </c>
      <c r="K42" s="838">
        <v>412902.6</v>
      </c>
      <c r="L42" s="836">
        <v>113.09</v>
      </c>
      <c r="M42" s="838">
        <v>466.95</v>
      </c>
      <c r="N42" s="837">
        <f>+M42/'סיכום נכסי הקרן'!total</f>
        <v>1.45918617619346e-05</v>
      </c>
    </row>
    <row r="43" spans="1:256">
      <c r="B43" s="839" t="s">
        <v>331</v>
      </c>
      <c r="C43" s="812">
        <v>88794</v>
      </c>
      <c r="D43" s="812" t="s">
        <v>127</v>
      </c>
      <c r="E43" s="812" t="s">
        <v>327</v>
      </c>
      <c r="F43" s="812" t="s">
        <v>86</v>
      </c>
      <c r="G43" s="840">
        <v>0.05</v>
      </c>
      <c r="H43" s="841">
        <v>41165</v>
      </c>
      <c r="I43" s="836">
        <v>3.76</v>
      </c>
      <c r="J43" s="837">
        <v>0.0193</v>
      </c>
      <c r="K43" s="838">
        <v>417018.01</v>
      </c>
      <c r="L43" s="836">
        <v>112.83</v>
      </c>
      <c r="M43" s="838">
        <v>470.52</v>
      </c>
      <c r="N43" s="837">
        <f>+M43/'סיכום נכסי הקרן'!total</f>
        <v>1.47034217715505e-05</v>
      </c>
    </row>
    <row r="44" spans="1:256">
      <c r="B44" s="839" t="s">
        <v>331</v>
      </c>
      <c r="C44" s="812">
        <v>88795</v>
      </c>
      <c r="D44" s="812" t="s">
        <v>127</v>
      </c>
      <c r="E44" s="812" t="s">
        <v>327</v>
      </c>
      <c r="F44" s="812" t="s">
        <v>86</v>
      </c>
      <c r="G44" s="840">
        <v>0.05</v>
      </c>
      <c r="H44" s="841">
        <v>41197</v>
      </c>
      <c r="I44" s="836">
        <v>3.76</v>
      </c>
      <c r="J44" s="837">
        <v>0.022</v>
      </c>
      <c r="K44" s="838">
        <v>379345.85</v>
      </c>
      <c r="L44" s="836">
        <v>112.19</v>
      </c>
      <c r="M44" s="838">
        <v>425.59</v>
      </c>
      <c r="N44" s="837">
        <f>+M44/'סיכום נכסי הקרן'!total</f>
        <v>1.32993906141166e-05</v>
      </c>
    </row>
    <row r="45" spans="1:256">
      <c r="B45" s="839" t="s">
        <v>331</v>
      </c>
      <c r="C45" s="812">
        <v>88796</v>
      </c>
      <c r="D45" s="812" t="s">
        <v>127</v>
      </c>
      <c r="E45" s="812" t="s">
        <v>327</v>
      </c>
      <c r="F45" s="812" t="s">
        <v>86</v>
      </c>
      <c r="G45" s="840">
        <v>0.05</v>
      </c>
      <c r="H45" s="841">
        <v>41228</v>
      </c>
      <c r="I45" s="836">
        <v>3.75</v>
      </c>
      <c r="J45" s="837">
        <v>0.0354</v>
      </c>
      <c r="K45" s="838">
        <v>205510.8</v>
      </c>
      <c r="L45" s="836">
        <v>106.37</v>
      </c>
      <c r="M45" s="838">
        <v>218.6</v>
      </c>
      <c r="N45" s="837">
        <f>+M45/'סיכום נכסי הקרן'!total</f>
        <v>6.83109750756808e-06</v>
      </c>
    </row>
    <row r="46" spans="1:256">
      <c r="B46" s="839" t="s">
        <v>331</v>
      </c>
      <c r="C46" s="812">
        <v>88797</v>
      </c>
      <c r="D46" s="812" t="s">
        <v>127</v>
      </c>
      <c r="E46" s="812" t="s">
        <v>327</v>
      </c>
      <c r="F46" s="812" t="s">
        <v>86</v>
      </c>
      <c r="G46" s="840">
        <v>0.05</v>
      </c>
      <c r="H46" s="841">
        <v>41256</v>
      </c>
      <c r="I46" s="836">
        <v>3.75</v>
      </c>
      <c r="J46" s="837">
        <v>0.0368</v>
      </c>
      <c r="K46" s="838">
        <v>448093.95</v>
      </c>
      <c r="L46" s="836">
        <v>105.43</v>
      </c>
      <c r="M46" s="838">
        <v>472.43</v>
      </c>
      <c r="N46" s="837">
        <f>+M46/'סיכום נכסי הקרן'!total</f>
        <v>1.476310793916e-05</v>
      </c>
    </row>
    <row r="47" spans="1:256">
      <c r="B47" s="839" t="s">
        <v>331</v>
      </c>
      <c r="C47" s="812">
        <v>88798</v>
      </c>
      <c r="D47" s="812" t="s">
        <v>127</v>
      </c>
      <c r="E47" s="812" t="s">
        <v>327</v>
      </c>
      <c r="F47" s="812" t="s">
        <v>86</v>
      </c>
      <c r="G47" s="840">
        <v>0.05</v>
      </c>
      <c r="H47" s="841">
        <v>41289</v>
      </c>
      <c r="I47" s="836">
        <v>3.75</v>
      </c>
      <c r="J47" s="837">
        <v>0.0423</v>
      </c>
      <c r="K47" s="838">
        <v>425915.13</v>
      </c>
      <c r="L47" s="836">
        <v>104.21</v>
      </c>
      <c r="M47" s="838">
        <v>443.85</v>
      </c>
      <c r="N47" s="837">
        <f>+M47/'סיכום נכסי הקרן'!total</f>
        <v>1.38700028761852e-05</v>
      </c>
    </row>
    <row r="48" spans="1:256">
      <c r="B48" s="839" t="s">
        <v>331</v>
      </c>
      <c r="C48" s="812">
        <v>88799</v>
      </c>
      <c r="D48" s="812" t="s">
        <v>127</v>
      </c>
      <c r="E48" s="812" t="s">
        <v>327</v>
      </c>
      <c r="F48" s="812" t="s">
        <v>86</v>
      </c>
      <c r="G48" s="840">
        <v>0.05</v>
      </c>
      <c r="H48" s="841">
        <v>41319</v>
      </c>
      <c r="I48" s="836">
        <v>3.75</v>
      </c>
      <c r="J48" s="837">
        <v>0.0438</v>
      </c>
      <c r="K48" s="838">
        <v>596667.68</v>
      </c>
      <c r="L48" s="836">
        <v>103.23</v>
      </c>
      <c r="M48" s="838">
        <v>615.94</v>
      </c>
      <c r="N48" s="837">
        <f>+M48/'סיכום נכסי הקרן'!total</f>
        <v>1.92476953285063e-05</v>
      </c>
    </row>
    <row r="49" spans="1:256">
      <c r="B49" s="839" t="s">
        <v>331</v>
      </c>
      <c r="C49" s="812">
        <v>88800</v>
      </c>
      <c r="D49" s="812" t="s">
        <v>127</v>
      </c>
      <c r="E49" s="812" t="s">
        <v>327</v>
      </c>
      <c r="F49" s="812" t="s">
        <v>86</v>
      </c>
      <c r="G49" s="840">
        <v>0.05</v>
      </c>
      <c r="H49" s="841">
        <v>41347</v>
      </c>
      <c r="I49" s="836">
        <v>3.75</v>
      </c>
      <c r="J49" s="837">
        <v>0.0487</v>
      </c>
      <c r="K49" s="838">
        <v>185172.55</v>
      </c>
      <c r="L49" s="836">
        <v>101.03</v>
      </c>
      <c r="M49" s="838">
        <v>187.08</v>
      </c>
      <c r="N49" s="837">
        <f>+M49/'סיכום נכסי הקרן'!total</f>
        <v>5.84611949549788e-06</v>
      </c>
    </row>
    <row r="50" spans="1:256">
      <c r="B50" s="839" t="s">
        <v>331</v>
      </c>
      <c r="C50" s="812">
        <v>88775</v>
      </c>
      <c r="D50" s="812" t="s">
        <v>127</v>
      </c>
      <c r="E50" s="812" t="s">
        <v>327</v>
      </c>
      <c r="F50" s="812" t="s">
        <v>86</v>
      </c>
      <c r="G50" s="840">
        <v>0.05</v>
      </c>
      <c r="H50" s="841">
        <v>40679</v>
      </c>
      <c r="I50" s="836">
        <v>3.76</v>
      </c>
      <c r="J50" s="837">
        <v>0.0315</v>
      </c>
      <c r="K50" s="838">
        <v>579281.7</v>
      </c>
      <c r="L50" s="836">
        <v>110.39</v>
      </c>
      <c r="M50" s="838">
        <v>639.47</v>
      </c>
      <c r="N50" s="837">
        <f>+M50/'סיכום נכסי הקרן'!total</f>
        <v>1.99829914142935e-05</v>
      </c>
    </row>
    <row r="51" spans="1:256">
      <c r="B51" s="839" t="s">
        <v>331</v>
      </c>
      <c r="C51" s="812">
        <v>88776</v>
      </c>
      <c r="D51" s="812" t="s">
        <v>127</v>
      </c>
      <c r="E51" s="812" t="s">
        <v>327</v>
      </c>
      <c r="F51" s="812" t="s">
        <v>86</v>
      </c>
      <c r="G51" s="840">
        <v>0.05</v>
      </c>
      <c r="H51" s="841">
        <v>40696</v>
      </c>
      <c r="I51" s="836">
        <v>3.75</v>
      </c>
      <c r="J51" s="837">
        <v>0.0278</v>
      </c>
      <c r="K51" s="838">
        <v>285580.03</v>
      </c>
      <c r="L51" s="836">
        <v>111.69</v>
      </c>
      <c r="M51" s="838">
        <v>318.96</v>
      </c>
      <c r="N51" s="837">
        <f>+M51/'סיכום נכסי הקרן'!total</f>
        <v>9.96727749777636e-06</v>
      </c>
    </row>
    <row r="52" spans="1:256">
      <c r="B52" s="839" t="s">
        <v>331</v>
      </c>
      <c r="C52" s="812">
        <v>88777</v>
      </c>
      <c r="D52" s="812" t="s">
        <v>127</v>
      </c>
      <c r="E52" s="812" t="s">
        <v>327</v>
      </c>
      <c r="F52" s="812" t="s">
        <v>86</v>
      </c>
      <c r="G52" s="840">
        <v>0.05</v>
      </c>
      <c r="H52" s="841">
        <v>40714</v>
      </c>
      <c r="I52" s="836">
        <v>3.75</v>
      </c>
      <c r="J52" s="837">
        <v>0.0208</v>
      </c>
      <c r="K52" s="838">
        <v>227282.97</v>
      </c>
      <c r="L52" s="836">
        <v>113.74</v>
      </c>
      <c r="M52" s="838">
        <v>258.51</v>
      </c>
      <c r="N52" s="837">
        <f>+M52/'סיכום נכסי הקרן'!total</f>
        <v>8.07825716688666e-06</v>
      </c>
    </row>
    <row r="53" spans="1:256">
      <c r="B53" s="839" t="s">
        <v>331</v>
      </c>
      <c r="C53" s="812">
        <v>88778</v>
      </c>
      <c r="D53" s="812" t="s">
        <v>127</v>
      </c>
      <c r="E53" s="812" t="s">
        <v>327</v>
      </c>
      <c r="F53" s="812" t="s">
        <v>86</v>
      </c>
      <c r="G53" s="840">
        <v>0.05</v>
      </c>
      <c r="H53" s="841">
        <v>40728</v>
      </c>
      <c r="I53" s="836">
        <v>3.76</v>
      </c>
      <c r="J53" s="837">
        <v>0.0211</v>
      </c>
      <c r="K53" s="838">
        <v>133622.67</v>
      </c>
      <c r="L53" s="836">
        <v>114.79</v>
      </c>
      <c r="M53" s="838">
        <v>153.39</v>
      </c>
      <c r="N53" s="837">
        <f>+M53/'סיכום נכסי הקרן'!total</f>
        <v>4.79333049719061e-06</v>
      </c>
    </row>
    <row r="54" spans="1:256">
      <c r="B54" s="839" t="s">
        <v>331</v>
      </c>
      <c r="C54" s="812">
        <v>88779</v>
      </c>
      <c r="D54" s="812" t="s">
        <v>127</v>
      </c>
      <c r="E54" s="812" t="s">
        <v>327</v>
      </c>
      <c r="F54" s="812" t="s">
        <v>86</v>
      </c>
      <c r="G54" s="840">
        <v>0.05</v>
      </c>
      <c r="H54" s="841">
        <v>40763</v>
      </c>
      <c r="I54" s="836">
        <v>3.76</v>
      </c>
      <c r="J54" s="837">
        <v>0.0194</v>
      </c>
      <c r="K54" s="838">
        <v>167028.33</v>
      </c>
      <c r="L54" s="836">
        <v>114.51</v>
      </c>
      <c r="M54" s="838">
        <v>191.26</v>
      </c>
      <c r="N54" s="837">
        <f>+M54/'סיכום נכסי הקרן'!total</f>
        <v>5.97674157958586e-06</v>
      </c>
    </row>
    <row r="55" spans="1:256">
      <c r="B55" s="839" t="s">
        <v>331</v>
      </c>
      <c r="C55" s="812">
        <v>88780</v>
      </c>
      <c r="D55" s="812" t="s">
        <v>127</v>
      </c>
      <c r="E55" s="812" t="s">
        <v>327</v>
      </c>
      <c r="F55" s="812" t="s">
        <v>86</v>
      </c>
      <c r="G55" s="840">
        <v>0.05</v>
      </c>
      <c r="H55" s="841">
        <v>40801</v>
      </c>
      <c r="I55" s="836">
        <v>3.76</v>
      </c>
      <c r="J55" s="837">
        <v>0.0188</v>
      </c>
      <c r="K55" s="838">
        <v>83480.28</v>
      </c>
      <c r="L55" s="836">
        <v>114.58</v>
      </c>
      <c r="M55" s="838">
        <v>95.65</v>
      </c>
      <c r="N55" s="837">
        <f>+M55/'סיכום נכסי הקרן'!total</f>
        <v>2.9889957758412e-06</v>
      </c>
    </row>
    <row r="56" spans="1:256">
      <c r="B56" s="839" t="s">
        <v>331</v>
      </c>
      <c r="C56" s="812">
        <v>88781</v>
      </c>
      <c r="D56" s="812" t="s">
        <v>127</v>
      </c>
      <c r="E56" s="812" t="s">
        <v>327</v>
      </c>
      <c r="F56" s="812" t="s">
        <v>86</v>
      </c>
      <c r="G56" s="840">
        <v>0.05</v>
      </c>
      <c r="H56" s="841">
        <v>40832</v>
      </c>
      <c r="I56" s="836">
        <v>3.76</v>
      </c>
      <c r="J56" s="837">
        <v>0.0188</v>
      </c>
      <c r="K56" s="838">
        <v>325433.97</v>
      </c>
      <c r="L56" s="836">
        <v>115.15</v>
      </c>
      <c r="M56" s="838">
        <v>374.74</v>
      </c>
      <c r="N56" s="837">
        <f>+M56/'סיכום נכסי הקרן'!total</f>
        <v>1.17103635863955e-05</v>
      </c>
    </row>
    <row r="57" spans="1:256">
      <c r="B57" s="839" t="s">
        <v>332</v>
      </c>
      <c r="C57" s="812">
        <v>9239</v>
      </c>
      <c r="D57" s="812" t="s">
        <v>127</v>
      </c>
      <c r="E57" s="812" t="s">
        <v>327</v>
      </c>
      <c r="F57" s="812" t="s">
        <v>86</v>
      </c>
      <c r="G57" s="840">
        <v>0.06</v>
      </c>
      <c r="H57" s="841">
        <v>41304</v>
      </c>
      <c r="I57" s="836">
        <v>5.03</v>
      </c>
      <c r="J57" s="837">
        <v>0.053</v>
      </c>
      <c r="K57" s="838">
        <v>11590544.62</v>
      </c>
      <c r="L57" s="836">
        <v>105.06</v>
      </c>
      <c r="M57" s="838">
        <v>12177.03</v>
      </c>
      <c r="N57" s="837">
        <f>+M57/'סיכום נכסי הקרן'!total</f>
        <v>0.000380523692966979</v>
      </c>
    </row>
    <row r="58" spans="1:256">
      <c r="B58" s="839" t="s">
        <v>332</v>
      </c>
      <c r="C58" s="812">
        <v>9240</v>
      </c>
      <c r="D58" s="812" t="s">
        <v>127</v>
      </c>
      <c r="E58" s="812" t="s">
        <v>327</v>
      </c>
      <c r="F58" s="812" t="s">
        <v>86</v>
      </c>
      <c r="G58" s="840">
        <v>0.06</v>
      </c>
      <c r="H58" s="841">
        <v>41347</v>
      </c>
      <c r="I58" s="836">
        <v>5.01</v>
      </c>
      <c r="J58" s="837">
        <v>0.0592</v>
      </c>
      <c r="K58" s="838">
        <v>10350649.83</v>
      </c>
      <c r="L58" s="836">
        <v>101.32</v>
      </c>
      <c r="M58" s="838">
        <v>10487.28</v>
      </c>
      <c r="N58" s="837">
        <f>+M58/'סיכום נכסי הקרן'!total</f>
        <v>0.000327720184213946</v>
      </c>
    </row>
    <row r="59" spans="1:256">
      <c r="B59" s="839" t="s">
        <v>332</v>
      </c>
      <c r="C59" s="812">
        <v>9233</v>
      </c>
      <c r="D59" s="812" t="s">
        <v>127</v>
      </c>
      <c r="E59" s="812" t="s">
        <v>327</v>
      </c>
      <c r="F59" s="812" t="s">
        <v>86</v>
      </c>
      <c r="G59" s="840">
        <v>0.06</v>
      </c>
      <c r="H59" s="841">
        <v>41149</v>
      </c>
      <c r="I59" s="836">
        <v>5.22</v>
      </c>
      <c r="J59" s="837">
        <v>0.0283</v>
      </c>
      <c r="K59" s="838">
        <v>25100423.29</v>
      </c>
      <c r="L59" s="836">
        <v>119.56</v>
      </c>
      <c r="M59" s="838">
        <v>30010.07</v>
      </c>
      <c r="N59" s="837">
        <f>+M59/'סיכום נכסי הקרן'!total</f>
        <v>0.000937793752877143</v>
      </c>
    </row>
    <row r="60" spans="1:256">
      <c r="B60" s="839" t="str">
        <v>בבטחונות אחרים-גורם 6</v>
      </c>
      <c r="C60" s="812">
        <v>22418</v>
      </c>
      <c r="D60" s="812" t="s">
        <v>143</v>
      </c>
      <c r="E60" s="812" t="s">
        <v>327</v>
      </c>
      <c r="F60" s="812" t="s">
        <v>86</v>
      </c>
      <c r="G60" s="840">
        <v>0.058</v>
      </c>
      <c r="H60" s="841">
        <v>39061</v>
      </c>
      <c r="I60" s="836">
        <v>1.85</v>
      </c>
      <c r="J60" s="837">
        <v>0.018</v>
      </c>
      <c r="K60" s="838">
        <v>4265364.41</v>
      </c>
      <c r="L60" s="836">
        <v>129.08</v>
      </c>
      <c r="M60" s="838">
        <v>5505.73</v>
      </c>
      <c r="N60" s="837">
        <f>+M60/'סיכום נכסי הקרן'!total</f>
        <v>0.000172050221776499</v>
      </c>
    </row>
    <row r="61" spans="1:256">
      <c r="B61" s="839" t="s">
        <v>333</v>
      </c>
      <c r="C61" s="812">
        <v>11898200</v>
      </c>
      <c r="D61" s="812" t="s">
        <v>143</v>
      </c>
      <c r="E61" s="812" t="s">
        <v>327</v>
      </c>
      <c r="F61" s="812" t="s">
        <v>86</v>
      </c>
      <c r="G61" s="840">
        <v>0.055</v>
      </c>
      <c r="H61" s="841">
        <v>41207</v>
      </c>
      <c r="I61" s="836">
        <v>8.52</v>
      </c>
      <c r="J61" s="837">
        <v>0.0378</v>
      </c>
      <c r="K61" s="838">
        <v>427480.01</v>
      </c>
      <c r="L61" s="836">
        <v>117.08</v>
      </c>
      <c r="M61" s="838">
        <v>500.49</v>
      </c>
      <c r="N61" s="837">
        <f>+M61/'סיכום נכסי הקרן'!total</f>
        <v>1.56399633648799e-05</v>
      </c>
    </row>
    <row r="62" spans="1:256">
      <c r="B62" s="839" t="s">
        <v>333</v>
      </c>
      <c r="C62" s="812">
        <v>11898230</v>
      </c>
      <c r="D62" s="812" t="s">
        <v>143</v>
      </c>
      <c r="E62" s="812" t="s">
        <v>327</v>
      </c>
      <c r="F62" s="812" t="s">
        <v>86</v>
      </c>
      <c r="G62" s="840">
        <v>0.055</v>
      </c>
      <c r="H62" s="841">
        <v>41239</v>
      </c>
      <c r="I62" s="836">
        <v>8.43</v>
      </c>
      <c r="J62" s="837">
        <v>0.042</v>
      </c>
      <c r="K62" s="838">
        <v>3769848.47</v>
      </c>
      <c r="L62" s="836">
        <v>113.13</v>
      </c>
      <c r="M62" s="838">
        <v>4264.83</v>
      </c>
      <c r="N62" s="837">
        <f>+M62/'סיכום נכסי הקרן'!total</f>
        <v>0.000133272962411718</v>
      </c>
    </row>
    <row r="63" spans="1:256">
      <c r="B63" s="839" t="s">
        <v>333</v>
      </c>
      <c r="C63" s="812">
        <v>11898120</v>
      </c>
      <c r="D63" s="812" t="s">
        <v>143</v>
      </c>
      <c r="E63" s="812" t="s">
        <v>327</v>
      </c>
      <c r="F63" s="812" t="s">
        <v>86</v>
      </c>
      <c r="G63" s="840">
        <v>0.055</v>
      </c>
      <c r="H63" s="841">
        <v>41269</v>
      </c>
      <c r="I63" s="836">
        <v>8.3</v>
      </c>
      <c r="J63" s="837">
        <v>0.0479</v>
      </c>
      <c r="K63" s="838">
        <v>1027262.33</v>
      </c>
      <c r="L63" s="836">
        <v>107.83</v>
      </c>
      <c r="M63" s="838">
        <v>1107.7</v>
      </c>
      <c r="N63" s="837">
        <f>+M63/'סיכום נכסי הקרן'!total</f>
        <v>3.46148522833173e-05</v>
      </c>
    </row>
    <row r="64" spans="1:256">
      <c r="B64" s="839" t="s">
        <v>333</v>
      </c>
      <c r="C64" s="812">
        <v>11896130</v>
      </c>
      <c r="D64" s="812" t="s">
        <v>143</v>
      </c>
      <c r="E64" s="812" t="s">
        <v>327</v>
      </c>
      <c r="F64" s="812" t="s">
        <v>86</v>
      </c>
      <c r="G64" s="840">
        <v>0.057</v>
      </c>
      <c r="H64" s="841">
        <v>40903</v>
      </c>
      <c r="I64" s="836">
        <v>8.63</v>
      </c>
      <c r="J64" s="837">
        <v>0.0313</v>
      </c>
      <c r="K64" s="838">
        <v>1199403.38</v>
      </c>
      <c r="L64" s="836">
        <v>126.91</v>
      </c>
      <c r="M64" s="838">
        <v>1522.16</v>
      </c>
      <c r="N64" s="837">
        <f>+M64/'סיכום נכסי הקרן'!total</f>
        <v>4.75664381615728e-05</v>
      </c>
    </row>
    <row r="65" spans="1:256">
      <c r="B65" s="839" t="s">
        <v>333</v>
      </c>
      <c r="C65" s="812">
        <v>11896150</v>
      </c>
      <c r="D65" s="812" t="s">
        <v>143</v>
      </c>
      <c r="E65" s="812" t="s">
        <v>327</v>
      </c>
      <c r="F65" s="812" t="s">
        <v>86</v>
      </c>
      <c r="G65" s="840">
        <v>0.055</v>
      </c>
      <c r="H65" s="841">
        <v>40993</v>
      </c>
      <c r="I65" s="836">
        <v>8.6</v>
      </c>
      <c r="J65" s="837">
        <v>0.0339</v>
      </c>
      <c r="K65" s="838">
        <v>2578120.1</v>
      </c>
      <c r="L65" s="836">
        <v>123.14</v>
      </c>
      <c r="M65" s="838">
        <v>3174.7</v>
      </c>
      <c r="N65" s="837">
        <f>+M65/'סיכום נכסי הקרן'!total</f>
        <v>9.92071603718041e-05</v>
      </c>
    </row>
    <row r="66" spans="1:256">
      <c r="B66" s="839" t="s">
        <v>333</v>
      </c>
      <c r="C66" s="812">
        <v>11896160</v>
      </c>
      <c r="D66" s="812" t="s">
        <v>143</v>
      </c>
      <c r="E66" s="812" t="s">
        <v>327</v>
      </c>
      <c r="F66" s="812" t="s">
        <v>86</v>
      </c>
      <c r="G66" s="840">
        <v>0.055</v>
      </c>
      <c r="H66" s="841">
        <v>41053</v>
      </c>
      <c r="I66" s="836">
        <v>8.65</v>
      </c>
      <c r="J66" s="837">
        <v>0.0316</v>
      </c>
      <c r="K66" s="838">
        <v>1817093.94</v>
      </c>
      <c r="L66" s="836">
        <v>123.5</v>
      </c>
      <c r="M66" s="838">
        <v>2244.11</v>
      </c>
      <c r="N66" s="837">
        <f>+M66/'סיכום נכסי הקרן'!total</f>
        <v>7.01268720389231e-05</v>
      </c>
    </row>
    <row r="67" spans="1:256">
      <c r="B67" s="839" t="s">
        <v>333</v>
      </c>
      <c r="C67" s="812">
        <v>11898170</v>
      </c>
      <c r="D67" s="812" t="s">
        <v>143</v>
      </c>
      <c r="E67" s="812" t="s">
        <v>327</v>
      </c>
      <c r="F67" s="812" t="s">
        <v>86</v>
      </c>
      <c r="G67" s="840">
        <v>0.055</v>
      </c>
      <c r="H67" s="841">
        <v>41085</v>
      </c>
      <c r="I67" s="836">
        <v>8.66</v>
      </c>
      <c r="J67" s="837">
        <v>0.0312</v>
      </c>
      <c r="K67" s="838">
        <v>3343578.61</v>
      </c>
      <c r="L67" s="836">
        <v>123.95</v>
      </c>
      <c r="M67" s="838">
        <v>4144.37</v>
      </c>
      <c r="N67" s="837">
        <f>+M67/'סיכום נכסי הקרן'!total</f>
        <v>0.000129508671443</v>
      </c>
    </row>
    <row r="68" spans="1:256">
      <c r="B68" s="839" t="s">
        <v>333</v>
      </c>
      <c r="C68" s="812">
        <v>11898180</v>
      </c>
      <c r="D68" s="812" t="s">
        <v>143</v>
      </c>
      <c r="E68" s="812" t="s">
        <v>327</v>
      </c>
      <c r="F68" s="812" t="s">
        <v>86</v>
      </c>
      <c r="G68" s="840">
        <v>0.055</v>
      </c>
      <c r="H68" s="841">
        <v>41115</v>
      </c>
      <c r="I68" s="836">
        <v>8.63</v>
      </c>
      <c r="J68" s="837">
        <v>0.0327</v>
      </c>
      <c r="K68" s="838">
        <v>1482711.04</v>
      </c>
      <c r="L68" s="836">
        <v>122.66</v>
      </c>
      <c r="M68" s="838">
        <v>1818.69</v>
      </c>
      <c r="N68" s="837">
        <f>+M68/'סיכום נכסי הקרן'!total</f>
        <v>5.68327938062168e-05</v>
      </c>
    </row>
    <row r="69" spans="1:256">
      <c r="B69" s="839" t="s">
        <v>333</v>
      </c>
      <c r="C69" s="812">
        <v>11898190</v>
      </c>
      <c r="D69" s="812" t="s">
        <v>143</v>
      </c>
      <c r="E69" s="812" t="s">
        <v>327</v>
      </c>
      <c r="F69" s="812" t="s">
        <v>86</v>
      </c>
      <c r="G69" s="840">
        <v>0.055</v>
      </c>
      <c r="H69" s="841">
        <v>41179</v>
      </c>
      <c r="I69" s="836">
        <v>8.59</v>
      </c>
      <c r="J69" s="837">
        <v>0.0342</v>
      </c>
      <c r="K69" s="838">
        <v>1869698.73</v>
      </c>
      <c r="L69" s="836">
        <v>120.57</v>
      </c>
      <c r="M69" s="838">
        <v>2254.3</v>
      </c>
      <c r="N69" s="837">
        <f>+M69/'סיכום נכסי הקרן'!total</f>
        <v>7.04453024305156e-05</v>
      </c>
    </row>
    <row r="70" spans="1:256">
      <c r="B70" s="839" t="s">
        <v>333</v>
      </c>
      <c r="C70" s="812">
        <v>11896140</v>
      </c>
      <c r="D70" s="812" t="s">
        <v>143</v>
      </c>
      <c r="E70" s="812" t="s">
        <v>327</v>
      </c>
      <c r="F70" s="812" t="s">
        <v>86</v>
      </c>
      <c r="G70" s="840">
        <v>0.055</v>
      </c>
      <c r="H70" s="841">
        <v>40933</v>
      </c>
      <c r="I70" s="836">
        <v>8.63</v>
      </c>
      <c r="J70" s="837">
        <v>0.0324</v>
      </c>
      <c r="K70" s="838">
        <v>4430820.75</v>
      </c>
      <c r="L70" s="836">
        <v>124.51</v>
      </c>
      <c r="M70" s="838">
        <v>5516.81</v>
      </c>
      <c r="N70" s="837">
        <f>+M70/'סיכום נכסי הקרן'!total</f>
        <v>0.00017239646404724</v>
      </c>
    </row>
    <row r="71" spans="1:256">
      <c r="B71" s="839" t="s">
        <v>333</v>
      </c>
      <c r="C71" s="812">
        <v>11896110</v>
      </c>
      <c r="D71" s="812" t="s">
        <v>143</v>
      </c>
      <c r="E71" s="812" t="s">
        <v>327</v>
      </c>
      <c r="F71" s="812" t="s">
        <v>86</v>
      </c>
      <c r="G71" s="840">
        <v>0.055</v>
      </c>
      <c r="H71" s="841">
        <v>40570</v>
      </c>
      <c r="I71" s="836">
        <v>8.39</v>
      </c>
      <c r="J71" s="837">
        <v>0.0439</v>
      </c>
      <c r="K71" s="838">
        <v>30073890.37</v>
      </c>
      <c r="L71" s="836">
        <v>115.53</v>
      </c>
      <c r="M71" s="838">
        <v>34744.37</v>
      </c>
      <c r="N71" s="837">
        <f>+M71/'סיכום נכסי הקרן'!total</f>
        <v>0.00108573732529288</v>
      </c>
    </row>
    <row r="72" spans="1:256">
      <c r="B72" s="839" t="s">
        <v>333</v>
      </c>
      <c r="C72" s="812">
        <v>11896120</v>
      </c>
      <c r="D72" s="812" t="s">
        <v>143</v>
      </c>
      <c r="E72" s="812" t="s">
        <v>327</v>
      </c>
      <c r="F72" s="812" t="s">
        <v>86</v>
      </c>
      <c r="G72" s="840">
        <v>0.056</v>
      </c>
      <c r="H72" s="841">
        <v>40871</v>
      </c>
      <c r="I72" s="836">
        <v>8.65</v>
      </c>
      <c r="J72" s="837">
        <v>0.0309</v>
      </c>
      <c r="K72" s="838">
        <v>1170167.2</v>
      </c>
      <c r="L72" s="836">
        <v>126.52</v>
      </c>
      <c r="M72" s="838">
        <v>1480.5</v>
      </c>
      <c r="N72" s="837">
        <f>+M72/'סיכום נכסי הקרן'!total</f>
        <v>4.62645922230308e-05</v>
      </c>
    </row>
    <row r="73" spans="1:256">
      <c r="B73" s="839" t="s">
        <v>333</v>
      </c>
      <c r="C73" s="812">
        <v>11898130</v>
      </c>
      <c r="D73" s="812" t="s">
        <v>143</v>
      </c>
      <c r="E73" s="812" t="s">
        <v>327</v>
      </c>
      <c r="F73" s="812" t="s">
        <v>86</v>
      </c>
      <c r="G73" s="840">
        <v>0.055</v>
      </c>
      <c r="H73" s="841">
        <v>41298</v>
      </c>
      <c r="I73" s="836">
        <v>8.19</v>
      </c>
      <c r="J73" s="837">
        <v>0.053</v>
      </c>
      <c r="K73" s="838">
        <v>2087535.17</v>
      </c>
      <c r="L73" s="836">
        <v>103.18</v>
      </c>
      <c r="M73" s="838">
        <v>2153.92</v>
      </c>
      <c r="N73" s="837">
        <f>+M73/'סיכום נכסי הקרן'!total</f>
        <v>6.73084974542591e-05</v>
      </c>
    </row>
    <row r="74" spans="1:256">
      <c r="B74" s="839" t="s">
        <v>333</v>
      </c>
      <c r="C74" s="812">
        <v>11898140</v>
      </c>
      <c r="D74" s="812" t="s">
        <v>143</v>
      </c>
      <c r="E74" s="812" t="s">
        <v>327</v>
      </c>
      <c r="F74" s="812" t="s">
        <v>86</v>
      </c>
      <c r="G74" s="840">
        <v>0.055</v>
      </c>
      <c r="H74" s="841">
        <v>41330</v>
      </c>
      <c r="I74" s="836">
        <v>8.14</v>
      </c>
      <c r="J74" s="837">
        <v>0.0556</v>
      </c>
      <c r="K74" s="838">
        <v>3251373.48</v>
      </c>
      <c r="L74" s="836">
        <v>100.61</v>
      </c>
      <c r="M74" s="838">
        <v>3271.21</v>
      </c>
      <c r="N74" s="837">
        <f>+M74/'סיכום נכסי הקרן'!total</f>
        <v>0.000102223030547721</v>
      </c>
    </row>
    <row r="75" spans="1:256">
      <c r="B75" s="839" t="s">
        <v>334</v>
      </c>
      <c r="C75" s="812">
        <v>91102799</v>
      </c>
      <c r="D75" s="812" t="s">
        <v>143</v>
      </c>
      <c r="E75" s="812" t="s">
        <v>327</v>
      </c>
      <c r="F75" s="812" t="s">
        <v>86</v>
      </c>
      <c r="G75" s="840">
        <v>0.048</v>
      </c>
      <c r="H75" s="841">
        <v>41339</v>
      </c>
      <c r="I75" s="836">
        <v>6.06</v>
      </c>
      <c r="J75" s="837">
        <v>0.0411</v>
      </c>
      <c r="K75" s="838">
        <v>13228292</v>
      </c>
      <c r="L75" s="836">
        <v>104.08</v>
      </c>
      <c r="M75" s="838">
        <v>13768.01</v>
      </c>
      <c r="N75" s="837">
        <f>+M75/'סיכום נכסי הקרן'!total</f>
        <v>0.000430240708120642</v>
      </c>
    </row>
    <row r="76" spans="1:256">
      <c r="B76" s="839" t="s">
        <v>334</v>
      </c>
      <c r="C76" s="812">
        <v>91102798</v>
      </c>
      <c r="D76" s="812" t="s">
        <v>143</v>
      </c>
      <c r="E76" s="812" t="s">
        <v>327</v>
      </c>
      <c r="F76" s="812" t="s">
        <v>86</v>
      </c>
      <c r="G76" s="840">
        <v>0.045</v>
      </c>
      <c r="H76" s="841">
        <v>41339</v>
      </c>
      <c r="I76" s="836">
        <v>6.09</v>
      </c>
      <c r="J76" s="837">
        <v>0.0412</v>
      </c>
      <c r="K76" s="838">
        <v>22499708</v>
      </c>
      <c r="L76" s="836">
        <v>102.56</v>
      </c>
      <c r="M76" s="838">
        <v>23075.7</v>
      </c>
      <c r="N76" s="837">
        <f>+M76/'סיכום נכסי הקרן'!total</f>
        <v>0.000721099527700771</v>
      </c>
    </row>
    <row r="77" spans="1:256">
      <c r="B77" s="839" t="s">
        <v>328</v>
      </c>
      <c r="C77" s="812">
        <v>14760844</v>
      </c>
      <c r="D77" s="812" t="s">
        <v>143</v>
      </c>
      <c r="E77" s="812" t="s">
        <v>327</v>
      </c>
      <c r="F77" s="812" t="s">
        <v>86</v>
      </c>
      <c r="G77" s="840">
        <v>0.06</v>
      </c>
      <c r="H77" s="841">
        <v>40742</v>
      </c>
      <c r="I77" s="836">
        <v>10.31</v>
      </c>
      <c r="J77" s="837">
        <v>0.0445</v>
      </c>
      <c r="K77" s="838">
        <v>36435263.64</v>
      </c>
      <c r="L77" s="836">
        <v>120.48</v>
      </c>
      <c r="M77" s="838">
        <v>43897.2</v>
      </c>
      <c r="N77" s="837">
        <f>+M77/'סיכום נכסי הקרן'!total</f>
        <v>0.00137175687790127</v>
      </c>
    </row>
    <row r="78" spans="1:256">
      <c r="B78" s="839" t="s">
        <v>332</v>
      </c>
      <c r="C78" s="812">
        <v>92321014</v>
      </c>
      <c r="D78" s="812" t="s">
        <v>152</v>
      </c>
      <c r="E78" s="812" t="s">
        <v>327</v>
      </c>
      <c r="F78" s="812" t="s">
        <v>36</v>
      </c>
      <c r="G78" s="840">
        <v>0.054</v>
      </c>
      <c r="H78" s="841">
        <v>40745</v>
      </c>
      <c r="I78" s="836">
        <v>1.28</v>
      </c>
      <c r="J78" s="837">
        <v>0.0228</v>
      </c>
      <c r="K78" s="838">
        <v>2288502.39</v>
      </c>
      <c r="L78" s="836">
        <v>102.94</v>
      </c>
      <c r="M78" s="838">
        <v>2362.7</v>
      </c>
      <c r="N78" s="837">
        <f>+M78/'סיכום נכסי הקרן'!total</f>
        <v>7.38327268121276e-05</v>
      </c>
    </row>
    <row r="79" spans="1:256">
      <c r="B79" s="839" t="s">
        <v>332</v>
      </c>
      <c r="C79" s="812">
        <v>9232</v>
      </c>
      <c r="D79" s="812" t="s">
        <v>152</v>
      </c>
      <c r="E79" s="812" t="s">
        <v>327</v>
      </c>
      <c r="F79" s="812" t="s">
        <v>36</v>
      </c>
      <c r="G79" s="840">
        <v>0.054</v>
      </c>
      <c r="H79" s="841">
        <v>40821</v>
      </c>
      <c r="I79" s="836">
        <v>1.28</v>
      </c>
      <c r="J79" s="837">
        <v>0.0138</v>
      </c>
      <c r="K79" s="838">
        <v>946615.29</v>
      </c>
      <c r="L79" s="836">
        <v>104.11</v>
      </c>
      <c r="M79" s="838">
        <v>988.38</v>
      </c>
      <c r="N79" s="837">
        <f>+M79/'סיכום נכסי הקרן'!total</f>
        <v>3.0886185519351e-05</v>
      </c>
    </row>
    <row r="80" spans="1:256">
      <c r="B80" s="839" t="s">
        <v>332</v>
      </c>
      <c r="C80" s="812">
        <v>9234</v>
      </c>
      <c r="D80" s="812" t="s">
        <v>152</v>
      </c>
      <c r="E80" s="812" t="s">
        <v>327</v>
      </c>
      <c r="F80" s="812" t="s">
        <v>36</v>
      </c>
      <c r="G80" s="840">
        <v>0.054</v>
      </c>
      <c r="H80" s="841">
        <v>40875</v>
      </c>
      <c r="I80" s="836">
        <v>1.28</v>
      </c>
      <c r="J80" s="837">
        <v>0.0148</v>
      </c>
      <c r="K80" s="838">
        <v>748968.07</v>
      </c>
      <c r="L80" s="836">
        <v>103.97</v>
      </c>
      <c r="M80" s="838">
        <v>780.96</v>
      </c>
      <c r="N80" s="837">
        <f>+M80/'סיכום נכסי הקרן'!total</f>
        <v>2.44044552127647e-05</v>
      </c>
    </row>
    <row r="81" spans="1:256">
      <c r="B81" s="839" t="s">
        <v>332</v>
      </c>
      <c r="C81" s="812">
        <v>9235</v>
      </c>
      <c r="D81" s="812" t="s">
        <v>152</v>
      </c>
      <c r="E81" s="812" t="s">
        <v>327</v>
      </c>
      <c r="F81" s="812" t="s">
        <v>36</v>
      </c>
      <c r="G81" s="840">
        <v>0.054</v>
      </c>
      <c r="H81" s="841">
        <v>40891</v>
      </c>
      <c r="I81" s="836">
        <v>1.28</v>
      </c>
      <c r="J81" s="837">
        <v>0.016</v>
      </c>
      <c r="K81" s="838">
        <v>905002.3</v>
      </c>
      <c r="L81" s="836">
        <v>103.82</v>
      </c>
      <c r="M81" s="838">
        <v>942.31</v>
      </c>
      <c r="N81" s="837">
        <f>+M81/'סיכום נכסי הקרן'!total</f>
        <v>2.94465301571659e-05</v>
      </c>
    </row>
    <row r="82" spans="1:256">
      <c r="B82" s="839" t="s">
        <v>332</v>
      </c>
      <c r="C82" s="812">
        <v>9236</v>
      </c>
      <c r="D82" s="812" t="s">
        <v>152</v>
      </c>
      <c r="E82" s="812" t="s">
        <v>327</v>
      </c>
      <c r="F82" s="812" t="s">
        <v>36</v>
      </c>
      <c r="G82" s="840">
        <v>0.054</v>
      </c>
      <c r="H82" s="841">
        <v>40926</v>
      </c>
      <c r="I82" s="836">
        <v>1.28</v>
      </c>
      <c r="J82" s="837">
        <v>0.0167</v>
      </c>
      <c r="K82" s="838">
        <v>2392528.83</v>
      </c>
      <c r="L82" s="836">
        <v>103.74</v>
      </c>
      <c r="M82" s="838">
        <v>2489.24</v>
      </c>
      <c r="N82" s="837">
        <f>+M82/'סיכום נכסי הקרן'!total</f>
        <v>7.77870135395186e-05</v>
      </c>
    </row>
    <row r="83" spans="1:256">
      <c r="B83" s="839" t="str">
        <v>בבטחונות אחרים-גורם 3</v>
      </c>
      <c r="C83" s="812">
        <v>4540060</v>
      </c>
      <c r="D83" s="812" t="s">
        <v>152</v>
      </c>
      <c r="E83" s="812" t="s">
        <v>327</v>
      </c>
      <c r="F83" s="812" t="s">
        <v>86</v>
      </c>
      <c r="G83" s="840">
        <v>0.051</v>
      </c>
      <c r="H83" s="841">
        <v>39262</v>
      </c>
      <c r="I83" s="836">
        <v>2.15</v>
      </c>
      <c r="J83" s="837">
        <v>0.0278</v>
      </c>
      <c r="K83" s="838">
        <v>3909311</v>
      </c>
      <c r="L83" s="836">
        <v>124.21</v>
      </c>
      <c r="M83" s="838">
        <v>4894.42</v>
      </c>
      <c r="N83" s="837">
        <f>+M83/'סיכום נכסי הקרן'!total</f>
        <v>0.000152947210718167</v>
      </c>
    </row>
    <row r="84" spans="1:256">
      <c r="B84" s="839" t="s">
        <v>335</v>
      </c>
      <c r="C84" s="812">
        <v>8558</v>
      </c>
      <c r="D84" s="812" t="s">
        <v>152</v>
      </c>
      <c r="E84" s="812" t="s">
        <v>327</v>
      </c>
      <c r="F84" s="812" t="s">
        <v>86</v>
      </c>
      <c r="G84" s="840">
        <v>0.059</v>
      </c>
      <c r="H84" s="841">
        <v>39533</v>
      </c>
      <c r="I84" s="836">
        <v>3.44</v>
      </c>
      <c r="J84" s="837">
        <v>0.0285</v>
      </c>
      <c r="K84" s="838">
        <v>5725839.9</v>
      </c>
      <c r="L84" s="836">
        <v>128.72</v>
      </c>
      <c r="M84" s="838">
        <v>7370.3</v>
      </c>
      <c r="N84" s="837">
        <f>+M84/'סיכום נכסי הקרן'!total</f>
        <v>0.000230316733577443</v>
      </c>
    </row>
    <row r="85" spans="1:256">
      <c r="B85" s="839" t="s">
        <v>335</v>
      </c>
      <c r="C85" s="812">
        <v>8559</v>
      </c>
      <c r="D85" s="812" t="s">
        <v>152</v>
      </c>
      <c r="E85" s="812" t="s">
        <v>327</v>
      </c>
      <c r="F85" s="812" t="s">
        <v>86</v>
      </c>
      <c r="G85" s="840">
        <v>0.059</v>
      </c>
      <c r="H85" s="841">
        <v>40407</v>
      </c>
      <c r="I85" s="836">
        <v>3.31</v>
      </c>
      <c r="J85" s="837">
        <v>0.0362</v>
      </c>
      <c r="K85" s="838">
        <v>911315.9</v>
      </c>
      <c r="L85" s="836">
        <v>114.51</v>
      </c>
      <c r="M85" s="838">
        <v>1043.55</v>
      </c>
      <c r="N85" s="837">
        <f>+M85/'סיכום נכסי הקרן'!total</f>
        <v>3.2610209533498e-05</v>
      </c>
    </row>
    <row r="86" spans="1:256">
      <c r="B86" s="839" t="s">
        <v>335</v>
      </c>
      <c r="C86" s="812">
        <v>8560</v>
      </c>
      <c r="D86" s="812" t="s">
        <v>152</v>
      </c>
      <c r="E86" s="812" t="s">
        <v>327</v>
      </c>
      <c r="F86" s="812" t="s">
        <v>86</v>
      </c>
      <c r="G86" s="840">
        <v>0.059</v>
      </c>
      <c r="H86" s="841">
        <v>40813</v>
      </c>
      <c r="I86" s="836">
        <v>3.28</v>
      </c>
      <c r="J86" s="837">
        <v>0.0282</v>
      </c>
      <c r="K86" s="838">
        <v>969186.85</v>
      </c>
      <c r="L86" s="836">
        <v>112.9</v>
      </c>
      <c r="M86" s="838">
        <v>1094.21</v>
      </c>
      <c r="N86" s="837">
        <f>+M86/'סיכום נכסי הקרן'!total</f>
        <v>3.41932991937606e-05</v>
      </c>
    </row>
    <row r="87" spans="1:256">
      <c r="B87" s="839" t="s">
        <v>326</v>
      </c>
      <c r="C87" s="812">
        <v>90150200</v>
      </c>
      <c r="D87" s="812" t="s">
        <v>152</v>
      </c>
      <c r="E87" s="812" t="s">
        <v>54</v>
      </c>
      <c r="F87" s="812" t="s">
        <v>86</v>
      </c>
      <c r="G87" s="840">
        <v>0.072</v>
      </c>
      <c r="H87" s="841">
        <v>40618</v>
      </c>
      <c r="I87" s="836">
        <v>8.17</v>
      </c>
      <c r="J87" s="837">
        <v>0.0466</v>
      </c>
      <c r="K87" s="838">
        <v>34760939.8</v>
      </c>
      <c r="L87" s="836">
        <v>127.28</v>
      </c>
      <c r="M87" s="838">
        <v>44243.72</v>
      </c>
      <c r="N87" s="837">
        <f>+M87/'סיכום נכסי הקרן'!total</f>
        <v>0.00138258538617356</v>
      </c>
    </row>
    <row r="88" spans="1:256">
      <c r="B88" s="839" t="str">
        <v>בבטחונות אחרים-גורם 22</v>
      </c>
      <c r="C88" s="812">
        <v>9911</v>
      </c>
      <c r="D88" s="812" t="s">
        <v>93</v>
      </c>
      <c r="E88" s="812" t="s">
        <v>327</v>
      </c>
      <c r="F88" s="812" t="s">
        <v>86</v>
      </c>
      <c r="G88" s="840">
        <v>0.068</v>
      </c>
      <c r="H88" s="841">
        <v>40281</v>
      </c>
      <c r="I88" s="836">
        <v>3.54</v>
      </c>
      <c r="J88" s="837">
        <v>0.0364</v>
      </c>
      <c r="K88" s="838">
        <v>93500000</v>
      </c>
      <c r="L88" s="836">
        <v>123.48</v>
      </c>
      <c r="M88" s="838">
        <f>115453.8-29.204</f>
        <v>115424.596</v>
      </c>
      <c r="N88" s="837">
        <f>+M88/'סיכום נכסי הקרן'!total</f>
        <v>0.00360693810634791</v>
      </c>
    </row>
    <row r="89" spans="1:256">
      <c r="B89" s="835" t="s">
        <v>336</v>
      </c>
      <c r="G89" s="840"/>
      <c r="H89" s="841"/>
      <c r="I89" s="836">
        <v>6.28</v>
      </c>
      <c r="J89" s="837">
        <v>0.0366</v>
      </c>
      <c r="K89" s="838"/>
      <c r="L89" s="836"/>
      <c r="M89" s="838">
        <f>SUM(M16:M88)</f>
        <v>699055.336</v>
      </c>
      <c r="N89" s="837">
        <f>+M89/'סיכום נכסי הקרן'!total</f>
        <v>0.0218449915983612</v>
      </c>
    </row>
    <row r="90" spans="1:256">
      <c r="B90" s="835"/>
      <c r="I90" s="836"/>
      <c r="J90" s="837"/>
      <c r="K90" s="838"/>
      <c r="L90" s="836"/>
    </row>
    <row r="91" spans="1:256">
      <c r="B91" s="835" t="s">
        <v>337</v>
      </c>
      <c r="I91" s="836"/>
      <c r="J91" s="837"/>
      <c r="K91" s="838"/>
      <c r="L91" s="836"/>
    </row>
    <row r="92" spans="1:256">
      <c r="B92" s="839" t="s">
        <v>338</v>
      </c>
      <c r="C92" s="812">
        <v>9906</v>
      </c>
      <c r="D92" s="812" t="s">
        <v>143</v>
      </c>
      <c r="E92" s="812" t="s">
        <v>327</v>
      </c>
      <c r="F92" s="812" t="s">
        <v>86</v>
      </c>
      <c r="G92" s="840">
        <v>0.05</v>
      </c>
      <c r="H92" s="841">
        <v>40413</v>
      </c>
      <c r="I92" s="836">
        <v>0.24</v>
      </c>
      <c r="J92" s="837">
        <v>-0.0146</v>
      </c>
      <c r="K92" s="838">
        <v>2071991.13</v>
      </c>
      <c r="L92" s="836">
        <v>106.91</v>
      </c>
      <c r="M92" s="838">
        <v>2215.17</v>
      </c>
      <c r="N92" s="837">
        <f>+M92/'סיכום נכסי הקרן'!total</f>
        <v>6.92225172270795e-05</v>
      </c>
    </row>
    <row r="93" spans="1:256">
      <c r="B93" s="839" t="s">
        <v>338</v>
      </c>
      <c r="C93" s="812">
        <v>10505</v>
      </c>
      <c r="D93" s="812" t="s">
        <v>152</v>
      </c>
      <c r="E93" s="812" t="s">
        <v>327</v>
      </c>
      <c r="F93" s="812" t="s">
        <v>86</v>
      </c>
      <c r="G93" s="840">
        <v>0.041</v>
      </c>
      <c r="H93" s="841">
        <v>40751</v>
      </c>
      <c r="I93" s="836">
        <v>0.71</v>
      </c>
      <c r="J93" s="837">
        <v>0.0165</v>
      </c>
      <c r="K93" s="838">
        <v>6939917.91</v>
      </c>
      <c r="L93" s="836">
        <v>103.25</v>
      </c>
      <c r="M93" s="838">
        <v>7165.47</v>
      </c>
      <c r="N93" s="837">
        <f>+M93/'סיכום נכסי הקרן'!total</f>
        <v>0.000223915938964107</v>
      </c>
    </row>
    <row r="94" spans="1:256">
      <c r="B94" s="835" t="s">
        <v>339</v>
      </c>
      <c r="G94" s="840"/>
      <c r="H94" s="841"/>
      <c r="I94" s="836">
        <v>0.6</v>
      </c>
      <c r="J94" s="837">
        <v>0.0092</v>
      </c>
      <c r="K94" s="838"/>
      <c r="L94" s="836"/>
      <c r="M94" s="838">
        <f>SUM(M92:M93)</f>
        <v>9380.64</v>
      </c>
      <c r="N94" s="837">
        <f>+M94/'סיכום נכסי הקרן'!total</f>
        <v>0.000293138456191187</v>
      </c>
    </row>
    <row r="95" spans="1:256">
      <c r="B95" s="835"/>
      <c r="I95" s="836"/>
      <c r="J95" s="837"/>
      <c r="K95" s="838"/>
      <c r="L95" s="836"/>
    </row>
    <row r="96" spans="1:256">
      <c r="B96" s="831" t="s">
        <v>90</v>
      </c>
      <c r="C96" s="814"/>
      <c r="D96" s="814"/>
      <c r="E96" s="814"/>
      <c r="F96" s="814"/>
      <c r="G96" s="843"/>
      <c r="H96" s="844"/>
      <c r="I96" s="832">
        <v>5.56</v>
      </c>
      <c r="J96" s="833">
        <v>0.0382</v>
      </c>
      <c r="K96" s="834"/>
      <c r="L96" s="832"/>
      <c r="M96" s="834">
        <f>+M94+M89+M13</f>
        <v>837371.352</v>
      </c>
      <c r="N96" s="833">
        <f>+M96/'סיכום נכסי הקרן'!total</f>
        <v>0.0261672706109612</v>
      </c>
    </row>
    <row r="97" spans="1:256">
      <c r="B97" s="845"/>
      <c r="I97" s="836"/>
      <c r="J97" s="837"/>
      <c r="K97" s="838"/>
      <c r="L97" s="836"/>
    </row>
    <row r="98" spans="1:256">
      <c r="B98" s="846" t="s">
        <v>340</v>
      </c>
      <c r="C98" s="847"/>
      <c r="D98" s="847"/>
      <c r="E98" s="847"/>
      <c r="F98" s="847"/>
      <c r="G98" s="848"/>
      <c r="H98" s="849"/>
      <c r="I98" s="850">
        <v>5.56</v>
      </c>
      <c r="J98" s="851">
        <v>0.0382</v>
      </c>
      <c r="K98" s="852"/>
      <c r="L98" s="850"/>
      <c r="M98" s="852">
        <f>+M96</f>
        <v>837371.352</v>
      </c>
      <c r="N98" s="851">
        <f>+M98/'סיכום נכסי הקרן'!total</f>
        <v>0.0261672706109612</v>
      </c>
    </row>
    <row r="99" spans="1:256">
      <c r="B99" s="853"/>
      <c r="C99" s="854"/>
      <c r="D99" s="854"/>
      <c r="E99" s="854"/>
      <c r="F99" s="854"/>
      <c r="G99" s="854"/>
      <c r="H99" s="854"/>
      <c r="I99" s="855"/>
      <c r="J99" s="856"/>
      <c r="K99" s="857"/>
      <c r="L99" s="855"/>
      <c r="M99" s="854"/>
      <c r="N99" s="854"/>
    </row>
    <row r="157" spans="1:256">
      <c r="A157" s="814"/>
      <c r="O157" s="814"/>
      <c r="P157" s="814"/>
      <c r="Q157" s="814"/>
      <c r="R157" s="814"/>
      <c r="S157" s="814"/>
      <c r="T157" s="814"/>
      <c r="U157" s="814"/>
      <c r="V157" s="814"/>
      <c r="W157" s="814"/>
      <c r="X157" s="814"/>
      <c r="Y157" s="814"/>
      <c r="Z157" s="814"/>
      <c r="AA157" s="814"/>
      <c r="AB157" s="814"/>
      <c r="AC157" s="814"/>
      <c r="AD157" s="814"/>
      <c r="AE157" s="814"/>
      <c r="AF157" s="814"/>
      <c r="AG157" s="814"/>
      <c r="AH157" s="814"/>
      <c r="AI157" s="814"/>
      <c r="AJ157" s="814"/>
      <c r="AK157" s="814"/>
      <c r="AL157" s="814"/>
      <c r="AM157" s="814"/>
      <c r="AN157" s="814"/>
      <c r="AO157" s="814"/>
      <c r="AP157" s="814"/>
      <c r="AQ157" s="814"/>
      <c r="AR157" s="814"/>
      <c r="AS157" s="814"/>
      <c r="AT157" s="814"/>
      <c r="AU157" s="814"/>
      <c r="AV157" s="814"/>
      <c r="AW157" s="814"/>
      <c r="AX157" s="814"/>
      <c r="AY157" s="814"/>
      <c r="AZ157" s="814"/>
      <c r="BA157" s="814"/>
      <c r="BB157" s="814"/>
      <c r="BC157" s="814"/>
      <c r="BD157" s="814"/>
      <c r="BE157" s="814"/>
      <c r="BF157" s="814"/>
      <c r="BG157" s="814"/>
      <c r="BH157" s="814"/>
      <c r="BI157" s="814"/>
      <c r="BJ157" s="814"/>
      <c r="BK157" s="814"/>
      <c r="BL157" s="814"/>
      <c r="BM157" s="814"/>
      <c r="BN157" s="814"/>
      <c r="BO157" s="814"/>
      <c r="BP157" s="814"/>
      <c r="BQ157" s="814"/>
      <c r="BR157" s="814"/>
      <c r="BS157" s="814"/>
      <c r="BT157" s="814"/>
      <c r="BU157" s="814"/>
      <c r="BV157" s="814"/>
      <c r="BW157" s="814"/>
      <c r="BX157" s="814"/>
      <c r="BY157" s="814"/>
      <c r="BZ157" s="814"/>
      <c r="CA157" s="814"/>
      <c r="CB157" s="814"/>
      <c r="CC157" s="814"/>
      <c r="CD157" s="814"/>
      <c r="CE157" s="814"/>
      <c r="CF157" s="814"/>
      <c r="CG157" s="814"/>
      <c r="CH157" s="814"/>
      <c r="CI157" s="814"/>
      <c r="CJ157" s="814"/>
      <c r="CK157" s="814"/>
      <c r="CL157" s="814"/>
      <c r="CM157" s="814"/>
      <c r="CN157" s="814"/>
      <c r="CO157" s="814"/>
      <c r="CP157" s="814"/>
      <c r="CQ157" s="814"/>
      <c r="CR157" s="814"/>
      <c r="CS157" s="814"/>
      <c r="CT157" s="814"/>
      <c r="CU157" s="814"/>
      <c r="CV157" s="814"/>
      <c r="CW157" s="814"/>
      <c r="CX157" s="814"/>
      <c r="CY157" s="814"/>
      <c r="CZ157" s="814"/>
      <c r="DA157" s="814"/>
      <c r="DB157" s="814"/>
      <c r="DC157" s="814"/>
      <c r="DD157" s="814"/>
      <c r="DE157" s="814"/>
      <c r="DF157" s="814"/>
      <c r="DG157" s="814"/>
      <c r="DH157" s="814"/>
      <c r="DI157" s="814"/>
      <c r="DJ157" s="814"/>
      <c r="DK157" s="814"/>
      <c r="DL157" s="814"/>
      <c r="DM157" s="814"/>
      <c r="DN157" s="814"/>
      <c r="DO157" s="814"/>
      <c r="DP157" s="814"/>
      <c r="DQ157" s="814"/>
      <c r="DR157" s="814"/>
      <c r="DS157" s="814"/>
      <c r="DT157" s="814"/>
      <c r="DU157" s="814"/>
      <c r="DV157" s="814"/>
      <c r="DW157" s="814"/>
      <c r="DX157" s="814"/>
      <c r="DY157" s="814"/>
      <c r="DZ157" s="814"/>
      <c r="EA157" s="814"/>
      <c r="EB157" s="814"/>
      <c r="EC157" s="814"/>
      <c r="ED157" s="814"/>
      <c r="EE157" s="814"/>
      <c r="EF157" s="814"/>
      <c r="EG157" s="814"/>
      <c r="EH157" s="814"/>
      <c r="EI157" s="814"/>
      <c r="EJ157" s="814"/>
      <c r="EK157" s="814"/>
      <c r="EL157" s="814"/>
      <c r="EM157" s="814"/>
      <c r="EN157" s="814"/>
      <c r="EO157" s="814"/>
      <c r="EP157" s="814"/>
      <c r="EQ157" s="814"/>
      <c r="ER157" s="814"/>
      <c r="ES157" s="814"/>
      <c r="ET157" s="814"/>
      <c r="EU157" s="814"/>
      <c r="EV157" s="814"/>
      <c r="EW157" s="814"/>
      <c r="EX157" s="814"/>
      <c r="EY157" s="814"/>
      <c r="EZ157" s="814"/>
      <c r="FA157" s="814"/>
      <c r="FB157" s="814"/>
      <c r="FC157" s="814"/>
      <c r="FD157" s="814"/>
      <c r="FE157" s="814"/>
      <c r="FF157" s="814"/>
      <c r="FG157" s="814"/>
      <c r="FH157" s="814"/>
      <c r="FI157" s="814"/>
      <c r="FJ157" s="814"/>
      <c r="FK157" s="814"/>
      <c r="FL157" s="814"/>
      <c r="FM157" s="814"/>
      <c r="FN157" s="814"/>
      <c r="FO157" s="814"/>
      <c r="FP157" s="814"/>
      <c r="FQ157" s="814"/>
      <c r="FR157" s="814"/>
      <c r="FS157" s="814"/>
      <c r="FT157" s="814"/>
      <c r="FU157" s="814"/>
      <c r="FV157" s="814"/>
      <c r="FW157" s="814"/>
      <c r="FX157" s="814"/>
      <c r="FY157" s="814"/>
      <c r="FZ157" s="814"/>
      <c r="GA157" s="814"/>
      <c r="GB157" s="814"/>
      <c r="GC157" s="814"/>
      <c r="GD157" s="814"/>
      <c r="GE157" s="814"/>
      <c r="GF157" s="814"/>
      <c r="GG157" s="814"/>
      <c r="GH157" s="814"/>
      <c r="GI157" s="814"/>
      <c r="GJ157" s="814"/>
      <c r="GK157" s="814"/>
      <c r="GL157" s="814"/>
      <c r="GM157" s="814"/>
      <c r="GN157" s="814"/>
      <c r="GO157" s="814"/>
      <c r="GP157" s="814"/>
      <c r="GQ157" s="814"/>
      <c r="GR157" s="814"/>
      <c r="GS157" s="814"/>
      <c r="GT157" s="814"/>
      <c r="GU157" s="814"/>
      <c r="GV157" s="814"/>
      <c r="GW157" s="814"/>
      <c r="GX157" s="814"/>
      <c r="GY157" s="814"/>
      <c r="GZ157" s="814"/>
      <c r="HA157" s="814"/>
      <c r="HB157" s="814"/>
      <c r="HC157" s="814"/>
      <c r="HD157" s="814"/>
      <c r="HE157" s="814"/>
      <c r="HF157" s="814"/>
      <c r="HG157" s="814"/>
      <c r="HH157" s="814"/>
      <c r="HI157" s="814"/>
      <c r="HJ157" s="814"/>
      <c r="HK157" s="814"/>
      <c r="HL157" s="814"/>
      <c r="HM157" s="814"/>
      <c r="HN157" s="814"/>
      <c r="HO157" s="814"/>
      <c r="HP157" s="814"/>
      <c r="HQ157" s="814"/>
      <c r="HR157" s="814"/>
      <c r="HS157" s="814"/>
      <c r="HT157" s="814"/>
      <c r="HU157" s="814"/>
      <c r="HV157" s="814"/>
      <c r="HW157" s="814"/>
      <c r="HX157" s="814"/>
      <c r="HY157" s="814"/>
      <c r="HZ157" s="814"/>
      <c r="IA157" s="814"/>
      <c r="IB157" s="814"/>
      <c r="IC157" s="814"/>
      <c r="ID157" s="814"/>
      <c r="IE157" s="814"/>
      <c r="IF157" s="814"/>
      <c r="IG157" s="814"/>
      <c r="IH157" s="814"/>
      <c r="II157" s="814"/>
      <c r="IJ157" s="814"/>
      <c r="IK157" s="814"/>
      <c r="IL157" s="814"/>
      <c r="IM157" s="814"/>
      <c r="IN157" s="814"/>
      <c r="IO157" s="814"/>
      <c r="IP157" s="814"/>
      <c r="IQ157" s="814"/>
      <c r="IR157" s="814"/>
      <c r="IS157" s="814"/>
      <c r="IT157" s="814"/>
      <c r="IU157" s="814"/>
      <c r="IV157" s="814"/>
    </row>
    <row r="159" spans="1:256">
      <c r="A159" s="814"/>
      <c r="O159" s="814"/>
      <c r="P159" s="814"/>
      <c r="Q159" s="814"/>
      <c r="R159" s="814"/>
      <c r="S159" s="814"/>
      <c r="T159" s="814"/>
      <c r="U159" s="814"/>
      <c r="V159" s="814"/>
      <c r="W159" s="814"/>
      <c r="X159" s="814"/>
      <c r="Y159" s="814"/>
      <c r="Z159" s="814"/>
      <c r="AA159" s="814"/>
      <c r="AB159" s="814"/>
      <c r="AC159" s="814"/>
      <c r="AD159" s="814"/>
      <c r="AE159" s="814"/>
      <c r="AF159" s="814"/>
      <c r="AG159" s="814"/>
      <c r="AH159" s="814"/>
      <c r="AI159" s="814"/>
      <c r="AJ159" s="814"/>
      <c r="AK159" s="814"/>
      <c r="AL159" s="814"/>
      <c r="AM159" s="814"/>
      <c r="AN159" s="814"/>
      <c r="AO159" s="814"/>
      <c r="AP159" s="814"/>
      <c r="AQ159" s="814"/>
      <c r="AR159" s="814"/>
      <c r="AS159" s="814"/>
      <c r="AT159" s="814"/>
      <c r="AU159" s="814"/>
      <c r="AV159" s="814"/>
      <c r="AW159" s="814"/>
      <c r="AX159" s="814"/>
      <c r="AY159" s="814"/>
      <c r="AZ159" s="814"/>
      <c r="BA159" s="814"/>
      <c r="BB159" s="814"/>
      <c r="BC159" s="814"/>
      <c r="BD159" s="814"/>
      <c r="BE159" s="814"/>
      <c r="BF159" s="814"/>
      <c r="BG159" s="814"/>
      <c r="BH159" s="814"/>
      <c r="BI159" s="814"/>
      <c r="BJ159" s="814"/>
      <c r="BK159" s="814"/>
      <c r="BL159" s="814"/>
      <c r="BM159" s="814"/>
      <c r="BN159" s="814"/>
      <c r="BO159" s="814"/>
      <c r="BP159" s="814"/>
      <c r="BQ159" s="814"/>
      <c r="BR159" s="814"/>
      <c r="BS159" s="814"/>
      <c r="BT159" s="814"/>
      <c r="BU159" s="814"/>
      <c r="BV159" s="814"/>
      <c r="BW159" s="814"/>
      <c r="BX159" s="814"/>
      <c r="BY159" s="814"/>
      <c r="BZ159" s="814"/>
      <c r="CA159" s="814"/>
      <c r="CB159" s="814"/>
      <c r="CC159" s="814"/>
      <c r="CD159" s="814"/>
      <c r="CE159" s="814"/>
      <c r="CF159" s="814"/>
      <c r="CG159" s="814"/>
      <c r="CH159" s="814"/>
      <c r="CI159" s="814"/>
      <c r="CJ159" s="814"/>
      <c r="CK159" s="814"/>
      <c r="CL159" s="814"/>
      <c r="CM159" s="814"/>
      <c r="CN159" s="814"/>
      <c r="CO159" s="814"/>
      <c r="CP159" s="814"/>
      <c r="CQ159" s="814"/>
      <c r="CR159" s="814"/>
      <c r="CS159" s="814"/>
      <c r="CT159" s="814"/>
      <c r="CU159" s="814"/>
      <c r="CV159" s="814"/>
      <c r="CW159" s="814"/>
      <c r="CX159" s="814"/>
      <c r="CY159" s="814"/>
      <c r="CZ159" s="814"/>
      <c r="DA159" s="814"/>
      <c r="DB159" s="814"/>
      <c r="DC159" s="814"/>
      <c r="DD159" s="814"/>
      <c r="DE159" s="814"/>
      <c r="DF159" s="814"/>
      <c r="DG159" s="814"/>
      <c r="DH159" s="814"/>
      <c r="DI159" s="814"/>
      <c r="DJ159" s="814"/>
      <c r="DK159" s="814"/>
      <c r="DL159" s="814"/>
      <c r="DM159" s="814"/>
      <c r="DN159" s="814"/>
      <c r="DO159" s="814"/>
      <c r="DP159" s="814"/>
      <c r="DQ159" s="814"/>
      <c r="DR159" s="814"/>
      <c r="DS159" s="814"/>
      <c r="DT159" s="814"/>
      <c r="DU159" s="814"/>
      <c r="DV159" s="814"/>
      <c r="DW159" s="814"/>
      <c r="DX159" s="814"/>
      <c r="DY159" s="814"/>
      <c r="DZ159" s="814"/>
      <c r="EA159" s="814"/>
      <c r="EB159" s="814"/>
      <c r="EC159" s="814"/>
      <c r="ED159" s="814"/>
      <c r="EE159" s="814"/>
      <c r="EF159" s="814"/>
      <c r="EG159" s="814"/>
      <c r="EH159" s="814"/>
      <c r="EI159" s="814"/>
      <c r="EJ159" s="814"/>
      <c r="EK159" s="814"/>
      <c r="EL159" s="814"/>
      <c r="EM159" s="814"/>
      <c r="EN159" s="814"/>
      <c r="EO159" s="814"/>
      <c r="EP159" s="814"/>
      <c r="EQ159" s="814"/>
      <c r="ER159" s="814"/>
      <c r="ES159" s="814"/>
      <c r="ET159" s="814"/>
      <c r="EU159" s="814"/>
      <c r="EV159" s="814"/>
      <c r="EW159" s="814"/>
      <c r="EX159" s="814"/>
      <c r="EY159" s="814"/>
      <c r="EZ159" s="814"/>
      <c r="FA159" s="814"/>
      <c r="FB159" s="814"/>
      <c r="FC159" s="814"/>
      <c r="FD159" s="814"/>
      <c r="FE159" s="814"/>
      <c r="FF159" s="814"/>
      <c r="FG159" s="814"/>
      <c r="FH159" s="814"/>
      <c r="FI159" s="814"/>
      <c r="FJ159" s="814"/>
      <c r="FK159" s="814"/>
      <c r="FL159" s="814"/>
      <c r="FM159" s="814"/>
      <c r="FN159" s="814"/>
      <c r="FO159" s="814"/>
      <c r="FP159" s="814"/>
      <c r="FQ159" s="814"/>
      <c r="FR159" s="814"/>
      <c r="FS159" s="814"/>
      <c r="FT159" s="814"/>
      <c r="FU159" s="814"/>
      <c r="FV159" s="814"/>
      <c r="FW159" s="814"/>
      <c r="FX159" s="814"/>
      <c r="FY159" s="814"/>
      <c r="FZ159" s="814"/>
      <c r="GA159" s="814"/>
      <c r="GB159" s="814"/>
      <c r="GC159" s="814"/>
      <c r="GD159" s="814"/>
      <c r="GE159" s="814"/>
      <c r="GF159" s="814"/>
      <c r="GG159" s="814"/>
      <c r="GH159" s="814"/>
      <c r="GI159" s="814"/>
      <c r="GJ159" s="814"/>
      <c r="GK159" s="814"/>
      <c r="GL159" s="814"/>
      <c r="GM159" s="814"/>
      <c r="GN159" s="814"/>
      <c r="GO159" s="814"/>
      <c r="GP159" s="814"/>
      <c r="GQ159" s="814"/>
      <c r="GR159" s="814"/>
      <c r="GS159" s="814"/>
      <c r="GT159" s="814"/>
      <c r="GU159" s="814"/>
      <c r="GV159" s="814"/>
      <c r="GW159" s="814"/>
      <c r="GX159" s="814"/>
      <c r="GY159" s="814"/>
      <c r="GZ159" s="814"/>
      <c r="HA159" s="814"/>
      <c r="HB159" s="814"/>
      <c r="HC159" s="814"/>
      <c r="HD159" s="814"/>
      <c r="HE159" s="814"/>
      <c r="HF159" s="814"/>
      <c r="HG159" s="814"/>
      <c r="HH159" s="814"/>
      <c r="HI159" s="814"/>
      <c r="HJ159" s="814"/>
      <c r="HK159" s="814"/>
      <c r="HL159" s="814"/>
      <c r="HM159" s="814"/>
      <c r="HN159" s="814"/>
      <c r="HO159" s="814"/>
      <c r="HP159" s="814"/>
      <c r="HQ159" s="814"/>
      <c r="HR159" s="814"/>
      <c r="HS159" s="814"/>
      <c r="HT159" s="814"/>
      <c r="HU159" s="814"/>
      <c r="HV159" s="814"/>
      <c r="HW159" s="814"/>
      <c r="HX159" s="814"/>
      <c r="HY159" s="814"/>
      <c r="HZ159" s="814"/>
      <c r="IA159" s="814"/>
      <c r="IB159" s="814"/>
      <c r="IC159" s="814"/>
      <c r="ID159" s="814"/>
      <c r="IE159" s="814"/>
      <c r="IF159" s="814"/>
      <c r="IG159" s="814"/>
      <c r="IH159" s="814"/>
      <c r="II159" s="814"/>
      <c r="IJ159" s="814"/>
      <c r="IK159" s="814"/>
      <c r="IL159" s="814"/>
      <c r="IM159" s="814"/>
      <c r="IN159" s="814"/>
      <c r="IO159" s="814"/>
      <c r="IP159" s="814"/>
      <c r="IQ159" s="814"/>
      <c r="IR159" s="814"/>
      <c r="IS159" s="814"/>
      <c r="IT159" s="814"/>
      <c r="IU159" s="814"/>
      <c r="IV159" s="814"/>
    </row>
    <row r="166" spans="1:256">
      <c r="A166" s="814"/>
      <c r="O166" s="814"/>
      <c r="P166" s="814"/>
      <c r="Q166" s="814"/>
      <c r="R166" s="814"/>
      <c r="S166" s="814"/>
      <c r="T166" s="814"/>
      <c r="U166" s="814"/>
      <c r="V166" s="814"/>
      <c r="W166" s="814"/>
      <c r="X166" s="814"/>
      <c r="Y166" s="814"/>
      <c r="Z166" s="814"/>
      <c r="AA166" s="814"/>
      <c r="AB166" s="814"/>
      <c r="AC166" s="814"/>
      <c r="AD166" s="814"/>
      <c r="AE166" s="814"/>
      <c r="AF166" s="814"/>
      <c r="AG166" s="814"/>
      <c r="AH166" s="814"/>
      <c r="AI166" s="814"/>
      <c r="AJ166" s="814"/>
      <c r="AK166" s="814"/>
      <c r="AL166" s="814"/>
      <c r="AM166" s="814"/>
      <c r="AN166" s="814"/>
      <c r="AO166" s="814"/>
      <c r="AP166" s="814"/>
      <c r="AQ166" s="814"/>
      <c r="AR166" s="814"/>
      <c r="AS166" s="814"/>
      <c r="AT166" s="814"/>
      <c r="AU166" s="814"/>
      <c r="AV166" s="814"/>
      <c r="AW166" s="814"/>
      <c r="AX166" s="814"/>
      <c r="AY166" s="814"/>
      <c r="AZ166" s="814"/>
      <c r="BA166" s="814"/>
      <c r="BB166" s="814"/>
      <c r="BC166" s="814"/>
      <c r="BD166" s="814"/>
      <c r="BE166" s="814"/>
      <c r="BF166" s="814"/>
      <c r="BG166" s="814"/>
      <c r="BH166" s="814"/>
      <c r="BI166" s="814"/>
      <c r="BJ166" s="814"/>
      <c r="BK166" s="814"/>
      <c r="BL166" s="814"/>
      <c r="BM166" s="814"/>
      <c r="BN166" s="814"/>
      <c r="BO166" s="814"/>
      <c r="BP166" s="814"/>
      <c r="BQ166" s="814"/>
      <c r="BR166" s="814"/>
      <c r="BS166" s="814"/>
      <c r="BT166" s="814"/>
      <c r="BU166" s="814"/>
      <c r="BV166" s="814"/>
      <c r="BW166" s="814"/>
      <c r="BX166" s="814"/>
      <c r="BY166" s="814"/>
      <c r="BZ166" s="814"/>
      <c r="CA166" s="814"/>
      <c r="CB166" s="814"/>
      <c r="CC166" s="814"/>
      <c r="CD166" s="814"/>
      <c r="CE166" s="814"/>
      <c r="CF166" s="814"/>
      <c r="CG166" s="814"/>
      <c r="CH166" s="814"/>
      <c r="CI166" s="814"/>
      <c r="CJ166" s="814"/>
      <c r="CK166" s="814"/>
      <c r="CL166" s="814"/>
      <c r="CM166" s="814"/>
      <c r="CN166" s="814"/>
      <c r="CO166" s="814"/>
      <c r="CP166" s="814"/>
      <c r="CQ166" s="814"/>
      <c r="CR166" s="814"/>
      <c r="CS166" s="814"/>
      <c r="CT166" s="814"/>
      <c r="CU166" s="814"/>
      <c r="CV166" s="814"/>
      <c r="CW166" s="814"/>
      <c r="CX166" s="814"/>
      <c r="CY166" s="814"/>
      <c r="CZ166" s="814"/>
      <c r="DA166" s="814"/>
      <c r="DB166" s="814"/>
      <c r="DC166" s="814"/>
      <c r="DD166" s="814"/>
      <c r="DE166" s="814"/>
      <c r="DF166" s="814"/>
      <c r="DG166" s="814"/>
      <c r="DH166" s="814"/>
      <c r="DI166" s="814"/>
      <c r="DJ166" s="814"/>
      <c r="DK166" s="814"/>
      <c r="DL166" s="814"/>
      <c r="DM166" s="814"/>
      <c r="DN166" s="814"/>
      <c r="DO166" s="814"/>
      <c r="DP166" s="814"/>
      <c r="DQ166" s="814"/>
      <c r="DR166" s="814"/>
      <c r="DS166" s="814"/>
      <c r="DT166" s="814"/>
      <c r="DU166" s="814"/>
      <c r="DV166" s="814"/>
      <c r="DW166" s="814"/>
      <c r="DX166" s="814"/>
      <c r="DY166" s="814"/>
      <c r="DZ166" s="814"/>
      <c r="EA166" s="814"/>
      <c r="EB166" s="814"/>
      <c r="EC166" s="814"/>
      <c r="ED166" s="814"/>
      <c r="EE166" s="814"/>
      <c r="EF166" s="814"/>
      <c r="EG166" s="814"/>
      <c r="EH166" s="814"/>
      <c r="EI166" s="814"/>
      <c r="EJ166" s="814"/>
      <c r="EK166" s="814"/>
      <c r="EL166" s="814"/>
      <c r="EM166" s="814"/>
      <c r="EN166" s="814"/>
      <c r="EO166" s="814"/>
      <c r="EP166" s="814"/>
      <c r="EQ166" s="814"/>
      <c r="ER166" s="814"/>
      <c r="ES166" s="814"/>
      <c r="ET166" s="814"/>
      <c r="EU166" s="814"/>
      <c r="EV166" s="814"/>
      <c r="EW166" s="814"/>
      <c r="EX166" s="814"/>
      <c r="EY166" s="814"/>
      <c r="EZ166" s="814"/>
      <c r="FA166" s="814"/>
      <c r="FB166" s="814"/>
      <c r="FC166" s="814"/>
      <c r="FD166" s="814"/>
      <c r="FE166" s="814"/>
      <c r="FF166" s="814"/>
      <c r="FG166" s="814"/>
      <c r="FH166" s="814"/>
      <c r="FI166" s="814"/>
      <c r="FJ166" s="814"/>
      <c r="FK166" s="814"/>
      <c r="FL166" s="814"/>
      <c r="FM166" s="814"/>
      <c r="FN166" s="814"/>
      <c r="FO166" s="814"/>
      <c r="FP166" s="814"/>
      <c r="FQ166" s="814"/>
      <c r="FR166" s="814"/>
      <c r="FS166" s="814"/>
      <c r="FT166" s="814"/>
      <c r="FU166" s="814"/>
      <c r="FV166" s="814"/>
      <c r="FW166" s="814"/>
      <c r="FX166" s="814"/>
      <c r="FY166" s="814"/>
      <c r="FZ166" s="814"/>
      <c r="GA166" s="814"/>
      <c r="GB166" s="814"/>
      <c r="GC166" s="814"/>
      <c r="GD166" s="814"/>
      <c r="GE166" s="814"/>
      <c r="GF166" s="814"/>
      <c r="GG166" s="814"/>
      <c r="GH166" s="814"/>
      <c r="GI166" s="814"/>
      <c r="GJ166" s="814"/>
      <c r="GK166" s="814"/>
      <c r="GL166" s="814"/>
      <c r="GM166" s="814"/>
      <c r="GN166" s="814"/>
      <c r="GO166" s="814"/>
      <c r="GP166" s="814"/>
      <c r="GQ166" s="814"/>
      <c r="GR166" s="814"/>
      <c r="GS166" s="814"/>
      <c r="GT166" s="814"/>
      <c r="GU166" s="814"/>
      <c r="GV166" s="814"/>
      <c r="GW166" s="814"/>
      <c r="GX166" s="814"/>
      <c r="GY166" s="814"/>
      <c r="GZ166" s="814"/>
      <c r="HA166" s="814"/>
      <c r="HB166" s="814"/>
      <c r="HC166" s="814"/>
      <c r="HD166" s="814"/>
      <c r="HE166" s="814"/>
      <c r="HF166" s="814"/>
      <c r="HG166" s="814"/>
      <c r="HH166" s="814"/>
      <c r="HI166" s="814"/>
      <c r="HJ166" s="814"/>
      <c r="HK166" s="814"/>
      <c r="HL166" s="814"/>
      <c r="HM166" s="814"/>
      <c r="HN166" s="814"/>
      <c r="HO166" s="814"/>
      <c r="HP166" s="814"/>
      <c r="HQ166" s="814"/>
      <c r="HR166" s="814"/>
      <c r="HS166" s="814"/>
      <c r="HT166" s="814"/>
      <c r="HU166" s="814"/>
      <c r="HV166" s="814"/>
      <c r="HW166" s="814"/>
      <c r="HX166" s="814"/>
      <c r="HY166" s="814"/>
      <c r="HZ166" s="814"/>
      <c r="IA166" s="814"/>
      <c r="IB166" s="814"/>
      <c r="IC166" s="814"/>
      <c r="ID166" s="814"/>
      <c r="IE166" s="814"/>
      <c r="IF166" s="814"/>
      <c r="IG166" s="814"/>
      <c r="IH166" s="814"/>
      <c r="II166" s="814"/>
      <c r="IJ166" s="814"/>
      <c r="IK166" s="814"/>
      <c r="IL166" s="814"/>
      <c r="IM166" s="814"/>
      <c r="IN166" s="814"/>
      <c r="IO166" s="814"/>
      <c r="IP166" s="814"/>
      <c r="IQ166" s="814"/>
      <c r="IR166" s="814"/>
      <c r="IS166" s="814"/>
      <c r="IT166" s="814"/>
      <c r="IU166" s="814"/>
      <c r="IV166" s="814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6" fitToWidth="1" orientation="landscape" pageOrder="downThenOver" paperSize="9" scale="79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65"/>
  <sheetViews>
    <sheetView topLeftCell="A16" workbookViewId="0" showGridLines="0" rightToLeft="1">
      <selection activeCell="C13" sqref="C13"/>
    </sheetView>
  </sheetViews>
  <sheetFormatPr defaultRowHeight="14.25"/>
  <cols>
    <col min="1" max="1" style="858" width="4.253365" customWidth="1"/>
    <col min="2" max="2" style="858" width="40.62222" customWidth="1"/>
    <col min="3" max="3" style="858" width="19.9581" customWidth="1"/>
    <col min="4" max="4" style="858" width="16.51408" customWidth="1"/>
    <col min="5" max="6" style="858" width="15.13647" customWidth="1"/>
    <col min="7" max="7" style="858" width="28.77479" customWidth="1"/>
    <col min="8" max="13" style="858" width="15.13647" customWidth="1"/>
    <col min="14" max="14" style="858" width="19.13153" customWidth="1"/>
    <col min="15" max="15" style="858" width="11.83021" customWidth="1"/>
    <col min="16" max="16" style="858" width="15.13647" customWidth="1"/>
    <col min="17" max="256" style="858"/>
  </cols>
  <sheetData>
    <row r="1" spans="1:256" ht="15" customHeight="1">
      <c r="B1" s="859" t="s">
        <v>31</v>
      </c>
      <c r="C1" s="860"/>
      <c r="D1" s="861"/>
      <c r="F1" s="862"/>
    </row>
    <row r="2" spans="1:256" ht="15" customHeight="1">
      <c r="B2" s="863" t="s">
        <v>1</v>
      </c>
      <c r="C2" s="864"/>
      <c r="D2" s="865"/>
      <c r="F2" s="862"/>
    </row>
    <row r="3" spans="1:256" ht="15" customHeight="1">
      <c r="B3" s="866" t="s">
        <v>2</v>
      </c>
      <c r="C3" s="867">
        <v>41364</v>
      </c>
      <c r="D3" s="868"/>
      <c r="F3" s="862"/>
    </row>
    <row r="4" spans="1:256" ht="15" customHeight="1">
      <c r="B4" s="866" t="s">
        <v>3</v>
      </c>
      <c r="C4" s="869" t="s">
        <v>4</v>
      </c>
      <c r="D4" s="868"/>
      <c r="F4" s="862"/>
    </row>
    <row r="5" spans="1:256" ht="15" customHeight="1">
      <c r="B5" s="866" t="s">
        <v>5</v>
      </c>
      <c r="C5" s="869" t="s">
        <v>6</v>
      </c>
      <c r="D5" s="868"/>
      <c r="F5" s="862"/>
    </row>
    <row r="6" spans="1:256" ht="15" customHeight="1">
      <c r="B6" s="866" t="s">
        <v>7</v>
      </c>
      <c r="C6" s="870">
        <v>162</v>
      </c>
      <c r="D6" s="868"/>
      <c r="F6" s="862"/>
    </row>
    <row r="8" spans="1:256">
      <c r="A8" s="871"/>
      <c r="B8" s="872" t="s">
        <v>71</v>
      </c>
      <c r="C8" s="873" t="s">
        <v>32</v>
      </c>
      <c r="D8" s="873" t="s">
        <v>33</v>
      </c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/>
      <c r="T8" s="871"/>
      <c r="U8" s="871"/>
      <c r="V8" s="871"/>
      <c r="W8" s="871"/>
      <c r="X8" s="871"/>
      <c r="Y8" s="871"/>
      <c r="Z8" s="871"/>
      <c r="AA8" s="871"/>
      <c r="AB8" s="871"/>
      <c r="AC8" s="871"/>
      <c r="AD8" s="871"/>
      <c r="AE8" s="871"/>
      <c r="AF8" s="871"/>
      <c r="AG8" s="871"/>
      <c r="AH8" s="871"/>
      <c r="AI8" s="871"/>
      <c r="AJ8" s="871"/>
      <c r="AK8" s="871"/>
      <c r="AL8" s="871"/>
      <c r="AM8" s="871"/>
      <c r="AN8" s="871"/>
      <c r="AO8" s="871"/>
      <c r="AP8" s="871"/>
      <c r="AQ8" s="871"/>
      <c r="AR8" s="871"/>
      <c r="AS8" s="871"/>
      <c r="AT8" s="871"/>
      <c r="AU8" s="871"/>
      <c r="AV8" s="871"/>
      <c r="AW8" s="871"/>
      <c r="AX8" s="871"/>
      <c r="AY8" s="871"/>
      <c r="AZ8" s="871"/>
      <c r="BA8" s="871"/>
      <c r="BB8" s="871"/>
      <c r="BC8" s="871"/>
      <c r="BD8" s="871"/>
      <c r="BE8" s="871"/>
      <c r="BF8" s="871"/>
      <c r="BG8" s="871"/>
      <c r="BH8" s="871"/>
      <c r="BI8" s="871"/>
      <c r="BJ8" s="871"/>
      <c r="BK8" s="871"/>
      <c r="BL8" s="871"/>
      <c r="BM8" s="871"/>
      <c r="BN8" s="871"/>
      <c r="BO8" s="871"/>
      <c r="BP8" s="871"/>
      <c r="BQ8" s="871"/>
      <c r="BR8" s="871"/>
      <c r="BS8" s="871"/>
      <c r="BT8" s="871"/>
      <c r="BU8" s="871"/>
      <c r="BV8" s="871"/>
      <c r="BW8" s="871"/>
      <c r="BX8" s="871"/>
      <c r="BY8" s="871"/>
      <c r="BZ8" s="871"/>
      <c r="CA8" s="871"/>
      <c r="CB8" s="871"/>
      <c r="CC8" s="871"/>
      <c r="CD8" s="871"/>
      <c r="CE8" s="871"/>
      <c r="CF8" s="871"/>
      <c r="CG8" s="871"/>
      <c r="CH8" s="871"/>
      <c r="CI8" s="871"/>
      <c r="CJ8" s="871"/>
      <c r="CK8" s="871"/>
      <c r="CL8" s="871"/>
      <c r="CM8" s="871"/>
      <c r="CN8" s="871"/>
      <c r="CO8" s="871"/>
      <c r="CP8" s="871"/>
      <c r="CQ8" s="871"/>
      <c r="CR8" s="871"/>
      <c r="CS8" s="871"/>
      <c r="CT8" s="871"/>
      <c r="CU8" s="871"/>
      <c r="CV8" s="871"/>
      <c r="CW8" s="871"/>
      <c r="CX8" s="871"/>
      <c r="CY8" s="871"/>
      <c r="CZ8" s="871"/>
      <c r="DA8" s="871"/>
      <c r="DB8" s="871"/>
      <c r="DC8" s="871"/>
      <c r="DD8" s="871"/>
      <c r="DE8" s="871"/>
      <c r="DF8" s="871"/>
      <c r="DG8" s="871"/>
      <c r="DH8" s="871"/>
      <c r="DI8" s="871"/>
      <c r="DJ8" s="871"/>
      <c r="DK8" s="871"/>
      <c r="DL8" s="871"/>
      <c r="DM8" s="871"/>
      <c r="DN8" s="871"/>
      <c r="DO8" s="871"/>
      <c r="DP8" s="871"/>
      <c r="DQ8" s="871"/>
      <c r="DR8" s="871"/>
      <c r="DS8" s="871"/>
      <c r="DT8" s="871"/>
      <c r="DU8" s="871"/>
      <c r="DV8" s="871"/>
      <c r="DW8" s="871"/>
      <c r="DX8" s="871"/>
      <c r="DY8" s="871"/>
      <c r="DZ8" s="871"/>
      <c r="EA8" s="871"/>
      <c r="EB8" s="871"/>
      <c r="EC8" s="871"/>
      <c r="ED8" s="871"/>
      <c r="EE8" s="871"/>
      <c r="EF8" s="871"/>
      <c r="EG8" s="871"/>
      <c r="EH8" s="871"/>
      <c r="EI8" s="871"/>
      <c r="EJ8" s="871"/>
      <c r="EK8" s="871"/>
      <c r="EL8" s="871"/>
      <c r="EM8" s="871"/>
      <c r="EN8" s="871"/>
      <c r="EO8" s="871"/>
      <c r="EP8" s="871"/>
      <c r="EQ8" s="871"/>
      <c r="ER8" s="871"/>
      <c r="ES8" s="871"/>
      <c r="ET8" s="871"/>
      <c r="EU8" s="871"/>
      <c r="EV8" s="871"/>
      <c r="EW8" s="871"/>
      <c r="EX8" s="871"/>
      <c r="EY8" s="871"/>
      <c r="EZ8" s="871"/>
      <c r="FA8" s="871"/>
      <c r="FB8" s="871"/>
      <c r="FC8" s="871"/>
      <c r="FD8" s="871"/>
      <c r="FE8" s="871"/>
      <c r="FF8" s="871"/>
      <c r="FG8" s="871"/>
      <c r="FH8" s="871"/>
      <c r="FI8" s="871"/>
      <c r="FJ8" s="871"/>
      <c r="FK8" s="871"/>
      <c r="FL8" s="871"/>
      <c r="FM8" s="871"/>
      <c r="FN8" s="871"/>
      <c r="FO8" s="871"/>
      <c r="FP8" s="871"/>
      <c r="FQ8" s="871"/>
      <c r="FR8" s="871"/>
      <c r="FS8" s="871"/>
      <c r="FT8" s="871"/>
      <c r="FU8" s="871"/>
      <c r="FV8" s="871"/>
      <c r="FW8" s="871"/>
      <c r="FX8" s="871"/>
      <c r="FY8" s="871"/>
      <c r="FZ8" s="871"/>
      <c r="GA8" s="871"/>
      <c r="GB8" s="871"/>
      <c r="GC8" s="871"/>
      <c r="GD8" s="871"/>
      <c r="GE8" s="871"/>
      <c r="GF8" s="871"/>
      <c r="GG8" s="871"/>
      <c r="GH8" s="871"/>
      <c r="GI8" s="871"/>
      <c r="GJ8" s="871"/>
      <c r="GK8" s="871"/>
      <c r="GL8" s="871"/>
      <c r="GM8" s="871"/>
      <c r="GN8" s="871"/>
      <c r="GO8" s="871"/>
      <c r="GP8" s="871"/>
      <c r="GQ8" s="871"/>
      <c r="GR8" s="871"/>
      <c r="GS8" s="871"/>
      <c r="GT8" s="871"/>
      <c r="GU8" s="871"/>
      <c r="GV8" s="871"/>
      <c r="GW8" s="871"/>
      <c r="GX8" s="871"/>
      <c r="GY8" s="871"/>
      <c r="GZ8" s="871"/>
      <c r="HA8" s="871"/>
      <c r="HB8" s="871"/>
      <c r="HC8" s="871"/>
      <c r="HD8" s="871"/>
      <c r="HE8" s="871"/>
      <c r="HF8" s="871"/>
      <c r="HG8" s="871"/>
      <c r="HH8" s="871"/>
      <c r="HI8" s="871"/>
      <c r="HJ8" s="871"/>
      <c r="HK8" s="871"/>
      <c r="HL8" s="871"/>
      <c r="HM8" s="871"/>
      <c r="HN8" s="871"/>
      <c r="HO8" s="871"/>
      <c r="HP8" s="871"/>
      <c r="HQ8" s="871"/>
      <c r="HR8" s="871"/>
      <c r="HS8" s="871"/>
      <c r="HT8" s="871"/>
      <c r="HU8" s="871"/>
      <c r="HV8" s="871"/>
      <c r="HW8" s="871"/>
      <c r="HX8" s="871"/>
      <c r="HY8" s="871"/>
      <c r="HZ8" s="871"/>
      <c r="IA8" s="871"/>
      <c r="IB8" s="871"/>
      <c r="IC8" s="871"/>
      <c r="ID8" s="871"/>
      <c r="IE8" s="871"/>
      <c r="IF8" s="871"/>
      <c r="IG8" s="871"/>
      <c r="IH8" s="871"/>
      <c r="II8" s="871"/>
      <c r="IJ8" s="871"/>
      <c r="IK8" s="871"/>
      <c r="IL8" s="871"/>
      <c r="IM8" s="871"/>
      <c r="IN8" s="871"/>
      <c r="IO8" s="871"/>
      <c r="IP8" s="871"/>
      <c r="IQ8" s="871"/>
      <c r="IR8" s="871"/>
      <c r="IS8" s="871"/>
      <c r="IT8" s="871"/>
      <c r="IU8" s="871"/>
      <c r="IV8" s="871"/>
    </row>
    <row r="9" spans="1:256">
      <c r="B9" s="874" t="s">
        <v>26</v>
      </c>
      <c r="C9" s="875"/>
      <c r="D9" s="875"/>
    </row>
    <row r="10" spans="1:256">
      <c r="B10" s="876" t="s">
        <v>82</v>
      </c>
      <c r="C10" s="866"/>
      <c r="D10" s="866"/>
    </row>
    <row r="11" spans="1:256">
      <c r="A11" s="866"/>
      <c r="B11" s="877" t="s">
        <v>323</v>
      </c>
      <c r="Q11" s="866"/>
      <c r="R11" s="866"/>
      <c r="S11" s="866"/>
      <c r="T11" s="866"/>
      <c r="U11" s="866"/>
      <c r="V11" s="866"/>
      <c r="W11" s="866"/>
      <c r="X11" s="866"/>
      <c r="Y11" s="866"/>
      <c r="Z11" s="866"/>
      <c r="AA11" s="866"/>
      <c r="AB11" s="866"/>
      <c r="AC11" s="866"/>
      <c r="AD11" s="866"/>
      <c r="AE11" s="866"/>
      <c r="AF11" s="866"/>
      <c r="AG11" s="866"/>
      <c r="AH11" s="866"/>
      <c r="AI11" s="866"/>
      <c r="AJ11" s="866"/>
      <c r="AK11" s="866"/>
      <c r="AL11" s="866"/>
      <c r="AM11" s="866"/>
      <c r="AN11" s="866"/>
      <c r="AO11" s="866"/>
      <c r="AP11" s="866"/>
      <c r="AQ11" s="866"/>
      <c r="AR11" s="866"/>
      <c r="AS11" s="866"/>
      <c r="AT11" s="866"/>
      <c r="AU11" s="866"/>
      <c r="AV11" s="866"/>
      <c r="AW11" s="866"/>
      <c r="AX11" s="866"/>
      <c r="AY11" s="866"/>
      <c r="AZ11" s="866"/>
      <c r="BA11" s="866"/>
      <c r="BB11" s="866"/>
      <c r="BC11" s="866"/>
      <c r="BD11" s="866"/>
      <c r="BE11" s="866"/>
      <c r="BF11" s="866"/>
      <c r="BG11" s="866"/>
      <c r="BH11" s="866"/>
      <c r="BI11" s="866"/>
      <c r="BJ11" s="866"/>
      <c r="BK11" s="866"/>
      <c r="BL11" s="866"/>
      <c r="BM11" s="866"/>
      <c r="BN11" s="866"/>
      <c r="BO11" s="866"/>
      <c r="BP11" s="866"/>
      <c r="BQ11" s="866"/>
      <c r="BR11" s="866"/>
      <c r="BS11" s="866"/>
      <c r="BT11" s="866"/>
      <c r="BU11" s="866"/>
      <c r="BV11" s="866"/>
      <c r="BW11" s="866"/>
      <c r="BX11" s="866"/>
      <c r="BY11" s="866"/>
      <c r="BZ11" s="866"/>
      <c r="CA11" s="866"/>
      <c r="CB11" s="866"/>
      <c r="CC11" s="866"/>
      <c r="CD11" s="866"/>
      <c r="CE11" s="866"/>
      <c r="CF11" s="866"/>
      <c r="CG11" s="866"/>
      <c r="CH11" s="866"/>
      <c r="CI11" s="866"/>
      <c r="CJ11" s="866"/>
      <c r="CK11" s="866"/>
      <c r="CL11" s="866"/>
      <c r="CM11" s="866"/>
      <c r="CN11" s="866"/>
      <c r="CO11" s="866"/>
      <c r="CP11" s="866"/>
      <c r="CQ11" s="866"/>
      <c r="CR11" s="866"/>
      <c r="CS11" s="866"/>
      <c r="CT11" s="866"/>
      <c r="CU11" s="866"/>
      <c r="CV11" s="866"/>
      <c r="CW11" s="866"/>
      <c r="CX11" s="866"/>
      <c r="CY11" s="866"/>
      <c r="CZ11" s="866"/>
      <c r="DA11" s="866"/>
      <c r="DB11" s="866"/>
      <c r="DC11" s="866"/>
      <c r="DD11" s="866"/>
      <c r="DE11" s="866"/>
      <c r="DF11" s="866"/>
      <c r="DG11" s="866"/>
      <c r="DH11" s="866"/>
      <c r="DI11" s="866"/>
      <c r="DJ11" s="866"/>
      <c r="DK11" s="866"/>
      <c r="DL11" s="866"/>
      <c r="DM11" s="866"/>
      <c r="DN11" s="866"/>
      <c r="DO11" s="866"/>
      <c r="DP11" s="866"/>
      <c r="DQ11" s="866"/>
      <c r="DR11" s="866"/>
      <c r="DS11" s="866"/>
      <c r="DT11" s="866"/>
      <c r="DU11" s="866"/>
      <c r="DV11" s="866"/>
      <c r="DW11" s="866"/>
      <c r="DX11" s="866"/>
      <c r="DY11" s="866"/>
      <c r="DZ11" s="866"/>
      <c r="EA11" s="866"/>
      <c r="EB11" s="866"/>
      <c r="EC11" s="866"/>
      <c r="ED11" s="866"/>
      <c r="EE11" s="866"/>
      <c r="EF11" s="866"/>
      <c r="EG11" s="866"/>
      <c r="EH11" s="866"/>
      <c r="EI11" s="866"/>
      <c r="EJ11" s="866"/>
      <c r="EK11" s="866"/>
      <c r="EL11" s="866"/>
      <c r="EM11" s="866"/>
      <c r="EN11" s="866"/>
      <c r="EO11" s="866"/>
      <c r="EP11" s="866"/>
      <c r="EQ11" s="866"/>
      <c r="ER11" s="866"/>
      <c r="ES11" s="866"/>
      <c r="ET11" s="866"/>
      <c r="EU11" s="866"/>
      <c r="EV11" s="866"/>
      <c r="EW11" s="866"/>
      <c r="EX11" s="866"/>
      <c r="EY11" s="866"/>
      <c r="EZ11" s="866"/>
      <c r="FA11" s="866"/>
      <c r="FB11" s="866"/>
      <c r="FC11" s="866"/>
      <c r="FD11" s="866"/>
      <c r="FE11" s="866"/>
      <c r="FF11" s="866"/>
      <c r="FG11" s="866"/>
      <c r="FH11" s="866"/>
      <c r="FI11" s="866"/>
      <c r="FJ11" s="866"/>
      <c r="FK11" s="866"/>
      <c r="FL11" s="866"/>
      <c r="FM11" s="866"/>
      <c r="FN11" s="866"/>
      <c r="FO11" s="866"/>
      <c r="FP11" s="866"/>
      <c r="FQ11" s="866"/>
      <c r="FR11" s="866"/>
      <c r="FS11" s="866"/>
      <c r="FT11" s="866"/>
      <c r="FU11" s="866"/>
      <c r="FV11" s="866"/>
      <c r="FW11" s="866"/>
      <c r="FX11" s="866"/>
      <c r="FY11" s="866"/>
      <c r="FZ11" s="866"/>
      <c r="GA11" s="866"/>
      <c r="GB11" s="866"/>
      <c r="GC11" s="866"/>
      <c r="GD11" s="866"/>
      <c r="GE11" s="866"/>
      <c r="GF11" s="866"/>
      <c r="GG11" s="866"/>
      <c r="GH11" s="866"/>
      <c r="GI11" s="866"/>
      <c r="GJ11" s="866"/>
      <c r="GK11" s="866"/>
      <c r="GL11" s="866"/>
      <c r="GM11" s="866"/>
      <c r="GN11" s="866"/>
      <c r="GO11" s="866"/>
      <c r="GP11" s="866"/>
      <c r="GQ11" s="866"/>
      <c r="GR11" s="866"/>
      <c r="GS11" s="866"/>
      <c r="GT11" s="866"/>
      <c r="GU11" s="866"/>
      <c r="GV11" s="866"/>
      <c r="GW11" s="866"/>
      <c r="GX11" s="866"/>
      <c r="GY11" s="866"/>
      <c r="GZ11" s="866"/>
      <c r="HA11" s="866"/>
      <c r="HB11" s="866"/>
      <c r="HC11" s="866"/>
      <c r="HD11" s="866"/>
      <c r="HE11" s="866"/>
      <c r="HF11" s="866"/>
      <c r="HG11" s="866"/>
      <c r="HH11" s="866"/>
      <c r="HI11" s="866"/>
      <c r="HJ11" s="866"/>
      <c r="HK11" s="866"/>
      <c r="HL11" s="866"/>
      <c r="HM11" s="866"/>
      <c r="HN11" s="866"/>
      <c r="HO11" s="866"/>
      <c r="HP11" s="866"/>
      <c r="HQ11" s="866"/>
      <c r="HR11" s="866"/>
      <c r="HS11" s="866"/>
      <c r="HT11" s="866"/>
      <c r="HU11" s="866"/>
      <c r="HV11" s="866"/>
      <c r="HW11" s="866"/>
      <c r="HX11" s="866"/>
      <c r="HY11" s="866"/>
      <c r="HZ11" s="866"/>
      <c r="IA11" s="866"/>
      <c r="IB11" s="866"/>
      <c r="IC11" s="866"/>
      <c r="ID11" s="866"/>
      <c r="IE11" s="866"/>
      <c r="IF11" s="866"/>
      <c r="IG11" s="866"/>
      <c r="IH11" s="866"/>
      <c r="II11" s="866"/>
      <c r="IJ11" s="866"/>
      <c r="IK11" s="866"/>
      <c r="IL11" s="866"/>
      <c r="IM11" s="866"/>
      <c r="IN11" s="866"/>
      <c r="IO11" s="866"/>
      <c r="IP11" s="866"/>
      <c r="IQ11" s="866"/>
      <c r="IR11" s="866"/>
      <c r="IS11" s="866"/>
      <c r="IT11" s="866"/>
      <c r="IU11" s="866"/>
      <c r="IV11" s="866"/>
    </row>
    <row r="12" spans="1:256">
      <c r="B12" s="878"/>
      <c r="C12" s="879">
        <v>128935.376</v>
      </c>
      <c r="D12" s="880">
        <f>+C12/'סיכום נכסי הקרן'!total</f>
        <v>0.00402914055640875</v>
      </c>
    </row>
    <row r="13" spans="1:256">
      <c r="B13" s="877" t="s">
        <v>324</v>
      </c>
      <c r="C13" s="879">
        <f>SUM(C12)</f>
        <v>128935.376</v>
      </c>
      <c r="D13" s="880">
        <f>+C13/'סיכום נכסי הקרן'!total</f>
        <v>0.00402914055640875</v>
      </c>
    </row>
    <row r="14" spans="1:256">
      <c r="B14" s="877"/>
    </row>
    <row r="15" spans="1:256">
      <c r="B15" s="877" t="s">
        <v>325</v>
      </c>
    </row>
    <row r="16" spans="1:256">
      <c r="B16" s="878" t="str">
        <v>בבטחונות אחרים - גורם 10</v>
      </c>
      <c r="C16" s="879">
        <v>19009.27</v>
      </c>
      <c r="D16" s="880">
        <f>+C16/'סיכום נכסי הקרן'!total</f>
        <v>0.000594026426887871</v>
      </c>
    </row>
    <row r="17" spans="1:256">
      <c r="B17" s="878" t="s">
        <v>329</v>
      </c>
      <c r="C17" s="879">
        <v>22383.32</v>
      </c>
      <c r="D17" s="880">
        <f>+C17/'סיכום נכסי הקרן'!total</f>
        <v>0.000699463135695785</v>
      </c>
    </row>
    <row r="18" spans="1:256">
      <c r="B18" s="878" t="s">
        <v>331</v>
      </c>
      <c r="C18" s="879">
        <v>15077.31</v>
      </c>
      <c r="D18" s="880">
        <f>+C18/'סיכום נכסי הקרן'!total</f>
        <v>0.0004711554197705</v>
      </c>
    </row>
    <row r="19" spans="1:256">
      <c r="B19" s="878" t="s">
        <v>334</v>
      </c>
      <c r="C19" s="879">
        <v>36843.71</v>
      </c>
      <c r="D19" s="880">
        <f>+C19/'סיכום נכסי הקרן'!total</f>
        <v>0.00115134023582141</v>
      </c>
    </row>
    <row r="20" spans="1:256">
      <c r="B20" s="878" t="str">
        <v>בבטחונות אחרים - גורם 03</v>
      </c>
      <c r="C20" s="879">
        <v>4894.42</v>
      </c>
      <c r="D20" s="880">
        <f>+C20/'סיכום נכסי הקרן'!total</f>
        <v>0.000152947210718167</v>
      </c>
    </row>
    <row r="21" spans="1:256">
      <c r="B21" s="878" t="str">
        <v>בבטחונות אחרים - גורם 06</v>
      </c>
      <c r="C21" s="879">
        <v>5505.73</v>
      </c>
      <c r="D21" s="880">
        <f>+C21/'סיכום נכסי הקרן'!total</f>
        <v>0.000172050221776499</v>
      </c>
    </row>
    <row r="22" spans="1:256">
      <c r="B22" s="878" t="str">
        <v>בבטחונות אחרים - גורם 07</v>
      </c>
      <c r="C22" s="879">
        <f>+'הלוואות ברמת נכס'!M87+'הלוואות ברמת נכס'!M16+'הלוואות ברמת נכס'!M18</f>
        <v>188910.77</v>
      </c>
      <c r="D22" s="880">
        <f>+C22/'סיכום נכסי הקרן'!total</f>
        <v>0.00590332978087725</v>
      </c>
    </row>
    <row r="23" spans="1:256">
      <c r="B23" s="878" t="str">
        <v>בבטחונות אחרים - גורם 16</v>
      </c>
      <c r="C23" s="879">
        <v>9508.06</v>
      </c>
      <c r="D23" s="880">
        <f>+C23/'סיכום נכסי הקרן'!total</f>
        <v>0.000297120242304701</v>
      </c>
    </row>
    <row r="24" spans="1:256">
      <c r="B24" s="878" t="str">
        <v>בבטחונות אחרים - גורם 22</v>
      </c>
      <c r="C24" s="879">
        <v>115453.8</v>
      </c>
      <c r="D24" s="880">
        <f>+C24/'סיכום נכסי הקרן'!total</f>
        <v>0.00360785071097559</v>
      </c>
    </row>
    <row r="25" spans="1:256">
      <c r="B25" s="878" t="s">
        <v>333</v>
      </c>
      <c r="C25" s="879">
        <v>68198.15</v>
      </c>
      <c r="D25" s="880">
        <f>+C25/'סיכום נכסי הקרן'!total</f>
        <v>0.00213114461338405</v>
      </c>
    </row>
    <row r="26" spans="1:256">
      <c r="B26" s="878" t="str">
        <v>בבטחונות אחרים - גורם 37</v>
      </c>
      <c r="C26" s="879">
        <v>3958.8</v>
      </c>
      <c r="D26" s="880">
        <f>+C26/'סיכום נכסי הקרן'!total</f>
        <v>0.000123709738394147</v>
      </c>
    </row>
    <row r="27" spans="1:256">
      <c r="B27" s="878" t="s">
        <v>330</v>
      </c>
      <c r="C27" s="879">
        <v>88552.68</v>
      </c>
      <c r="D27" s="880">
        <f>+C27/'סיכום נכסי הקרן'!total</f>
        <v>0.00276720947683657</v>
      </c>
    </row>
    <row r="28" spans="1:256">
      <c r="B28" s="878" t="str">
        <v>בבטחונות אחרים - גורם 29</v>
      </c>
      <c r="C28" s="879">
        <v>98084.84</v>
      </c>
      <c r="D28" s="880">
        <f>+C28/'סיכום נכסי הקרן'!total</f>
        <v>0.00306508282732943</v>
      </c>
    </row>
    <row r="29" spans="1:256">
      <c r="B29" s="878" t="str">
        <v>בבטחונות אחרים - גורם 9</v>
      </c>
      <c r="C29" s="879">
        <v>8608.49</v>
      </c>
      <c r="D29" s="880">
        <f>+C29/'סיכום נכסי הקרן'!total</f>
        <v>0.000269009307332684</v>
      </c>
    </row>
    <row r="30" spans="1:256">
      <c r="B30" s="878" t="str">
        <v>בבטחונות אחרים - גורם 33</v>
      </c>
      <c r="C30" s="879">
        <v>14095.18</v>
      </c>
      <c r="D30" s="880">
        <f>+C30/'סיכום נכסי הקרן'!total</f>
        <v>0.000440464542391232</v>
      </c>
    </row>
    <row r="31" spans="1:256">
      <c r="B31" s="877" t="s">
        <v>336</v>
      </c>
      <c r="C31" s="879">
        <f>SUM(C16:C30)</f>
        <v>699084.53</v>
      </c>
      <c r="D31" s="880">
        <f>+C31/'סיכום נכסי הקרן'!total</f>
        <v>0.0218459038904959</v>
      </c>
    </row>
    <row r="32" spans="1:256">
      <c r="B32" s="877"/>
    </row>
    <row r="33" spans="1:256">
      <c r="B33" s="877" t="s">
        <v>337</v>
      </c>
    </row>
    <row r="34" spans="1:256">
      <c r="B34" s="878" t="str">
        <v>בשעבוד כלי רכב - גורם 01</v>
      </c>
      <c r="C34" s="879">
        <v>9380.63</v>
      </c>
      <c r="D34" s="880">
        <f>+C34/'סיכום נכסי הקרן'!total</f>
        <v>0.000293138143698162</v>
      </c>
    </row>
    <row r="35" spans="1:256">
      <c r="B35" s="877" t="s">
        <v>339</v>
      </c>
      <c r="C35" s="879">
        <f>SUM(C34)</f>
        <v>9380.63</v>
      </c>
      <c r="D35" s="880">
        <f>+C35/'סיכום נכסי הקרן'!total</f>
        <v>0.000293138143698162</v>
      </c>
    </row>
    <row r="36" spans="1:256">
      <c r="B36" s="877"/>
    </row>
    <row r="37" spans="1:256">
      <c r="B37" s="876" t="s">
        <v>90</v>
      </c>
      <c r="C37" s="881">
        <f>+C35+C31+C13</f>
        <v>837400.536</v>
      </c>
      <c r="D37" s="882">
        <f>+C37/'סיכום נכסי הקרן'!total</f>
        <v>0.0261681825906028</v>
      </c>
    </row>
    <row r="38" spans="1:256">
      <c r="B38" s="883"/>
    </row>
    <row r="39" spans="1:256">
      <c r="B39" s="884" t="s">
        <v>340</v>
      </c>
      <c r="C39" s="885">
        <f>+C37</f>
        <v>837400.536</v>
      </c>
      <c r="D39" s="886">
        <f>+C39/'סיכום נכסי הקרן'!total</f>
        <v>0.0261681825906028</v>
      </c>
    </row>
    <row r="40" spans="1:256">
      <c r="B40" s="887"/>
      <c r="C40" s="888"/>
      <c r="D40" s="888"/>
    </row>
    <row r="156" spans="1:256">
      <c r="A156" s="866"/>
      <c r="Q156" s="866"/>
      <c r="R156" s="866"/>
      <c r="S156" s="866"/>
      <c r="T156" s="866"/>
      <c r="U156" s="866"/>
      <c r="V156" s="866"/>
      <c r="W156" s="866"/>
      <c r="X156" s="866"/>
      <c r="Y156" s="866"/>
      <c r="Z156" s="866"/>
      <c r="AA156" s="866"/>
      <c r="AB156" s="866"/>
      <c r="AC156" s="866"/>
      <c r="AD156" s="866"/>
      <c r="AE156" s="866"/>
      <c r="AF156" s="866"/>
      <c r="AG156" s="866"/>
      <c r="AH156" s="866"/>
      <c r="AI156" s="866"/>
      <c r="AJ156" s="866"/>
      <c r="AK156" s="866"/>
      <c r="AL156" s="866"/>
      <c r="AM156" s="866"/>
      <c r="AN156" s="866"/>
      <c r="AO156" s="866"/>
      <c r="AP156" s="866"/>
      <c r="AQ156" s="866"/>
      <c r="AR156" s="866"/>
      <c r="AS156" s="866"/>
      <c r="AT156" s="866"/>
      <c r="AU156" s="866"/>
      <c r="AV156" s="866"/>
      <c r="AW156" s="866"/>
      <c r="AX156" s="866"/>
      <c r="AY156" s="866"/>
      <c r="AZ156" s="866"/>
      <c r="BA156" s="866"/>
      <c r="BB156" s="866"/>
      <c r="BC156" s="866"/>
      <c r="BD156" s="866"/>
      <c r="BE156" s="866"/>
      <c r="BF156" s="866"/>
      <c r="BG156" s="866"/>
      <c r="BH156" s="866"/>
      <c r="BI156" s="866"/>
      <c r="BJ156" s="866"/>
      <c r="BK156" s="866"/>
      <c r="BL156" s="866"/>
      <c r="BM156" s="866"/>
      <c r="BN156" s="866"/>
      <c r="BO156" s="866"/>
      <c r="BP156" s="866"/>
      <c r="BQ156" s="866"/>
      <c r="BR156" s="866"/>
      <c r="BS156" s="866"/>
      <c r="BT156" s="866"/>
      <c r="BU156" s="866"/>
      <c r="BV156" s="866"/>
      <c r="BW156" s="866"/>
      <c r="BX156" s="866"/>
      <c r="BY156" s="866"/>
      <c r="BZ156" s="866"/>
      <c r="CA156" s="866"/>
      <c r="CB156" s="866"/>
      <c r="CC156" s="866"/>
      <c r="CD156" s="866"/>
      <c r="CE156" s="866"/>
      <c r="CF156" s="866"/>
      <c r="CG156" s="866"/>
      <c r="CH156" s="866"/>
      <c r="CI156" s="866"/>
      <c r="CJ156" s="866"/>
      <c r="CK156" s="866"/>
      <c r="CL156" s="866"/>
      <c r="CM156" s="866"/>
      <c r="CN156" s="866"/>
      <c r="CO156" s="866"/>
      <c r="CP156" s="866"/>
      <c r="CQ156" s="866"/>
      <c r="CR156" s="866"/>
      <c r="CS156" s="866"/>
      <c r="CT156" s="866"/>
      <c r="CU156" s="866"/>
      <c r="CV156" s="866"/>
      <c r="CW156" s="866"/>
      <c r="CX156" s="866"/>
      <c r="CY156" s="866"/>
      <c r="CZ156" s="866"/>
      <c r="DA156" s="866"/>
      <c r="DB156" s="866"/>
      <c r="DC156" s="866"/>
      <c r="DD156" s="866"/>
      <c r="DE156" s="866"/>
      <c r="DF156" s="866"/>
      <c r="DG156" s="866"/>
      <c r="DH156" s="866"/>
      <c r="DI156" s="866"/>
      <c r="DJ156" s="866"/>
      <c r="DK156" s="866"/>
      <c r="DL156" s="866"/>
      <c r="DM156" s="866"/>
      <c r="DN156" s="866"/>
      <c r="DO156" s="866"/>
      <c r="DP156" s="866"/>
      <c r="DQ156" s="866"/>
      <c r="DR156" s="866"/>
      <c r="DS156" s="866"/>
      <c r="DT156" s="866"/>
      <c r="DU156" s="866"/>
      <c r="DV156" s="866"/>
      <c r="DW156" s="866"/>
      <c r="DX156" s="866"/>
      <c r="DY156" s="866"/>
      <c r="DZ156" s="866"/>
      <c r="EA156" s="866"/>
      <c r="EB156" s="866"/>
      <c r="EC156" s="866"/>
      <c r="ED156" s="866"/>
      <c r="EE156" s="866"/>
      <c r="EF156" s="866"/>
      <c r="EG156" s="866"/>
      <c r="EH156" s="866"/>
      <c r="EI156" s="866"/>
      <c r="EJ156" s="866"/>
      <c r="EK156" s="866"/>
      <c r="EL156" s="866"/>
      <c r="EM156" s="866"/>
      <c r="EN156" s="866"/>
      <c r="EO156" s="866"/>
      <c r="EP156" s="866"/>
      <c r="EQ156" s="866"/>
      <c r="ER156" s="866"/>
      <c r="ES156" s="866"/>
      <c r="ET156" s="866"/>
      <c r="EU156" s="866"/>
      <c r="EV156" s="866"/>
      <c r="EW156" s="866"/>
      <c r="EX156" s="866"/>
      <c r="EY156" s="866"/>
      <c r="EZ156" s="866"/>
      <c r="FA156" s="866"/>
      <c r="FB156" s="866"/>
      <c r="FC156" s="866"/>
      <c r="FD156" s="866"/>
      <c r="FE156" s="866"/>
      <c r="FF156" s="866"/>
      <c r="FG156" s="866"/>
      <c r="FH156" s="866"/>
      <c r="FI156" s="866"/>
      <c r="FJ156" s="866"/>
      <c r="FK156" s="866"/>
      <c r="FL156" s="866"/>
      <c r="FM156" s="866"/>
      <c r="FN156" s="866"/>
      <c r="FO156" s="866"/>
      <c r="FP156" s="866"/>
      <c r="FQ156" s="866"/>
      <c r="FR156" s="866"/>
      <c r="FS156" s="866"/>
      <c r="FT156" s="866"/>
      <c r="FU156" s="866"/>
      <c r="FV156" s="866"/>
      <c r="FW156" s="866"/>
      <c r="FX156" s="866"/>
      <c r="FY156" s="866"/>
      <c r="FZ156" s="866"/>
      <c r="GA156" s="866"/>
      <c r="GB156" s="866"/>
      <c r="GC156" s="866"/>
      <c r="GD156" s="866"/>
      <c r="GE156" s="866"/>
      <c r="GF156" s="866"/>
      <c r="GG156" s="866"/>
      <c r="GH156" s="866"/>
      <c r="GI156" s="866"/>
      <c r="GJ156" s="866"/>
      <c r="GK156" s="866"/>
      <c r="GL156" s="866"/>
      <c r="GM156" s="866"/>
      <c r="GN156" s="866"/>
      <c r="GO156" s="866"/>
      <c r="GP156" s="866"/>
      <c r="GQ156" s="866"/>
      <c r="GR156" s="866"/>
      <c r="GS156" s="866"/>
      <c r="GT156" s="866"/>
      <c r="GU156" s="866"/>
      <c r="GV156" s="866"/>
      <c r="GW156" s="866"/>
      <c r="GX156" s="866"/>
      <c r="GY156" s="866"/>
      <c r="GZ156" s="866"/>
      <c r="HA156" s="866"/>
      <c r="HB156" s="866"/>
      <c r="HC156" s="866"/>
      <c r="HD156" s="866"/>
      <c r="HE156" s="866"/>
      <c r="HF156" s="866"/>
      <c r="HG156" s="866"/>
      <c r="HH156" s="866"/>
      <c r="HI156" s="866"/>
      <c r="HJ156" s="866"/>
      <c r="HK156" s="866"/>
      <c r="HL156" s="866"/>
      <c r="HM156" s="866"/>
      <c r="HN156" s="866"/>
      <c r="HO156" s="866"/>
      <c r="HP156" s="866"/>
      <c r="HQ156" s="866"/>
      <c r="HR156" s="866"/>
      <c r="HS156" s="866"/>
      <c r="HT156" s="866"/>
      <c r="HU156" s="866"/>
      <c r="HV156" s="866"/>
      <c r="HW156" s="866"/>
      <c r="HX156" s="866"/>
      <c r="HY156" s="866"/>
      <c r="HZ156" s="866"/>
      <c r="IA156" s="866"/>
      <c r="IB156" s="866"/>
      <c r="IC156" s="866"/>
      <c r="ID156" s="866"/>
      <c r="IE156" s="866"/>
      <c r="IF156" s="866"/>
      <c r="IG156" s="866"/>
      <c r="IH156" s="866"/>
      <c r="II156" s="866"/>
      <c r="IJ156" s="866"/>
      <c r="IK156" s="866"/>
      <c r="IL156" s="866"/>
      <c r="IM156" s="866"/>
      <c r="IN156" s="866"/>
      <c r="IO156" s="866"/>
      <c r="IP156" s="866"/>
      <c r="IQ156" s="866"/>
      <c r="IR156" s="866"/>
      <c r="IS156" s="866"/>
      <c r="IT156" s="866"/>
      <c r="IU156" s="866"/>
      <c r="IV156" s="866"/>
    </row>
    <row r="158" spans="1:256">
      <c r="A158" s="866"/>
      <c r="Q158" s="866"/>
      <c r="R158" s="866"/>
      <c r="S158" s="866"/>
      <c r="T158" s="866"/>
      <c r="U158" s="866"/>
      <c r="V158" s="866"/>
      <c r="W158" s="866"/>
      <c r="X158" s="866"/>
      <c r="Y158" s="866"/>
      <c r="Z158" s="866"/>
      <c r="AA158" s="866"/>
      <c r="AB158" s="866"/>
      <c r="AC158" s="866"/>
      <c r="AD158" s="866"/>
      <c r="AE158" s="866"/>
      <c r="AF158" s="866"/>
      <c r="AG158" s="866"/>
      <c r="AH158" s="866"/>
      <c r="AI158" s="866"/>
      <c r="AJ158" s="866"/>
      <c r="AK158" s="866"/>
      <c r="AL158" s="866"/>
      <c r="AM158" s="866"/>
      <c r="AN158" s="866"/>
      <c r="AO158" s="866"/>
      <c r="AP158" s="866"/>
      <c r="AQ158" s="866"/>
      <c r="AR158" s="866"/>
      <c r="AS158" s="866"/>
      <c r="AT158" s="866"/>
      <c r="AU158" s="866"/>
      <c r="AV158" s="866"/>
      <c r="AW158" s="866"/>
      <c r="AX158" s="866"/>
      <c r="AY158" s="866"/>
      <c r="AZ158" s="866"/>
      <c r="BA158" s="866"/>
      <c r="BB158" s="866"/>
      <c r="BC158" s="866"/>
      <c r="BD158" s="866"/>
      <c r="BE158" s="866"/>
      <c r="BF158" s="866"/>
      <c r="BG158" s="866"/>
      <c r="BH158" s="866"/>
      <c r="BI158" s="866"/>
      <c r="BJ158" s="866"/>
      <c r="BK158" s="866"/>
      <c r="BL158" s="866"/>
      <c r="BM158" s="866"/>
      <c r="BN158" s="866"/>
      <c r="BO158" s="866"/>
      <c r="BP158" s="866"/>
      <c r="BQ158" s="866"/>
      <c r="BR158" s="866"/>
      <c r="BS158" s="866"/>
      <c r="BT158" s="866"/>
      <c r="BU158" s="866"/>
      <c r="BV158" s="866"/>
      <c r="BW158" s="866"/>
      <c r="BX158" s="866"/>
      <c r="BY158" s="866"/>
      <c r="BZ158" s="866"/>
      <c r="CA158" s="866"/>
      <c r="CB158" s="866"/>
      <c r="CC158" s="866"/>
      <c r="CD158" s="866"/>
      <c r="CE158" s="866"/>
      <c r="CF158" s="866"/>
      <c r="CG158" s="866"/>
      <c r="CH158" s="866"/>
      <c r="CI158" s="866"/>
      <c r="CJ158" s="866"/>
      <c r="CK158" s="866"/>
      <c r="CL158" s="866"/>
      <c r="CM158" s="866"/>
      <c r="CN158" s="866"/>
      <c r="CO158" s="866"/>
      <c r="CP158" s="866"/>
      <c r="CQ158" s="866"/>
      <c r="CR158" s="866"/>
      <c r="CS158" s="866"/>
      <c r="CT158" s="866"/>
      <c r="CU158" s="866"/>
      <c r="CV158" s="866"/>
      <c r="CW158" s="866"/>
      <c r="CX158" s="866"/>
      <c r="CY158" s="866"/>
      <c r="CZ158" s="866"/>
      <c r="DA158" s="866"/>
      <c r="DB158" s="866"/>
      <c r="DC158" s="866"/>
      <c r="DD158" s="866"/>
      <c r="DE158" s="866"/>
      <c r="DF158" s="866"/>
      <c r="DG158" s="866"/>
      <c r="DH158" s="866"/>
      <c r="DI158" s="866"/>
      <c r="DJ158" s="866"/>
      <c r="DK158" s="866"/>
      <c r="DL158" s="866"/>
      <c r="DM158" s="866"/>
      <c r="DN158" s="866"/>
      <c r="DO158" s="866"/>
      <c r="DP158" s="866"/>
      <c r="DQ158" s="866"/>
      <c r="DR158" s="866"/>
      <c r="DS158" s="866"/>
      <c r="DT158" s="866"/>
      <c r="DU158" s="866"/>
      <c r="DV158" s="866"/>
      <c r="DW158" s="866"/>
      <c r="DX158" s="866"/>
      <c r="DY158" s="866"/>
      <c r="DZ158" s="866"/>
      <c r="EA158" s="866"/>
      <c r="EB158" s="866"/>
      <c r="EC158" s="866"/>
      <c r="ED158" s="866"/>
      <c r="EE158" s="866"/>
      <c r="EF158" s="866"/>
      <c r="EG158" s="866"/>
      <c r="EH158" s="866"/>
      <c r="EI158" s="866"/>
      <c r="EJ158" s="866"/>
      <c r="EK158" s="866"/>
      <c r="EL158" s="866"/>
      <c r="EM158" s="866"/>
      <c r="EN158" s="866"/>
      <c r="EO158" s="866"/>
      <c r="EP158" s="866"/>
      <c r="EQ158" s="866"/>
      <c r="ER158" s="866"/>
      <c r="ES158" s="866"/>
      <c r="ET158" s="866"/>
      <c r="EU158" s="866"/>
      <c r="EV158" s="866"/>
      <c r="EW158" s="866"/>
      <c r="EX158" s="866"/>
      <c r="EY158" s="866"/>
      <c r="EZ158" s="866"/>
      <c r="FA158" s="866"/>
      <c r="FB158" s="866"/>
      <c r="FC158" s="866"/>
      <c r="FD158" s="866"/>
      <c r="FE158" s="866"/>
      <c r="FF158" s="866"/>
      <c r="FG158" s="866"/>
      <c r="FH158" s="866"/>
      <c r="FI158" s="866"/>
      <c r="FJ158" s="866"/>
      <c r="FK158" s="866"/>
      <c r="FL158" s="866"/>
      <c r="FM158" s="866"/>
      <c r="FN158" s="866"/>
      <c r="FO158" s="866"/>
      <c r="FP158" s="866"/>
      <c r="FQ158" s="866"/>
      <c r="FR158" s="866"/>
      <c r="FS158" s="866"/>
      <c r="FT158" s="866"/>
      <c r="FU158" s="866"/>
      <c r="FV158" s="866"/>
      <c r="FW158" s="866"/>
      <c r="FX158" s="866"/>
      <c r="FY158" s="866"/>
      <c r="FZ158" s="866"/>
      <c r="GA158" s="866"/>
      <c r="GB158" s="866"/>
      <c r="GC158" s="866"/>
      <c r="GD158" s="866"/>
      <c r="GE158" s="866"/>
      <c r="GF158" s="866"/>
      <c r="GG158" s="866"/>
      <c r="GH158" s="866"/>
      <c r="GI158" s="866"/>
      <c r="GJ158" s="866"/>
      <c r="GK158" s="866"/>
      <c r="GL158" s="866"/>
      <c r="GM158" s="866"/>
      <c r="GN158" s="866"/>
      <c r="GO158" s="866"/>
      <c r="GP158" s="866"/>
      <c r="GQ158" s="866"/>
      <c r="GR158" s="866"/>
      <c r="GS158" s="866"/>
      <c r="GT158" s="866"/>
      <c r="GU158" s="866"/>
      <c r="GV158" s="866"/>
      <c r="GW158" s="866"/>
      <c r="GX158" s="866"/>
      <c r="GY158" s="866"/>
      <c r="GZ158" s="866"/>
      <c r="HA158" s="866"/>
      <c r="HB158" s="866"/>
      <c r="HC158" s="866"/>
      <c r="HD158" s="866"/>
      <c r="HE158" s="866"/>
      <c r="HF158" s="866"/>
      <c r="HG158" s="866"/>
      <c r="HH158" s="866"/>
      <c r="HI158" s="866"/>
      <c r="HJ158" s="866"/>
      <c r="HK158" s="866"/>
      <c r="HL158" s="866"/>
      <c r="HM158" s="866"/>
      <c r="HN158" s="866"/>
      <c r="HO158" s="866"/>
      <c r="HP158" s="866"/>
      <c r="HQ158" s="866"/>
      <c r="HR158" s="866"/>
      <c r="HS158" s="866"/>
      <c r="HT158" s="866"/>
      <c r="HU158" s="866"/>
      <c r="HV158" s="866"/>
      <c r="HW158" s="866"/>
      <c r="HX158" s="866"/>
      <c r="HY158" s="866"/>
      <c r="HZ158" s="866"/>
      <c r="IA158" s="866"/>
      <c r="IB158" s="866"/>
      <c r="IC158" s="866"/>
      <c r="ID158" s="866"/>
      <c r="IE158" s="866"/>
      <c r="IF158" s="866"/>
      <c r="IG158" s="866"/>
      <c r="IH158" s="866"/>
      <c r="II158" s="866"/>
      <c r="IJ158" s="866"/>
      <c r="IK158" s="866"/>
      <c r="IL158" s="866"/>
      <c r="IM158" s="866"/>
      <c r="IN158" s="866"/>
      <c r="IO158" s="866"/>
      <c r="IP158" s="866"/>
      <c r="IQ158" s="866"/>
      <c r="IR158" s="866"/>
      <c r="IS158" s="866"/>
      <c r="IT158" s="866"/>
      <c r="IU158" s="866"/>
      <c r="IV158" s="866"/>
    </row>
    <row r="165" spans="1:256">
      <c r="A165" s="866"/>
      <c r="Q165" s="866"/>
      <c r="R165" s="866"/>
      <c r="S165" s="866"/>
      <c r="T165" s="866"/>
      <c r="U165" s="866"/>
      <c r="V165" s="866"/>
      <c r="W165" s="866"/>
      <c r="X165" s="866"/>
      <c r="Y165" s="866"/>
      <c r="Z165" s="866"/>
      <c r="AA165" s="866"/>
      <c r="AB165" s="866"/>
      <c r="AC165" s="866"/>
      <c r="AD165" s="866"/>
      <c r="AE165" s="866"/>
      <c r="AF165" s="866"/>
      <c r="AG165" s="866"/>
      <c r="AH165" s="866"/>
      <c r="AI165" s="866"/>
      <c r="AJ165" s="866"/>
      <c r="AK165" s="866"/>
      <c r="AL165" s="866"/>
      <c r="AM165" s="866"/>
      <c r="AN165" s="866"/>
      <c r="AO165" s="866"/>
      <c r="AP165" s="866"/>
      <c r="AQ165" s="866"/>
      <c r="AR165" s="866"/>
      <c r="AS165" s="866"/>
      <c r="AT165" s="866"/>
      <c r="AU165" s="866"/>
      <c r="AV165" s="866"/>
      <c r="AW165" s="866"/>
      <c r="AX165" s="866"/>
      <c r="AY165" s="866"/>
      <c r="AZ165" s="866"/>
      <c r="BA165" s="866"/>
      <c r="BB165" s="866"/>
      <c r="BC165" s="866"/>
      <c r="BD165" s="866"/>
      <c r="BE165" s="866"/>
      <c r="BF165" s="866"/>
      <c r="BG165" s="866"/>
      <c r="BH165" s="866"/>
      <c r="BI165" s="866"/>
      <c r="BJ165" s="866"/>
      <c r="BK165" s="866"/>
      <c r="BL165" s="866"/>
      <c r="BM165" s="866"/>
      <c r="BN165" s="866"/>
      <c r="BO165" s="866"/>
      <c r="BP165" s="866"/>
      <c r="BQ165" s="866"/>
      <c r="BR165" s="866"/>
      <c r="BS165" s="866"/>
      <c r="BT165" s="866"/>
      <c r="BU165" s="866"/>
      <c r="BV165" s="866"/>
      <c r="BW165" s="866"/>
      <c r="BX165" s="866"/>
      <c r="BY165" s="866"/>
      <c r="BZ165" s="866"/>
      <c r="CA165" s="866"/>
      <c r="CB165" s="866"/>
      <c r="CC165" s="866"/>
      <c r="CD165" s="866"/>
      <c r="CE165" s="866"/>
      <c r="CF165" s="866"/>
      <c r="CG165" s="866"/>
      <c r="CH165" s="866"/>
      <c r="CI165" s="866"/>
      <c r="CJ165" s="866"/>
      <c r="CK165" s="866"/>
      <c r="CL165" s="866"/>
      <c r="CM165" s="866"/>
      <c r="CN165" s="866"/>
      <c r="CO165" s="866"/>
      <c r="CP165" s="866"/>
      <c r="CQ165" s="866"/>
      <c r="CR165" s="866"/>
      <c r="CS165" s="866"/>
      <c r="CT165" s="866"/>
      <c r="CU165" s="866"/>
      <c r="CV165" s="866"/>
      <c r="CW165" s="866"/>
      <c r="CX165" s="866"/>
      <c r="CY165" s="866"/>
      <c r="CZ165" s="866"/>
      <c r="DA165" s="866"/>
      <c r="DB165" s="866"/>
      <c r="DC165" s="866"/>
      <c r="DD165" s="866"/>
      <c r="DE165" s="866"/>
      <c r="DF165" s="866"/>
      <c r="DG165" s="866"/>
      <c r="DH165" s="866"/>
      <c r="DI165" s="866"/>
      <c r="DJ165" s="866"/>
      <c r="DK165" s="866"/>
      <c r="DL165" s="866"/>
      <c r="DM165" s="866"/>
      <c r="DN165" s="866"/>
      <c r="DO165" s="866"/>
      <c r="DP165" s="866"/>
      <c r="DQ165" s="866"/>
      <c r="DR165" s="866"/>
      <c r="DS165" s="866"/>
      <c r="DT165" s="866"/>
      <c r="DU165" s="866"/>
      <c r="DV165" s="866"/>
      <c r="DW165" s="866"/>
      <c r="DX165" s="866"/>
      <c r="DY165" s="866"/>
      <c r="DZ165" s="866"/>
      <c r="EA165" s="866"/>
      <c r="EB165" s="866"/>
      <c r="EC165" s="866"/>
      <c r="ED165" s="866"/>
      <c r="EE165" s="866"/>
      <c r="EF165" s="866"/>
      <c r="EG165" s="866"/>
      <c r="EH165" s="866"/>
      <c r="EI165" s="866"/>
      <c r="EJ165" s="866"/>
      <c r="EK165" s="866"/>
      <c r="EL165" s="866"/>
      <c r="EM165" s="866"/>
      <c r="EN165" s="866"/>
      <c r="EO165" s="866"/>
      <c r="EP165" s="866"/>
      <c r="EQ165" s="866"/>
      <c r="ER165" s="866"/>
      <c r="ES165" s="866"/>
      <c r="ET165" s="866"/>
      <c r="EU165" s="866"/>
      <c r="EV165" s="866"/>
      <c r="EW165" s="866"/>
      <c r="EX165" s="866"/>
      <c r="EY165" s="866"/>
      <c r="EZ165" s="866"/>
      <c r="FA165" s="866"/>
      <c r="FB165" s="866"/>
      <c r="FC165" s="866"/>
      <c r="FD165" s="866"/>
      <c r="FE165" s="866"/>
      <c r="FF165" s="866"/>
      <c r="FG165" s="866"/>
      <c r="FH165" s="866"/>
      <c r="FI165" s="866"/>
      <c r="FJ165" s="866"/>
      <c r="FK165" s="866"/>
      <c r="FL165" s="866"/>
      <c r="FM165" s="866"/>
      <c r="FN165" s="866"/>
      <c r="FO165" s="866"/>
      <c r="FP165" s="866"/>
      <c r="FQ165" s="866"/>
      <c r="FR165" s="866"/>
      <c r="FS165" s="866"/>
      <c r="FT165" s="866"/>
      <c r="FU165" s="866"/>
      <c r="FV165" s="866"/>
      <c r="FW165" s="866"/>
      <c r="FX165" s="866"/>
      <c r="FY165" s="866"/>
      <c r="FZ165" s="866"/>
      <c r="GA165" s="866"/>
      <c r="GB165" s="866"/>
      <c r="GC165" s="866"/>
      <c r="GD165" s="866"/>
      <c r="GE165" s="866"/>
      <c r="GF165" s="866"/>
      <c r="GG165" s="866"/>
      <c r="GH165" s="866"/>
      <c r="GI165" s="866"/>
      <c r="GJ165" s="866"/>
      <c r="GK165" s="866"/>
      <c r="GL165" s="866"/>
      <c r="GM165" s="866"/>
      <c r="GN165" s="866"/>
      <c r="GO165" s="866"/>
      <c r="GP165" s="866"/>
      <c r="GQ165" s="866"/>
      <c r="GR165" s="866"/>
      <c r="GS165" s="866"/>
      <c r="GT165" s="866"/>
      <c r="GU165" s="866"/>
      <c r="GV165" s="866"/>
      <c r="GW165" s="866"/>
      <c r="GX165" s="866"/>
      <c r="GY165" s="866"/>
      <c r="GZ165" s="866"/>
      <c r="HA165" s="866"/>
      <c r="HB165" s="866"/>
      <c r="HC165" s="866"/>
      <c r="HD165" s="866"/>
      <c r="HE165" s="866"/>
      <c r="HF165" s="866"/>
      <c r="HG165" s="866"/>
      <c r="HH165" s="866"/>
      <c r="HI165" s="866"/>
      <c r="HJ165" s="866"/>
      <c r="HK165" s="866"/>
      <c r="HL165" s="866"/>
      <c r="HM165" s="866"/>
      <c r="HN165" s="866"/>
      <c r="HO165" s="866"/>
      <c r="HP165" s="866"/>
      <c r="HQ165" s="866"/>
      <c r="HR165" s="866"/>
      <c r="HS165" s="866"/>
      <c r="HT165" s="866"/>
      <c r="HU165" s="866"/>
      <c r="HV165" s="866"/>
      <c r="HW165" s="866"/>
      <c r="HX165" s="866"/>
      <c r="HY165" s="866"/>
      <c r="HZ165" s="866"/>
      <c r="IA165" s="866"/>
      <c r="IB165" s="866"/>
      <c r="IC165" s="866"/>
      <c r="ID165" s="866"/>
      <c r="IE165" s="866"/>
      <c r="IF165" s="866"/>
      <c r="IG165" s="866"/>
      <c r="IH165" s="866"/>
      <c r="II165" s="866"/>
      <c r="IJ165" s="866"/>
      <c r="IK165" s="866"/>
      <c r="IL165" s="866"/>
      <c r="IM165" s="866"/>
      <c r="IN165" s="866"/>
      <c r="IO165" s="866"/>
      <c r="IP165" s="866"/>
      <c r="IQ165" s="866"/>
      <c r="IR165" s="866"/>
      <c r="IS165" s="866"/>
      <c r="IT165" s="866"/>
      <c r="IU165" s="866"/>
      <c r="IV165" s="866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85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71"/>
  <sheetViews>
    <sheetView workbookViewId="0" showGridLines="0" rightToLeft="1">
      <selection activeCell="B2" sqref="B2"/>
    </sheetView>
  </sheetViews>
  <sheetFormatPr defaultRowHeight="14.25"/>
  <cols>
    <col min="1" max="1" style="889" width="4.253365" customWidth="1"/>
    <col min="2" max="2" style="889" width="41.17326" customWidth="1"/>
    <col min="3" max="3" style="889" width="13.20782" customWidth="1"/>
    <col min="4" max="4" style="889" width="31.94329" customWidth="1"/>
    <col min="5" max="5" style="889" width="9.626036" customWidth="1"/>
    <col min="6" max="6" style="889" width="10.86588" customWidth="1"/>
    <col min="7" max="7" style="889" width="9.626036" customWidth="1"/>
    <col min="8" max="8" style="889" width="6.044255" customWidth="1"/>
    <col min="9" max="9" style="889" width="8.110667" customWidth="1"/>
    <col min="10" max="10" style="889" width="12.24349" customWidth="1"/>
    <col min="11" max="11" style="889" width="6.733059" customWidth="1"/>
    <col min="12" max="12" style="889" width="10.4526" customWidth="1"/>
    <col min="13" max="13" style="889" width="14.72319" customWidth="1"/>
    <col min="14" max="14" style="889" width="13.75886" customWidth="1"/>
    <col min="15" max="15" style="889" width="10.86588" customWidth="1"/>
    <col min="16" max="16" style="889" width="11.55469" customWidth="1"/>
    <col min="17" max="256" style="889"/>
  </cols>
  <sheetData>
    <row r="1" spans="1:256" ht="15" customHeight="1">
      <c r="B1" s="890" t="s">
        <v>31</v>
      </c>
      <c r="C1" s="891"/>
      <c r="D1" s="892"/>
      <c r="F1" s="893"/>
    </row>
    <row r="2" spans="1:256" ht="15" customHeight="1">
      <c r="B2" s="894" t="s">
        <v>1</v>
      </c>
      <c r="C2" s="895"/>
      <c r="D2" s="896"/>
      <c r="F2" s="893"/>
    </row>
    <row r="3" spans="1:256" ht="15" customHeight="1">
      <c r="B3" s="897" t="s">
        <v>2</v>
      </c>
      <c r="C3" s="898">
        <v>41364</v>
      </c>
      <c r="D3" s="899"/>
      <c r="F3" s="893"/>
    </row>
    <row r="4" spans="1:256" ht="15" customHeight="1">
      <c r="B4" s="897" t="s">
        <v>3</v>
      </c>
      <c r="C4" s="900" t="s">
        <v>4</v>
      </c>
      <c r="D4" s="899"/>
      <c r="F4" s="893"/>
    </row>
    <row r="5" spans="1:256" ht="15" customHeight="1">
      <c r="B5" s="897" t="s">
        <v>5</v>
      </c>
      <c r="C5" s="900" t="s">
        <v>6</v>
      </c>
      <c r="D5" s="899"/>
      <c r="F5" s="893"/>
    </row>
    <row r="6" spans="1:256" ht="15" customHeight="1">
      <c r="B6" s="897" t="s">
        <v>7</v>
      </c>
      <c r="C6" s="901">
        <v>162</v>
      </c>
      <c r="D6" s="899"/>
      <c r="F6" s="893"/>
    </row>
    <row r="8" spans="1:256">
      <c r="A8" s="902"/>
      <c r="B8" s="903" t="s">
        <v>71</v>
      </c>
      <c r="C8" s="904" t="s">
        <v>273</v>
      </c>
      <c r="D8" s="904" t="s">
        <v>73</v>
      </c>
      <c r="E8" s="904" t="s">
        <v>74</v>
      </c>
      <c r="F8" s="904" t="s">
        <v>43</v>
      </c>
      <c r="G8" s="905" t="s">
        <v>44</v>
      </c>
      <c r="H8" s="906" t="str">
        <v>קוד מנפיק</v>
      </c>
      <c r="I8" s="906" t="s">
        <v>75</v>
      </c>
      <c r="J8" s="906" t="s">
        <v>274</v>
      </c>
      <c r="K8" s="907" t="s">
        <v>76</v>
      </c>
      <c r="L8" s="908" t="s">
        <v>77</v>
      </c>
      <c r="M8" s="906" t="s">
        <v>78</v>
      </c>
      <c r="N8" s="906" t="s">
        <v>79</v>
      </c>
      <c r="O8" s="906" t="s">
        <v>32</v>
      </c>
      <c r="P8" s="906" t="s">
        <v>33</v>
      </c>
      <c r="Q8" s="902"/>
      <c r="R8" s="902"/>
      <c r="S8" s="902"/>
      <c r="T8" s="902"/>
      <c r="U8" s="902"/>
      <c r="V8" s="902"/>
      <c r="W8" s="902"/>
      <c r="X8" s="902"/>
      <c r="Y8" s="902"/>
      <c r="Z8" s="902"/>
      <c r="AA8" s="902"/>
      <c r="AB8" s="902"/>
      <c r="AC8" s="902"/>
      <c r="AD8" s="902"/>
      <c r="AE8" s="902"/>
      <c r="AF8" s="902"/>
      <c r="AG8" s="902"/>
      <c r="AH8" s="902"/>
      <c r="AI8" s="902"/>
      <c r="AJ8" s="902"/>
      <c r="AK8" s="902"/>
      <c r="AL8" s="902"/>
      <c r="AM8" s="902"/>
      <c r="AN8" s="902"/>
      <c r="AO8" s="902"/>
      <c r="AP8" s="902"/>
      <c r="AQ8" s="902"/>
      <c r="AR8" s="902"/>
      <c r="AS8" s="902"/>
      <c r="AT8" s="902"/>
      <c r="AU8" s="902"/>
      <c r="AV8" s="902"/>
      <c r="AW8" s="902"/>
      <c r="AX8" s="902"/>
      <c r="AY8" s="902"/>
      <c r="AZ8" s="902"/>
      <c r="BA8" s="902"/>
      <c r="BB8" s="902"/>
      <c r="BC8" s="902"/>
      <c r="BD8" s="902"/>
      <c r="BE8" s="902"/>
      <c r="BF8" s="902"/>
      <c r="BG8" s="902"/>
      <c r="BH8" s="902"/>
      <c r="BI8" s="902"/>
      <c r="BJ8" s="902"/>
      <c r="BK8" s="902"/>
      <c r="BL8" s="902"/>
      <c r="BM8" s="902"/>
      <c r="BN8" s="902"/>
      <c r="BO8" s="902"/>
      <c r="BP8" s="902"/>
      <c r="BQ8" s="902"/>
      <c r="BR8" s="902"/>
      <c r="BS8" s="902"/>
      <c r="BT8" s="902"/>
      <c r="BU8" s="902"/>
      <c r="BV8" s="902"/>
      <c r="BW8" s="902"/>
      <c r="BX8" s="902"/>
      <c r="BY8" s="902"/>
      <c r="BZ8" s="902"/>
      <c r="CA8" s="902"/>
      <c r="CB8" s="902"/>
      <c r="CC8" s="902"/>
      <c r="CD8" s="902"/>
      <c r="CE8" s="902"/>
      <c r="CF8" s="902"/>
      <c r="CG8" s="902"/>
      <c r="CH8" s="902"/>
      <c r="CI8" s="902"/>
      <c r="CJ8" s="902"/>
      <c r="CK8" s="902"/>
      <c r="CL8" s="902"/>
      <c r="CM8" s="902"/>
      <c r="CN8" s="902"/>
      <c r="CO8" s="902"/>
      <c r="CP8" s="902"/>
      <c r="CQ8" s="902"/>
      <c r="CR8" s="902"/>
      <c r="CS8" s="902"/>
      <c r="CT8" s="902"/>
      <c r="CU8" s="902"/>
      <c r="CV8" s="902"/>
      <c r="CW8" s="902"/>
      <c r="CX8" s="902"/>
      <c r="CY8" s="902"/>
      <c r="CZ8" s="902"/>
      <c r="DA8" s="902"/>
      <c r="DB8" s="902"/>
      <c r="DC8" s="902"/>
      <c r="DD8" s="902"/>
      <c r="DE8" s="902"/>
      <c r="DF8" s="902"/>
      <c r="DG8" s="902"/>
      <c r="DH8" s="902"/>
      <c r="DI8" s="902"/>
      <c r="DJ8" s="902"/>
      <c r="DK8" s="902"/>
      <c r="DL8" s="902"/>
      <c r="DM8" s="902"/>
      <c r="DN8" s="902"/>
      <c r="DO8" s="902"/>
      <c r="DP8" s="902"/>
      <c r="DQ8" s="902"/>
      <c r="DR8" s="902"/>
      <c r="DS8" s="902"/>
      <c r="DT8" s="902"/>
      <c r="DU8" s="902"/>
      <c r="DV8" s="902"/>
      <c r="DW8" s="902"/>
      <c r="DX8" s="902"/>
      <c r="DY8" s="902"/>
      <c r="DZ8" s="902"/>
      <c r="EA8" s="902"/>
      <c r="EB8" s="902"/>
      <c r="EC8" s="902"/>
      <c r="ED8" s="902"/>
      <c r="EE8" s="902"/>
      <c r="EF8" s="902"/>
      <c r="EG8" s="902"/>
      <c r="EH8" s="902"/>
      <c r="EI8" s="902"/>
      <c r="EJ8" s="902"/>
      <c r="EK8" s="902"/>
      <c r="EL8" s="902"/>
      <c r="EM8" s="902"/>
      <c r="EN8" s="902"/>
      <c r="EO8" s="902"/>
      <c r="EP8" s="902"/>
      <c r="EQ8" s="902"/>
      <c r="ER8" s="902"/>
      <c r="ES8" s="902"/>
      <c r="ET8" s="902"/>
      <c r="EU8" s="902"/>
      <c r="EV8" s="902"/>
      <c r="EW8" s="902"/>
      <c r="EX8" s="902"/>
      <c r="EY8" s="902"/>
      <c r="EZ8" s="902"/>
      <c r="FA8" s="902"/>
      <c r="FB8" s="902"/>
      <c r="FC8" s="902"/>
      <c r="FD8" s="902"/>
      <c r="FE8" s="902"/>
      <c r="FF8" s="902"/>
      <c r="FG8" s="902"/>
      <c r="FH8" s="902"/>
      <c r="FI8" s="902"/>
      <c r="FJ8" s="902"/>
      <c r="FK8" s="902"/>
      <c r="FL8" s="902"/>
      <c r="FM8" s="902"/>
      <c r="FN8" s="902"/>
      <c r="FO8" s="902"/>
      <c r="FP8" s="902"/>
      <c r="FQ8" s="902"/>
      <c r="FR8" s="902"/>
      <c r="FS8" s="902"/>
      <c r="FT8" s="902"/>
      <c r="FU8" s="902"/>
      <c r="FV8" s="902"/>
      <c r="FW8" s="902"/>
      <c r="FX8" s="902"/>
      <c r="FY8" s="902"/>
      <c r="FZ8" s="902"/>
      <c r="GA8" s="902"/>
      <c r="GB8" s="902"/>
      <c r="GC8" s="902"/>
      <c r="GD8" s="902"/>
      <c r="GE8" s="902"/>
      <c r="GF8" s="902"/>
      <c r="GG8" s="902"/>
      <c r="GH8" s="902"/>
      <c r="GI8" s="902"/>
      <c r="GJ8" s="902"/>
      <c r="GK8" s="902"/>
      <c r="GL8" s="902"/>
      <c r="GM8" s="902"/>
      <c r="GN8" s="902"/>
      <c r="GO8" s="902"/>
      <c r="GP8" s="902"/>
      <c r="GQ8" s="902"/>
      <c r="GR8" s="902"/>
      <c r="GS8" s="902"/>
      <c r="GT8" s="902"/>
      <c r="GU8" s="902"/>
      <c r="GV8" s="902"/>
      <c r="GW8" s="902"/>
      <c r="GX8" s="902"/>
      <c r="GY8" s="902"/>
      <c r="GZ8" s="902"/>
      <c r="HA8" s="902"/>
      <c r="HB8" s="902"/>
      <c r="HC8" s="902"/>
      <c r="HD8" s="902"/>
      <c r="HE8" s="902"/>
      <c r="HF8" s="902"/>
      <c r="HG8" s="902"/>
      <c r="HH8" s="902"/>
      <c r="HI8" s="902"/>
      <c r="HJ8" s="902"/>
      <c r="HK8" s="902"/>
      <c r="HL8" s="902"/>
      <c r="HM8" s="902"/>
      <c r="HN8" s="902"/>
      <c r="HO8" s="902"/>
      <c r="HP8" s="902"/>
      <c r="HQ8" s="902"/>
      <c r="HR8" s="902"/>
      <c r="HS8" s="902"/>
      <c r="HT8" s="902"/>
      <c r="HU8" s="902"/>
      <c r="HV8" s="902"/>
      <c r="HW8" s="902"/>
      <c r="HX8" s="902"/>
      <c r="HY8" s="902"/>
      <c r="HZ8" s="902"/>
      <c r="IA8" s="902"/>
      <c r="IB8" s="902"/>
      <c r="IC8" s="902"/>
      <c r="ID8" s="902"/>
      <c r="IE8" s="902"/>
      <c r="IF8" s="902"/>
      <c r="IG8" s="902"/>
      <c r="IH8" s="902"/>
      <c r="II8" s="902"/>
      <c r="IJ8" s="902"/>
      <c r="IK8" s="902"/>
      <c r="IL8" s="902"/>
      <c r="IM8" s="902"/>
      <c r="IN8" s="902"/>
      <c r="IO8" s="902"/>
      <c r="IP8" s="902"/>
      <c r="IQ8" s="902"/>
      <c r="IR8" s="902"/>
      <c r="IS8" s="902"/>
      <c r="IT8" s="902"/>
      <c r="IU8" s="902"/>
      <c r="IV8" s="902"/>
    </row>
    <row r="9" spans="1:256">
      <c r="B9" s="909" t="s">
        <v>27</v>
      </c>
      <c r="C9" s="910"/>
      <c r="D9" s="910"/>
      <c r="E9" s="910"/>
      <c r="F9" s="910"/>
      <c r="G9" s="910"/>
      <c r="H9" s="910"/>
      <c r="I9" s="910"/>
      <c r="J9" s="910"/>
      <c r="K9" s="911"/>
      <c r="L9" s="912"/>
      <c r="M9" s="913"/>
      <c r="N9" s="911"/>
      <c r="O9" s="910"/>
      <c r="P9" s="910"/>
    </row>
    <row r="10" spans="1:256">
      <c r="B10" s="914" t="s">
        <v>82</v>
      </c>
      <c r="C10" s="897"/>
      <c r="D10" s="897"/>
      <c r="E10" s="897"/>
      <c r="F10" s="897"/>
      <c r="G10" s="897"/>
      <c r="H10" s="897"/>
      <c r="I10" s="897"/>
      <c r="J10" s="897"/>
      <c r="K10" s="915"/>
      <c r="L10" s="916"/>
      <c r="M10" s="917"/>
      <c r="N10" s="915"/>
      <c r="O10" s="897"/>
      <c r="P10" s="897"/>
    </row>
    <row r="11" spans="1:256">
      <c r="A11" s="897"/>
      <c r="B11" s="918" t="str">
        <v>צמוד למדד</v>
      </c>
      <c r="K11" s="919"/>
      <c r="L11" s="920"/>
      <c r="M11" s="921"/>
      <c r="N11" s="919"/>
      <c r="R11" s="897"/>
      <c r="S11" s="897"/>
      <c r="T11" s="897"/>
      <c r="U11" s="897"/>
      <c r="V11" s="897"/>
      <c r="W11" s="897"/>
      <c r="X11" s="897"/>
      <c r="Y11" s="897"/>
      <c r="Z11" s="897"/>
      <c r="AA11" s="897"/>
      <c r="AB11" s="897"/>
      <c r="AC11" s="897"/>
      <c r="AD11" s="897"/>
      <c r="AE11" s="897"/>
      <c r="AF11" s="897"/>
      <c r="AG11" s="897"/>
      <c r="AH11" s="897"/>
      <c r="AI11" s="897"/>
      <c r="AJ11" s="897"/>
      <c r="AK11" s="897"/>
      <c r="AL11" s="897"/>
      <c r="AM11" s="897"/>
      <c r="AN11" s="897"/>
      <c r="AO11" s="897"/>
      <c r="AP11" s="897"/>
      <c r="AQ11" s="897"/>
      <c r="AR11" s="897"/>
      <c r="AS11" s="897"/>
      <c r="AT11" s="897"/>
      <c r="AU11" s="897"/>
      <c r="AV11" s="897"/>
      <c r="AW11" s="897"/>
      <c r="AX11" s="897"/>
      <c r="AY11" s="897"/>
      <c r="AZ11" s="897"/>
      <c r="BA11" s="897"/>
      <c r="BB11" s="897"/>
      <c r="BC11" s="897"/>
      <c r="BD11" s="897"/>
      <c r="BE11" s="897"/>
      <c r="BF11" s="897"/>
      <c r="BG11" s="897"/>
      <c r="BH11" s="897"/>
      <c r="BI11" s="897"/>
      <c r="BJ11" s="897"/>
      <c r="BK11" s="897"/>
      <c r="BL11" s="897"/>
      <c r="BM11" s="897"/>
      <c r="BN11" s="897"/>
      <c r="BO11" s="897"/>
      <c r="BP11" s="897"/>
      <c r="BQ11" s="897"/>
      <c r="BR11" s="897"/>
      <c r="BS11" s="897"/>
      <c r="BT11" s="897"/>
      <c r="BU11" s="897"/>
      <c r="BV11" s="897"/>
      <c r="BW11" s="897"/>
      <c r="BX11" s="897"/>
      <c r="BY11" s="897"/>
      <c r="BZ11" s="897"/>
      <c r="CA11" s="897"/>
      <c r="CB11" s="897"/>
      <c r="CC11" s="897"/>
      <c r="CD11" s="897"/>
      <c r="CE11" s="897"/>
      <c r="CF11" s="897"/>
      <c r="CG11" s="897"/>
      <c r="CH11" s="897"/>
      <c r="CI11" s="897"/>
      <c r="CJ11" s="897"/>
      <c r="CK11" s="897"/>
      <c r="CL11" s="897"/>
      <c r="CM11" s="897"/>
      <c r="CN11" s="897"/>
      <c r="CO11" s="897"/>
      <c r="CP11" s="897"/>
      <c r="CQ11" s="897"/>
      <c r="CR11" s="897"/>
      <c r="CS11" s="897"/>
      <c r="CT11" s="897"/>
      <c r="CU11" s="897"/>
      <c r="CV11" s="897"/>
      <c r="CW11" s="897"/>
      <c r="CX11" s="897"/>
      <c r="CY11" s="897"/>
      <c r="CZ11" s="897"/>
      <c r="DA11" s="897"/>
      <c r="DB11" s="897"/>
      <c r="DC11" s="897"/>
      <c r="DD11" s="897"/>
      <c r="DE11" s="897"/>
      <c r="DF11" s="897"/>
      <c r="DG11" s="897"/>
      <c r="DH11" s="897"/>
      <c r="DI11" s="897"/>
      <c r="DJ11" s="897"/>
      <c r="DK11" s="897"/>
      <c r="DL11" s="897"/>
      <c r="DM11" s="897"/>
      <c r="DN11" s="897"/>
      <c r="DO11" s="897"/>
      <c r="DP11" s="897"/>
      <c r="DQ11" s="897"/>
      <c r="DR11" s="897"/>
      <c r="DS11" s="897"/>
      <c r="DT11" s="897"/>
      <c r="DU11" s="897"/>
      <c r="DV11" s="897"/>
      <c r="DW11" s="897"/>
      <c r="DX11" s="897"/>
      <c r="DY11" s="897"/>
      <c r="DZ11" s="897"/>
      <c r="EA11" s="897"/>
      <c r="EB11" s="897"/>
      <c r="EC11" s="897"/>
      <c r="ED11" s="897"/>
      <c r="EE11" s="897"/>
      <c r="EF11" s="897"/>
      <c r="EG11" s="897"/>
      <c r="EH11" s="897"/>
      <c r="EI11" s="897"/>
      <c r="EJ11" s="897"/>
      <c r="EK11" s="897"/>
      <c r="EL11" s="897"/>
      <c r="EM11" s="897"/>
      <c r="EN11" s="897"/>
      <c r="EO11" s="897"/>
      <c r="EP11" s="897"/>
      <c r="EQ11" s="897"/>
      <c r="ER11" s="897"/>
      <c r="ES11" s="897"/>
      <c r="ET11" s="897"/>
      <c r="EU11" s="897"/>
      <c r="EV11" s="897"/>
      <c r="EW11" s="897"/>
      <c r="EX11" s="897"/>
      <c r="EY11" s="897"/>
      <c r="EZ11" s="897"/>
      <c r="FA11" s="897"/>
      <c r="FB11" s="897"/>
      <c r="FC11" s="897"/>
      <c r="FD11" s="897"/>
      <c r="FE11" s="897"/>
      <c r="FF11" s="897"/>
      <c r="FG11" s="897"/>
      <c r="FH11" s="897"/>
      <c r="FI11" s="897"/>
      <c r="FJ11" s="897"/>
      <c r="FK11" s="897"/>
      <c r="FL11" s="897"/>
      <c r="FM11" s="897"/>
      <c r="FN11" s="897"/>
      <c r="FO11" s="897"/>
      <c r="FP11" s="897"/>
      <c r="FQ11" s="897"/>
      <c r="FR11" s="897"/>
      <c r="FS11" s="897"/>
      <c r="FT11" s="897"/>
      <c r="FU11" s="897"/>
      <c r="FV11" s="897"/>
      <c r="FW11" s="897"/>
      <c r="FX11" s="897"/>
      <c r="FY11" s="897"/>
      <c r="FZ11" s="897"/>
      <c r="GA11" s="897"/>
      <c r="GB11" s="897"/>
      <c r="GC11" s="897"/>
      <c r="GD11" s="897"/>
      <c r="GE11" s="897"/>
      <c r="GF11" s="897"/>
      <c r="GG11" s="897"/>
      <c r="GH11" s="897"/>
      <c r="GI11" s="897"/>
      <c r="GJ11" s="897"/>
      <c r="GK11" s="897"/>
      <c r="GL11" s="897"/>
      <c r="GM11" s="897"/>
      <c r="GN11" s="897"/>
      <c r="GO11" s="897"/>
      <c r="GP11" s="897"/>
      <c r="GQ11" s="897"/>
      <c r="GR11" s="897"/>
      <c r="GS11" s="897"/>
      <c r="GT11" s="897"/>
      <c r="GU11" s="897"/>
      <c r="GV11" s="897"/>
      <c r="GW11" s="897"/>
      <c r="GX11" s="897"/>
      <c r="GY11" s="897"/>
      <c r="GZ11" s="897"/>
      <c r="HA11" s="897"/>
      <c r="HB11" s="897"/>
      <c r="HC11" s="897"/>
      <c r="HD11" s="897"/>
      <c r="HE11" s="897"/>
      <c r="HF11" s="897"/>
      <c r="HG11" s="897"/>
      <c r="HH11" s="897"/>
      <c r="HI11" s="897"/>
      <c r="HJ11" s="897"/>
      <c r="HK11" s="897"/>
      <c r="HL11" s="897"/>
      <c r="HM11" s="897"/>
      <c r="HN11" s="897"/>
      <c r="HO11" s="897"/>
      <c r="HP11" s="897"/>
      <c r="HQ11" s="897"/>
      <c r="HR11" s="897"/>
      <c r="HS11" s="897"/>
      <c r="HT11" s="897"/>
      <c r="HU11" s="897"/>
      <c r="HV11" s="897"/>
      <c r="HW11" s="897"/>
      <c r="HX11" s="897"/>
      <c r="HY11" s="897"/>
      <c r="HZ11" s="897"/>
      <c r="IA11" s="897"/>
      <c r="IB11" s="897"/>
      <c r="IC11" s="897"/>
      <c r="ID11" s="897"/>
      <c r="IE11" s="897"/>
      <c r="IF11" s="897"/>
      <c r="IG11" s="897"/>
      <c r="IH11" s="897"/>
      <c r="II11" s="897"/>
      <c r="IJ11" s="897"/>
      <c r="IK11" s="897"/>
      <c r="IL11" s="897"/>
      <c r="IM11" s="897"/>
      <c r="IN11" s="897"/>
      <c r="IO11" s="897"/>
      <c r="IP11" s="897"/>
      <c r="IQ11" s="897"/>
      <c r="IR11" s="897"/>
      <c r="IS11" s="897"/>
      <c r="IT11" s="897"/>
      <c r="IU11" s="897"/>
      <c r="IV11" s="897"/>
    </row>
    <row r="12" spans="1:256">
      <c r="B12" s="922" t="str">
        <v>אדנים 2017 6%</v>
      </c>
      <c r="C12" s="895">
        <v>7252828</v>
      </c>
      <c r="D12" s="895" t="s">
        <v>97</v>
      </c>
      <c r="E12" s="895" t="s">
        <v>48</v>
      </c>
      <c r="F12" s="895" t="s">
        <v>49</v>
      </c>
      <c r="G12" s="895" t="s">
        <v>86</v>
      </c>
      <c r="H12" s="895">
        <v>20</v>
      </c>
      <c r="I12" s="923">
        <v>0.06</v>
      </c>
      <c r="J12" s="924">
        <v>37482</v>
      </c>
      <c r="K12" s="919">
        <v>2.37</v>
      </c>
      <c r="L12" s="920">
        <v>0.004</v>
      </c>
      <c r="M12" s="921">
        <v>867437.79</v>
      </c>
      <c r="N12" s="919">
        <v>142</v>
      </c>
      <c r="O12" s="921">
        <v>1231.76</v>
      </c>
      <c r="P12" s="920">
        <f>+O12/'סיכום נכסי הקרן'!total</f>
        <v>3.8491640740723e-05</v>
      </c>
    </row>
    <row r="13" spans="1:256">
      <c r="B13" s="922" t="str">
        <v>אדנים 2017 6.25%</v>
      </c>
      <c r="C13" s="895">
        <v>7252836</v>
      </c>
      <c r="D13" s="895" t="s">
        <v>97</v>
      </c>
      <c r="E13" s="895" t="s">
        <v>48</v>
      </c>
      <c r="F13" s="895" t="s">
        <v>49</v>
      </c>
      <c r="G13" s="895" t="s">
        <v>86</v>
      </c>
      <c r="H13" s="895">
        <v>20</v>
      </c>
      <c r="I13" s="923">
        <v>0.063</v>
      </c>
      <c r="J13" s="924">
        <v>37538</v>
      </c>
      <c r="K13" s="919">
        <v>4.05</v>
      </c>
      <c r="L13" s="920">
        <v>0.008</v>
      </c>
      <c r="M13" s="921">
        <v>10000000</v>
      </c>
      <c r="N13" s="919">
        <v>153.1</v>
      </c>
      <c r="O13" s="921">
        <v>15310</v>
      </c>
      <c r="P13" s="920">
        <f>+O13/'סיכום נכסי הקרן'!total</f>
        <v>0.000478426819949072</v>
      </c>
    </row>
    <row r="14" spans="1:256">
      <c r="B14" s="922" t="str">
        <v>אדנים 2022 6.2%</v>
      </c>
      <c r="C14" s="895">
        <v>7252844</v>
      </c>
      <c r="D14" s="895" t="s">
        <v>97</v>
      </c>
      <c r="E14" s="895" t="s">
        <v>48</v>
      </c>
      <c r="F14" s="895" t="s">
        <v>49</v>
      </c>
      <c r="G14" s="895" t="s">
        <v>86</v>
      </c>
      <c r="H14" s="895">
        <v>20</v>
      </c>
      <c r="I14" s="923">
        <v>0.062</v>
      </c>
      <c r="J14" s="924">
        <v>37543</v>
      </c>
      <c r="K14" s="919">
        <v>7.66</v>
      </c>
      <c r="L14" s="920">
        <v>0.0216</v>
      </c>
      <c r="M14" s="921">
        <v>3000000</v>
      </c>
      <c r="N14" s="919">
        <v>165.43</v>
      </c>
      <c r="O14" s="921">
        <v>4962.9</v>
      </c>
      <c r="P14" s="920">
        <f>+O14/'סיכום נכסי הקרן'!total</f>
        <v>0.000155087162947436</v>
      </c>
    </row>
    <row r="15" spans="1:256">
      <c r="B15" s="922" t="str">
        <v>אדנים 2028 5.65%</v>
      </c>
      <c r="C15" s="895">
        <v>7252851</v>
      </c>
      <c r="D15" s="895" t="s">
        <v>97</v>
      </c>
      <c r="E15" s="895" t="s">
        <v>48</v>
      </c>
      <c r="F15" s="895" t="s">
        <v>49</v>
      </c>
      <c r="G15" s="895" t="s">
        <v>86</v>
      </c>
      <c r="H15" s="895">
        <v>20</v>
      </c>
      <c r="I15" s="923">
        <v>0.057</v>
      </c>
      <c r="J15" s="924">
        <v>37769</v>
      </c>
      <c r="K15" s="919">
        <v>6.76</v>
      </c>
      <c r="L15" s="920">
        <v>0.0219</v>
      </c>
      <c r="M15" s="921">
        <v>2500000</v>
      </c>
      <c r="N15" s="919">
        <v>155.55</v>
      </c>
      <c r="O15" s="921">
        <v>3888.75</v>
      </c>
      <c r="P15" s="920">
        <f>+O15/'סיכום נכסי הקרן'!total</f>
        <v>0.000121520724760089</v>
      </c>
    </row>
    <row r="16" spans="1:256">
      <c r="B16" s="922" t="str">
        <v>בלמש 2013 5%</v>
      </c>
      <c r="C16" s="895">
        <v>6021752</v>
      </c>
      <c r="D16" s="895" t="s">
        <v>101</v>
      </c>
      <c r="E16" s="895" t="s">
        <v>48</v>
      </c>
      <c r="F16" s="895" t="s">
        <v>49</v>
      </c>
      <c r="G16" s="895" t="s">
        <v>86</v>
      </c>
      <c r="H16" s="895">
        <v>10</v>
      </c>
      <c r="I16" s="923">
        <v>0.05</v>
      </c>
      <c r="J16" s="924">
        <v>37901</v>
      </c>
      <c r="K16" s="919">
        <v>0.53</v>
      </c>
      <c r="L16" s="920">
        <v>-0.0166</v>
      </c>
      <c r="M16" s="921">
        <v>2500000</v>
      </c>
      <c r="N16" s="919">
        <v>129</v>
      </c>
      <c r="O16" s="921">
        <v>3225</v>
      </c>
      <c r="P16" s="920">
        <f>+O16/'סיכום נכסי הקרן'!total</f>
        <v>0.000100779000283198</v>
      </c>
    </row>
    <row r="17" spans="1:256">
      <c r="B17" s="922" t="str">
        <v>בלמש 2014 5.1%</v>
      </c>
      <c r="C17" s="895">
        <v>6021885</v>
      </c>
      <c r="D17" s="895" t="s">
        <v>101</v>
      </c>
      <c r="E17" s="895" t="s">
        <v>48</v>
      </c>
      <c r="F17" s="895" t="s">
        <v>49</v>
      </c>
      <c r="G17" s="895" t="s">
        <v>86</v>
      </c>
      <c r="H17" s="895">
        <v>10</v>
      </c>
      <c r="I17" s="923">
        <v>0.051</v>
      </c>
      <c r="J17" s="924">
        <v>38274</v>
      </c>
      <c r="K17" s="919">
        <v>1.5</v>
      </c>
      <c r="L17" s="920">
        <v>-0.0007</v>
      </c>
      <c r="M17" s="921">
        <v>3000000</v>
      </c>
      <c r="N17" s="919">
        <v>133.67</v>
      </c>
      <c r="O17" s="921">
        <v>4010.1</v>
      </c>
      <c r="P17" s="920">
        <f>+O17/'סיכום נכסי הקרן'!total</f>
        <v>0.000125312827607954</v>
      </c>
    </row>
    <row r="18" spans="1:256">
      <c r="B18" s="922" t="str">
        <v>בלמש 2014 5.6%</v>
      </c>
      <c r="C18" s="895">
        <v>6021182</v>
      </c>
      <c r="D18" s="895" t="s">
        <v>101</v>
      </c>
      <c r="E18" s="895" t="s">
        <v>48</v>
      </c>
      <c r="F18" s="895" t="s">
        <v>49</v>
      </c>
      <c r="G18" s="895" t="s">
        <v>86</v>
      </c>
      <c r="H18" s="895">
        <v>10</v>
      </c>
      <c r="I18" s="923">
        <v>0.056</v>
      </c>
      <c r="J18" s="924">
        <v>37220</v>
      </c>
      <c r="K18" s="919">
        <v>1.61</v>
      </c>
      <c r="L18" s="920">
        <v>0.0006</v>
      </c>
      <c r="M18" s="921">
        <v>3000000</v>
      </c>
      <c r="N18" s="919">
        <v>142.5</v>
      </c>
      <c r="O18" s="921">
        <v>4275</v>
      </c>
      <c r="P18" s="920">
        <f>+O18/'סיכום נכסי הקרן'!total</f>
        <v>0.000133590767817262</v>
      </c>
    </row>
    <row r="19" spans="1:256">
      <c r="B19" s="922" t="str">
        <v>בלמש 2017 5.5%</v>
      </c>
      <c r="C19" s="895">
        <v>6021257</v>
      </c>
      <c r="D19" s="895" t="s">
        <v>101</v>
      </c>
      <c r="E19" s="895" t="s">
        <v>48</v>
      </c>
      <c r="F19" s="895" t="s">
        <v>49</v>
      </c>
      <c r="G19" s="895" t="s">
        <v>86</v>
      </c>
      <c r="H19" s="895">
        <v>10</v>
      </c>
      <c r="I19" s="923">
        <v>0.055</v>
      </c>
      <c r="J19" s="924">
        <v>37370</v>
      </c>
      <c r="K19" s="919">
        <v>1.98</v>
      </c>
      <c r="L19" s="920">
        <v>0.0024</v>
      </c>
      <c r="M19" s="921">
        <v>2500000</v>
      </c>
      <c r="N19" s="919">
        <v>145.41</v>
      </c>
      <c r="O19" s="921">
        <v>3635.25</v>
      </c>
      <c r="P19" s="920">
        <f>+O19/'סיכום נכסי הקרן'!total</f>
        <v>0.000113599026598293</v>
      </c>
    </row>
    <row r="20" spans="1:256">
      <c r="B20" s="922" t="str">
        <v>בלמש 2018 5.2%</v>
      </c>
      <c r="C20" s="895">
        <v>6021703</v>
      </c>
      <c r="D20" s="895" t="s">
        <v>101</v>
      </c>
      <c r="E20" s="895" t="s">
        <v>48</v>
      </c>
      <c r="F20" s="895" t="s">
        <v>49</v>
      </c>
      <c r="G20" s="895" t="s">
        <v>86</v>
      </c>
      <c r="H20" s="895">
        <v>10</v>
      </c>
      <c r="I20" s="923">
        <v>0.052</v>
      </c>
      <c r="J20" s="924">
        <v>37816</v>
      </c>
      <c r="K20" s="919">
        <v>4.69</v>
      </c>
      <c r="L20" s="920">
        <v>0.011</v>
      </c>
      <c r="M20" s="921">
        <v>3000000</v>
      </c>
      <c r="N20" s="919">
        <v>150.1</v>
      </c>
      <c r="O20" s="921">
        <v>4503</v>
      </c>
      <c r="P20" s="920">
        <f>+O20/'סיכום נכסי הקרן'!total</f>
        <v>0.000140715608767516</v>
      </c>
    </row>
    <row r="21" spans="1:256">
      <c r="B21" s="922" t="str">
        <v>בלמש 2018 5.75%</v>
      </c>
      <c r="C21" s="895">
        <v>6021612</v>
      </c>
      <c r="D21" s="895" t="s">
        <v>101</v>
      </c>
      <c r="E21" s="895" t="s">
        <v>48</v>
      </c>
      <c r="F21" s="895" t="s">
        <v>49</v>
      </c>
      <c r="G21" s="895" t="s">
        <v>86</v>
      </c>
      <c r="H21" s="895">
        <v>10</v>
      </c>
      <c r="I21" s="923">
        <v>0.058</v>
      </c>
      <c r="J21" s="924">
        <v>37774</v>
      </c>
      <c r="K21" s="919">
        <v>4.52</v>
      </c>
      <c r="L21" s="920">
        <v>0.0109</v>
      </c>
      <c r="M21" s="921">
        <v>5000000</v>
      </c>
      <c r="N21" s="919">
        <v>153.52</v>
      </c>
      <c r="O21" s="921">
        <v>7676</v>
      </c>
      <c r="P21" s="920">
        <f>+O21/'סיכום נכסי הקרן'!total</f>
        <v>0.000239869645325218</v>
      </c>
    </row>
    <row r="22" spans="1:256">
      <c r="B22" s="922" t="str">
        <v>בנק הפועלים 6</v>
      </c>
      <c r="C22" s="895">
        <v>6626253</v>
      </c>
      <c r="D22" s="895" t="s">
        <v>102</v>
      </c>
      <c r="E22" s="895" t="s">
        <v>48</v>
      </c>
      <c r="F22" s="895" t="s">
        <v>49</v>
      </c>
      <c r="G22" s="895" t="s">
        <v>86</v>
      </c>
      <c r="H22" s="895">
        <v>12</v>
      </c>
      <c r="I22" s="923">
        <v>0.06</v>
      </c>
      <c r="J22" s="924">
        <v>37546</v>
      </c>
      <c r="K22" s="919">
        <v>4.94</v>
      </c>
      <c r="L22" s="920">
        <v>0.015</v>
      </c>
      <c r="M22" s="921">
        <v>15156298.11</v>
      </c>
      <c r="N22" s="919">
        <v>151.39</v>
      </c>
      <c r="O22" s="921">
        <v>22945.12</v>
      </c>
      <c r="P22" s="920">
        <f>+O22/'סיכום נכסי הקרן'!total</f>
        <v>0.00071701899379163</v>
      </c>
    </row>
    <row r="23" spans="1:256">
      <c r="B23" s="922" t="str">
        <v>בנק הפועלים פקדון</v>
      </c>
      <c r="C23" s="895">
        <v>6620405</v>
      </c>
      <c r="D23" s="895" t="s">
        <v>102</v>
      </c>
      <c r="E23" s="895" t="s">
        <v>48</v>
      </c>
      <c r="F23" s="895" t="s">
        <v>49</v>
      </c>
      <c r="G23" s="895" t="s">
        <v>86</v>
      </c>
      <c r="H23" s="895">
        <v>12</v>
      </c>
      <c r="I23" s="923">
        <v>0.051</v>
      </c>
      <c r="J23" s="924">
        <v>38508</v>
      </c>
      <c r="K23" s="919">
        <v>5.93</v>
      </c>
      <c r="L23" s="920">
        <v>0.0194</v>
      </c>
      <c r="M23" s="921">
        <v>18867249.71</v>
      </c>
      <c r="N23" s="919">
        <v>149.9</v>
      </c>
      <c r="O23" s="921">
        <v>28282.01</v>
      </c>
      <c r="P23" s="920">
        <f>+O23/'סיכום נכסי הקרן'!total</f>
        <v>0.000883793083348652</v>
      </c>
    </row>
    <row r="24" spans="1:256">
      <c r="B24" s="922" t="str">
        <v>בנק הפועלים פקדון 2019 %4.8</v>
      </c>
      <c r="C24" s="895">
        <v>6620538</v>
      </c>
      <c r="D24" s="895" t="s">
        <v>102</v>
      </c>
      <c r="E24" s="895" t="s">
        <v>48</v>
      </c>
      <c r="F24" s="895" t="s">
        <v>49</v>
      </c>
      <c r="G24" s="895" t="s">
        <v>86</v>
      </c>
      <c r="H24" s="895">
        <v>12</v>
      </c>
      <c r="I24" s="923">
        <v>0.048</v>
      </c>
      <c r="J24" s="924">
        <v>39268</v>
      </c>
      <c r="K24" s="919">
        <v>5.48</v>
      </c>
      <c r="L24" s="920">
        <v>0.0145</v>
      </c>
      <c r="M24" s="921">
        <v>25000000</v>
      </c>
      <c r="N24" s="919">
        <v>146.12</v>
      </c>
      <c r="O24" s="921">
        <v>36530</v>
      </c>
      <c r="P24" s="920">
        <f>+O24/'סיכום נכסי הקרן'!total</f>
        <v>0.00114153701716131</v>
      </c>
    </row>
    <row r="25" spans="1:256">
      <c r="B25" s="922" t="str">
        <v>בנק טפחות  5.5  במ 166828194</v>
      </c>
      <c r="C25" s="895">
        <v>166828194</v>
      </c>
      <c r="D25" s="895" t="s">
        <v>97</v>
      </c>
      <c r="E25" s="895" t="s">
        <v>48</v>
      </c>
      <c r="F25" s="895" t="s">
        <v>49</v>
      </c>
      <c r="G25" s="895" t="s">
        <v>86</v>
      </c>
      <c r="H25" s="895">
        <v>20</v>
      </c>
      <c r="I25" s="923">
        <v>0.055</v>
      </c>
      <c r="J25" s="924">
        <v>37158</v>
      </c>
      <c r="K25" s="919">
        <v>1.99</v>
      </c>
      <c r="L25" s="920">
        <v>0.0055</v>
      </c>
      <c r="M25" s="921">
        <v>433133.7</v>
      </c>
      <c r="N25" s="919">
        <v>144.38</v>
      </c>
      <c r="O25" s="921">
        <v>625.36</v>
      </c>
      <c r="P25" s="920">
        <f>+O25/'סיכום נכסי הקרן'!total</f>
        <v>1.95420637572405e-05</v>
      </c>
    </row>
    <row r="26" spans="1:256">
      <c r="B26" s="922" t="str">
        <v>בנק מזרחי 5.51% 5/2023</v>
      </c>
      <c r="C26" s="895">
        <v>3534</v>
      </c>
      <c r="D26" s="895" t="s">
        <v>97</v>
      </c>
      <c r="E26" s="895" t="s">
        <v>48</v>
      </c>
      <c r="F26" s="895" t="s">
        <v>49</v>
      </c>
      <c r="G26" s="895" t="s">
        <v>86</v>
      </c>
      <c r="H26" s="895">
        <v>20</v>
      </c>
      <c r="I26" s="923">
        <v>0.055</v>
      </c>
      <c r="J26" s="924">
        <v>38473</v>
      </c>
      <c r="K26" s="919">
        <v>7.98</v>
      </c>
      <c r="L26" s="920">
        <v>0.0232</v>
      </c>
      <c r="M26" s="921">
        <v>50000000</v>
      </c>
      <c r="N26" s="919">
        <v>163</v>
      </c>
      <c r="O26" s="921">
        <v>81500</v>
      </c>
      <c r="P26" s="920">
        <f>+O26/'סיכום נכסי הקרן'!total</f>
        <v>0.00254681814669167</v>
      </c>
    </row>
    <row r="27" spans="1:256">
      <c r="B27" s="922" t="str">
        <v>טפחות 2015 6.4%</v>
      </c>
      <c r="C27" s="895">
        <v>6682728</v>
      </c>
      <c r="D27" s="895" t="s">
        <v>97</v>
      </c>
      <c r="E27" s="895" t="s">
        <v>48</v>
      </c>
      <c r="F27" s="895" t="s">
        <v>49</v>
      </c>
      <c r="G27" s="895" t="s">
        <v>86</v>
      </c>
      <c r="H27" s="895">
        <v>20</v>
      </c>
      <c r="I27" s="923">
        <v>0.064</v>
      </c>
      <c r="J27" s="924">
        <v>36866</v>
      </c>
      <c r="K27" s="919">
        <v>1.44</v>
      </c>
      <c r="L27" s="920">
        <v>-0.0008</v>
      </c>
      <c r="M27" s="921">
        <v>52171.19</v>
      </c>
      <c r="N27" s="919">
        <v>143.2</v>
      </c>
      <c r="O27" s="921">
        <v>74.71</v>
      </c>
      <c r="P27" s="920">
        <f>+O27/'סיכום נכסי הקרן'!total</f>
        <v>2.33463538330472e-06</v>
      </c>
    </row>
    <row r="28" spans="1:256">
      <c r="B28" s="922" t="str">
        <v>טפחות 2016 5.35%</v>
      </c>
      <c r="C28" s="895">
        <v>6682801</v>
      </c>
      <c r="D28" s="895" t="s">
        <v>97</v>
      </c>
      <c r="E28" s="895" t="s">
        <v>48</v>
      </c>
      <c r="F28" s="895" t="s">
        <v>49</v>
      </c>
      <c r="G28" s="895" t="s">
        <v>86</v>
      </c>
      <c r="H28" s="895">
        <v>20</v>
      </c>
      <c r="I28" s="923">
        <v>0.054</v>
      </c>
      <c r="J28" s="924">
        <v>37067</v>
      </c>
      <c r="K28" s="919">
        <v>1.74</v>
      </c>
      <c r="L28" s="920">
        <v>0.0009</v>
      </c>
      <c r="M28" s="921">
        <v>1040788.66</v>
      </c>
      <c r="N28" s="919">
        <v>146.66</v>
      </c>
      <c r="O28" s="921">
        <v>1526.42</v>
      </c>
      <c r="P28" s="920">
        <f>+O28/'סיכום נכסי הקרן'!total</f>
        <v>4.76995601898539e-05</v>
      </c>
    </row>
    <row r="29" spans="1:256">
      <c r="B29" s="922" t="str">
        <v>טפחות 2016 5.65%</v>
      </c>
      <c r="C29" s="895">
        <v>6682900</v>
      </c>
      <c r="D29" s="895" t="s">
        <v>97</v>
      </c>
      <c r="E29" s="895" t="s">
        <v>48</v>
      </c>
      <c r="F29" s="895" t="s">
        <v>49</v>
      </c>
      <c r="G29" s="895" t="s">
        <v>86</v>
      </c>
      <c r="H29" s="895">
        <v>20</v>
      </c>
      <c r="I29" s="923">
        <v>0.057</v>
      </c>
      <c r="J29" s="924">
        <v>37238</v>
      </c>
      <c r="K29" s="919">
        <v>2.21</v>
      </c>
      <c r="L29" s="920">
        <v>0.005</v>
      </c>
      <c r="M29" s="921">
        <v>40868.41</v>
      </c>
      <c r="N29" s="919">
        <v>145.26</v>
      </c>
      <c r="O29" s="921">
        <v>59.37</v>
      </c>
      <c r="P29" s="920">
        <f>+O29/'סיכום נכסי הקרן'!total</f>
        <v>1.85527108428324e-06</v>
      </c>
    </row>
    <row r="30" spans="1:256">
      <c r="B30" s="922" t="str">
        <v>טפחות 2017 6.1%</v>
      </c>
      <c r="C30" s="895">
        <v>6683106</v>
      </c>
      <c r="D30" s="895" t="s">
        <v>97</v>
      </c>
      <c r="E30" s="895" t="s">
        <v>48</v>
      </c>
      <c r="F30" s="895" t="s">
        <v>49</v>
      </c>
      <c r="G30" s="895" t="s">
        <v>86</v>
      </c>
      <c r="H30" s="895">
        <v>20</v>
      </c>
      <c r="I30" s="923">
        <v>0.061</v>
      </c>
      <c r="J30" s="924">
        <v>37543</v>
      </c>
      <c r="K30" s="919">
        <v>4.08</v>
      </c>
      <c r="L30" s="920">
        <v>0.008</v>
      </c>
      <c r="M30" s="921">
        <v>10000000</v>
      </c>
      <c r="N30" s="919">
        <v>152.19</v>
      </c>
      <c r="O30" s="921">
        <v>15219</v>
      </c>
      <c r="P30" s="920">
        <f>+O30/'סיכום נכסי הקרן'!total</f>
        <v>0.000475583133429454</v>
      </c>
    </row>
    <row r="31" spans="1:256">
      <c r="B31" s="922" t="str">
        <v>טפחות 2017 6.15%</v>
      </c>
      <c r="C31" s="895">
        <v>6683098</v>
      </c>
      <c r="D31" s="895" t="s">
        <v>97</v>
      </c>
      <c r="E31" s="895" t="s">
        <v>48</v>
      </c>
      <c r="F31" s="895" t="s">
        <v>49</v>
      </c>
      <c r="G31" s="895" t="s">
        <v>86</v>
      </c>
      <c r="H31" s="895">
        <v>20</v>
      </c>
      <c r="I31" s="923">
        <v>0.062</v>
      </c>
      <c r="J31" s="924">
        <v>37536</v>
      </c>
      <c r="K31" s="919">
        <v>2.52</v>
      </c>
      <c r="L31" s="920">
        <v>0.0039</v>
      </c>
      <c r="M31" s="921">
        <v>2180979.96</v>
      </c>
      <c r="N31" s="919">
        <v>142.16</v>
      </c>
      <c r="O31" s="921">
        <v>3100.48</v>
      </c>
      <c r="P31" s="920">
        <f>+O31/'סיכום נכסי הקרן'!total</f>
        <v>9.68878371466819e-05</v>
      </c>
    </row>
    <row r="32" spans="1:256">
      <c r="B32" s="922" t="str">
        <v>טפחות פקדון 2013 6.21%</v>
      </c>
      <c r="C32" s="895">
        <v>6682017</v>
      </c>
      <c r="D32" s="895" t="s">
        <v>97</v>
      </c>
      <c r="E32" s="895" t="s">
        <v>48</v>
      </c>
      <c r="F32" s="895" t="s">
        <v>49</v>
      </c>
      <c r="G32" s="895" t="s">
        <v>86</v>
      </c>
      <c r="H32" s="895">
        <v>20</v>
      </c>
      <c r="I32" s="923">
        <v>0.062</v>
      </c>
      <c r="J32" s="924">
        <v>35989</v>
      </c>
      <c r="K32" s="919">
        <v>0.17</v>
      </c>
      <c r="L32" s="920">
        <v>-0.0283</v>
      </c>
      <c r="M32" s="921">
        <v>100600.7</v>
      </c>
      <c r="N32" s="919">
        <v>144.71</v>
      </c>
      <c r="O32" s="921">
        <v>145.58</v>
      </c>
      <c r="P32" s="920">
        <f>+O32/'סיכום נכסי הקרן'!total</f>
        <v>4.549273445342e-06</v>
      </c>
    </row>
    <row r="33" spans="1:256">
      <c r="B33" s="922" t="str">
        <v>טפחות פקדון 2013 6.3%</v>
      </c>
      <c r="C33" s="895">
        <v>6681969</v>
      </c>
      <c r="D33" s="895" t="s">
        <v>97</v>
      </c>
      <c r="E33" s="895" t="s">
        <v>48</v>
      </c>
      <c r="F33" s="895" t="s">
        <v>49</v>
      </c>
      <c r="G33" s="895" t="s">
        <v>86</v>
      </c>
      <c r="H33" s="895">
        <v>20</v>
      </c>
      <c r="I33" s="923">
        <v>0.063</v>
      </c>
      <c r="J33" s="924">
        <v>35983</v>
      </c>
      <c r="K33" s="919">
        <v>0.15</v>
      </c>
      <c r="L33" s="920">
        <v>-0.0283</v>
      </c>
      <c r="M33" s="921">
        <v>50573.18</v>
      </c>
      <c r="N33" s="919">
        <v>144.68</v>
      </c>
      <c r="O33" s="921">
        <v>73.17</v>
      </c>
      <c r="P33" s="920">
        <f>+O33/'סיכום נכסי הקרן'!total</f>
        <v>2.28651145758809e-06</v>
      </c>
    </row>
    <row r="34" spans="1:256">
      <c r="B34" s="922" t="str">
        <v>טפחות פקדון 2015 6.2%</v>
      </c>
      <c r="C34" s="895">
        <v>6682553</v>
      </c>
      <c r="D34" s="895" t="s">
        <v>97</v>
      </c>
      <c r="E34" s="895" t="s">
        <v>48</v>
      </c>
      <c r="F34" s="895" t="s">
        <v>49</v>
      </c>
      <c r="G34" s="895" t="s">
        <v>86</v>
      </c>
      <c r="H34" s="895">
        <v>20</v>
      </c>
      <c r="I34" s="923">
        <v>0.062</v>
      </c>
      <c r="J34" s="924">
        <v>36612</v>
      </c>
      <c r="K34" s="919">
        <v>1.13</v>
      </c>
      <c r="L34" s="920">
        <v>-0.0035</v>
      </c>
      <c r="M34" s="921">
        <v>864568.69</v>
      </c>
      <c r="N34" s="919">
        <v>141.32</v>
      </c>
      <c r="O34" s="921">
        <v>1221.81</v>
      </c>
      <c r="P34" s="920">
        <f>+O34/'סיכום נכסי הקרן'!total</f>
        <v>3.81807101817097e-05</v>
      </c>
    </row>
    <row r="35" spans="1:256">
      <c r="B35" s="922" t="str">
        <v>טפחות פקדון 2016 6.4%</v>
      </c>
      <c r="C35" s="895">
        <v>6682769</v>
      </c>
      <c r="D35" s="895" t="s">
        <v>97</v>
      </c>
      <c r="E35" s="895" t="s">
        <v>48</v>
      </c>
      <c r="F35" s="895" t="s">
        <v>49</v>
      </c>
      <c r="G35" s="895" t="s">
        <v>86</v>
      </c>
      <c r="H35" s="895">
        <v>20</v>
      </c>
      <c r="I35" s="923">
        <v>0.064</v>
      </c>
      <c r="J35" s="924">
        <v>36914</v>
      </c>
      <c r="K35" s="919">
        <v>1.45</v>
      </c>
      <c r="L35" s="920">
        <v>-0.0008</v>
      </c>
      <c r="M35" s="921">
        <v>28238.82</v>
      </c>
      <c r="N35" s="919">
        <v>144.29</v>
      </c>
      <c r="O35" s="921">
        <v>40.75</v>
      </c>
      <c r="P35" s="920">
        <f>+O35/'סיכום נכסי הקרן'!total</f>
        <v>1.27340907334583e-06</v>
      </c>
    </row>
    <row r="36" spans="1:256">
      <c r="B36" s="922" t="str">
        <v>טפחות פקדון 2029 5.75%</v>
      </c>
      <c r="C36" s="895">
        <v>6682264</v>
      </c>
      <c r="D36" s="895" t="s">
        <v>97</v>
      </c>
      <c r="E36" s="895" t="s">
        <v>48</v>
      </c>
      <c r="F36" s="895" t="s">
        <v>49</v>
      </c>
      <c r="G36" s="895" t="s">
        <v>86</v>
      </c>
      <c r="H36" s="895">
        <v>20</v>
      </c>
      <c r="I36" s="923">
        <v>0.058</v>
      </c>
      <c r="J36" s="924">
        <v>36462</v>
      </c>
      <c r="K36" s="919">
        <v>7.79</v>
      </c>
      <c r="L36" s="920">
        <v>0.0239</v>
      </c>
      <c r="M36" s="921">
        <v>1126750.89</v>
      </c>
      <c r="N36" s="919">
        <v>169.21</v>
      </c>
      <c r="O36" s="921">
        <v>1906.58</v>
      </c>
      <c r="P36" s="920">
        <f>+O36/'סיכום נכסי הקרן'!total</f>
        <v>5.957929499533e-05</v>
      </c>
    </row>
    <row r="37" spans="1:256">
      <c r="B37" s="922" t="str">
        <v>טפחות פקדון 6.05    2014</v>
      </c>
      <c r="C37" s="895">
        <v>166822726</v>
      </c>
      <c r="D37" s="895" t="s">
        <v>97</v>
      </c>
      <c r="E37" s="895" t="s">
        <v>48</v>
      </c>
      <c r="F37" s="895" t="s">
        <v>49</v>
      </c>
      <c r="G37" s="895" t="s">
        <v>86</v>
      </c>
      <c r="H37" s="895">
        <v>20</v>
      </c>
      <c r="I37" s="923">
        <v>0.061</v>
      </c>
      <c r="J37" s="924">
        <v>36465</v>
      </c>
      <c r="K37" s="919">
        <v>0.84</v>
      </c>
      <c r="L37" s="920">
        <v>0.0108</v>
      </c>
      <c r="M37" s="921">
        <v>168010.05</v>
      </c>
      <c r="N37" s="919">
        <v>137.6</v>
      </c>
      <c r="O37" s="921">
        <v>231.18</v>
      </c>
      <c r="P37" s="920">
        <f>+O37/'סיכום נכסי הקרן'!total</f>
        <v>7.22421373192858e-06</v>
      </c>
    </row>
    <row r="38" spans="1:256">
      <c r="B38" s="922" t="str">
        <v>לאומי 2015 5%</v>
      </c>
      <c r="C38" s="895">
        <v>6401905</v>
      </c>
      <c r="D38" s="895" t="s">
        <v>101</v>
      </c>
      <c r="E38" s="895" t="s">
        <v>48</v>
      </c>
      <c r="F38" s="895" t="s">
        <v>49</v>
      </c>
      <c r="G38" s="895" t="s">
        <v>86</v>
      </c>
      <c r="H38" s="895">
        <v>10</v>
      </c>
      <c r="I38" s="923">
        <v>0.05</v>
      </c>
      <c r="J38" s="924">
        <v>38334</v>
      </c>
      <c r="K38" s="919">
        <v>1.29</v>
      </c>
      <c r="L38" s="920">
        <v>-0.0027</v>
      </c>
      <c r="M38" s="921">
        <v>800000</v>
      </c>
      <c r="N38" s="919">
        <v>130.95</v>
      </c>
      <c r="O38" s="921">
        <v>1047.6</v>
      </c>
      <c r="P38" s="920">
        <f>+O38/'סיכום נכסי הקרן'!total</f>
        <v>3.27367692082723e-05</v>
      </c>
    </row>
    <row r="39" spans="1:256">
      <c r="B39" s="922" t="str">
        <v>לאומי 2017 6%</v>
      </c>
      <c r="C39" s="895">
        <v>6401749</v>
      </c>
      <c r="D39" s="895" t="s">
        <v>101</v>
      </c>
      <c r="E39" s="895" t="s">
        <v>48</v>
      </c>
      <c r="F39" s="895" t="s">
        <v>49</v>
      </c>
      <c r="G39" s="895" t="s">
        <v>86</v>
      </c>
      <c r="H39" s="895">
        <v>10</v>
      </c>
      <c r="I39" s="923">
        <v>0.06</v>
      </c>
      <c r="J39" s="924">
        <v>37549</v>
      </c>
      <c r="K39" s="919">
        <v>4.1</v>
      </c>
      <c r="L39" s="920">
        <v>0.008</v>
      </c>
      <c r="M39" s="921">
        <v>10000000</v>
      </c>
      <c r="N39" s="919">
        <v>151</v>
      </c>
      <c r="O39" s="921">
        <v>15100</v>
      </c>
      <c r="P39" s="920">
        <f>+O39/'סיכום נכסי הקרן'!total</f>
        <v>0.00047186446644226</v>
      </c>
    </row>
    <row r="40" spans="1:256">
      <c r="B40" s="922" t="s">
        <v>341</v>
      </c>
      <c r="C40" s="895">
        <v>6021042</v>
      </c>
      <c r="D40" s="895" t="s">
        <v>101</v>
      </c>
      <c r="E40" s="895" t="s">
        <v>48</v>
      </c>
      <c r="F40" s="895" t="s">
        <v>49</v>
      </c>
      <c r="G40" s="895" t="s">
        <v>86</v>
      </c>
      <c r="H40" s="895">
        <v>10</v>
      </c>
      <c r="I40" s="923">
        <v>0.065</v>
      </c>
      <c r="J40" s="924">
        <v>36926</v>
      </c>
      <c r="K40" s="919">
        <v>2.69</v>
      </c>
      <c r="L40" s="920">
        <v>0.004</v>
      </c>
      <c r="M40" s="921">
        <v>50000</v>
      </c>
      <c r="N40" s="919">
        <v>153.76</v>
      </c>
      <c r="O40" s="921">
        <v>76.88</v>
      </c>
      <c r="P40" s="920">
        <f>+O40/'סיכום נכסי הקרן'!total</f>
        <v>2.40244636954178e-06</v>
      </c>
    </row>
    <row r="41" spans="1:256">
      <c r="B41" s="922" t="s">
        <v>341</v>
      </c>
      <c r="C41" s="895">
        <v>90741163</v>
      </c>
      <c r="D41" s="895" t="s">
        <v>101</v>
      </c>
      <c r="E41" s="895" t="s">
        <v>48</v>
      </c>
      <c r="F41" s="895" t="s">
        <v>49</v>
      </c>
      <c r="G41" s="895" t="s">
        <v>86</v>
      </c>
      <c r="H41" s="895">
        <v>10</v>
      </c>
      <c r="I41" s="923">
        <v>0.065</v>
      </c>
      <c r="J41" s="924">
        <v>36926</v>
      </c>
      <c r="K41" s="919">
        <v>1.81</v>
      </c>
      <c r="L41" s="920">
        <v>0.0053</v>
      </c>
      <c r="M41" s="921">
        <v>745500</v>
      </c>
      <c r="N41" s="919">
        <v>146.53</v>
      </c>
      <c r="O41" s="921">
        <v>1092.38</v>
      </c>
      <c r="P41" s="920">
        <f>+O41/'סיכום נכסי הקרן'!total</f>
        <v>3.41361129703441e-05</v>
      </c>
    </row>
    <row r="42" spans="1:256">
      <c r="B42" s="922" t="str">
        <v>משכן 2017 5.05%</v>
      </c>
      <c r="C42" s="895">
        <v>6477236</v>
      </c>
      <c r="D42" s="895" t="s">
        <v>102</v>
      </c>
      <c r="E42" s="895" t="s">
        <v>48</v>
      </c>
      <c r="F42" s="895" t="s">
        <v>49</v>
      </c>
      <c r="G42" s="895" t="s">
        <v>86</v>
      </c>
      <c r="H42" s="895">
        <v>12</v>
      </c>
      <c r="I42" s="923">
        <v>0.051</v>
      </c>
      <c r="J42" s="924">
        <v>37258</v>
      </c>
      <c r="K42" s="919">
        <v>2.26</v>
      </c>
      <c r="L42" s="920">
        <v>0.0034</v>
      </c>
      <c r="M42" s="921">
        <v>919596.38</v>
      </c>
      <c r="N42" s="919">
        <v>143.74</v>
      </c>
      <c r="O42" s="921">
        <v>1321.83</v>
      </c>
      <c r="P42" s="920">
        <f>+O42/'סיכום נכסי הקרן'!total</f>
        <v>4.13062654090975e-05</v>
      </c>
    </row>
    <row r="43" spans="1:256">
      <c r="B43" s="922" t="s">
        <v>342</v>
      </c>
      <c r="C43" s="895">
        <v>6477368</v>
      </c>
      <c r="D43" s="895" t="s">
        <v>102</v>
      </c>
      <c r="E43" s="895" t="s">
        <v>48</v>
      </c>
      <c r="F43" s="895" t="s">
        <v>49</v>
      </c>
      <c r="G43" s="895" t="s">
        <v>86</v>
      </c>
      <c r="H43" s="895">
        <v>12</v>
      </c>
      <c r="I43" s="923">
        <v>0.055</v>
      </c>
      <c r="J43" s="924">
        <v>37369</v>
      </c>
      <c r="K43" s="919">
        <v>2.07</v>
      </c>
      <c r="L43" s="920">
        <v>0.0027</v>
      </c>
      <c r="M43" s="921">
        <v>2832645.58</v>
      </c>
      <c r="N43" s="919">
        <v>146.04</v>
      </c>
      <c r="O43" s="921">
        <v>4136.8</v>
      </c>
      <c r="P43" s="920">
        <f>+O43/'סיכום נכסי הקרן'!total</f>
        <v>0.000129272114223731</v>
      </c>
    </row>
    <row r="44" spans="1:256">
      <c r="B44" s="922" t="s">
        <v>342</v>
      </c>
      <c r="C44" s="895">
        <v>6477350</v>
      </c>
      <c r="D44" s="895" t="s">
        <v>102</v>
      </c>
      <c r="E44" s="895" t="s">
        <v>48</v>
      </c>
      <c r="F44" s="895" t="s">
        <v>49</v>
      </c>
      <c r="G44" s="895" t="s">
        <v>86</v>
      </c>
      <c r="H44" s="895">
        <v>12</v>
      </c>
      <c r="I44" s="923">
        <v>0.055</v>
      </c>
      <c r="J44" s="924">
        <v>37360</v>
      </c>
      <c r="K44" s="919">
        <v>2.04</v>
      </c>
      <c r="L44" s="920">
        <v>0.0029</v>
      </c>
      <c r="M44" s="921">
        <v>1699587.32</v>
      </c>
      <c r="N44" s="919">
        <v>146.7</v>
      </c>
      <c r="O44" s="921">
        <v>2493.29</v>
      </c>
      <c r="P44" s="920">
        <f>+O44/'סיכום נכסי הקרן'!total</f>
        <v>7.79135732142928e-05</v>
      </c>
    </row>
    <row r="45" spans="1:256">
      <c r="B45" s="922" t="str">
        <v>משכן 2017 6.15%</v>
      </c>
      <c r="C45" s="895">
        <v>6477525</v>
      </c>
      <c r="D45" s="895" t="s">
        <v>102</v>
      </c>
      <c r="E45" s="895" t="s">
        <v>48</v>
      </c>
      <c r="F45" s="895" t="s">
        <v>49</v>
      </c>
      <c r="G45" s="895" t="s">
        <v>86</v>
      </c>
      <c r="H45" s="895">
        <v>12</v>
      </c>
      <c r="I45" s="923">
        <v>0.062</v>
      </c>
      <c r="J45" s="924">
        <v>37536</v>
      </c>
      <c r="K45" s="919">
        <v>2.52</v>
      </c>
      <c r="L45" s="920">
        <v>0.0038</v>
      </c>
      <c r="M45" s="921">
        <v>2180979.96</v>
      </c>
      <c r="N45" s="919">
        <v>142.17</v>
      </c>
      <c r="O45" s="921">
        <v>3100.7</v>
      </c>
      <c r="P45" s="920">
        <f>+O45/'סיכום נכסי הקרן'!total</f>
        <v>9.68947119932129e-05</v>
      </c>
    </row>
    <row r="46" spans="1:256">
      <c r="B46" s="922" t="str">
        <v>משכן 2021 5.25%</v>
      </c>
      <c r="C46" s="895">
        <v>6477178</v>
      </c>
      <c r="D46" s="895" t="s">
        <v>102</v>
      </c>
      <c r="E46" s="895" t="s">
        <v>48</v>
      </c>
      <c r="F46" s="895" t="s">
        <v>49</v>
      </c>
      <c r="G46" s="895" t="s">
        <v>86</v>
      </c>
      <c r="H46" s="895">
        <v>12</v>
      </c>
      <c r="I46" s="923">
        <v>0.053</v>
      </c>
      <c r="J46" s="924">
        <v>37081</v>
      </c>
      <c r="K46" s="919">
        <v>4.2</v>
      </c>
      <c r="L46" s="920">
        <v>0.0127</v>
      </c>
      <c r="M46" s="921">
        <v>1728217.62</v>
      </c>
      <c r="N46" s="919">
        <v>156.79</v>
      </c>
      <c r="O46" s="921">
        <v>2709.67</v>
      </c>
      <c r="P46" s="920">
        <f>+O46/'סיכום נכסי הקרן'!total</f>
        <v>8.46752972705031e-05</v>
      </c>
    </row>
    <row r="47" spans="1:256">
      <c r="B47" s="922" t="str">
        <v>משכן 2028 5.6%</v>
      </c>
      <c r="C47" s="895">
        <v>6477574</v>
      </c>
      <c r="D47" s="895" t="s">
        <v>102</v>
      </c>
      <c r="E47" s="895" t="s">
        <v>48</v>
      </c>
      <c r="F47" s="895" t="s">
        <v>49</v>
      </c>
      <c r="G47" s="895" t="s">
        <v>86</v>
      </c>
      <c r="H47" s="895">
        <v>12</v>
      </c>
      <c r="I47" s="923">
        <v>0.056</v>
      </c>
      <c r="J47" s="924">
        <v>37767</v>
      </c>
      <c r="K47" s="919">
        <v>6.76</v>
      </c>
      <c r="L47" s="920">
        <v>0.0217</v>
      </c>
      <c r="M47" s="921">
        <v>10000000</v>
      </c>
      <c r="N47" s="919">
        <v>155.27</v>
      </c>
      <c r="O47" s="921">
        <v>15527</v>
      </c>
      <c r="P47" s="920">
        <f>+O47/'סיכום נכסי הקרן'!total</f>
        <v>0.000485207918572779</v>
      </c>
    </row>
    <row r="48" spans="1:256">
      <c r="B48" s="922" t="str">
        <v>פועלים 2016 4.7%</v>
      </c>
      <c r="C48" s="895">
        <v>6624845</v>
      </c>
      <c r="D48" s="895" t="s">
        <v>102</v>
      </c>
      <c r="E48" s="895" t="s">
        <v>48</v>
      </c>
      <c r="F48" s="895" t="s">
        <v>49</v>
      </c>
      <c r="G48" s="895" t="s">
        <v>86</v>
      </c>
      <c r="H48" s="895">
        <v>12</v>
      </c>
      <c r="I48" s="923">
        <v>0.047</v>
      </c>
      <c r="J48" s="924">
        <v>35222</v>
      </c>
      <c r="K48" s="919">
        <v>1.69</v>
      </c>
      <c r="L48" s="920">
        <v>0.0004</v>
      </c>
      <c r="M48" s="921">
        <v>232024.58</v>
      </c>
      <c r="N48" s="919">
        <v>175.83</v>
      </c>
      <c r="O48" s="921">
        <v>407.97</v>
      </c>
      <c r="P48" s="920">
        <f>+O48/'סיכום נכסי הקרן'!total</f>
        <v>1.27487779055926e-05</v>
      </c>
    </row>
    <row r="49" spans="1:256">
      <c r="B49" s="922" t="str">
        <v>פועלים 2016 4.8%</v>
      </c>
      <c r="C49" s="895">
        <v>6620272</v>
      </c>
      <c r="D49" s="895" t="s">
        <v>102</v>
      </c>
      <c r="E49" s="895" t="s">
        <v>48</v>
      </c>
      <c r="F49" s="895" t="s">
        <v>49</v>
      </c>
      <c r="G49" s="895" t="s">
        <v>86</v>
      </c>
      <c r="H49" s="895">
        <v>12</v>
      </c>
      <c r="I49" s="923">
        <v>0.048</v>
      </c>
      <c r="J49" s="924">
        <v>38172</v>
      </c>
      <c r="K49" s="919">
        <v>3.03</v>
      </c>
      <c r="L49" s="920">
        <v>0.004</v>
      </c>
      <c r="M49" s="921">
        <v>25000000</v>
      </c>
      <c r="N49" s="919">
        <v>142.7</v>
      </c>
      <c r="O49" s="921">
        <v>35675</v>
      </c>
      <c r="P49" s="920">
        <f>+O49/'סיכום נכסי הקרן'!total</f>
        <v>0.00111481886359785</v>
      </c>
    </row>
    <row r="50" spans="1:256">
      <c r="B50" s="922" t="str">
        <v>פועלים 2024 5.1%</v>
      </c>
      <c r="C50" s="895">
        <v>6620264</v>
      </c>
      <c r="D50" s="895" t="s">
        <v>102</v>
      </c>
      <c r="E50" s="895" t="s">
        <v>48</v>
      </c>
      <c r="F50" s="895" t="s">
        <v>49</v>
      </c>
      <c r="G50" s="895" t="s">
        <v>86</v>
      </c>
      <c r="H50" s="895">
        <v>12</v>
      </c>
      <c r="I50" s="923">
        <v>0.051</v>
      </c>
      <c r="J50" s="924">
        <v>38142</v>
      </c>
      <c r="K50" s="919">
        <v>5.48</v>
      </c>
      <c r="L50" s="920">
        <v>0.0179</v>
      </c>
      <c r="M50" s="921">
        <v>17830622.3</v>
      </c>
      <c r="N50" s="919">
        <v>150</v>
      </c>
      <c r="O50" s="921">
        <v>26745.93</v>
      </c>
      <c r="P50" s="920">
        <f>+O50/'סיכום נכסי הקרן'!total</f>
        <v>0.000835791654897485</v>
      </c>
    </row>
    <row r="51" spans="1:256">
      <c r="B51" s="922" t="str">
        <v>פועלים 26/5/2018 5</v>
      </c>
      <c r="C51" s="895">
        <v>6626394</v>
      </c>
      <c r="D51" s="895" t="s">
        <v>102</v>
      </c>
      <c r="E51" s="895" t="s">
        <v>48</v>
      </c>
      <c r="F51" s="895" t="s">
        <v>49</v>
      </c>
      <c r="G51" s="895" t="s">
        <v>86</v>
      </c>
      <c r="H51" s="895">
        <v>12</v>
      </c>
      <c r="I51" s="923">
        <v>0.055</v>
      </c>
      <c r="J51" s="924">
        <v>37767</v>
      </c>
      <c r="K51" s="919">
        <v>8.05</v>
      </c>
      <c r="L51" s="920">
        <v>0.0231</v>
      </c>
      <c r="M51" s="921">
        <v>10000000</v>
      </c>
      <c r="N51" s="919">
        <v>159.63</v>
      </c>
      <c r="O51" s="921">
        <v>15963</v>
      </c>
      <c r="P51" s="920">
        <f>+O51/'סיכום נכסי הקרן'!total</f>
        <v>0.000498832614425019</v>
      </c>
    </row>
    <row r="52" spans="1:256">
      <c r="B52" s="922" t="str">
        <v>פועלים 26/5/2023 5</v>
      </c>
      <c r="C52" s="895">
        <v>6626386</v>
      </c>
      <c r="D52" s="895" t="s">
        <v>102</v>
      </c>
      <c r="E52" s="895" t="s">
        <v>48</v>
      </c>
      <c r="F52" s="895" t="s">
        <v>49</v>
      </c>
      <c r="G52" s="895" t="s">
        <v>86</v>
      </c>
      <c r="H52" s="895">
        <v>12</v>
      </c>
      <c r="I52" s="923">
        <v>0.056</v>
      </c>
      <c r="J52" s="924">
        <v>37767</v>
      </c>
      <c r="K52" s="919">
        <v>4.52</v>
      </c>
      <c r="L52" s="920">
        <v>0.0109</v>
      </c>
      <c r="M52" s="921">
        <v>10000000</v>
      </c>
      <c r="N52" s="919">
        <v>152.5</v>
      </c>
      <c r="O52" s="921">
        <v>15250</v>
      </c>
      <c r="P52" s="920">
        <f>+O52/'סיכום נכסי הקרן'!total</f>
        <v>0.000476551861804269</v>
      </c>
    </row>
    <row r="53" spans="1:256">
      <c r="B53" s="922" t="str">
        <v>פועלים פקדון</v>
      </c>
      <c r="C53" s="895">
        <v>6620413</v>
      </c>
      <c r="D53" s="895" t="s">
        <v>102</v>
      </c>
      <c r="E53" s="895" t="s">
        <v>48</v>
      </c>
      <c r="F53" s="895" t="s">
        <v>49</v>
      </c>
      <c r="G53" s="895" t="s">
        <v>86</v>
      </c>
      <c r="H53" s="895">
        <v>12</v>
      </c>
      <c r="I53" s="923">
        <v>0.048</v>
      </c>
      <c r="J53" s="924">
        <v>38538</v>
      </c>
      <c r="K53" s="919">
        <v>3.88</v>
      </c>
      <c r="L53" s="920">
        <v>0.0071</v>
      </c>
      <c r="M53" s="921">
        <v>25000000</v>
      </c>
      <c r="N53" s="919">
        <v>145.9</v>
      </c>
      <c r="O53" s="921">
        <v>36475</v>
      </c>
      <c r="P53" s="920">
        <f>+O53/'סיכום נכסי הקרן'!total</f>
        <v>0.00113981830552857</v>
      </c>
    </row>
    <row r="54" spans="1:256">
      <c r="B54" s="922" t="str">
        <v>פועלים פקדון 5.05%</v>
      </c>
      <c r="C54" s="895">
        <v>6620447</v>
      </c>
      <c r="D54" s="895" t="s">
        <v>102</v>
      </c>
      <c r="E54" s="895" t="s">
        <v>48</v>
      </c>
      <c r="F54" s="895" t="s">
        <v>49</v>
      </c>
      <c r="G54" s="895" t="s">
        <v>86</v>
      </c>
      <c r="H54" s="895">
        <v>12</v>
      </c>
      <c r="I54" s="923">
        <v>0.051</v>
      </c>
      <c r="J54" s="924">
        <v>38872</v>
      </c>
      <c r="K54" s="919">
        <v>6.36</v>
      </c>
      <c r="L54" s="920">
        <v>0.0207</v>
      </c>
      <c r="M54" s="921">
        <v>19877989.46</v>
      </c>
      <c r="N54" s="919">
        <v>145.14</v>
      </c>
      <c r="O54" s="921">
        <v>28850.91</v>
      </c>
      <c r="P54" s="920">
        <f>+O54/'סיכום נכסי הקרן'!total</f>
        <v>0.000901570811491633</v>
      </c>
    </row>
    <row r="55" spans="1:256">
      <c r="B55" s="922" t="str">
        <v>פועלים פקדון 5.05% 2027</v>
      </c>
      <c r="C55" s="895">
        <v>6620512</v>
      </c>
      <c r="D55" s="895" t="s">
        <v>102</v>
      </c>
      <c r="E55" s="895" t="s">
        <v>48</v>
      </c>
      <c r="F55" s="895" t="s">
        <v>49</v>
      </c>
      <c r="G55" s="895" t="s">
        <v>86</v>
      </c>
      <c r="H55" s="895">
        <v>12</v>
      </c>
      <c r="I55" s="923">
        <v>0.051</v>
      </c>
      <c r="J55" s="924">
        <v>39245</v>
      </c>
      <c r="K55" s="919">
        <v>6.81</v>
      </c>
      <c r="L55" s="920">
        <v>0.0218</v>
      </c>
      <c r="M55" s="921">
        <v>20840151.3</v>
      </c>
      <c r="N55" s="919">
        <v>147.56</v>
      </c>
      <c r="O55" s="921">
        <v>30751.73</v>
      </c>
      <c r="P55" s="920">
        <f>+O55/'סיכום נכסי הקרן'!total</f>
        <v>0.000960970110505061</v>
      </c>
    </row>
    <row r="56" spans="1:256">
      <c r="B56" s="922" t="str">
        <v>פקדון טפחות %5.30 10.8.2015</v>
      </c>
      <c r="C56" s="895">
        <v>3244</v>
      </c>
      <c r="D56" s="895" t="s">
        <v>97</v>
      </c>
      <c r="E56" s="895" t="s">
        <v>48</v>
      </c>
      <c r="F56" s="895" t="s">
        <v>49</v>
      </c>
      <c r="G56" s="895" t="s">
        <v>86</v>
      </c>
      <c r="H56" s="895">
        <v>20</v>
      </c>
      <c r="I56" s="923">
        <v>0.053</v>
      </c>
      <c r="J56" s="924">
        <v>37113</v>
      </c>
      <c r="K56" s="919">
        <v>1.85</v>
      </c>
      <c r="L56" s="920">
        <v>0.0137</v>
      </c>
      <c r="M56" s="921">
        <v>519258.11</v>
      </c>
      <c r="N56" s="919">
        <v>142.63</v>
      </c>
      <c r="O56" s="921">
        <v>740.62</v>
      </c>
      <c r="P56" s="920">
        <f>+O56/'סיכום נכסי הקרן'!total</f>
        <v>2.31438583534084e-05</v>
      </c>
    </row>
    <row r="57" spans="1:256">
      <c r="B57" s="922" t="str">
        <v>פקדון טפחות 6.05%  2014</v>
      </c>
      <c r="C57" s="895">
        <v>166822981</v>
      </c>
      <c r="D57" s="895" t="s">
        <v>97</v>
      </c>
      <c r="E57" s="895" t="s">
        <v>48</v>
      </c>
      <c r="F57" s="895" t="s">
        <v>49</v>
      </c>
      <c r="G57" s="895" t="s">
        <v>86</v>
      </c>
      <c r="H57" s="895">
        <v>20</v>
      </c>
      <c r="I57" s="923">
        <v>0.061</v>
      </c>
      <c r="J57" s="924">
        <v>36473</v>
      </c>
      <c r="K57" s="919">
        <v>0.87</v>
      </c>
      <c r="L57" s="920">
        <v>-0.0047</v>
      </c>
      <c r="M57" s="921">
        <v>84004.93</v>
      </c>
      <c r="N57" s="919">
        <v>139.41</v>
      </c>
      <c r="O57" s="921">
        <v>117.11</v>
      </c>
      <c r="P57" s="920">
        <f>+O57/'סיכום נכסי הקרן'!total</f>
        <v>3.65960580563265e-06</v>
      </c>
    </row>
    <row r="58" spans="1:256">
      <c r="B58" s="922" t="str">
        <v>פקדון טפחות 6.22%  במקום3296</v>
      </c>
      <c r="C58" s="895">
        <v>10028</v>
      </c>
      <c r="D58" s="895" t="s">
        <v>97</v>
      </c>
      <c r="E58" s="895" t="s">
        <v>48</v>
      </c>
      <c r="F58" s="895" t="s">
        <v>49</v>
      </c>
      <c r="G58" s="895" t="s">
        <v>86</v>
      </c>
      <c r="H58" s="895">
        <v>20</v>
      </c>
      <c r="I58" s="923">
        <v>0.062</v>
      </c>
      <c r="J58" s="924">
        <v>38353</v>
      </c>
      <c r="K58" s="919">
        <v>4.31</v>
      </c>
      <c r="L58" s="920">
        <v>0.0019</v>
      </c>
      <c r="M58" s="921">
        <v>80000</v>
      </c>
      <c r="N58" s="919">
        <v>156.35</v>
      </c>
      <c r="O58" s="921">
        <v>125.08</v>
      </c>
      <c r="P58" s="920">
        <f>+O58/'סיכום נכסי הקרן'!total</f>
        <v>3.90866274586741e-06</v>
      </c>
    </row>
    <row r="59" spans="1:256">
      <c r="B59" s="922" t="str">
        <v>פקדון טפחות 6.22% 09.01.2018</v>
      </c>
      <c r="C59" s="895">
        <v>3296</v>
      </c>
      <c r="D59" s="895" t="s">
        <v>97</v>
      </c>
      <c r="E59" s="895" t="s">
        <v>48</v>
      </c>
      <c r="F59" s="895" t="s">
        <v>49</v>
      </c>
      <c r="G59" s="895" t="s">
        <v>86</v>
      </c>
      <c r="H59" s="895">
        <v>20</v>
      </c>
      <c r="I59" s="923">
        <v>0.062</v>
      </c>
      <c r="J59" s="924">
        <v>37630</v>
      </c>
      <c r="K59" s="919">
        <v>4.3</v>
      </c>
      <c r="L59" s="920">
        <v>0.009</v>
      </c>
      <c r="M59" s="921">
        <v>870000</v>
      </c>
      <c r="N59" s="919">
        <v>151.7</v>
      </c>
      <c r="O59" s="921">
        <v>1319.79</v>
      </c>
      <c r="P59" s="920">
        <f>+O59/'סיכום נכסי הקרן'!total</f>
        <v>4.12425168321742e-05</v>
      </c>
    </row>
    <row r="60" spans="1:256">
      <c r="B60" s="922" t="str">
        <v>פקדון טפחות 6.4%  2015</v>
      </c>
      <c r="C60" s="895">
        <v>166827360</v>
      </c>
      <c r="D60" s="895" t="s">
        <v>97</v>
      </c>
      <c r="E60" s="895" t="s">
        <v>48</v>
      </c>
      <c r="F60" s="895" t="s">
        <v>49</v>
      </c>
      <c r="G60" s="895" t="s">
        <v>86</v>
      </c>
      <c r="H60" s="895">
        <v>20</v>
      </c>
      <c r="I60" s="923">
        <v>0.064</v>
      </c>
      <c r="J60" s="924">
        <v>36869</v>
      </c>
      <c r="K60" s="919">
        <v>1.45</v>
      </c>
      <c r="L60" s="920">
        <v>-0.0008</v>
      </c>
      <c r="M60" s="921">
        <v>521709.85</v>
      </c>
      <c r="N60" s="919">
        <v>143.07</v>
      </c>
      <c r="O60" s="921">
        <v>746.41</v>
      </c>
      <c r="P60" s="920">
        <f>+O60/'סיכום נכסי הקרן'!total</f>
        <v>2.33247918143819e-05</v>
      </c>
    </row>
    <row r="61" spans="1:256">
      <c r="B61" s="922" t="str">
        <v>פקדון משכן  %5.23 26.6.16</v>
      </c>
      <c r="C61" s="895">
        <v>3273</v>
      </c>
      <c r="D61" s="895" t="s">
        <v>102</v>
      </c>
      <c r="E61" s="895" t="s">
        <v>48</v>
      </c>
      <c r="F61" s="895" t="s">
        <v>49</v>
      </c>
      <c r="G61" s="895" t="s">
        <v>86</v>
      </c>
      <c r="H61" s="895">
        <v>12</v>
      </c>
      <c r="I61" s="923">
        <v>0.052</v>
      </c>
      <c r="J61" s="924">
        <v>37433</v>
      </c>
      <c r="K61" s="919">
        <v>1.75</v>
      </c>
      <c r="L61" s="920">
        <v>0.0003</v>
      </c>
      <c r="M61" s="921">
        <v>143521.97</v>
      </c>
      <c r="N61" s="919">
        <v>141.2</v>
      </c>
      <c r="O61" s="921">
        <v>202.65</v>
      </c>
      <c r="P61" s="920">
        <f>+O61/'סיכום נכסי הקרן'!total</f>
        <v>6.33267113407443e-06</v>
      </c>
    </row>
    <row r="62" spans="1:256">
      <c r="B62" s="922" t="str">
        <v>פקדון משכן %5.5 12.2016</v>
      </c>
      <c r="C62" s="895">
        <v>3252</v>
      </c>
      <c r="D62" s="895" t="s">
        <v>102</v>
      </c>
      <c r="E62" s="895" t="s">
        <v>48</v>
      </c>
      <c r="F62" s="895" t="s">
        <v>49</v>
      </c>
      <c r="G62" s="895" t="s">
        <v>86</v>
      </c>
      <c r="H62" s="895">
        <v>12</v>
      </c>
      <c r="I62" s="923">
        <v>0.055</v>
      </c>
      <c r="J62" s="924">
        <v>37245</v>
      </c>
      <c r="K62" s="919">
        <v>2.23</v>
      </c>
      <c r="L62" s="920">
        <v>0.0023</v>
      </c>
      <c r="M62" s="921">
        <v>465020.43</v>
      </c>
      <c r="N62" s="919">
        <v>145.61</v>
      </c>
      <c r="O62" s="921">
        <v>677.12</v>
      </c>
      <c r="P62" s="920">
        <f>+O62/'סיכום נכסי הקרן'!total</f>
        <v>2.11595276501578e-05</v>
      </c>
    </row>
    <row r="63" spans="1:256">
      <c r="B63" s="922" t="str">
        <v>פקדון פועלים 4.8    2018</v>
      </c>
      <c r="C63" s="895">
        <v>6620454</v>
      </c>
      <c r="D63" s="895" t="s">
        <v>102</v>
      </c>
      <c r="E63" s="895" t="s">
        <v>48</v>
      </c>
      <c r="F63" s="895" t="s">
        <v>49</v>
      </c>
      <c r="G63" s="895" t="s">
        <v>86</v>
      </c>
      <c r="H63" s="895">
        <v>12</v>
      </c>
      <c r="I63" s="923">
        <v>0.048</v>
      </c>
      <c r="J63" s="924">
        <v>38902</v>
      </c>
      <c r="K63" s="919">
        <v>4.69</v>
      </c>
      <c r="L63" s="920">
        <v>0.0111</v>
      </c>
      <c r="M63" s="921">
        <v>25000000</v>
      </c>
      <c r="N63" s="919">
        <v>142.94</v>
      </c>
      <c r="O63" s="921">
        <v>35735</v>
      </c>
      <c r="P63" s="920">
        <f>+O63/'סיכום נכסי הקרן'!total</f>
        <v>0.00111669382174266</v>
      </c>
    </row>
    <row r="64" spans="1:256">
      <c r="B64" s="922" t="str">
        <v>פקדון פועלים 5.5% 13.6.2017</v>
      </c>
      <c r="C64" s="895">
        <v>3258</v>
      </c>
      <c r="D64" s="895" t="s">
        <v>102</v>
      </c>
      <c r="E64" s="895" t="s">
        <v>48</v>
      </c>
      <c r="F64" s="895" t="s">
        <v>49</v>
      </c>
      <c r="G64" s="895" t="s">
        <v>86</v>
      </c>
      <c r="H64" s="895">
        <v>12</v>
      </c>
      <c r="I64" s="923">
        <v>0.055</v>
      </c>
      <c r="J64" s="924">
        <v>37420</v>
      </c>
      <c r="K64" s="919">
        <v>2.21</v>
      </c>
      <c r="L64" s="920">
        <v>0.0033</v>
      </c>
      <c r="M64" s="921">
        <v>255258.99</v>
      </c>
      <c r="N64" s="919">
        <v>143.58</v>
      </c>
      <c r="O64" s="921">
        <v>366.5</v>
      </c>
      <c r="P64" s="920">
        <f>+O64/'סיכום נכסי הקרן'!total</f>
        <v>1.14528693345091e-05</v>
      </c>
    </row>
    <row r="65" spans="1:256">
      <c r="B65" s="922" t="str">
        <v>שפיצר בלמש שנה 5.9% 06.08.017</v>
      </c>
      <c r="C65" s="895">
        <v>3277</v>
      </c>
      <c r="D65" s="895" t="s">
        <v>101</v>
      </c>
      <c r="E65" s="895" t="s">
        <v>48</v>
      </c>
      <c r="F65" s="895" t="s">
        <v>49</v>
      </c>
      <c r="G65" s="895" t="s">
        <v>86</v>
      </c>
      <c r="H65" s="895">
        <v>10</v>
      </c>
      <c r="I65" s="923">
        <v>0.059</v>
      </c>
      <c r="J65" s="924">
        <v>37474</v>
      </c>
      <c r="K65" s="919">
        <v>2.35</v>
      </c>
      <c r="L65" s="920">
        <v>0.0041</v>
      </c>
      <c r="M65" s="921">
        <v>508968.83</v>
      </c>
      <c r="N65" s="919">
        <v>141.6</v>
      </c>
      <c r="O65" s="921">
        <v>720.7</v>
      </c>
      <c r="P65" s="920">
        <f>+O65/'סיכום נכסי הקרן'!total</f>
        <v>2.25213722493335e-05</v>
      </c>
    </row>
    <row r="66" spans="1:256">
      <c r="B66" s="922" t="str">
        <v>שפיצר חצי לאומי %5.8 2/2014</v>
      </c>
      <c r="C66" s="895">
        <v>3270</v>
      </c>
      <c r="D66" s="895" t="s">
        <v>101</v>
      </c>
      <c r="E66" s="895" t="s">
        <v>48</v>
      </c>
      <c r="F66" s="895" t="s">
        <v>49</v>
      </c>
      <c r="G66" s="895" t="s">
        <v>86</v>
      </c>
      <c r="H66" s="895">
        <v>10</v>
      </c>
      <c r="I66" s="923">
        <v>0.058</v>
      </c>
      <c r="J66" s="924">
        <v>37296</v>
      </c>
      <c r="K66" s="919">
        <v>0.62</v>
      </c>
      <c r="L66" s="920">
        <v>-0.0114</v>
      </c>
      <c r="M66" s="921">
        <v>96509.65</v>
      </c>
      <c r="N66" s="919">
        <v>138.68</v>
      </c>
      <c r="O66" s="921">
        <v>133.84</v>
      </c>
      <c r="P66" s="920">
        <f>+O66/'סיכום נכסי הקרן'!total</f>
        <v>4.18240663500874e-06</v>
      </c>
    </row>
    <row r="67" spans="1:256">
      <c r="B67" s="922" t="str">
        <v>שפיצר טפחות 5.8% 3.7.2017</v>
      </c>
      <c r="C67" s="895">
        <v>3263</v>
      </c>
      <c r="D67" s="895" t="s">
        <v>97</v>
      </c>
      <c r="E67" s="895" t="s">
        <v>48</v>
      </c>
      <c r="F67" s="895" t="s">
        <v>49</v>
      </c>
      <c r="G67" s="895" t="s">
        <v>86</v>
      </c>
      <c r="H67" s="895">
        <v>20</v>
      </c>
      <c r="I67" s="923">
        <v>0.058</v>
      </c>
      <c r="J67" s="924">
        <v>37440</v>
      </c>
      <c r="K67" s="919">
        <v>2.26</v>
      </c>
      <c r="L67" s="920">
        <v>0.0032</v>
      </c>
      <c r="M67" s="921">
        <v>340020.67</v>
      </c>
      <c r="N67" s="919">
        <v>143.43</v>
      </c>
      <c r="O67" s="921">
        <v>487.69</v>
      </c>
      <c r="P67" s="920">
        <f>+O67/'סיכום נכסי הקרן'!total</f>
        <v>1.52399722939884e-05</v>
      </c>
    </row>
    <row r="68" spans="1:256">
      <c r="B68" s="922" t="str">
        <v>שפיצר טפחות שנה 6.15% 2.10.015</v>
      </c>
      <c r="C68" s="895">
        <v>3288</v>
      </c>
      <c r="D68" s="895" t="s">
        <v>97</v>
      </c>
      <c r="E68" s="895" t="s">
        <v>48</v>
      </c>
      <c r="F68" s="895" t="s">
        <v>49</v>
      </c>
      <c r="G68" s="895" t="s">
        <v>86</v>
      </c>
      <c r="H68" s="895">
        <v>20</v>
      </c>
      <c r="I68" s="923">
        <v>0.062</v>
      </c>
      <c r="J68" s="924">
        <v>37531</v>
      </c>
      <c r="K68" s="919">
        <v>2.51</v>
      </c>
      <c r="L68" s="920">
        <v>0.0039</v>
      </c>
      <c r="M68" s="921">
        <v>475453.71</v>
      </c>
      <c r="N68" s="919">
        <v>142.16</v>
      </c>
      <c r="O68" s="921">
        <v>675.9</v>
      </c>
      <c r="P68" s="920">
        <f>+O68/'סיכום נכסי הקרן'!total</f>
        <v>2.11214035012135e-05</v>
      </c>
    </row>
    <row r="69" spans="1:256">
      <c r="B69" s="922" t="str">
        <v>שפיצר רבע אדנים %6.05 6/2016</v>
      </c>
      <c r="C69" s="895">
        <v>3271</v>
      </c>
      <c r="D69" s="895" t="s">
        <v>97</v>
      </c>
      <c r="E69" s="895" t="s">
        <v>48</v>
      </c>
      <c r="F69" s="895" t="s">
        <v>49</v>
      </c>
      <c r="G69" s="895" t="s">
        <v>86</v>
      </c>
      <c r="H69" s="895">
        <v>20</v>
      </c>
      <c r="I69" s="923">
        <v>0.061</v>
      </c>
      <c r="J69" s="924">
        <v>37431</v>
      </c>
      <c r="K69" s="919">
        <v>1.74</v>
      </c>
      <c r="L69" s="920">
        <v>0.0004</v>
      </c>
      <c r="M69" s="921">
        <v>138575.64</v>
      </c>
      <c r="N69" s="919">
        <v>147.2</v>
      </c>
      <c r="O69" s="921">
        <v>203.98</v>
      </c>
      <c r="P69" s="920">
        <f>+O69/'סיכום נכסי הקרן'!total</f>
        <v>6.37423270628425e-06</v>
      </c>
    </row>
    <row r="70" spans="1:256">
      <c r="B70" s="922" t="str">
        <v>בינלאומי 2016 6.2%</v>
      </c>
      <c r="C70" s="895">
        <v>7342066</v>
      </c>
      <c r="D70" s="895" t="s">
        <v>108</v>
      </c>
      <c r="E70" s="895" t="s">
        <v>105</v>
      </c>
      <c r="F70" s="895" t="s">
        <v>49</v>
      </c>
      <c r="G70" s="895" t="s">
        <v>86</v>
      </c>
      <c r="H70" s="895">
        <v>31</v>
      </c>
      <c r="I70" s="923">
        <v>0.062</v>
      </c>
      <c r="J70" s="924">
        <v>36935</v>
      </c>
      <c r="K70" s="919">
        <v>1.51</v>
      </c>
      <c r="L70" s="920">
        <v>0.0009</v>
      </c>
      <c r="M70" s="921">
        <v>55936.13</v>
      </c>
      <c r="N70" s="919">
        <v>143.48</v>
      </c>
      <c r="O70" s="921">
        <v>80.26</v>
      </c>
      <c r="P70" s="920">
        <f>+O70/'סיכום נכסי הקרן'!total</f>
        <v>2.50806901169906e-06</v>
      </c>
    </row>
    <row r="71" spans="1:256">
      <c r="B71" s="922" t="str">
        <v>פיקדון הבינלאומי   6.2  2015</v>
      </c>
      <c r="C71" s="895">
        <v>173420332</v>
      </c>
      <c r="D71" s="895" t="s">
        <v>108</v>
      </c>
      <c r="E71" s="895" t="s">
        <v>105</v>
      </c>
      <c r="F71" s="895" t="s">
        <v>49</v>
      </c>
      <c r="G71" s="895" t="s">
        <v>86</v>
      </c>
      <c r="H71" s="895">
        <v>31</v>
      </c>
      <c r="I71" s="923">
        <v>0.062</v>
      </c>
      <c r="J71" s="924">
        <v>36867</v>
      </c>
      <c r="K71" s="919">
        <v>1.45</v>
      </c>
      <c r="L71" s="920">
        <v>-0.0003</v>
      </c>
      <c r="M71" s="921">
        <v>516589.47</v>
      </c>
      <c r="N71" s="919">
        <v>142.54</v>
      </c>
      <c r="O71" s="921">
        <v>736.35</v>
      </c>
      <c r="P71" s="920">
        <f>+O71/'סיכום נכסי הקרן'!total</f>
        <v>2.30104238321032e-05</v>
      </c>
    </row>
    <row r="72" spans="1:256">
      <c r="B72" s="922" t="str">
        <v>פיקדון הבנלאומי 6.15%  2015</v>
      </c>
      <c r="C72" s="895">
        <v>173420259</v>
      </c>
      <c r="D72" s="895" t="s">
        <v>108</v>
      </c>
      <c r="E72" s="895" t="s">
        <v>105</v>
      </c>
      <c r="F72" s="895" t="s">
        <v>49</v>
      </c>
      <c r="G72" s="895" t="s">
        <v>86</v>
      </c>
      <c r="H72" s="895">
        <v>31</v>
      </c>
      <c r="I72" s="923">
        <v>0.062</v>
      </c>
      <c r="J72" s="924">
        <v>38824</v>
      </c>
      <c r="K72" s="919">
        <v>1.3</v>
      </c>
      <c r="L72" s="920">
        <v>-0.001</v>
      </c>
      <c r="M72" s="921">
        <v>309186.5</v>
      </c>
      <c r="N72" s="919">
        <v>143.38</v>
      </c>
      <c r="O72" s="921">
        <v>443.31</v>
      </c>
      <c r="P72" s="920">
        <f>+O72/'סיכום נכסי הקרן'!total</f>
        <v>1.3853128252882e-05</v>
      </c>
    </row>
    <row r="73" spans="1:256">
      <c r="B73" s="922" t="str">
        <v>פקדון הבינלאומי %5.95 3/2015</v>
      </c>
      <c r="C73" s="895">
        <v>3267</v>
      </c>
      <c r="D73" s="895" t="s">
        <v>108</v>
      </c>
      <c r="E73" s="895" t="s">
        <v>105</v>
      </c>
      <c r="F73" s="895" t="s">
        <v>49</v>
      </c>
      <c r="G73" s="895" t="s">
        <v>86</v>
      </c>
      <c r="H73" s="895">
        <v>31</v>
      </c>
      <c r="I73" s="923">
        <v>0.06</v>
      </c>
      <c r="J73" s="924">
        <v>37448</v>
      </c>
      <c r="K73" s="919">
        <v>1.03</v>
      </c>
      <c r="L73" s="920">
        <v>-0.003</v>
      </c>
      <c r="M73" s="921">
        <v>105996.41</v>
      </c>
      <c r="N73" s="919">
        <v>141.69</v>
      </c>
      <c r="O73" s="921">
        <v>150.19</v>
      </c>
      <c r="P73" s="920">
        <f>+O73/'סיכום נכסי הקרן'!total</f>
        <v>4.69333272946775e-06</v>
      </c>
    </row>
    <row r="74" spans="1:256">
      <c r="B74" s="922" t="str">
        <v>שפיצר הבינלאומי רבעוני 5.9% 27.6.2017</v>
      </c>
      <c r="C74" s="895">
        <v>3262</v>
      </c>
      <c r="D74" s="895" t="s">
        <v>108</v>
      </c>
      <c r="E74" s="895" t="s">
        <v>105</v>
      </c>
      <c r="F74" s="895" t="s">
        <v>49</v>
      </c>
      <c r="G74" s="895" t="s">
        <v>86</v>
      </c>
      <c r="H74" s="895">
        <v>31</v>
      </c>
      <c r="I74" s="923">
        <v>0.059</v>
      </c>
      <c r="J74" s="924">
        <v>37434</v>
      </c>
      <c r="K74" s="919">
        <v>2.25</v>
      </c>
      <c r="L74" s="920">
        <v>0.0033</v>
      </c>
      <c r="M74" s="921">
        <v>188464.56</v>
      </c>
      <c r="N74" s="919">
        <v>138.22</v>
      </c>
      <c r="O74" s="921">
        <v>260.5</v>
      </c>
      <c r="P74" s="920">
        <f>+O74/'סיכום נכסי הקרן'!total</f>
        <v>8.14044327868931e-06</v>
      </c>
    </row>
    <row r="75" spans="1:256">
      <c r="B75" s="922" t="s">
        <v>343</v>
      </c>
      <c r="C75" s="895">
        <v>3268</v>
      </c>
      <c r="D75" s="895" t="s">
        <v>108</v>
      </c>
      <c r="E75" s="895" t="s">
        <v>105</v>
      </c>
      <c r="F75" s="895" t="s">
        <v>49</v>
      </c>
      <c r="G75" s="895" t="s">
        <v>86</v>
      </c>
      <c r="H75" s="895">
        <v>31</v>
      </c>
      <c r="I75" s="923">
        <v>0.06</v>
      </c>
      <c r="J75" s="924">
        <v>37452</v>
      </c>
      <c r="K75" s="919">
        <v>2.17</v>
      </c>
      <c r="L75" s="920">
        <v>0.0032</v>
      </c>
      <c r="M75" s="921">
        <v>318384.15</v>
      </c>
      <c r="N75" s="919">
        <v>139.57</v>
      </c>
      <c r="O75" s="921">
        <v>444.37</v>
      </c>
      <c r="P75" s="920">
        <f>+O75/'סיכום נכסי הקרן'!total</f>
        <v>1.38862525134402e-05</v>
      </c>
    </row>
    <row r="76" spans="1:256">
      <c r="B76" s="922" t="s">
        <v>343</v>
      </c>
      <c r="C76" s="895">
        <v>10029</v>
      </c>
      <c r="D76" s="895" t="s">
        <v>108</v>
      </c>
      <c r="E76" s="895" t="s">
        <v>105</v>
      </c>
      <c r="F76" s="895" t="s">
        <v>49</v>
      </c>
      <c r="G76" s="895" t="s">
        <v>86</v>
      </c>
      <c r="H76" s="895">
        <v>31</v>
      </c>
      <c r="I76" s="923">
        <v>0.06</v>
      </c>
      <c r="J76" s="924">
        <v>38353</v>
      </c>
      <c r="K76" s="919">
        <v>2.17</v>
      </c>
      <c r="L76" s="920">
        <v>0.0032</v>
      </c>
      <c r="M76" s="921">
        <v>39798.19</v>
      </c>
      <c r="N76" s="919">
        <v>139.56</v>
      </c>
      <c r="O76" s="921">
        <v>55.54</v>
      </c>
      <c r="P76" s="920">
        <f>+O76/'סיכום נכסי הקרן'!total</f>
        <v>1.73558625603994e-06</v>
      </c>
    </row>
    <row r="77" spans="1:256">
      <c r="B77" s="922" t="str">
        <v>אוצר השלטון 2014 5.2%</v>
      </c>
      <c r="C77" s="895">
        <v>6396584</v>
      </c>
      <c r="D77" s="895" t="s">
        <v>119</v>
      </c>
      <c r="E77" s="895" t="s">
        <v>57</v>
      </c>
      <c r="F77" s="895" t="s">
        <v>49</v>
      </c>
      <c r="G77" s="895" t="s">
        <v>86</v>
      </c>
      <c r="H77" s="895">
        <v>95</v>
      </c>
      <c r="I77" s="923">
        <v>0.052</v>
      </c>
      <c r="J77" s="924">
        <v>38258</v>
      </c>
      <c r="K77" s="919">
        <v>0.99</v>
      </c>
      <c r="L77" s="920">
        <v>0.0016</v>
      </c>
      <c r="M77" s="921">
        <v>400000</v>
      </c>
      <c r="N77" s="919">
        <v>130.41</v>
      </c>
      <c r="O77" s="921">
        <v>521.64</v>
      </c>
      <c r="P77" s="920">
        <f>+O77/'סיכום נכסי הקרן'!total</f>
        <v>1.63008861109232e-05</v>
      </c>
    </row>
    <row r="78" spans="1:256">
      <c r="B78" s="922" t="str">
        <v>אוצר השלטון 2015 5.65</v>
      </c>
      <c r="C78" s="895">
        <v>6396170</v>
      </c>
      <c r="D78" s="895" t="s">
        <v>119</v>
      </c>
      <c r="E78" s="895" t="s">
        <v>57</v>
      </c>
      <c r="F78" s="895" t="s">
        <v>49</v>
      </c>
      <c r="G78" s="895" t="s">
        <v>86</v>
      </c>
      <c r="H78" s="895">
        <v>95</v>
      </c>
      <c r="I78" s="923">
        <v>0.057</v>
      </c>
      <c r="J78" s="924">
        <v>37374</v>
      </c>
      <c r="K78" s="919">
        <v>1.51</v>
      </c>
      <c r="L78" s="920">
        <v>0.0071</v>
      </c>
      <c r="M78" s="921">
        <v>714285.46</v>
      </c>
      <c r="N78" s="919">
        <v>141.6</v>
      </c>
      <c r="O78" s="921">
        <v>1011.43</v>
      </c>
      <c r="P78" s="920">
        <f>+O78/'סיכום נכסי הקרן'!total</f>
        <v>3.16064819399798e-05</v>
      </c>
    </row>
    <row r="79" spans="1:256">
      <c r="B79" s="922" t="str">
        <v>אוצר השלטון 2022 6.5%</v>
      </c>
      <c r="C79" s="895">
        <v>6396220</v>
      </c>
      <c r="D79" s="895" t="s">
        <v>119</v>
      </c>
      <c r="E79" s="895" t="s">
        <v>57</v>
      </c>
      <c r="F79" s="895" t="s">
        <v>49</v>
      </c>
      <c r="G79" s="895" t="s">
        <v>86</v>
      </c>
      <c r="H79" s="895">
        <v>95</v>
      </c>
      <c r="I79" s="923">
        <v>0.065</v>
      </c>
      <c r="J79" s="924">
        <v>37539</v>
      </c>
      <c r="K79" s="919">
        <v>4.87</v>
      </c>
      <c r="L79" s="920">
        <v>0.0201</v>
      </c>
      <c r="M79" s="921">
        <v>4567026.16</v>
      </c>
      <c r="N79" s="919">
        <v>151.86</v>
      </c>
      <c r="O79" s="921">
        <v>6935.49</v>
      </c>
      <c r="P79" s="920">
        <f>+O79/'סיכום נכסי הקרן'!total</f>
        <v>0.000216729224395075</v>
      </c>
    </row>
    <row r="80" spans="1:256">
      <c r="B80" s="922" t="str">
        <v>אוצר השלטון 2023 6.2%</v>
      </c>
      <c r="C80" s="895">
        <v>6396329</v>
      </c>
      <c r="D80" s="895" t="s">
        <v>119</v>
      </c>
      <c r="E80" s="895" t="s">
        <v>57</v>
      </c>
      <c r="F80" s="895" t="s">
        <v>49</v>
      </c>
      <c r="G80" s="895" t="s">
        <v>86</v>
      </c>
      <c r="H80" s="895">
        <v>95</v>
      </c>
      <c r="I80" s="923">
        <v>0.062</v>
      </c>
      <c r="J80" s="924">
        <v>37763</v>
      </c>
      <c r="K80" s="919">
        <v>7.84</v>
      </c>
      <c r="L80" s="920">
        <v>0.0274</v>
      </c>
      <c r="M80" s="921">
        <v>5000000</v>
      </c>
      <c r="N80" s="919">
        <v>162.47</v>
      </c>
      <c r="O80" s="921">
        <v>8123.5</v>
      </c>
      <c r="P80" s="920">
        <f>+O80/'סיכום נכסי הקרן'!total</f>
        <v>0.000253853708155212</v>
      </c>
    </row>
    <row r="81" spans="1:256">
      <c r="B81" s="922" t="str">
        <v>דיסקונט למשכנתאות 2017 6.2%</v>
      </c>
      <c r="C81" s="895">
        <v>6070965</v>
      </c>
      <c r="D81" s="895" t="s">
        <v>131</v>
      </c>
      <c r="E81" s="895" t="s">
        <v>57</v>
      </c>
      <c r="F81" s="895" t="s">
        <v>49</v>
      </c>
      <c r="G81" s="895" t="s">
        <v>86</v>
      </c>
      <c r="H81" s="895">
        <v>11</v>
      </c>
      <c r="I81" s="923">
        <v>0.062</v>
      </c>
      <c r="J81" s="924">
        <v>37543</v>
      </c>
      <c r="K81" s="919">
        <v>2.53</v>
      </c>
      <c r="L81" s="920">
        <v>0.0072</v>
      </c>
      <c r="M81" s="921">
        <v>2185108.56</v>
      </c>
      <c r="N81" s="919">
        <v>141.16</v>
      </c>
      <c r="O81" s="921">
        <v>3084.5</v>
      </c>
      <c r="P81" s="920">
        <f>+O81/'סיכום נכסי הקרן'!total</f>
        <v>9.63884732941159e-05</v>
      </c>
    </row>
    <row r="82" spans="1:256">
      <c r="B82" s="922" t="str">
        <v>ירושלים 2017 6.5%</v>
      </c>
      <c r="C82" s="895">
        <v>7265481</v>
      </c>
      <c r="D82" s="895" t="s">
        <v>176</v>
      </c>
      <c r="E82" s="895" t="s">
        <v>127</v>
      </c>
      <c r="F82" s="895" t="s">
        <v>49</v>
      </c>
      <c r="G82" s="895" t="s">
        <v>86</v>
      </c>
      <c r="H82" s="895">
        <v>54</v>
      </c>
      <c r="I82" s="923">
        <v>0.065</v>
      </c>
      <c r="J82" s="924">
        <v>37536</v>
      </c>
      <c r="K82" s="919">
        <v>2.51</v>
      </c>
      <c r="L82" s="920">
        <v>0.0108</v>
      </c>
      <c r="M82" s="921">
        <v>1325904.21</v>
      </c>
      <c r="N82" s="919">
        <v>141.07</v>
      </c>
      <c r="O82" s="921">
        <v>1870.45</v>
      </c>
      <c r="P82" s="920">
        <f>+O82/'סיכום נכסי הקרן'!total</f>
        <v>5.84502576991341e-05</v>
      </c>
    </row>
    <row r="83" spans="1:256">
      <c r="B83" s="922" t="str">
        <v>ירושלים 2022 6.3%</v>
      </c>
      <c r="C83" s="895">
        <v>7265499</v>
      </c>
      <c r="D83" s="895" t="s">
        <v>176</v>
      </c>
      <c r="E83" s="895" t="s">
        <v>127</v>
      </c>
      <c r="F83" s="895" t="s">
        <v>49</v>
      </c>
      <c r="G83" s="895" t="s">
        <v>86</v>
      </c>
      <c r="H83" s="895">
        <v>54</v>
      </c>
      <c r="I83" s="923">
        <v>0.063</v>
      </c>
      <c r="J83" s="924">
        <v>37538</v>
      </c>
      <c r="K83" s="919">
        <v>4.86</v>
      </c>
      <c r="L83" s="920">
        <v>0.022</v>
      </c>
      <c r="M83" s="921">
        <v>5000000</v>
      </c>
      <c r="N83" s="919">
        <v>149.07</v>
      </c>
      <c r="O83" s="921">
        <v>7453.5</v>
      </c>
      <c r="P83" s="920">
        <f>+O83/'סיכום נכסי הקרן'!total</f>
        <v>0.000232916675538237</v>
      </c>
    </row>
    <row r="84" spans="1:256">
      <c r="B84" s="918" t="str">
        <v>צמוד למדד סה"כ</v>
      </c>
      <c r="I84" s="923"/>
      <c r="J84" s="924"/>
      <c r="K84" s="919">
        <v>5.32</v>
      </c>
      <c r="L84" s="920">
        <v>0.0146</v>
      </c>
      <c r="M84" s="921"/>
      <c r="N84" s="919"/>
      <c r="O84" s="921">
        <f>SUM(O12:O83)</f>
        <v>556348.41</v>
      </c>
      <c r="P84" s="920">
        <f>+O84/'סיכום נכסי הקרן'!total</f>
        <v>0.0173854997113013</v>
      </c>
    </row>
    <row r="85" spans="1:256">
      <c r="B85" s="925"/>
      <c r="K85" s="919"/>
      <c r="L85" s="920"/>
      <c r="M85" s="921"/>
      <c r="N85" s="919"/>
    </row>
    <row r="86" spans="1:256">
      <c r="B86" s="914" t="s">
        <v>90</v>
      </c>
      <c r="C86" s="897"/>
      <c r="D86" s="897"/>
      <c r="E86" s="897"/>
      <c r="F86" s="897"/>
      <c r="G86" s="897"/>
      <c r="H86" s="897"/>
      <c r="I86" s="926"/>
      <c r="J86" s="927"/>
      <c r="K86" s="915">
        <v>5.32</v>
      </c>
      <c r="L86" s="916">
        <v>0.0146</v>
      </c>
      <c r="M86" s="917"/>
      <c r="N86" s="915"/>
      <c r="O86" s="917">
        <f>+O84</f>
        <v>556348.41</v>
      </c>
      <c r="P86" s="916">
        <f>+O86/'סיכום נכסי הקרן'!total</f>
        <v>0.0173854997113013</v>
      </c>
    </row>
    <row r="87" spans="1:256">
      <c r="B87" s="928"/>
      <c r="K87" s="919"/>
      <c r="L87" s="920"/>
      <c r="M87" s="921"/>
      <c r="N87" s="919"/>
    </row>
    <row r="88" spans="1:256">
      <c r="B88" s="929" t="str">
        <v>ה. פקדונות מעל שלושה חודשים סה"כ</v>
      </c>
      <c r="C88" s="930"/>
      <c r="D88" s="930"/>
      <c r="E88" s="930"/>
      <c r="F88" s="930"/>
      <c r="G88" s="930"/>
      <c r="H88" s="930"/>
      <c r="I88" s="931"/>
      <c r="J88" s="932"/>
      <c r="K88" s="933">
        <v>5.32</v>
      </c>
      <c r="L88" s="934">
        <v>0.0146</v>
      </c>
      <c r="M88" s="935"/>
      <c r="N88" s="933"/>
      <c r="O88" s="935">
        <f>+O86</f>
        <v>556348.41</v>
      </c>
      <c r="P88" s="934">
        <f>+O88/'סיכום נכסי הקרן'!total</f>
        <v>0.0173854997113013</v>
      </c>
    </row>
    <row r="89" spans="1:256">
      <c r="B89" s="936"/>
      <c r="C89" s="937"/>
      <c r="D89" s="937"/>
      <c r="E89" s="937"/>
      <c r="F89" s="937"/>
      <c r="G89" s="937"/>
      <c r="H89" s="937"/>
      <c r="I89" s="937"/>
      <c r="J89" s="937"/>
      <c r="K89" s="938"/>
      <c r="L89" s="939"/>
      <c r="M89" s="940"/>
      <c r="N89" s="938"/>
      <c r="O89" s="937"/>
      <c r="P89" s="937"/>
    </row>
    <row r="162" spans="1:256">
      <c r="A162" s="897"/>
      <c r="Q162" s="897"/>
      <c r="R162" s="897"/>
      <c r="S162" s="897"/>
      <c r="T162" s="897"/>
      <c r="U162" s="897"/>
      <c r="V162" s="897"/>
      <c r="W162" s="897"/>
      <c r="X162" s="897"/>
      <c r="Y162" s="897"/>
      <c r="Z162" s="897"/>
      <c r="AA162" s="897"/>
      <c r="AB162" s="897"/>
      <c r="AC162" s="897"/>
      <c r="AD162" s="897"/>
      <c r="AE162" s="897"/>
      <c r="AF162" s="897"/>
      <c r="AG162" s="897"/>
      <c r="AH162" s="897"/>
      <c r="AI162" s="897"/>
      <c r="AJ162" s="897"/>
      <c r="AK162" s="897"/>
      <c r="AL162" s="897"/>
      <c r="AM162" s="897"/>
      <c r="AN162" s="897"/>
      <c r="AO162" s="897"/>
      <c r="AP162" s="897"/>
      <c r="AQ162" s="897"/>
      <c r="AR162" s="897"/>
      <c r="AS162" s="897"/>
      <c r="AT162" s="897"/>
      <c r="AU162" s="897"/>
      <c r="AV162" s="897"/>
      <c r="AW162" s="897"/>
      <c r="AX162" s="897"/>
      <c r="AY162" s="897"/>
      <c r="AZ162" s="897"/>
      <c r="BA162" s="897"/>
      <c r="BB162" s="897"/>
      <c r="BC162" s="897"/>
      <c r="BD162" s="897"/>
      <c r="BE162" s="897"/>
      <c r="BF162" s="897"/>
      <c r="BG162" s="897"/>
      <c r="BH162" s="897"/>
      <c r="BI162" s="897"/>
      <c r="BJ162" s="897"/>
      <c r="BK162" s="897"/>
      <c r="BL162" s="897"/>
      <c r="BM162" s="897"/>
      <c r="BN162" s="897"/>
      <c r="BO162" s="897"/>
      <c r="BP162" s="897"/>
      <c r="BQ162" s="897"/>
      <c r="BR162" s="897"/>
      <c r="BS162" s="897"/>
      <c r="BT162" s="897"/>
      <c r="BU162" s="897"/>
      <c r="BV162" s="897"/>
      <c r="BW162" s="897"/>
      <c r="BX162" s="897"/>
      <c r="BY162" s="897"/>
      <c r="BZ162" s="897"/>
      <c r="CA162" s="897"/>
      <c r="CB162" s="897"/>
      <c r="CC162" s="897"/>
      <c r="CD162" s="897"/>
      <c r="CE162" s="897"/>
      <c r="CF162" s="897"/>
      <c r="CG162" s="897"/>
      <c r="CH162" s="897"/>
      <c r="CI162" s="897"/>
      <c r="CJ162" s="897"/>
      <c r="CK162" s="897"/>
      <c r="CL162" s="897"/>
      <c r="CM162" s="897"/>
      <c r="CN162" s="897"/>
      <c r="CO162" s="897"/>
      <c r="CP162" s="897"/>
      <c r="CQ162" s="897"/>
      <c r="CR162" s="897"/>
      <c r="CS162" s="897"/>
      <c r="CT162" s="897"/>
      <c r="CU162" s="897"/>
      <c r="CV162" s="897"/>
      <c r="CW162" s="897"/>
      <c r="CX162" s="897"/>
      <c r="CY162" s="897"/>
      <c r="CZ162" s="897"/>
      <c r="DA162" s="897"/>
      <c r="DB162" s="897"/>
      <c r="DC162" s="897"/>
      <c r="DD162" s="897"/>
      <c r="DE162" s="897"/>
      <c r="DF162" s="897"/>
      <c r="DG162" s="897"/>
      <c r="DH162" s="897"/>
      <c r="DI162" s="897"/>
      <c r="DJ162" s="897"/>
      <c r="DK162" s="897"/>
      <c r="DL162" s="897"/>
      <c r="DM162" s="897"/>
      <c r="DN162" s="897"/>
      <c r="DO162" s="897"/>
      <c r="DP162" s="897"/>
      <c r="DQ162" s="897"/>
      <c r="DR162" s="897"/>
      <c r="DS162" s="897"/>
      <c r="DT162" s="897"/>
      <c r="DU162" s="897"/>
      <c r="DV162" s="897"/>
      <c r="DW162" s="897"/>
      <c r="DX162" s="897"/>
      <c r="DY162" s="897"/>
      <c r="DZ162" s="897"/>
      <c r="EA162" s="897"/>
      <c r="EB162" s="897"/>
      <c r="EC162" s="897"/>
      <c r="ED162" s="897"/>
      <c r="EE162" s="897"/>
      <c r="EF162" s="897"/>
      <c r="EG162" s="897"/>
      <c r="EH162" s="897"/>
      <c r="EI162" s="897"/>
      <c r="EJ162" s="897"/>
      <c r="EK162" s="897"/>
      <c r="EL162" s="897"/>
      <c r="EM162" s="897"/>
      <c r="EN162" s="897"/>
      <c r="EO162" s="897"/>
      <c r="EP162" s="897"/>
      <c r="EQ162" s="897"/>
      <c r="ER162" s="897"/>
      <c r="ES162" s="897"/>
      <c r="ET162" s="897"/>
      <c r="EU162" s="897"/>
      <c r="EV162" s="897"/>
      <c r="EW162" s="897"/>
      <c r="EX162" s="897"/>
      <c r="EY162" s="897"/>
      <c r="EZ162" s="897"/>
      <c r="FA162" s="897"/>
      <c r="FB162" s="897"/>
      <c r="FC162" s="897"/>
      <c r="FD162" s="897"/>
      <c r="FE162" s="897"/>
      <c r="FF162" s="897"/>
      <c r="FG162" s="897"/>
      <c r="FH162" s="897"/>
      <c r="FI162" s="897"/>
      <c r="FJ162" s="897"/>
      <c r="FK162" s="897"/>
      <c r="FL162" s="897"/>
      <c r="FM162" s="897"/>
      <c r="FN162" s="897"/>
      <c r="FO162" s="897"/>
      <c r="FP162" s="897"/>
      <c r="FQ162" s="897"/>
      <c r="FR162" s="897"/>
      <c r="FS162" s="897"/>
      <c r="FT162" s="897"/>
      <c r="FU162" s="897"/>
      <c r="FV162" s="897"/>
      <c r="FW162" s="897"/>
      <c r="FX162" s="897"/>
      <c r="FY162" s="897"/>
      <c r="FZ162" s="897"/>
      <c r="GA162" s="897"/>
      <c r="GB162" s="897"/>
      <c r="GC162" s="897"/>
      <c r="GD162" s="897"/>
      <c r="GE162" s="897"/>
      <c r="GF162" s="897"/>
      <c r="GG162" s="897"/>
      <c r="GH162" s="897"/>
      <c r="GI162" s="897"/>
      <c r="GJ162" s="897"/>
      <c r="GK162" s="897"/>
      <c r="GL162" s="897"/>
      <c r="GM162" s="897"/>
      <c r="GN162" s="897"/>
      <c r="GO162" s="897"/>
      <c r="GP162" s="897"/>
      <c r="GQ162" s="897"/>
      <c r="GR162" s="897"/>
      <c r="GS162" s="897"/>
      <c r="GT162" s="897"/>
      <c r="GU162" s="897"/>
      <c r="GV162" s="897"/>
      <c r="GW162" s="897"/>
      <c r="GX162" s="897"/>
      <c r="GY162" s="897"/>
      <c r="GZ162" s="897"/>
      <c r="HA162" s="897"/>
      <c r="HB162" s="897"/>
      <c r="HC162" s="897"/>
      <c r="HD162" s="897"/>
      <c r="HE162" s="897"/>
      <c r="HF162" s="897"/>
      <c r="HG162" s="897"/>
      <c r="HH162" s="897"/>
      <c r="HI162" s="897"/>
      <c r="HJ162" s="897"/>
      <c r="HK162" s="897"/>
      <c r="HL162" s="897"/>
      <c r="HM162" s="897"/>
      <c r="HN162" s="897"/>
      <c r="HO162" s="897"/>
      <c r="HP162" s="897"/>
      <c r="HQ162" s="897"/>
      <c r="HR162" s="897"/>
      <c r="HS162" s="897"/>
      <c r="HT162" s="897"/>
      <c r="HU162" s="897"/>
      <c r="HV162" s="897"/>
      <c r="HW162" s="897"/>
      <c r="HX162" s="897"/>
      <c r="HY162" s="897"/>
      <c r="HZ162" s="897"/>
      <c r="IA162" s="897"/>
      <c r="IB162" s="897"/>
      <c r="IC162" s="897"/>
      <c r="ID162" s="897"/>
      <c r="IE162" s="897"/>
      <c r="IF162" s="897"/>
      <c r="IG162" s="897"/>
      <c r="IH162" s="897"/>
      <c r="II162" s="897"/>
      <c r="IJ162" s="897"/>
      <c r="IK162" s="897"/>
      <c r="IL162" s="897"/>
      <c r="IM162" s="897"/>
      <c r="IN162" s="897"/>
      <c r="IO162" s="897"/>
      <c r="IP162" s="897"/>
      <c r="IQ162" s="897"/>
      <c r="IR162" s="897"/>
      <c r="IS162" s="897"/>
      <c r="IT162" s="897"/>
      <c r="IU162" s="897"/>
      <c r="IV162" s="897"/>
    </row>
    <row r="164" spans="1:256">
      <c r="A164" s="897"/>
      <c r="Q164" s="897"/>
      <c r="R164" s="897"/>
      <c r="S164" s="897"/>
      <c r="T164" s="897"/>
      <c r="U164" s="897"/>
      <c r="V164" s="897"/>
      <c r="W164" s="897"/>
      <c r="X164" s="897"/>
      <c r="Y164" s="897"/>
      <c r="Z164" s="897"/>
      <c r="AA164" s="897"/>
      <c r="AB164" s="897"/>
      <c r="AC164" s="897"/>
      <c r="AD164" s="897"/>
      <c r="AE164" s="897"/>
      <c r="AF164" s="897"/>
      <c r="AG164" s="897"/>
      <c r="AH164" s="897"/>
      <c r="AI164" s="897"/>
      <c r="AJ164" s="897"/>
      <c r="AK164" s="897"/>
      <c r="AL164" s="897"/>
      <c r="AM164" s="897"/>
      <c r="AN164" s="897"/>
      <c r="AO164" s="897"/>
      <c r="AP164" s="897"/>
      <c r="AQ164" s="897"/>
      <c r="AR164" s="897"/>
      <c r="AS164" s="897"/>
      <c r="AT164" s="897"/>
      <c r="AU164" s="897"/>
      <c r="AV164" s="897"/>
      <c r="AW164" s="897"/>
      <c r="AX164" s="897"/>
      <c r="AY164" s="897"/>
      <c r="AZ164" s="897"/>
      <c r="BA164" s="897"/>
      <c r="BB164" s="897"/>
      <c r="BC164" s="897"/>
      <c r="BD164" s="897"/>
      <c r="BE164" s="897"/>
      <c r="BF164" s="897"/>
      <c r="BG164" s="897"/>
      <c r="BH164" s="897"/>
      <c r="BI164" s="897"/>
      <c r="BJ164" s="897"/>
      <c r="BK164" s="897"/>
      <c r="BL164" s="897"/>
      <c r="BM164" s="897"/>
      <c r="BN164" s="897"/>
      <c r="BO164" s="897"/>
      <c r="BP164" s="897"/>
      <c r="BQ164" s="897"/>
      <c r="BR164" s="897"/>
      <c r="BS164" s="897"/>
      <c r="BT164" s="897"/>
      <c r="BU164" s="897"/>
      <c r="BV164" s="897"/>
      <c r="BW164" s="897"/>
      <c r="BX164" s="897"/>
      <c r="BY164" s="897"/>
      <c r="BZ164" s="897"/>
      <c r="CA164" s="897"/>
      <c r="CB164" s="897"/>
      <c r="CC164" s="897"/>
      <c r="CD164" s="897"/>
      <c r="CE164" s="897"/>
      <c r="CF164" s="897"/>
      <c r="CG164" s="897"/>
      <c r="CH164" s="897"/>
      <c r="CI164" s="897"/>
      <c r="CJ164" s="897"/>
      <c r="CK164" s="897"/>
      <c r="CL164" s="897"/>
      <c r="CM164" s="897"/>
      <c r="CN164" s="897"/>
      <c r="CO164" s="897"/>
      <c r="CP164" s="897"/>
      <c r="CQ164" s="897"/>
      <c r="CR164" s="897"/>
      <c r="CS164" s="897"/>
      <c r="CT164" s="897"/>
      <c r="CU164" s="897"/>
      <c r="CV164" s="897"/>
      <c r="CW164" s="897"/>
      <c r="CX164" s="897"/>
      <c r="CY164" s="897"/>
      <c r="CZ164" s="897"/>
      <c r="DA164" s="897"/>
      <c r="DB164" s="897"/>
      <c r="DC164" s="897"/>
      <c r="DD164" s="897"/>
      <c r="DE164" s="897"/>
      <c r="DF164" s="897"/>
      <c r="DG164" s="897"/>
      <c r="DH164" s="897"/>
      <c r="DI164" s="897"/>
      <c r="DJ164" s="897"/>
      <c r="DK164" s="897"/>
      <c r="DL164" s="897"/>
      <c r="DM164" s="897"/>
      <c r="DN164" s="897"/>
      <c r="DO164" s="897"/>
      <c r="DP164" s="897"/>
      <c r="DQ164" s="897"/>
      <c r="DR164" s="897"/>
      <c r="DS164" s="897"/>
      <c r="DT164" s="897"/>
      <c r="DU164" s="897"/>
      <c r="DV164" s="897"/>
      <c r="DW164" s="897"/>
      <c r="DX164" s="897"/>
      <c r="DY164" s="897"/>
      <c r="DZ164" s="897"/>
      <c r="EA164" s="897"/>
      <c r="EB164" s="897"/>
      <c r="EC164" s="897"/>
      <c r="ED164" s="897"/>
      <c r="EE164" s="897"/>
      <c r="EF164" s="897"/>
      <c r="EG164" s="897"/>
      <c r="EH164" s="897"/>
      <c r="EI164" s="897"/>
      <c r="EJ164" s="897"/>
      <c r="EK164" s="897"/>
      <c r="EL164" s="897"/>
      <c r="EM164" s="897"/>
      <c r="EN164" s="897"/>
      <c r="EO164" s="897"/>
      <c r="EP164" s="897"/>
      <c r="EQ164" s="897"/>
      <c r="ER164" s="897"/>
      <c r="ES164" s="897"/>
      <c r="ET164" s="897"/>
      <c r="EU164" s="897"/>
      <c r="EV164" s="897"/>
      <c r="EW164" s="897"/>
      <c r="EX164" s="897"/>
      <c r="EY164" s="897"/>
      <c r="EZ164" s="897"/>
      <c r="FA164" s="897"/>
      <c r="FB164" s="897"/>
      <c r="FC164" s="897"/>
      <c r="FD164" s="897"/>
      <c r="FE164" s="897"/>
      <c r="FF164" s="897"/>
      <c r="FG164" s="897"/>
      <c r="FH164" s="897"/>
      <c r="FI164" s="897"/>
      <c r="FJ164" s="897"/>
      <c r="FK164" s="897"/>
      <c r="FL164" s="897"/>
      <c r="FM164" s="897"/>
      <c r="FN164" s="897"/>
      <c r="FO164" s="897"/>
      <c r="FP164" s="897"/>
      <c r="FQ164" s="897"/>
      <c r="FR164" s="897"/>
      <c r="FS164" s="897"/>
      <c r="FT164" s="897"/>
      <c r="FU164" s="897"/>
      <c r="FV164" s="897"/>
      <c r="FW164" s="897"/>
      <c r="FX164" s="897"/>
      <c r="FY164" s="897"/>
      <c r="FZ164" s="897"/>
      <c r="GA164" s="897"/>
      <c r="GB164" s="897"/>
      <c r="GC164" s="897"/>
      <c r="GD164" s="897"/>
      <c r="GE164" s="897"/>
      <c r="GF164" s="897"/>
      <c r="GG164" s="897"/>
      <c r="GH164" s="897"/>
      <c r="GI164" s="897"/>
      <c r="GJ164" s="897"/>
      <c r="GK164" s="897"/>
      <c r="GL164" s="897"/>
      <c r="GM164" s="897"/>
      <c r="GN164" s="897"/>
      <c r="GO164" s="897"/>
      <c r="GP164" s="897"/>
      <c r="GQ164" s="897"/>
      <c r="GR164" s="897"/>
      <c r="GS164" s="897"/>
      <c r="GT164" s="897"/>
      <c r="GU164" s="897"/>
      <c r="GV164" s="897"/>
      <c r="GW164" s="897"/>
      <c r="GX164" s="897"/>
      <c r="GY164" s="897"/>
      <c r="GZ164" s="897"/>
      <c r="HA164" s="897"/>
      <c r="HB164" s="897"/>
      <c r="HC164" s="897"/>
      <c r="HD164" s="897"/>
      <c r="HE164" s="897"/>
      <c r="HF164" s="897"/>
      <c r="HG164" s="897"/>
      <c r="HH164" s="897"/>
      <c r="HI164" s="897"/>
      <c r="HJ164" s="897"/>
      <c r="HK164" s="897"/>
      <c r="HL164" s="897"/>
      <c r="HM164" s="897"/>
      <c r="HN164" s="897"/>
      <c r="HO164" s="897"/>
      <c r="HP164" s="897"/>
      <c r="HQ164" s="897"/>
      <c r="HR164" s="897"/>
      <c r="HS164" s="897"/>
      <c r="HT164" s="897"/>
      <c r="HU164" s="897"/>
      <c r="HV164" s="897"/>
      <c r="HW164" s="897"/>
      <c r="HX164" s="897"/>
      <c r="HY164" s="897"/>
      <c r="HZ164" s="897"/>
      <c r="IA164" s="897"/>
      <c r="IB164" s="897"/>
      <c r="IC164" s="897"/>
      <c r="ID164" s="897"/>
      <c r="IE164" s="897"/>
      <c r="IF164" s="897"/>
      <c r="IG164" s="897"/>
      <c r="IH164" s="897"/>
      <c r="II164" s="897"/>
      <c r="IJ164" s="897"/>
      <c r="IK164" s="897"/>
      <c r="IL164" s="897"/>
      <c r="IM164" s="897"/>
      <c r="IN164" s="897"/>
      <c r="IO164" s="897"/>
      <c r="IP164" s="897"/>
      <c r="IQ164" s="897"/>
      <c r="IR164" s="897"/>
      <c r="IS164" s="897"/>
      <c r="IT164" s="897"/>
      <c r="IU164" s="897"/>
      <c r="IV164" s="897"/>
    </row>
    <row r="171" spans="1:256">
      <c r="A171" s="897"/>
      <c r="Q171" s="897"/>
      <c r="R171" s="897"/>
      <c r="S171" s="897"/>
      <c r="T171" s="897"/>
      <c r="U171" s="897"/>
      <c r="V171" s="897"/>
      <c r="W171" s="897"/>
      <c r="X171" s="897"/>
      <c r="Y171" s="897"/>
      <c r="Z171" s="897"/>
      <c r="AA171" s="897"/>
      <c r="AB171" s="897"/>
      <c r="AC171" s="897"/>
      <c r="AD171" s="897"/>
      <c r="AE171" s="897"/>
      <c r="AF171" s="897"/>
      <c r="AG171" s="897"/>
      <c r="AH171" s="897"/>
      <c r="AI171" s="897"/>
      <c r="AJ171" s="897"/>
      <c r="AK171" s="897"/>
      <c r="AL171" s="897"/>
      <c r="AM171" s="897"/>
      <c r="AN171" s="897"/>
      <c r="AO171" s="897"/>
      <c r="AP171" s="897"/>
      <c r="AQ171" s="897"/>
      <c r="AR171" s="897"/>
      <c r="AS171" s="897"/>
      <c r="AT171" s="897"/>
      <c r="AU171" s="897"/>
      <c r="AV171" s="897"/>
      <c r="AW171" s="897"/>
      <c r="AX171" s="897"/>
      <c r="AY171" s="897"/>
      <c r="AZ171" s="897"/>
      <c r="BA171" s="897"/>
      <c r="BB171" s="897"/>
      <c r="BC171" s="897"/>
      <c r="BD171" s="897"/>
      <c r="BE171" s="897"/>
      <c r="BF171" s="897"/>
      <c r="BG171" s="897"/>
      <c r="BH171" s="897"/>
      <c r="BI171" s="897"/>
      <c r="BJ171" s="897"/>
      <c r="BK171" s="897"/>
      <c r="BL171" s="897"/>
      <c r="BM171" s="897"/>
      <c r="BN171" s="897"/>
      <c r="BO171" s="897"/>
      <c r="BP171" s="897"/>
      <c r="BQ171" s="897"/>
      <c r="BR171" s="897"/>
      <c r="BS171" s="897"/>
      <c r="BT171" s="897"/>
      <c r="BU171" s="897"/>
      <c r="BV171" s="897"/>
      <c r="BW171" s="897"/>
      <c r="BX171" s="897"/>
      <c r="BY171" s="897"/>
      <c r="BZ171" s="897"/>
      <c r="CA171" s="897"/>
      <c r="CB171" s="897"/>
      <c r="CC171" s="897"/>
      <c r="CD171" s="897"/>
      <c r="CE171" s="897"/>
      <c r="CF171" s="897"/>
      <c r="CG171" s="897"/>
      <c r="CH171" s="897"/>
      <c r="CI171" s="897"/>
      <c r="CJ171" s="897"/>
      <c r="CK171" s="897"/>
      <c r="CL171" s="897"/>
      <c r="CM171" s="897"/>
      <c r="CN171" s="897"/>
      <c r="CO171" s="897"/>
      <c r="CP171" s="897"/>
      <c r="CQ171" s="897"/>
      <c r="CR171" s="897"/>
      <c r="CS171" s="897"/>
      <c r="CT171" s="897"/>
      <c r="CU171" s="897"/>
      <c r="CV171" s="897"/>
      <c r="CW171" s="897"/>
      <c r="CX171" s="897"/>
      <c r="CY171" s="897"/>
      <c r="CZ171" s="897"/>
      <c r="DA171" s="897"/>
      <c r="DB171" s="897"/>
      <c r="DC171" s="897"/>
      <c r="DD171" s="897"/>
      <c r="DE171" s="897"/>
      <c r="DF171" s="897"/>
      <c r="DG171" s="897"/>
      <c r="DH171" s="897"/>
      <c r="DI171" s="897"/>
      <c r="DJ171" s="897"/>
      <c r="DK171" s="897"/>
      <c r="DL171" s="897"/>
      <c r="DM171" s="897"/>
      <c r="DN171" s="897"/>
      <c r="DO171" s="897"/>
      <c r="DP171" s="897"/>
      <c r="DQ171" s="897"/>
      <c r="DR171" s="897"/>
      <c r="DS171" s="897"/>
      <c r="DT171" s="897"/>
      <c r="DU171" s="897"/>
      <c r="DV171" s="897"/>
      <c r="DW171" s="897"/>
      <c r="DX171" s="897"/>
      <c r="DY171" s="897"/>
      <c r="DZ171" s="897"/>
      <c r="EA171" s="897"/>
      <c r="EB171" s="897"/>
      <c r="EC171" s="897"/>
      <c r="ED171" s="897"/>
      <c r="EE171" s="897"/>
      <c r="EF171" s="897"/>
      <c r="EG171" s="897"/>
      <c r="EH171" s="897"/>
      <c r="EI171" s="897"/>
      <c r="EJ171" s="897"/>
      <c r="EK171" s="897"/>
      <c r="EL171" s="897"/>
      <c r="EM171" s="897"/>
      <c r="EN171" s="897"/>
      <c r="EO171" s="897"/>
      <c r="EP171" s="897"/>
      <c r="EQ171" s="897"/>
      <c r="ER171" s="897"/>
      <c r="ES171" s="897"/>
      <c r="ET171" s="897"/>
      <c r="EU171" s="897"/>
      <c r="EV171" s="897"/>
      <c r="EW171" s="897"/>
      <c r="EX171" s="897"/>
      <c r="EY171" s="897"/>
      <c r="EZ171" s="897"/>
      <c r="FA171" s="897"/>
      <c r="FB171" s="897"/>
      <c r="FC171" s="897"/>
      <c r="FD171" s="897"/>
      <c r="FE171" s="897"/>
      <c r="FF171" s="897"/>
      <c r="FG171" s="897"/>
      <c r="FH171" s="897"/>
      <c r="FI171" s="897"/>
      <c r="FJ171" s="897"/>
      <c r="FK171" s="897"/>
      <c r="FL171" s="897"/>
      <c r="FM171" s="897"/>
      <c r="FN171" s="897"/>
      <c r="FO171" s="897"/>
      <c r="FP171" s="897"/>
      <c r="FQ171" s="897"/>
      <c r="FR171" s="897"/>
      <c r="FS171" s="897"/>
      <c r="FT171" s="897"/>
      <c r="FU171" s="897"/>
      <c r="FV171" s="897"/>
      <c r="FW171" s="897"/>
      <c r="FX171" s="897"/>
      <c r="FY171" s="897"/>
      <c r="FZ171" s="897"/>
      <c r="GA171" s="897"/>
      <c r="GB171" s="897"/>
      <c r="GC171" s="897"/>
      <c r="GD171" s="897"/>
      <c r="GE171" s="897"/>
      <c r="GF171" s="897"/>
      <c r="GG171" s="897"/>
      <c r="GH171" s="897"/>
      <c r="GI171" s="897"/>
      <c r="GJ171" s="897"/>
      <c r="GK171" s="897"/>
      <c r="GL171" s="897"/>
      <c r="GM171" s="897"/>
      <c r="GN171" s="897"/>
      <c r="GO171" s="897"/>
      <c r="GP171" s="897"/>
      <c r="GQ171" s="897"/>
      <c r="GR171" s="897"/>
      <c r="GS171" s="897"/>
      <c r="GT171" s="897"/>
      <c r="GU171" s="897"/>
      <c r="GV171" s="897"/>
      <c r="GW171" s="897"/>
      <c r="GX171" s="897"/>
      <c r="GY171" s="897"/>
      <c r="GZ171" s="897"/>
      <c r="HA171" s="897"/>
      <c r="HB171" s="897"/>
      <c r="HC171" s="897"/>
      <c r="HD171" s="897"/>
      <c r="HE171" s="897"/>
      <c r="HF171" s="897"/>
      <c r="HG171" s="897"/>
      <c r="HH171" s="897"/>
      <c r="HI171" s="897"/>
      <c r="HJ171" s="897"/>
      <c r="HK171" s="897"/>
      <c r="HL171" s="897"/>
      <c r="HM171" s="897"/>
      <c r="HN171" s="897"/>
      <c r="HO171" s="897"/>
      <c r="HP171" s="897"/>
      <c r="HQ171" s="897"/>
      <c r="HR171" s="897"/>
      <c r="HS171" s="897"/>
      <c r="HT171" s="897"/>
      <c r="HU171" s="897"/>
      <c r="HV171" s="897"/>
      <c r="HW171" s="897"/>
      <c r="HX171" s="897"/>
      <c r="HY171" s="897"/>
      <c r="HZ171" s="897"/>
      <c r="IA171" s="897"/>
      <c r="IB171" s="897"/>
      <c r="IC171" s="897"/>
      <c r="ID171" s="897"/>
      <c r="IE171" s="897"/>
      <c r="IF171" s="897"/>
      <c r="IG171" s="897"/>
      <c r="IH171" s="897"/>
      <c r="II171" s="897"/>
      <c r="IJ171" s="897"/>
      <c r="IK171" s="897"/>
      <c r="IL171" s="897"/>
      <c r="IM171" s="897"/>
      <c r="IN171" s="897"/>
      <c r="IO171" s="897"/>
      <c r="IP171" s="897"/>
      <c r="IQ171" s="897"/>
      <c r="IR171" s="897"/>
      <c r="IS171" s="897"/>
      <c r="IT171" s="897"/>
      <c r="IU171" s="897"/>
      <c r="IV171" s="897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6" fitToWidth="1" orientation="landscape" pageOrder="downThenOver" paperSize="9" scale="68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71"/>
  <sheetViews>
    <sheetView workbookViewId="0" showGridLines="0" rightToLeft="1">
      <selection activeCell="B2" sqref="B2"/>
    </sheetView>
  </sheetViews>
  <sheetFormatPr defaultRowHeight="14.25"/>
  <cols>
    <col min="1" max="1" style="941" width="4.253365" customWidth="1"/>
    <col min="2" max="2" style="941" width="51.64308" customWidth="1"/>
    <col min="3" max="3" style="941" width="22.57555" customWidth="1"/>
    <col min="4" max="4" style="941" width="13.34558" customWidth="1"/>
    <col min="5" max="5" style="941" width="14.3099" customWidth="1"/>
    <col min="6" max="6" style="941" width="16.10079" customWidth="1"/>
    <col min="7" max="7" style="941" width="12.51901" customWidth="1"/>
    <col min="8" max="16" style="941" width="15.13647" customWidth="1"/>
    <col min="17" max="256" style="941"/>
  </cols>
  <sheetData>
    <row r="1" spans="1:256" ht="15" customHeight="1">
      <c r="B1" s="942" t="s">
        <v>31</v>
      </c>
      <c r="C1" s="943"/>
      <c r="D1" s="944"/>
      <c r="F1" s="945"/>
    </row>
    <row r="2" spans="1:256" ht="15" customHeight="1">
      <c r="B2" s="946" t="s">
        <v>1</v>
      </c>
      <c r="C2" s="947"/>
      <c r="D2" s="948"/>
      <c r="F2" s="945"/>
    </row>
    <row r="3" spans="1:256" ht="15" customHeight="1">
      <c r="B3" s="949" t="s">
        <v>2</v>
      </c>
      <c r="C3" s="950">
        <v>41364</v>
      </c>
      <c r="D3" s="951"/>
      <c r="F3" s="945"/>
    </row>
    <row r="4" spans="1:256" ht="15" customHeight="1">
      <c r="B4" s="949" t="s">
        <v>3</v>
      </c>
      <c r="C4" s="952" t="s">
        <v>4</v>
      </c>
      <c r="D4" s="951"/>
      <c r="F4" s="945"/>
    </row>
    <row r="5" spans="1:256" ht="15" customHeight="1">
      <c r="B5" s="949" t="s">
        <v>5</v>
      </c>
      <c r="C5" s="952" t="s">
        <v>6</v>
      </c>
      <c r="D5" s="951"/>
      <c r="F5" s="945"/>
    </row>
    <row r="6" spans="1:256" ht="15" customHeight="1">
      <c r="B6" s="949" t="s">
        <v>7</v>
      </c>
      <c r="C6" s="953">
        <v>162</v>
      </c>
      <c r="D6" s="951"/>
      <c r="F6" s="945"/>
    </row>
    <row r="8" spans="1:256">
      <c r="A8" s="954"/>
      <c r="B8" s="955" t="s">
        <v>71</v>
      </c>
      <c r="C8" s="956" t="str">
        <v>תאריך שערוך אחרון</v>
      </c>
      <c r="D8" s="956" t="str">
        <v>אופי נכס</v>
      </c>
      <c r="E8" s="956" t="str">
        <v>שיעור תשואה במהלך התקופה</v>
      </c>
      <c r="F8" s="957" t="s">
        <v>32</v>
      </c>
      <c r="G8" s="957" t="s">
        <v>33</v>
      </c>
      <c r="H8" s="954"/>
      <c r="I8" s="954"/>
      <c r="J8" s="954"/>
      <c r="K8" s="954"/>
      <c r="L8" s="954"/>
      <c r="M8" s="954"/>
      <c r="N8" s="954"/>
      <c r="O8" s="954"/>
      <c r="P8" s="954"/>
      <c r="Q8" s="954"/>
      <c r="R8" s="954"/>
      <c r="S8" s="954"/>
      <c r="T8" s="954"/>
      <c r="U8" s="954"/>
      <c r="V8" s="954"/>
      <c r="W8" s="954"/>
      <c r="X8" s="954"/>
      <c r="Y8" s="954"/>
      <c r="Z8" s="954"/>
      <c r="AA8" s="954"/>
      <c r="AB8" s="954"/>
      <c r="AC8" s="954"/>
      <c r="AD8" s="954"/>
      <c r="AE8" s="954"/>
      <c r="AF8" s="954"/>
      <c r="AG8" s="954"/>
      <c r="AH8" s="954"/>
      <c r="AI8" s="954"/>
      <c r="AJ8" s="954"/>
      <c r="AK8" s="954"/>
      <c r="AL8" s="954"/>
      <c r="AM8" s="954"/>
      <c r="AN8" s="954"/>
      <c r="AO8" s="954"/>
      <c r="AP8" s="954"/>
      <c r="AQ8" s="954"/>
      <c r="AR8" s="954"/>
      <c r="AS8" s="954"/>
      <c r="AT8" s="954"/>
      <c r="AU8" s="954"/>
      <c r="AV8" s="954"/>
      <c r="AW8" s="954"/>
      <c r="AX8" s="954"/>
      <c r="AY8" s="954"/>
      <c r="AZ8" s="954"/>
      <c r="BA8" s="954"/>
      <c r="BB8" s="954"/>
      <c r="BC8" s="954"/>
      <c r="BD8" s="954"/>
      <c r="BE8" s="954"/>
      <c r="BF8" s="954"/>
      <c r="BG8" s="954"/>
      <c r="BH8" s="954"/>
      <c r="BI8" s="954"/>
      <c r="BJ8" s="954"/>
      <c r="BK8" s="954"/>
      <c r="BL8" s="954"/>
      <c r="BM8" s="954"/>
      <c r="BN8" s="954"/>
      <c r="BO8" s="954"/>
      <c r="BP8" s="954"/>
      <c r="BQ8" s="954"/>
      <c r="BR8" s="954"/>
      <c r="BS8" s="954"/>
      <c r="BT8" s="954"/>
      <c r="BU8" s="954"/>
      <c r="BV8" s="954"/>
      <c r="BW8" s="954"/>
      <c r="BX8" s="954"/>
      <c r="BY8" s="954"/>
      <c r="BZ8" s="954"/>
      <c r="CA8" s="954"/>
      <c r="CB8" s="954"/>
      <c r="CC8" s="954"/>
      <c r="CD8" s="954"/>
      <c r="CE8" s="954"/>
      <c r="CF8" s="954"/>
      <c r="CG8" s="954"/>
      <c r="CH8" s="954"/>
      <c r="CI8" s="954"/>
      <c r="CJ8" s="954"/>
      <c r="CK8" s="954"/>
      <c r="CL8" s="954"/>
      <c r="CM8" s="954"/>
      <c r="CN8" s="954"/>
      <c r="CO8" s="954"/>
      <c r="CP8" s="954"/>
      <c r="CQ8" s="954"/>
      <c r="CR8" s="954"/>
      <c r="CS8" s="954"/>
      <c r="CT8" s="954"/>
      <c r="CU8" s="954"/>
      <c r="CV8" s="954"/>
      <c r="CW8" s="954"/>
      <c r="CX8" s="954"/>
      <c r="CY8" s="954"/>
      <c r="CZ8" s="954"/>
      <c r="DA8" s="954"/>
      <c r="DB8" s="954"/>
      <c r="DC8" s="954"/>
      <c r="DD8" s="954"/>
      <c r="DE8" s="954"/>
      <c r="DF8" s="954"/>
      <c r="DG8" s="954"/>
      <c r="DH8" s="954"/>
      <c r="DI8" s="954"/>
      <c r="DJ8" s="954"/>
      <c r="DK8" s="954"/>
      <c r="DL8" s="954"/>
      <c r="DM8" s="954"/>
      <c r="DN8" s="954"/>
      <c r="DO8" s="954"/>
      <c r="DP8" s="954"/>
      <c r="DQ8" s="954"/>
      <c r="DR8" s="954"/>
      <c r="DS8" s="954"/>
      <c r="DT8" s="954"/>
      <c r="DU8" s="954"/>
      <c r="DV8" s="954"/>
      <c r="DW8" s="954"/>
      <c r="DX8" s="954"/>
      <c r="DY8" s="954"/>
      <c r="DZ8" s="954"/>
      <c r="EA8" s="954"/>
      <c r="EB8" s="954"/>
      <c r="EC8" s="954"/>
      <c r="ED8" s="954"/>
      <c r="EE8" s="954"/>
      <c r="EF8" s="954"/>
      <c r="EG8" s="954"/>
      <c r="EH8" s="954"/>
      <c r="EI8" s="954"/>
      <c r="EJ8" s="954"/>
      <c r="EK8" s="954"/>
      <c r="EL8" s="954"/>
      <c r="EM8" s="954"/>
      <c r="EN8" s="954"/>
      <c r="EO8" s="954"/>
      <c r="EP8" s="954"/>
      <c r="EQ8" s="954"/>
      <c r="ER8" s="954"/>
      <c r="ES8" s="954"/>
      <c r="ET8" s="954"/>
      <c r="EU8" s="954"/>
      <c r="EV8" s="954"/>
      <c r="EW8" s="954"/>
      <c r="EX8" s="954"/>
      <c r="EY8" s="954"/>
      <c r="EZ8" s="954"/>
      <c r="FA8" s="954"/>
      <c r="FB8" s="954"/>
      <c r="FC8" s="954"/>
      <c r="FD8" s="954"/>
      <c r="FE8" s="954"/>
      <c r="FF8" s="954"/>
      <c r="FG8" s="954"/>
      <c r="FH8" s="954"/>
      <c r="FI8" s="954"/>
      <c r="FJ8" s="954"/>
      <c r="FK8" s="954"/>
      <c r="FL8" s="954"/>
      <c r="FM8" s="954"/>
      <c r="FN8" s="954"/>
      <c r="FO8" s="954"/>
      <c r="FP8" s="954"/>
      <c r="FQ8" s="954"/>
      <c r="FR8" s="954"/>
      <c r="FS8" s="954"/>
      <c r="FT8" s="954"/>
      <c r="FU8" s="954"/>
      <c r="FV8" s="954"/>
      <c r="FW8" s="954"/>
      <c r="FX8" s="954"/>
      <c r="FY8" s="954"/>
      <c r="FZ8" s="954"/>
      <c r="GA8" s="954"/>
      <c r="GB8" s="954"/>
      <c r="GC8" s="954"/>
      <c r="GD8" s="954"/>
      <c r="GE8" s="954"/>
      <c r="GF8" s="954"/>
      <c r="GG8" s="954"/>
      <c r="GH8" s="954"/>
      <c r="GI8" s="954"/>
      <c r="GJ8" s="954"/>
      <c r="GK8" s="954"/>
      <c r="GL8" s="954"/>
      <c r="GM8" s="954"/>
      <c r="GN8" s="954"/>
      <c r="GO8" s="954"/>
      <c r="GP8" s="954"/>
      <c r="GQ8" s="954"/>
      <c r="GR8" s="954"/>
      <c r="GS8" s="954"/>
      <c r="GT8" s="954"/>
      <c r="GU8" s="954"/>
      <c r="GV8" s="954"/>
      <c r="GW8" s="954"/>
      <c r="GX8" s="954"/>
      <c r="GY8" s="954"/>
      <c r="GZ8" s="954"/>
      <c r="HA8" s="954"/>
      <c r="HB8" s="954"/>
      <c r="HC8" s="954"/>
      <c r="HD8" s="954"/>
      <c r="HE8" s="954"/>
      <c r="HF8" s="954"/>
      <c r="HG8" s="954"/>
      <c r="HH8" s="954"/>
      <c r="HI8" s="954"/>
      <c r="HJ8" s="954"/>
      <c r="HK8" s="954"/>
      <c r="HL8" s="954"/>
      <c r="HM8" s="954"/>
      <c r="HN8" s="954"/>
      <c r="HO8" s="954"/>
      <c r="HP8" s="954"/>
      <c r="HQ8" s="954"/>
      <c r="HR8" s="954"/>
      <c r="HS8" s="954"/>
      <c r="HT8" s="954"/>
      <c r="HU8" s="954"/>
      <c r="HV8" s="954"/>
      <c r="HW8" s="954"/>
      <c r="HX8" s="954"/>
      <c r="HY8" s="954"/>
      <c r="HZ8" s="954"/>
      <c r="IA8" s="954"/>
      <c r="IB8" s="954"/>
      <c r="IC8" s="954"/>
      <c r="ID8" s="954"/>
      <c r="IE8" s="954"/>
      <c r="IF8" s="954"/>
      <c r="IG8" s="954"/>
      <c r="IH8" s="954"/>
      <c r="II8" s="954"/>
      <c r="IJ8" s="954"/>
      <c r="IK8" s="954"/>
      <c r="IL8" s="954"/>
      <c r="IM8" s="954"/>
      <c r="IN8" s="954"/>
      <c r="IO8" s="954"/>
      <c r="IP8" s="954"/>
      <c r="IQ8" s="954"/>
      <c r="IR8" s="954"/>
      <c r="IS8" s="954"/>
      <c r="IT8" s="954"/>
      <c r="IU8" s="954"/>
      <c r="IV8" s="954"/>
    </row>
    <row r="9" spans="1:256">
      <c r="B9" s="958" t="s">
        <v>28</v>
      </c>
      <c r="C9" s="959"/>
      <c r="D9" s="959"/>
      <c r="E9" s="960"/>
      <c r="F9" s="959"/>
      <c r="G9" s="959"/>
    </row>
    <row r="10" spans="1:256">
      <c r="B10" s="961" t="s">
        <v>82</v>
      </c>
      <c r="C10" s="949"/>
      <c r="D10" s="949"/>
      <c r="E10" s="962"/>
      <c r="F10" s="949"/>
      <c r="G10" s="949"/>
    </row>
    <row r="11" spans="1:256">
      <c r="A11" s="949"/>
      <c r="B11" s="963" t="str">
        <v>מניב</v>
      </c>
      <c r="E11" s="964"/>
      <c r="Q11" s="949"/>
      <c r="R11" s="949"/>
      <c r="S11" s="949"/>
      <c r="T11" s="949"/>
      <c r="U11" s="949"/>
      <c r="V11" s="949"/>
      <c r="W11" s="949"/>
      <c r="X11" s="949"/>
      <c r="Y11" s="949"/>
      <c r="Z11" s="949"/>
      <c r="AA11" s="949"/>
      <c r="AB11" s="949"/>
      <c r="AC11" s="949"/>
      <c r="AD11" s="949"/>
      <c r="AE11" s="949"/>
      <c r="AF11" s="949"/>
      <c r="AG11" s="949"/>
      <c r="AH11" s="949"/>
      <c r="AI11" s="949"/>
      <c r="AJ11" s="949"/>
      <c r="AK11" s="949"/>
      <c r="AL11" s="949"/>
      <c r="AM11" s="949"/>
      <c r="AN11" s="949"/>
      <c r="AO11" s="949"/>
      <c r="AP11" s="949"/>
      <c r="AQ11" s="949"/>
      <c r="AR11" s="949"/>
      <c r="AS11" s="949"/>
      <c r="AT11" s="949"/>
      <c r="AU11" s="949"/>
      <c r="AV11" s="949"/>
      <c r="AW11" s="949"/>
      <c r="AX11" s="949"/>
      <c r="AY11" s="949"/>
      <c r="AZ11" s="949"/>
      <c r="BA11" s="949"/>
      <c r="BB11" s="949"/>
      <c r="BC11" s="949"/>
      <c r="BD11" s="949"/>
      <c r="BE11" s="949"/>
      <c r="BF11" s="949"/>
      <c r="BG11" s="949"/>
      <c r="BH11" s="949"/>
      <c r="BI11" s="949"/>
      <c r="BJ11" s="949"/>
      <c r="BK11" s="949"/>
      <c r="BL11" s="949"/>
      <c r="BM11" s="949"/>
      <c r="BN11" s="949"/>
      <c r="BO11" s="949"/>
      <c r="BP11" s="949"/>
      <c r="BQ11" s="949"/>
      <c r="BR11" s="949"/>
      <c r="BS11" s="949"/>
      <c r="BT11" s="949"/>
      <c r="BU11" s="949"/>
      <c r="BV11" s="949"/>
      <c r="BW11" s="949"/>
      <c r="BX11" s="949"/>
      <c r="BY11" s="949"/>
      <c r="BZ11" s="949"/>
      <c r="CA11" s="949"/>
      <c r="CB11" s="949"/>
      <c r="CC11" s="949"/>
      <c r="CD11" s="949"/>
      <c r="CE11" s="949"/>
      <c r="CF11" s="949"/>
      <c r="CG11" s="949"/>
      <c r="CH11" s="949"/>
      <c r="CI11" s="949"/>
      <c r="CJ11" s="949"/>
      <c r="CK11" s="949"/>
      <c r="CL11" s="949"/>
      <c r="CM11" s="949"/>
      <c r="CN11" s="949"/>
      <c r="CO11" s="949"/>
      <c r="CP11" s="949"/>
      <c r="CQ11" s="949"/>
      <c r="CR11" s="949"/>
      <c r="CS11" s="949"/>
      <c r="CT11" s="949"/>
      <c r="CU11" s="949"/>
      <c r="CV11" s="949"/>
      <c r="CW11" s="949"/>
      <c r="CX11" s="949"/>
      <c r="CY11" s="949"/>
      <c r="CZ11" s="949"/>
      <c r="DA11" s="949"/>
      <c r="DB11" s="949"/>
      <c r="DC11" s="949"/>
      <c r="DD11" s="949"/>
      <c r="DE11" s="949"/>
      <c r="DF11" s="949"/>
      <c r="DG11" s="949"/>
      <c r="DH11" s="949"/>
      <c r="DI11" s="949"/>
      <c r="DJ11" s="949"/>
      <c r="DK11" s="949"/>
      <c r="DL11" s="949"/>
      <c r="DM11" s="949"/>
      <c r="DN11" s="949"/>
      <c r="DO11" s="949"/>
      <c r="DP11" s="949"/>
      <c r="DQ11" s="949"/>
      <c r="DR11" s="949"/>
      <c r="DS11" s="949"/>
      <c r="DT11" s="949"/>
      <c r="DU11" s="949"/>
      <c r="DV11" s="949"/>
      <c r="DW11" s="949"/>
      <c r="DX11" s="949"/>
      <c r="DY11" s="949"/>
      <c r="DZ11" s="949"/>
      <c r="EA11" s="949"/>
      <c r="EB11" s="949"/>
      <c r="EC11" s="949"/>
      <c r="ED11" s="949"/>
      <c r="EE11" s="949"/>
      <c r="EF11" s="949"/>
      <c r="EG11" s="949"/>
      <c r="EH11" s="949"/>
      <c r="EI11" s="949"/>
      <c r="EJ11" s="949"/>
      <c r="EK11" s="949"/>
      <c r="EL11" s="949"/>
      <c r="EM11" s="949"/>
      <c r="EN11" s="949"/>
      <c r="EO11" s="949"/>
      <c r="EP11" s="949"/>
      <c r="EQ11" s="949"/>
      <c r="ER11" s="949"/>
      <c r="ES11" s="949"/>
      <c r="ET11" s="949"/>
      <c r="EU11" s="949"/>
      <c r="EV11" s="949"/>
      <c r="EW11" s="949"/>
      <c r="EX11" s="949"/>
      <c r="EY11" s="949"/>
      <c r="EZ11" s="949"/>
      <c r="FA11" s="949"/>
      <c r="FB11" s="949"/>
      <c r="FC11" s="949"/>
      <c r="FD11" s="949"/>
      <c r="FE11" s="949"/>
      <c r="FF11" s="949"/>
      <c r="FG11" s="949"/>
      <c r="FH11" s="949"/>
      <c r="FI11" s="949"/>
      <c r="FJ11" s="949"/>
      <c r="FK11" s="949"/>
      <c r="FL11" s="949"/>
      <c r="FM11" s="949"/>
      <c r="FN11" s="949"/>
      <c r="FO11" s="949"/>
      <c r="FP11" s="949"/>
      <c r="FQ11" s="949"/>
      <c r="FR11" s="949"/>
      <c r="FS11" s="949"/>
      <c r="FT11" s="949"/>
      <c r="FU11" s="949"/>
      <c r="FV11" s="949"/>
      <c r="FW11" s="949"/>
      <c r="FX11" s="949"/>
      <c r="FY11" s="949"/>
      <c r="FZ11" s="949"/>
      <c r="GA11" s="949"/>
      <c r="GB11" s="949"/>
      <c r="GC11" s="949"/>
      <c r="GD11" s="949"/>
      <c r="GE11" s="949"/>
      <c r="GF11" s="949"/>
      <c r="GG11" s="949"/>
      <c r="GH11" s="949"/>
      <c r="GI11" s="949"/>
      <c r="GJ11" s="949"/>
      <c r="GK11" s="949"/>
      <c r="GL11" s="949"/>
      <c r="GM11" s="949"/>
      <c r="GN11" s="949"/>
      <c r="GO11" s="949"/>
      <c r="GP11" s="949"/>
      <c r="GQ11" s="949"/>
      <c r="GR11" s="949"/>
      <c r="GS11" s="949"/>
      <c r="GT11" s="949"/>
      <c r="GU11" s="949"/>
      <c r="GV11" s="949"/>
      <c r="GW11" s="949"/>
      <c r="GX11" s="949"/>
      <c r="GY11" s="949"/>
      <c r="GZ11" s="949"/>
      <c r="HA11" s="949"/>
      <c r="HB11" s="949"/>
      <c r="HC11" s="949"/>
      <c r="HD11" s="949"/>
      <c r="HE11" s="949"/>
      <c r="HF11" s="949"/>
      <c r="HG11" s="949"/>
      <c r="HH11" s="949"/>
      <c r="HI11" s="949"/>
      <c r="HJ11" s="949"/>
      <c r="HK11" s="949"/>
      <c r="HL11" s="949"/>
      <c r="HM11" s="949"/>
      <c r="HN11" s="949"/>
      <c r="HO11" s="949"/>
      <c r="HP11" s="949"/>
      <c r="HQ11" s="949"/>
      <c r="HR11" s="949"/>
      <c r="HS11" s="949"/>
      <c r="HT11" s="949"/>
      <c r="HU11" s="949"/>
      <c r="HV11" s="949"/>
      <c r="HW11" s="949"/>
      <c r="HX11" s="949"/>
      <c r="HY11" s="949"/>
      <c r="HZ11" s="949"/>
      <c r="IA11" s="949"/>
      <c r="IB11" s="949"/>
      <c r="IC11" s="949"/>
      <c r="ID11" s="949"/>
      <c r="IE11" s="949"/>
      <c r="IF11" s="949"/>
      <c r="IG11" s="949"/>
      <c r="IH11" s="949"/>
      <c r="II11" s="949"/>
      <c r="IJ11" s="949"/>
      <c r="IK11" s="949"/>
      <c r="IL11" s="949"/>
      <c r="IM11" s="949"/>
      <c r="IN11" s="949"/>
      <c r="IO11" s="949"/>
      <c r="IP11" s="949"/>
      <c r="IQ11" s="949"/>
      <c r="IR11" s="949"/>
      <c r="IS11" s="949"/>
      <c r="IT11" s="949"/>
      <c r="IU11" s="949"/>
      <c r="IV11" s="949"/>
    </row>
    <row r="12" spans="1:256">
      <c r="B12" s="965" t="str">
        <v>נדלן קרית הלאום</v>
      </c>
      <c r="C12" s="966">
        <v>41274</v>
      </c>
      <c r="D12" s="947" t="s">
        <v>344</v>
      </c>
      <c r="E12" s="964">
        <v>0.07</v>
      </c>
      <c r="F12" s="967">
        <v>12431.94</v>
      </c>
      <c r="G12" s="964">
        <f>+F12/'סיכום נכסי הקרן'!total</f>
        <v>0.000388489452645178</v>
      </c>
    </row>
    <row r="13" spans="1:256">
      <c r="B13" s="965" t="str">
        <v>נדלן פאואר סנטר נכסים</v>
      </c>
      <c r="C13" s="966">
        <v>41274</v>
      </c>
      <c r="D13" s="947" t="s">
        <v>344</v>
      </c>
      <c r="E13" s="964">
        <v>0.085</v>
      </c>
      <c r="F13" s="967">
        <v>32981.25</v>
      </c>
      <c r="G13" s="964">
        <f>+F13/'סיכום נכסי הקרן'!total</f>
        <v>0.00103064105522177</v>
      </c>
    </row>
    <row r="14" spans="1:256">
      <c r="B14" s="965" t="str">
        <v>נדלן לייף פלאזה</v>
      </c>
      <c r="C14" s="966">
        <v>41274</v>
      </c>
      <c r="D14" s="947" t="s">
        <v>344</v>
      </c>
      <c r="E14" s="964">
        <v>0.074</v>
      </c>
      <c r="F14" s="967">
        <v>67600.42</v>
      </c>
      <c r="G14" s="964">
        <f>+F14/'סיכום נכסי הקרן'!total</f>
        <v>0.00211246596785249</v>
      </c>
    </row>
    <row r="15" spans="1:256">
      <c r="B15" s="965" t="str">
        <v>נדלן מגדל קרדן</v>
      </c>
      <c r="C15" s="966">
        <v>41274</v>
      </c>
      <c r="D15" s="947" t="s">
        <v>344</v>
      </c>
      <c r="E15" s="964">
        <v>0.062</v>
      </c>
      <c r="F15" s="967">
        <v>20574.07</v>
      </c>
      <c r="G15" s="964">
        <f>+F15/'סיכום נכסי הקרן'!total</f>
        <v>0.000642925335304351</v>
      </c>
    </row>
    <row r="16" spans="1:256">
      <c r="B16" s="965" t="str">
        <v>נדלן קניון הזהב ראשלצ</v>
      </c>
      <c r="C16" s="966">
        <v>41274</v>
      </c>
      <c r="D16" s="947" t="s">
        <v>344</v>
      </c>
      <c r="E16" s="964">
        <v>0.063</v>
      </c>
      <c r="F16" s="967">
        <v>27598.95</v>
      </c>
      <c r="G16" s="964">
        <f>+F16/'סיכום נכסי הקרן'!total</f>
        <v>0.000862447934842159</v>
      </c>
    </row>
    <row r="17" spans="1:256">
      <c r="B17" s="965" t="str">
        <v>נדלן בית סלקום נתניה</v>
      </c>
      <c r="C17" s="966">
        <v>41274</v>
      </c>
      <c r="D17" s="947" t="s">
        <v>344</v>
      </c>
      <c r="E17" s="964">
        <v>0.068</v>
      </c>
      <c r="F17" s="967">
        <v>74242.91</v>
      </c>
      <c r="G17" s="964">
        <f>+F17/'סיכום נכסי הקרן'!total</f>
        <v>0.00232003914664044</v>
      </c>
    </row>
    <row r="18" spans="1:256">
      <c r="B18" s="965" t="str">
        <v>נדלן בית ציון</v>
      </c>
      <c r="C18" s="966">
        <v>41274</v>
      </c>
      <c r="D18" s="947" t="s">
        <v>344</v>
      </c>
      <c r="E18" s="964">
        <v>0.073</v>
      </c>
      <c r="F18" s="967">
        <v>27972.72</v>
      </c>
      <c r="G18" s="964">
        <f>+F18/'סיכום נכסי הקרן'!total</f>
        <v>0.000874127986605213</v>
      </c>
    </row>
    <row r="19" spans="1:256">
      <c r="B19" s="965" t="str">
        <v>נדלן מגדל זיו</v>
      </c>
      <c r="C19" s="966">
        <v>41274</v>
      </c>
      <c r="D19" s="947" t="s">
        <v>344</v>
      </c>
      <c r="E19" s="964">
        <v>0.056</v>
      </c>
      <c r="F19" s="967">
        <v>53867.31</v>
      </c>
      <c r="G19" s="964">
        <f>+F19/'סיכום נכסי הקרן'!total</f>
        <v>0.00168331586038608</v>
      </c>
    </row>
    <row r="20" spans="1:256">
      <c r="B20" s="965" t="str">
        <v>נדלן מגדל סהר</v>
      </c>
      <c r="C20" s="966">
        <v>41274</v>
      </c>
      <c r="D20" s="947" t="s">
        <v>344</v>
      </c>
      <c r="E20" s="964">
        <v>0.05</v>
      </c>
      <c r="F20" s="967">
        <v>12408.97</v>
      </c>
      <c r="G20" s="964">
        <f>+F20/'סיכום נכסי הקרן'!total</f>
        <v>0.000387771656168742</v>
      </c>
    </row>
    <row r="21" spans="1:256">
      <c r="B21" s="965" t="str">
        <v>נדלן כפר נטר</v>
      </c>
      <c r="C21" s="966">
        <v>41274</v>
      </c>
      <c r="D21" s="947" t="s">
        <v>344</v>
      </c>
      <c r="E21" s="964">
        <v>0.055</v>
      </c>
      <c r="F21" s="967">
        <v>13660.01</v>
      </c>
      <c r="G21" s="964">
        <f>+F21/'סיכום נכסי הקרן'!total</f>
        <v>0.000426865783459995</v>
      </c>
    </row>
    <row r="22" spans="1:256">
      <c r="B22" s="965" t="str">
        <v>נדלן בית יעד ירושלים</v>
      </c>
      <c r="C22" s="966">
        <v>41274</v>
      </c>
      <c r="D22" s="947" t="s">
        <v>344</v>
      </c>
      <c r="E22" s="964">
        <v>0.075</v>
      </c>
      <c r="F22" s="967">
        <v>13320</v>
      </c>
      <c r="G22" s="964">
        <f>+F22/'סיכום נכסי הקרן'!total</f>
        <v>0.000416240708146417</v>
      </c>
    </row>
    <row r="23" spans="1:256">
      <c r="B23" s="965" t="str">
        <v>נדלן מתקן ראשל'צ</v>
      </c>
      <c r="C23" s="966">
        <v>41274</v>
      </c>
      <c r="D23" s="947" t="s">
        <v>344</v>
      </c>
      <c r="E23" s="964">
        <v>0.003</v>
      </c>
      <c r="F23" s="967">
        <v>7000</v>
      </c>
      <c r="G23" s="964">
        <f>+F23/'סיכום נכסי הקרן'!total</f>
        <v>0.000218745116893763</v>
      </c>
    </row>
    <row r="24" spans="1:256">
      <c r="B24" s="965" t="str">
        <v>נדלן מקרקעין להשכרה - בית ריגר פדרמן</v>
      </c>
      <c r="C24" s="966">
        <v>41274</v>
      </c>
      <c r="D24" s="947" t="s">
        <v>344</v>
      </c>
      <c r="E24" s="964">
        <v>0.08</v>
      </c>
      <c r="F24" s="967">
        <v>34700.58</v>
      </c>
      <c r="G24" s="964">
        <f>+F24/'סיכום נכסי הקרן'!total</f>
        <v>0.00108436891834019</v>
      </c>
    </row>
    <row r="25" spans="1:256">
      <c r="B25" s="965" t="str">
        <v>נדלן מקרקעין להשכרה - פלקסטרוניקס</v>
      </c>
      <c r="C25" s="966">
        <v>41274</v>
      </c>
      <c r="D25" s="947" t="s">
        <v>344</v>
      </c>
      <c r="E25" s="964">
        <v>0.07</v>
      </c>
      <c r="F25" s="967">
        <v>44853.72</v>
      </c>
      <c r="G25" s="964">
        <f>+F25/'סיכום נכסי הקרן'!total</f>
        <v>0.00140164746064573</v>
      </c>
    </row>
    <row r="26" spans="1:256">
      <c r="B26" s="965" t="str">
        <v>נדלן מקרקעין להשכרה - רוטשילד 1 תא</v>
      </c>
      <c r="C26" s="966">
        <v>41274</v>
      </c>
      <c r="D26" s="947" t="s">
        <v>344</v>
      </c>
      <c r="E26" s="964">
        <v>0.075</v>
      </c>
      <c r="F26" s="967">
        <v>24738.7</v>
      </c>
      <c r="G26" s="964">
        <f>+F26/'סיכום נכסי הקרן'!total</f>
        <v>0.000773067117614247</v>
      </c>
    </row>
    <row r="27" spans="1:256">
      <c r="B27" s="965" t="str">
        <v>נדלן מקרקעין להשכרה - מגדלי הסיבים</v>
      </c>
      <c r="C27" s="966">
        <v>41274</v>
      </c>
      <c r="D27" s="947" t="s">
        <v>344</v>
      </c>
      <c r="E27" s="964">
        <v>0.078</v>
      </c>
      <c r="F27" s="967">
        <v>27225.01</v>
      </c>
      <c r="G27" s="964">
        <f>+F27/'סיכום נכסי הקרן'!total</f>
        <v>0.000850762570697694</v>
      </c>
    </row>
    <row r="28" spans="1:256">
      <c r="B28" s="965" t="str">
        <v>נדלן מקרקעין להשכרה - סופר פארם בת ים</v>
      </c>
      <c r="C28" s="966">
        <v>41274</v>
      </c>
      <c r="D28" s="947" t="s">
        <v>344</v>
      </c>
      <c r="E28" s="964">
        <v>0.069</v>
      </c>
      <c r="F28" s="967">
        <v>26600.13</v>
      </c>
      <c r="G28" s="964">
        <f>+F28/'סיכום נכסי הקרן'!total</f>
        <v>0.000831235506605612</v>
      </c>
    </row>
    <row r="29" spans="1:256">
      <c r="B29" s="965" t="str">
        <v>נדלן מקרקעין להשכרה - הייטק פארק -רעננה</v>
      </c>
      <c r="C29" s="966">
        <v>41274</v>
      </c>
      <c r="D29" s="947" t="s">
        <v>344</v>
      </c>
      <c r="E29" s="964">
        <v>0.061</v>
      </c>
      <c r="F29" s="967">
        <v>54518.31</v>
      </c>
      <c r="G29" s="964">
        <f>+F29/'סיכום נכסי הקרן'!total</f>
        <v>0.0017036591562572</v>
      </c>
    </row>
    <row r="30" spans="1:256">
      <c r="B30" s="965" t="str">
        <v>נדלן מקרקעין להשכרה - הייטק פארק -רעננה מזרח</v>
      </c>
      <c r="C30" s="966">
        <v>41274</v>
      </c>
      <c r="D30" s="947" t="s">
        <v>344</v>
      </c>
      <c r="E30" s="964">
        <v>0.068</v>
      </c>
      <c r="F30" s="967">
        <v>25221.18</v>
      </c>
      <c r="G30" s="964">
        <f>+F30/'סיכום נכסי הקרן'!total</f>
        <v>0.000788144281042661</v>
      </c>
    </row>
    <row r="31" spans="1:256">
      <c r="B31" s="965" t="str">
        <v>נדלן מקרקעין להשכרה - נאות התיכון יפו</v>
      </c>
      <c r="C31" s="966">
        <v>41274</v>
      </c>
      <c r="D31" s="947" t="s">
        <v>344</v>
      </c>
      <c r="E31" s="964">
        <v>0.062</v>
      </c>
      <c r="F31" s="967">
        <v>19204.54</v>
      </c>
      <c r="G31" s="964">
        <f>+F31/'סיכום נכסי הקרן'!total</f>
        <v>0.000600128478170135</v>
      </c>
    </row>
    <row r="32" spans="1:256">
      <c r="B32" s="963" t="str">
        <v>מניב סה"כ</v>
      </c>
      <c r="E32" s="964">
        <v>0.0679</v>
      </c>
      <c r="F32" s="967">
        <f>SUM(F12:F31)</f>
        <v>620720.72</v>
      </c>
      <c r="G32" s="964">
        <f>+F32/'סיכום נכסי הקרן'!total</f>
        <v>0.0193970894935401</v>
      </c>
    </row>
    <row r="33" spans="1:256">
      <c r="B33" s="968"/>
      <c r="E33" s="964"/>
    </row>
    <row r="34" spans="1:256">
      <c r="B34" s="963" t="str">
        <v>לא מניב</v>
      </c>
      <c r="E34" s="964"/>
    </row>
    <row r="35" spans="1:256">
      <c r="B35" s="965" t="str">
        <v>נדלן פי גלילות</v>
      </c>
      <c r="C35" s="966">
        <v>41274</v>
      </c>
      <c r="D35" s="947" t="s">
        <v>269</v>
      </c>
      <c r="E35" s="964">
        <v>0</v>
      </c>
      <c r="F35" s="967">
        <v>4540</v>
      </c>
      <c r="G35" s="964">
        <f>+F35/'סיכום נכסי הקרן'!total</f>
        <v>0.000141871832956812</v>
      </c>
    </row>
    <row r="36" spans="1:256">
      <c r="B36" s="965" t="str">
        <v>נדלן בית גהה</v>
      </c>
      <c r="C36" s="966">
        <v>41274</v>
      </c>
      <c r="D36" s="947" t="s">
        <v>269</v>
      </c>
      <c r="E36" s="964">
        <v>0</v>
      </c>
      <c r="F36" s="967">
        <v>6320</v>
      </c>
      <c r="G36" s="964">
        <f>+F36/'סיכום נכסי הקרן'!total</f>
        <v>0.000197495591252654</v>
      </c>
    </row>
    <row r="37" spans="1:256">
      <c r="B37" s="965" t="str">
        <v>נדלן מקרקעין להשכרה - ב.ס.ר. סנטר תא</v>
      </c>
      <c r="C37" s="966">
        <v>41274</v>
      </c>
      <c r="D37" s="947" t="s">
        <v>269</v>
      </c>
      <c r="E37" s="964">
        <v>0</v>
      </c>
      <c r="F37" s="967">
        <v>36177.54</v>
      </c>
      <c r="G37" s="964">
        <f>+F37/'סיכום נכסי הקרן'!total</f>
        <v>0.00113052288803268</v>
      </c>
    </row>
    <row r="38" spans="1:256">
      <c r="B38" s="965" t="str">
        <v>נדלן מקרקעין להשכרה - מגדל צ'מפיון</v>
      </c>
      <c r="C38" s="966">
        <v>41274</v>
      </c>
      <c r="D38" s="947" t="s">
        <v>269</v>
      </c>
      <c r="E38" s="964">
        <v>0</v>
      </c>
      <c r="F38" s="967">
        <v>33334.23</v>
      </c>
      <c r="G38" s="964">
        <f>+F38/'סיכום נכסי הקרן'!total</f>
        <v>0.00104167143398765</v>
      </c>
    </row>
    <row r="39" spans="1:256">
      <c r="B39" s="965" t="str">
        <v>נדלן מגדלי הסיבים פת-עלות-לא מניב</v>
      </c>
      <c r="C39" s="966">
        <v>41274</v>
      </c>
      <c r="D39" s="947" t="s">
        <v>269</v>
      </c>
      <c r="E39" s="964">
        <v>0</v>
      </c>
      <c r="F39" s="967">
        <v>5175</v>
      </c>
      <c r="G39" s="964">
        <f>+F39/'סיכום נכסי הקרן'!total</f>
        <v>0.000161715139989317</v>
      </c>
    </row>
    <row r="40" spans="1:256">
      <c r="B40" s="963" t="str">
        <v>לא מניב סה"כ</v>
      </c>
      <c r="E40" s="964">
        <v>0</v>
      </c>
      <c r="F40" s="967">
        <f>SUM(F35:F39)</f>
        <v>85546.77</v>
      </c>
      <c r="G40" s="964">
        <f>+F40/'סיכום נכסי הקרן'!total</f>
        <v>0.00267327688621912</v>
      </c>
    </row>
    <row r="41" spans="1:256">
      <c r="B41" s="968"/>
      <c r="E41" s="964"/>
    </row>
    <row r="42" spans="1:256">
      <c r="B42" s="961" t="s">
        <v>90</v>
      </c>
      <c r="C42" s="949"/>
      <c r="D42" s="949"/>
      <c r="E42" s="962">
        <v>0.0679</v>
      </c>
      <c r="F42" s="969">
        <f>+F40+F32</f>
        <v>706267.49</v>
      </c>
      <c r="G42" s="962">
        <f>+F42/'סיכום נכסי הקרן'!total</f>
        <v>0.0220703663797592</v>
      </c>
    </row>
    <row r="43" spans="1:256">
      <c r="B43" s="970"/>
      <c r="E43" s="964"/>
    </row>
    <row r="44" spans="1:256">
      <c r="B44" s="971" t="str">
        <v>ו. זכויות מקרקעין סה"כ</v>
      </c>
      <c r="C44" s="972"/>
      <c r="D44" s="972"/>
      <c r="E44" s="973">
        <v>0.0679</v>
      </c>
      <c r="F44" s="974">
        <f>+F42</f>
        <v>706267.49</v>
      </c>
      <c r="G44" s="973">
        <f>+F44/'סיכום נכסי הקרן'!total</f>
        <v>0.0220703663797592</v>
      </c>
    </row>
    <row r="45" spans="1:256">
      <c r="B45" s="975"/>
      <c r="C45" s="976"/>
      <c r="D45" s="976"/>
      <c r="E45" s="977"/>
      <c r="F45" s="976"/>
      <c r="G45" s="976"/>
    </row>
    <row r="162" spans="1:256">
      <c r="A162" s="949"/>
      <c r="Q162" s="949"/>
      <c r="R162" s="949"/>
      <c r="S162" s="949"/>
      <c r="T162" s="949"/>
      <c r="U162" s="949"/>
      <c r="V162" s="949"/>
      <c r="W162" s="949"/>
      <c r="X162" s="949"/>
      <c r="Y162" s="949"/>
      <c r="Z162" s="949"/>
      <c r="AA162" s="949"/>
      <c r="AB162" s="949"/>
      <c r="AC162" s="949"/>
      <c r="AD162" s="949"/>
      <c r="AE162" s="949"/>
      <c r="AF162" s="949"/>
      <c r="AG162" s="949"/>
      <c r="AH162" s="949"/>
      <c r="AI162" s="949"/>
      <c r="AJ162" s="949"/>
      <c r="AK162" s="949"/>
      <c r="AL162" s="949"/>
      <c r="AM162" s="949"/>
      <c r="AN162" s="949"/>
      <c r="AO162" s="949"/>
      <c r="AP162" s="949"/>
      <c r="AQ162" s="949"/>
      <c r="AR162" s="949"/>
      <c r="AS162" s="949"/>
      <c r="AT162" s="949"/>
      <c r="AU162" s="949"/>
      <c r="AV162" s="949"/>
      <c r="AW162" s="949"/>
      <c r="AX162" s="949"/>
      <c r="AY162" s="949"/>
      <c r="AZ162" s="949"/>
      <c r="BA162" s="949"/>
      <c r="BB162" s="949"/>
      <c r="BC162" s="949"/>
      <c r="BD162" s="949"/>
      <c r="BE162" s="949"/>
      <c r="BF162" s="949"/>
      <c r="BG162" s="949"/>
      <c r="BH162" s="949"/>
      <c r="BI162" s="949"/>
      <c r="BJ162" s="949"/>
      <c r="BK162" s="949"/>
      <c r="BL162" s="949"/>
      <c r="BM162" s="949"/>
      <c r="BN162" s="949"/>
      <c r="BO162" s="949"/>
      <c r="BP162" s="949"/>
      <c r="BQ162" s="949"/>
      <c r="BR162" s="949"/>
      <c r="BS162" s="949"/>
      <c r="BT162" s="949"/>
      <c r="BU162" s="949"/>
      <c r="BV162" s="949"/>
      <c r="BW162" s="949"/>
      <c r="BX162" s="949"/>
      <c r="BY162" s="949"/>
      <c r="BZ162" s="949"/>
      <c r="CA162" s="949"/>
      <c r="CB162" s="949"/>
      <c r="CC162" s="949"/>
      <c r="CD162" s="949"/>
      <c r="CE162" s="949"/>
      <c r="CF162" s="949"/>
      <c r="CG162" s="949"/>
      <c r="CH162" s="949"/>
      <c r="CI162" s="949"/>
      <c r="CJ162" s="949"/>
      <c r="CK162" s="949"/>
      <c r="CL162" s="949"/>
      <c r="CM162" s="949"/>
      <c r="CN162" s="949"/>
      <c r="CO162" s="949"/>
      <c r="CP162" s="949"/>
      <c r="CQ162" s="949"/>
      <c r="CR162" s="949"/>
      <c r="CS162" s="949"/>
      <c r="CT162" s="949"/>
      <c r="CU162" s="949"/>
      <c r="CV162" s="949"/>
      <c r="CW162" s="949"/>
      <c r="CX162" s="949"/>
      <c r="CY162" s="949"/>
      <c r="CZ162" s="949"/>
      <c r="DA162" s="949"/>
      <c r="DB162" s="949"/>
      <c r="DC162" s="949"/>
      <c r="DD162" s="949"/>
      <c r="DE162" s="949"/>
      <c r="DF162" s="949"/>
      <c r="DG162" s="949"/>
      <c r="DH162" s="949"/>
      <c r="DI162" s="949"/>
      <c r="DJ162" s="949"/>
      <c r="DK162" s="949"/>
      <c r="DL162" s="949"/>
      <c r="DM162" s="949"/>
      <c r="DN162" s="949"/>
      <c r="DO162" s="949"/>
      <c r="DP162" s="949"/>
      <c r="DQ162" s="949"/>
      <c r="DR162" s="949"/>
      <c r="DS162" s="949"/>
      <c r="DT162" s="949"/>
      <c r="DU162" s="949"/>
      <c r="DV162" s="949"/>
      <c r="DW162" s="949"/>
      <c r="DX162" s="949"/>
      <c r="DY162" s="949"/>
      <c r="DZ162" s="949"/>
      <c r="EA162" s="949"/>
      <c r="EB162" s="949"/>
      <c r="EC162" s="949"/>
      <c r="ED162" s="949"/>
      <c r="EE162" s="949"/>
      <c r="EF162" s="949"/>
      <c r="EG162" s="949"/>
      <c r="EH162" s="949"/>
      <c r="EI162" s="949"/>
      <c r="EJ162" s="949"/>
      <c r="EK162" s="949"/>
      <c r="EL162" s="949"/>
      <c r="EM162" s="949"/>
      <c r="EN162" s="949"/>
      <c r="EO162" s="949"/>
      <c r="EP162" s="949"/>
      <c r="EQ162" s="949"/>
      <c r="ER162" s="949"/>
      <c r="ES162" s="949"/>
      <c r="ET162" s="949"/>
      <c r="EU162" s="949"/>
      <c r="EV162" s="949"/>
      <c r="EW162" s="949"/>
      <c r="EX162" s="949"/>
      <c r="EY162" s="949"/>
      <c r="EZ162" s="949"/>
      <c r="FA162" s="949"/>
      <c r="FB162" s="949"/>
      <c r="FC162" s="949"/>
      <c r="FD162" s="949"/>
      <c r="FE162" s="949"/>
      <c r="FF162" s="949"/>
      <c r="FG162" s="949"/>
      <c r="FH162" s="949"/>
      <c r="FI162" s="949"/>
      <c r="FJ162" s="949"/>
      <c r="FK162" s="949"/>
      <c r="FL162" s="949"/>
      <c r="FM162" s="949"/>
      <c r="FN162" s="949"/>
      <c r="FO162" s="949"/>
      <c r="FP162" s="949"/>
      <c r="FQ162" s="949"/>
      <c r="FR162" s="949"/>
      <c r="FS162" s="949"/>
      <c r="FT162" s="949"/>
      <c r="FU162" s="949"/>
      <c r="FV162" s="949"/>
      <c r="FW162" s="949"/>
      <c r="FX162" s="949"/>
      <c r="FY162" s="949"/>
      <c r="FZ162" s="949"/>
      <c r="GA162" s="949"/>
      <c r="GB162" s="949"/>
      <c r="GC162" s="949"/>
      <c r="GD162" s="949"/>
      <c r="GE162" s="949"/>
      <c r="GF162" s="949"/>
      <c r="GG162" s="949"/>
      <c r="GH162" s="949"/>
      <c r="GI162" s="949"/>
      <c r="GJ162" s="949"/>
      <c r="GK162" s="949"/>
      <c r="GL162" s="949"/>
      <c r="GM162" s="949"/>
      <c r="GN162" s="949"/>
      <c r="GO162" s="949"/>
      <c r="GP162" s="949"/>
      <c r="GQ162" s="949"/>
      <c r="GR162" s="949"/>
      <c r="GS162" s="949"/>
      <c r="GT162" s="949"/>
      <c r="GU162" s="949"/>
      <c r="GV162" s="949"/>
      <c r="GW162" s="949"/>
      <c r="GX162" s="949"/>
      <c r="GY162" s="949"/>
      <c r="GZ162" s="949"/>
      <c r="HA162" s="949"/>
      <c r="HB162" s="949"/>
      <c r="HC162" s="949"/>
      <c r="HD162" s="949"/>
      <c r="HE162" s="949"/>
      <c r="HF162" s="949"/>
      <c r="HG162" s="949"/>
      <c r="HH162" s="949"/>
      <c r="HI162" s="949"/>
      <c r="HJ162" s="949"/>
      <c r="HK162" s="949"/>
      <c r="HL162" s="949"/>
      <c r="HM162" s="949"/>
      <c r="HN162" s="949"/>
      <c r="HO162" s="949"/>
      <c r="HP162" s="949"/>
      <c r="HQ162" s="949"/>
      <c r="HR162" s="949"/>
      <c r="HS162" s="949"/>
      <c r="HT162" s="949"/>
      <c r="HU162" s="949"/>
      <c r="HV162" s="949"/>
      <c r="HW162" s="949"/>
      <c r="HX162" s="949"/>
      <c r="HY162" s="949"/>
      <c r="HZ162" s="949"/>
      <c r="IA162" s="949"/>
      <c r="IB162" s="949"/>
      <c r="IC162" s="949"/>
      <c r="ID162" s="949"/>
      <c r="IE162" s="949"/>
      <c r="IF162" s="949"/>
      <c r="IG162" s="949"/>
      <c r="IH162" s="949"/>
      <c r="II162" s="949"/>
      <c r="IJ162" s="949"/>
      <c r="IK162" s="949"/>
      <c r="IL162" s="949"/>
      <c r="IM162" s="949"/>
      <c r="IN162" s="949"/>
      <c r="IO162" s="949"/>
      <c r="IP162" s="949"/>
      <c r="IQ162" s="949"/>
      <c r="IR162" s="949"/>
      <c r="IS162" s="949"/>
      <c r="IT162" s="949"/>
      <c r="IU162" s="949"/>
      <c r="IV162" s="949"/>
    </row>
    <row r="164" spans="1:256">
      <c r="A164" s="949"/>
      <c r="Q164" s="949"/>
      <c r="R164" s="949"/>
      <c r="S164" s="949"/>
      <c r="T164" s="949"/>
      <c r="U164" s="949"/>
      <c r="V164" s="949"/>
      <c r="W164" s="949"/>
      <c r="X164" s="949"/>
      <c r="Y164" s="949"/>
      <c r="Z164" s="949"/>
      <c r="AA164" s="949"/>
      <c r="AB164" s="949"/>
      <c r="AC164" s="949"/>
      <c r="AD164" s="949"/>
      <c r="AE164" s="949"/>
      <c r="AF164" s="949"/>
      <c r="AG164" s="949"/>
      <c r="AH164" s="949"/>
      <c r="AI164" s="949"/>
      <c r="AJ164" s="949"/>
      <c r="AK164" s="949"/>
      <c r="AL164" s="949"/>
      <c r="AM164" s="949"/>
      <c r="AN164" s="949"/>
      <c r="AO164" s="949"/>
      <c r="AP164" s="949"/>
      <c r="AQ164" s="949"/>
      <c r="AR164" s="949"/>
      <c r="AS164" s="949"/>
      <c r="AT164" s="949"/>
      <c r="AU164" s="949"/>
      <c r="AV164" s="949"/>
      <c r="AW164" s="949"/>
      <c r="AX164" s="949"/>
      <c r="AY164" s="949"/>
      <c r="AZ164" s="949"/>
      <c r="BA164" s="949"/>
      <c r="BB164" s="949"/>
      <c r="BC164" s="949"/>
      <c r="BD164" s="949"/>
      <c r="BE164" s="949"/>
      <c r="BF164" s="949"/>
      <c r="BG164" s="949"/>
      <c r="BH164" s="949"/>
      <c r="BI164" s="949"/>
      <c r="BJ164" s="949"/>
      <c r="BK164" s="949"/>
      <c r="BL164" s="949"/>
      <c r="BM164" s="949"/>
      <c r="BN164" s="949"/>
      <c r="BO164" s="949"/>
      <c r="BP164" s="949"/>
      <c r="BQ164" s="949"/>
      <c r="BR164" s="949"/>
      <c r="BS164" s="949"/>
      <c r="BT164" s="949"/>
      <c r="BU164" s="949"/>
      <c r="BV164" s="949"/>
      <c r="BW164" s="949"/>
      <c r="BX164" s="949"/>
      <c r="BY164" s="949"/>
      <c r="BZ164" s="949"/>
      <c r="CA164" s="949"/>
      <c r="CB164" s="949"/>
      <c r="CC164" s="949"/>
      <c r="CD164" s="949"/>
      <c r="CE164" s="949"/>
      <c r="CF164" s="949"/>
      <c r="CG164" s="949"/>
      <c r="CH164" s="949"/>
      <c r="CI164" s="949"/>
      <c r="CJ164" s="949"/>
      <c r="CK164" s="949"/>
      <c r="CL164" s="949"/>
      <c r="CM164" s="949"/>
      <c r="CN164" s="949"/>
      <c r="CO164" s="949"/>
      <c r="CP164" s="949"/>
      <c r="CQ164" s="949"/>
      <c r="CR164" s="949"/>
      <c r="CS164" s="949"/>
      <c r="CT164" s="949"/>
      <c r="CU164" s="949"/>
      <c r="CV164" s="949"/>
      <c r="CW164" s="949"/>
      <c r="CX164" s="949"/>
      <c r="CY164" s="949"/>
      <c r="CZ164" s="949"/>
      <c r="DA164" s="949"/>
      <c r="DB164" s="949"/>
      <c r="DC164" s="949"/>
      <c r="DD164" s="949"/>
      <c r="DE164" s="949"/>
      <c r="DF164" s="949"/>
      <c r="DG164" s="949"/>
      <c r="DH164" s="949"/>
      <c r="DI164" s="949"/>
      <c r="DJ164" s="949"/>
      <c r="DK164" s="949"/>
      <c r="DL164" s="949"/>
      <c r="DM164" s="949"/>
      <c r="DN164" s="949"/>
      <c r="DO164" s="949"/>
      <c r="DP164" s="949"/>
      <c r="DQ164" s="949"/>
      <c r="DR164" s="949"/>
      <c r="DS164" s="949"/>
      <c r="DT164" s="949"/>
      <c r="DU164" s="949"/>
      <c r="DV164" s="949"/>
      <c r="DW164" s="949"/>
      <c r="DX164" s="949"/>
      <c r="DY164" s="949"/>
      <c r="DZ164" s="949"/>
      <c r="EA164" s="949"/>
      <c r="EB164" s="949"/>
      <c r="EC164" s="949"/>
      <c r="ED164" s="949"/>
      <c r="EE164" s="949"/>
      <c r="EF164" s="949"/>
      <c r="EG164" s="949"/>
      <c r="EH164" s="949"/>
      <c r="EI164" s="949"/>
      <c r="EJ164" s="949"/>
      <c r="EK164" s="949"/>
      <c r="EL164" s="949"/>
      <c r="EM164" s="949"/>
      <c r="EN164" s="949"/>
      <c r="EO164" s="949"/>
      <c r="EP164" s="949"/>
      <c r="EQ164" s="949"/>
      <c r="ER164" s="949"/>
      <c r="ES164" s="949"/>
      <c r="ET164" s="949"/>
      <c r="EU164" s="949"/>
      <c r="EV164" s="949"/>
      <c r="EW164" s="949"/>
      <c r="EX164" s="949"/>
      <c r="EY164" s="949"/>
      <c r="EZ164" s="949"/>
      <c r="FA164" s="949"/>
      <c r="FB164" s="949"/>
      <c r="FC164" s="949"/>
      <c r="FD164" s="949"/>
      <c r="FE164" s="949"/>
      <c r="FF164" s="949"/>
      <c r="FG164" s="949"/>
      <c r="FH164" s="949"/>
      <c r="FI164" s="949"/>
      <c r="FJ164" s="949"/>
      <c r="FK164" s="949"/>
      <c r="FL164" s="949"/>
      <c r="FM164" s="949"/>
      <c r="FN164" s="949"/>
      <c r="FO164" s="949"/>
      <c r="FP164" s="949"/>
      <c r="FQ164" s="949"/>
      <c r="FR164" s="949"/>
      <c r="FS164" s="949"/>
      <c r="FT164" s="949"/>
      <c r="FU164" s="949"/>
      <c r="FV164" s="949"/>
      <c r="FW164" s="949"/>
      <c r="FX164" s="949"/>
      <c r="FY164" s="949"/>
      <c r="FZ164" s="949"/>
      <c r="GA164" s="949"/>
      <c r="GB164" s="949"/>
      <c r="GC164" s="949"/>
      <c r="GD164" s="949"/>
      <c r="GE164" s="949"/>
      <c r="GF164" s="949"/>
      <c r="GG164" s="949"/>
      <c r="GH164" s="949"/>
      <c r="GI164" s="949"/>
      <c r="GJ164" s="949"/>
      <c r="GK164" s="949"/>
      <c r="GL164" s="949"/>
      <c r="GM164" s="949"/>
      <c r="GN164" s="949"/>
      <c r="GO164" s="949"/>
      <c r="GP164" s="949"/>
      <c r="GQ164" s="949"/>
      <c r="GR164" s="949"/>
      <c r="GS164" s="949"/>
      <c r="GT164" s="949"/>
      <c r="GU164" s="949"/>
      <c r="GV164" s="949"/>
      <c r="GW164" s="949"/>
      <c r="GX164" s="949"/>
      <c r="GY164" s="949"/>
      <c r="GZ164" s="949"/>
      <c r="HA164" s="949"/>
      <c r="HB164" s="949"/>
      <c r="HC164" s="949"/>
      <c r="HD164" s="949"/>
      <c r="HE164" s="949"/>
      <c r="HF164" s="949"/>
      <c r="HG164" s="949"/>
      <c r="HH164" s="949"/>
      <c r="HI164" s="949"/>
      <c r="HJ164" s="949"/>
      <c r="HK164" s="949"/>
      <c r="HL164" s="949"/>
      <c r="HM164" s="949"/>
      <c r="HN164" s="949"/>
      <c r="HO164" s="949"/>
      <c r="HP164" s="949"/>
      <c r="HQ164" s="949"/>
      <c r="HR164" s="949"/>
      <c r="HS164" s="949"/>
      <c r="HT164" s="949"/>
      <c r="HU164" s="949"/>
      <c r="HV164" s="949"/>
      <c r="HW164" s="949"/>
      <c r="HX164" s="949"/>
      <c r="HY164" s="949"/>
      <c r="HZ164" s="949"/>
      <c r="IA164" s="949"/>
      <c r="IB164" s="949"/>
      <c r="IC164" s="949"/>
      <c r="ID164" s="949"/>
      <c r="IE164" s="949"/>
      <c r="IF164" s="949"/>
      <c r="IG164" s="949"/>
      <c r="IH164" s="949"/>
      <c r="II164" s="949"/>
      <c r="IJ164" s="949"/>
      <c r="IK164" s="949"/>
      <c r="IL164" s="949"/>
      <c r="IM164" s="949"/>
      <c r="IN164" s="949"/>
      <c r="IO164" s="949"/>
      <c r="IP164" s="949"/>
      <c r="IQ164" s="949"/>
      <c r="IR164" s="949"/>
      <c r="IS164" s="949"/>
      <c r="IT164" s="949"/>
      <c r="IU164" s="949"/>
      <c r="IV164" s="949"/>
    </row>
    <row r="171" spans="1:256">
      <c r="A171" s="949"/>
      <c r="Q171" s="949"/>
      <c r="R171" s="949"/>
      <c r="S171" s="949"/>
      <c r="T171" s="949"/>
      <c r="U171" s="949"/>
      <c r="V171" s="949"/>
      <c r="W171" s="949"/>
      <c r="X171" s="949"/>
      <c r="Y171" s="949"/>
      <c r="Z171" s="949"/>
      <c r="AA171" s="949"/>
      <c r="AB171" s="949"/>
      <c r="AC171" s="949"/>
      <c r="AD171" s="949"/>
      <c r="AE171" s="949"/>
      <c r="AF171" s="949"/>
      <c r="AG171" s="949"/>
      <c r="AH171" s="949"/>
      <c r="AI171" s="949"/>
      <c r="AJ171" s="949"/>
      <c r="AK171" s="949"/>
      <c r="AL171" s="949"/>
      <c r="AM171" s="949"/>
      <c r="AN171" s="949"/>
      <c r="AO171" s="949"/>
      <c r="AP171" s="949"/>
      <c r="AQ171" s="949"/>
      <c r="AR171" s="949"/>
      <c r="AS171" s="949"/>
      <c r="AT171" s="949"/>
      <c r="AU171" s="949"/>
      <c r="AV171" s="949"/>
      <c r="AW171" s="949"/>
      <c r="AX171" s="949"/>
      <c r="AY171" s="949"/>
      <c r="AZ171" s="949"/>
      <c r="BA171" s="949"/>
      <c r="BB171" s="949"/>
      <c r="BC171" s="949"/>
      <c r="BD171" s="949"/>
      <c r="BE171" s="949"/>
      <c r="BF171" s="949"/>
      <c r="BG171" s="949"/>
      <c r="BH171" s="949"/>
      <c r="BI171" s="949"/>
      <c r="BJ171" s="949"/>
      <c r="BK171" s="949"/>
      <c r="BL171" s="949"/>
      <c r="BM171" s="949"/>
      <c r="BN171" s="949"/>
      <c r="BO171" s="949"/>
      <c r="BP171" s="949"/>
      <c r="BQ171" s="949"/>
      <c r="BR171" s="949"/>
      <c r="BS171" s="949"/>
      <c r="BT171" s="949"/>
      <c r="BU171" s="949"/>
      <c r="BV171" s="949"/>
      <c r="BW171" s="949"/>
      <c r="BX171" s="949"/>
      <c r="BY171" s="949"/>
      <c r="BZ171" s="949"/>
      <c r="CA171" s="949"/>
      <c r="CB171" s="949"/>
      <c r="CC171" s="949"/>
      <c r="CD171" s="949"/>
      <c r="CE171" s="949"/>
      <c r="CF171" s="949"/>
      <c r="CG171" s="949"/>
      <c r="CH171" s="949"/>
      <c r="CI171" s="949"/>
      <c r="CJ171" s="949"/>
      <c r="CK171" s="949"/>
      <c r="CL171" s="949"/>
      <c r="CM171" s="949"/>
      <c r="CN171" s="949"/>
      <c r="CO171" s="949"/>
      <c r="CP171" s="949"/>
      <c r="CQ171" s="949"/>
      <c r="CR171" s="949"/>
      <c r="CS171" s="949"/>
      <c r="CT171" s="949"/>
      <c r="CU171" s="949"/>
      <c r="CV171" s="949"/>
      <c r="CW171" s="949"/>
      <c r="CX171" s="949"/>
      <c r="CY171" s="949"/>
      <c r="CZ171" s="949"/>
      <c r="DA171" s="949"/>
      <c r="DB171" s="949"/>
      <c r="DC171" s="949"/>
      <c r="DD171" s="949"/>
      <c r="DE171" s="949"/>
      <c r="DF171" s="949"/>
      <c r="DG171" s="949"/>
      <c r="DH171" s="949"/>
      <c r="DI171" s="949"/>
      <c r="DJ171" s="949"/>
      <c r="DK171" s="949"/>
      <c r="DL171" s="949"/>
      <c r="DM171" s="949"/>
      <c r="DN171" s="949"/>
      <c r="DO171" s="949"/>
      <c r="DP171" s="949"/>
      <c r="DQ171" s="949"/>
      <c r="DR171" s="949"/>
      <c r="DS171" s="949"/>
      <c r="DT171" s="949"/>
      <c r="DU171" s="949"/>
      <c r="DV171" s="949"/>
      <c r="DW171" s="949"/>
      <c r="DX171" s="949"/>
      <c r="DY171" s="949"/>
      <c r="DZ171" s="949"/>
      <c r="EA171" s="949"/>
      <c r="EB171" s="949"/>
      <c r="EC171" s="949"/>
      <c r="ED171" s="949"/>
      <c r="EE171" s="949"/>
      <c r="EF171" s="949"/>
      <c r="EG171" s="949"/>
      <c r="EH171" s="949"/>
      <c r="EI171" s="949"/>
      <c r="EJ171" s="949"/>
      <c r="EK171" s="949"/>
      <c r="EL171" s="949"/>
      <c r="EM171" s="949"/>
      <c r="EN171" s="949"/>
      <c r="EO171" s="949"/>
      <c r="EP171" s="949"/>
      <c r="EQ171" s="949"/>
      <c r="ER171" s="949"/>
      <c r="ES171" s="949"/>
      <c r="ET171" s="949"/>
      <c r="EU171" s="949"/>
      <c r="EV171" s="949"/>
      <c r="EW171" s="949"/>
      <c r="EX171" s="949"/>
      <c r="EY171" s="949"/>
      <c r="EZ171" s="949"/>
      <c r="FA171" s="949"/>
      <c r="FB171" s="949"/>
      <c r="FC171" s="949"/>
      <c r="FD171" s="949"/>
      <c r="FE171" s="949"/>
      <c r="FF171" s="949"/>
      <c r="FG171" s="949"/>
      <c r="FH171" s="949"/>
      <c r="FI171" s="949"/>
      <c r="FJ171" s="949"/>
      <c r="FK171" s="949"/>
      <c r="FL171" s="949"/>
      <c r="FM171" s="949"/>
      <c r="FN171" s="949"/>
      <c r="FO171" s="949"/>
      <c r="FP171" s="949"/>
      <c r="FQ171" s="949"/>
      <c r="FR171" s="949"/>
      <c r="FS171" s="949"/>
      <c r="FT171" s="949"/>
      <c r="FU171" s="949"/>
      <c r="FV171" s="949"/>
      <c r="FW171" s="949"/>
      <c r="FX171" s="949"/>
      <c r="FY171" s="949"/>
      <c r="FZ171" s="949"/>
      <c r="GA171" s="949"/>
      <c r="GB171" s="949"/>
      <c r="GC171" s="949"/>
      <c r="GD171" s="949"/>
      <c r="GE171" s="949"/>
      <c r="GF171" s="949"/>
      <c r="GG171" s="949"/>
      <c r="GH171" s="949"/>
      <c r="GI171" s="949"/>
      <c r="GJ171" s="949"/>
      <c r="GK171" s="949"/>
      <c r="GL171" s="949"/>
      <c r="GM171" s="949"/>
      <c r="GN171" s="949"/>
      <c r="GO171" s="949"/>
      <c r="GP171" s="949"/>
      <c r="GQ171" s="949"/>
      <c r="GR171" s="949"/>
      <c r="GS171" s="949"/>
      <c r="GT171" s="949"/>
      <c r="GU171" s="949"/>
      <c r="GV171" s="949"/>
      <c r="GW171" s="949"/>
      <c r="GX171" s="949"/>
      <c r="GY171" s="949"/>
      <c r="GZ171" s="949"/>
      <c r="HA171" s="949"/>
      <c r="HB171" s="949"/>
      <c r="HC171" s="949"/>
      <c r="HD171" s="949"/>
      <c r="HE171" s="949"/>
      <c r="HF171" s="949"/>
      <c r="HG171" s="949"/>
      <c r="HH171" s="949"/>
      <c r="HI171" s="949"/>
      <c r="HJ171" s="949"/>
      <c r="HK171" s="949"/>
      <c r="HL171" s="949"/>
      <c r="HM171" s="949"/>
      <c r="HN171" s="949"/>
      <c r="HO171" s="949"/>
      <c r="HP171" s="949"/>
      <c r="HQ171" s="949"/>
      <c r="HR171" s="949"/>
      <c r="HS171" s="949"/>
      <c r="HT171" s="949"/>
      <c r="HU171" s="949"/>
      <c r="HV171" s="949"/>
      <c r="HW171" s="949"/>
      <c r="HX171" s="949"/>
      <c r="HY171" s="949"/>
      <c r="HZ171" s="949"/>
      <c r="IA171" s="949"/>
      <c r="IB171" s="949"/>
      <c r="IC171" s="949"/>
      <c r="ID171" s="949"/>
      <c r="IE171" s="949"/>
      <c r="IF171" s="949"/>
      <c r="IG171" s="949"/>
      <c r="IH171" s="949"/>
      <c r="II171" s="949"/>
      <c r="IJ171" s="949"/>
      <c r="IK171" s="949"/>
      <c r="IL171" s="949"/>
      <c r="IM171" s="949"/>
      <c r="IN171" s="949"/>
      <c r="IO171" s="949"/>
      <c r="IP171" s="949"/>
      <c r="IQ171" s="949"/>
      <c r="IR171" s="949"/>
      <c r="IS171" s="949"/>
      <c r="IT171" s="949"/>
      <c r="IU171" s="949"/>
      <c r="IV171" s="949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4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47"/>
  <sheetViews>
    <sheetView topLeftCell="L1" workbookViewId="0" showGridLines="0" rightToLeft="1">
      <selection activeCell="A1" sqref="A1:IV6"/>
    </sheetView>
  </sheetViews>
  <sheetFormatPr defaultRowHeight="14.25"/>
  <cols>
    <col min="1" max="1" style="978" width="4.253365" customWidth="1"/>
    <col min="2" max="2" style="978" width="33.87194" bestFit="1" customWidth="1"/>
    <col min="3" max="3" style="978" width="19.9581" customWidth="1"/>
    <col min="4" max="4" style="978" width="22.02451" bestFit="1" customWidth="1"/>
    <col min="5" max="5" style="978" width="14.44766" customWidth="1"/>
    <col min="6" max="6" style="978" width="7.559624" customWidth="1"/>
    <col min="7" max="7" style="978" width="11.69245" customWidth="1"/>
    <col min="8" max="8" style="978" width="8.66171" customWidth="1"/>
    <col min="9" max="9" style="978" width="11.27917" customWidth="1"/>
    <col min="10" max="11" style="978" width="12.24349" customWidth="1"/>
    <col min="12" max="12" style="978" width="15.68751" customWidth="1"/>
    <col min="13" max="13" style="978" width="13.6211" bestFit="1" customWidth="1"/>
    <col min="14" max="14" style="978" width="13.6211" customWidth="1"/>
    <col min="15" max="256" style="978"/>
  </cols>
  <sheetData>
    <row r="1" spans="1:256" ht="15" customHeight="1">
      <c r="B1" s="979" t="s">
        <v>31</v>
      </c>
      <c r="C1" s="980"/>
      <c r="D1" s="981"/>
      <c r="F1" s="982"/>
    </row>
    <row r="2" spans="1:256" ht="15" customHeight="1">
      <c r="B2" s="983" t="s">
        <v>1</v>
      </c>
      <c r="C2" s="984"/>
      <c r="D2" s="985"/>
      <c r="F2" s="982"/>
    </row>
    <row r="3" spans="1:256" ht="15" customHeight="1">
      <c r="B3" s="986" t="s">
        <v>2</v>
      </c>
      <c r="C3" s="987">
        <v>41364</v>
      </c>
      <c r="D3" s="988"/>
      <c r="F3" s="982"/>
    </row>
    <row r="4" spans="1:256" ht="15" customHeight="1">
      <c r="B4" s="986" t="s">
        <v>3</v>
      </c>
      <c r="C4" s="989" t="s">
        <v>4</v>
      </c>
      <c r="D4" s="988"/>
      <c r="F4" s="982"/>
    </row>
    <row r="5" spans="1:256" ht="15" customHeight="1">
      <c r="B5" s="986" t="s">
        <v>5</v>
      </c>
      <c r="C5" s="989" t="s">
        <v>6</v>
      </c>
      <c r="D5" s="988"/>
      <c r="F5" s="982"/>
    </row>
    <row r="6" spans="1:256" ht="15" customHeight="1">
      <c r="B6" s="986" t="s">
        <v>7</v>
      </c>
      <c r="C6" s="990">
        <v>162</v>
      </c>
      <c r="D6" s="988"/>
      <c r="F6" s="982"/>
    </row>
    <row r="8" spans="1:256">
      <c r="A8" s="991"/>
      <c r="B8" s="992" t="s">
        <v>71</v>
      </c>
      <c r="C8" s="993" t="s">
        <v>273</v>
      </c>
      <c r="D8" s="993" t="s">
        <v>73</v>
      </c>
      <c r="E8" s="993" t="s">
        <v>96</v>
      </c>
      <c r="F8" s="993" t="s">
        <v>74</v>
      </c>
      <c r="G8" s="993" t="s">
        <v>43</v>
      </c>
      <c r="H8" s="993" t="s">
        <v>44</v>
      </c>
      <c r="I8" s="994" t="s">
        <v>274</v>
      </c>
      <c r="J8" s="995" t="s">
        <v>76</v>
      </c>
      <c r="K8" s="996" t="str">
        <v>ריבית אפקטיבית (אחוזים)</v>
      </c>
      <c r="L8" s="994" t="s">
        <v>78</v>
      </c>
      <c r="M8" s="994" t="s">
        <v>345</v>
      </c>
      <c r="N8" s="994" t="s">
        <v>33</v>
      </c>
      <c r="O8" s="991"/>
      <c r="P8" s="991"/>
      <c r="Q8" s="991"/>
      <c r="R8" s="991"/>
      <c r="S8" s="991"/>
      <c r="T8" s="991"/>
      <c r="U8" s="991"/>
      <c r="V8" s="991"/>
      <c r="W8" s="991"/>
      <c r="X8" s="991"/>
      <c r="Y8" s="991"/>
      <c r="Z8" s="991"/>
      <c r="AA8" s="991"/>
      <c r="AB8" s="991"/>
      <c r="AC8" s="991"/>
      <c r="AD8" s="991"/>
      <c r="AE8" s="991"/>
      <c r="AF8" s="991"/>
      <c r="AG8" s="991"/>
      <c r="AH8" s="991"/>
      <c r="AI8" s="991"/>
      <c r="AJ8" s="991"/>
      <c r="AK8" s="991"/>
      <c r="AL8" s="991"/>
      <c r="AM8" s="991"/>
      <c r="AN8" s="991"/>
      <c r="AO8" s="991"/>
      <c r="AP8" s="991"/>
      <c r="AQ8" s="991"/>
      <c r="AR8" s="991"/>
      <c r="AS8" s="991"/>
      <c r="AT8" s="991"/>
      <c r="AU8" s="991"/>
      <c r="AV8" s="991"/>
      <c r="AW8" s="991"/>
      <c r="AX8" s="991"/>
      <c r="AY8" s="991"/>
      <c r="AZ8" s="991"/>
      <c r="BA8" s="991"/>
      <c r="BB8" s="991"/>
      <c r="BC8" s="991"/>
      <c r="BD8" s="991"/>
      <c r="BE8" s="991"/>
      <c r="BF8" s="991"/>
      <c r="BG8" s="991"/>
      <c r="BH8" s="991"/>
      <c r="BI8" s="991"/>
      <c r="BJ8" s="991"/>
      <c r="BK8" s="991"/>
      <c r="BL8" s="991"/>
      <c r="BM8" s="991"/>
      <c r="BN8" s="991"/>
      <c r="BO8" s="991"/>
      <c r="BP8" s="991"/>
      <c r="BQ8" s="991"/>
      <c r="BR8" s="991"/>
      <c r="BS8" s="991"/>
      <c r="BT8" s="991"/>
      <c r="BU8" s="991"/>
      <c r="BV8" s="991"/>
      <c r="BW8" s="991"/>
      <c r="BX8" s="991"/>
      <c r="BY8" s="991"/>
      <c r="BZ8" s="991"/>
      <c r="CA8" s="991"/>
      <c r="CB8" s="991"/>
      <c r="CC8" s="991"/>
      <c r="CD8" s="991"/>
      <c r="CE8" s="991"/>
      <c r="CF8" s="991"/>
      <c r="CG8" s="991"/>
      <c r="CH8" s="991"/>
      <c r="CI8" s="991"/>
      <c r="CJ8" s="991"/>
      <c r="CK8" s="991"/>
      <c r="CL8" s="991"/>
      <c r="CM8" s="991"/>
      <c r="CN8" s="991"/>
      <c r="CO8" s="991"/>
      <c r="CP8" s="991"/>
      <c r="CQ8" s="991"/>
      <c r="CR8" s="991"/>
      <c r="CS8" s="991"/>
      <c r="CT8" s="991"/>
      <c r="CU8" s="991"/>
      <c r="CV8" s="991"/>
      <c r="CW8" s="991"/>
      <c r="CX8" s="991"/>
      <c r="CY8" s="991"/>
      <c r="CZ8" s="991"/>
      <c r="DA8" s="991"/>
      <c r="DB8" s="991"/>
      <c r="DC8" s="991"/>
      <c r="DD8" s="991"/>
      <c r="DE8" s="991"/>
      <c r="DF8" s="991"/>
      <c r="DG8" s="991"/>
      <c r="DH8" s="991"/>
      <c r="DI8" s="991"/>
      <c r="DJ8" s="991"/>
      <c r="DK8" s="991"/>
      <c r="DL8" s="991"/>
      <c r="DM8" s="991"/>
      <c r="DN8" s="991"/>
      <c r="DO8" s="991"/>
      <c r="DP8" s="991"/>
      <c r="DQ8" s="991"/>
      <c r="DR8" s="991"/>
      <c r="DS8" s="991"/>
      <c r="DT8" s="991"/>
      <c r="DU8" s="991"/>
      <c r="DV8" s="991"/>
      <c r="DW8" s="991"/>
      <c r="DX8" s="991"/>
      <c r="DY8" s="991"/>
      <c r="DZ8" s="991"/>
      <c r="EA8" s="991"/>
      <c r="EB8" s="991"/>
      <c r="EC8" s="991"/>
      <c r="ED8" s="991"/>
      <c r="EE8" s="991"/>
      <c r="EF8" s="991"/>
      <c r="EG8" s="991"/>
      <c r="EH8" s="991"/>
      <c r="EI8" s="991"/>
      <c r="EJ8" s="991"/>
      <c r="EK8" s="991"/>
      <c r="EL8" s="991"/>
      <c r="EM8" s="991"/>
      <c r="EN8" s="991"/>
      <c r="EO8" s="991"/>
      <c r="EP8" s="991"/>
      <c r="EQ8" s="991"/>
      <c r="ER8" s="991"/>
      <c r="ES8" s="991"/>
      <c r="ET8" s="991"/>
      <c r="EU8" s="991"/>
      <c r="EV8" s="991"/>
      <c r="EW8" s="991"/>
      <c r="EX8" s="991"/>
      <c r="EY8" s="991"/>
      <c r="EZ8" s="991"/>
      <c r="FA8" s="991"/>
      <c r="FB8" s="991"/>
      <c r="FC8" s="991"/>
      <c r="FD8" s="991"/>
      <c r="FE8" s="991"/>
      <c r="FF8" s="991"/>
      <c r="FG8" s="991"/>
      <c r="FH8" s="991"/>
      <c r="FI8" s="991"/>
      <c r="FJ8" s="991"/>
      <c r="FK8" s="991"/>
      <c r="FL8" s="991"/>
      <c r="FM8" s="991"/>
      <c r="FN8" s="991"/>
      <c r="FO8" s="991"/>
      <c r="FP8" s="991"/>
      <c r="FQ8" s="991"/>
      <c r="FR8" s="991"/>
      <c r="FS8" s="991"/>
      <c r="FT8" s="991"/>
      <c r="FU8" s="991"/>
      <c r="FV8" s="991"/>
      <c r="FW8" s="991"/>
      <c r="FX8" s="991"/>
      <c r="FY8" s="991"/>
      <c r="FZ8" s="991"/>
      <c r="GA8" s="991"/>
      <c r="GB8" s="991"/>
      <c r="GC8" s="991"/>
      <c r="GD8" s="991"/>
      <c r="GE8" s="991"/>
      <c r="GF8" s="991"/>
      <c r="GG8" s="991"/>
      <c r="GH8" s="991"/>
      <c r="GI8" s="991"/>
      <c r="GJ8" s="991"/>
      <c r="GK8" s="991"/>
      <c r="GL8" s="991"/>
      <c r="GM8" s="991"/>
      <c r="GN8" s="991"/>
      <c r="GO8" s="991"/>
      <c r="GP8" s="991"/>
      <c r="GQ8" s="991"/>
      <c r="GR8" s="991"/>
      <c r="GS8" s="991"/>
      <c r="GT8" s="991"/>
      <c r="GU8" s="991"/>
      <c r="GV8" s="991"/>
      <c r="GW8" s="991"/>
      <c r="GX8" s="991"/>
      <c r="GY8" s="991"/>
      <c r="GZ8" s="991"/>
      <c r="HA8" s="991"/>
      <c r="HB8" s="991"/>
      <c r="HC8" s="991"/>
      <c r="HD8" s="991"/>
      <c r="HE8" s="991"/>
      <c r="HF8" s="991"/>
      <c r="HG8" s="991"/>
      <c r="HH8" s="991"/>
      <c r="HI8" s="991"/>
      <c r="HJ8" s="991"/>
      <c r="HK8" s="991"/>
      <c r="HL8" s="991"/>
      <c r="HM8" s="991"/>
      <c r="HN8" s="991"/>
      <c r="HO8" s="991"/>
      <c r="HP8" s="991"/>
      <c r="HQ8" s="991"/>
      <c r="HR8" s="991"/>
      <c r="HS8" s="991"/>
      <c r="HT8" s="991"/>
      <c r="HU8" s="991"/>
      <c r="HV8" s="991"/>
      <c r="HW8" s="991"/>
      <c r="HX8" s="991"/>
      <c r="HY8" s="991"/>
      <c r="HZ8" s="991"/>
      <c r="IA8" s="991"/>
      <c r="IB8" s="991"/>
      <c r="IC8" s="991"/>
      <c r="ID8" s="991"/>
      <c r="IE8" s="991"/>
      <c r="IF8" s="991"/>
      <c r="IG8" s="991"/>
      <c r="IH8" s="991"/>
      <c r="II8" s="991"/>
      <c r="IJ8" s="991"/>
      <c r="IK8" s="991"/>
      <c r="IL8" s="991"/>
      <c r="IM8" s="991"/>
      <c r="IN8" s="991"/>
      <c r="IO8" s="991"/>
      <c r="IP8" s="991"/>
      <c r="IQ8" s="991"/>
      <c r="IR8" s="991"/>
      <c r="IS8" s="991"/>
      <c r="IT8" s="991"/>
      <c r="IU8" s="991"/>
      <c r="IV8" s="991"/>
    </row>
    <row r="9" spans="1:256">
      <c r="B9" s="997" t="s">
        <v>30</v>
      </c>
      <c r="C9" s="986"/>
      <c r="D9" s="986"/>
      <c r="E9" s="986"/>
      <c r="F9" s="986"/>
      <c r="G9" s="986"/>
      <c r="H9" s="986"/>
      <c r="I9" s="998"/>
      <c r="J9" s="999"/>
      <c r="K9" s="1000"/>
      <c r="L9" s="998"/>
      <c r="M9" s="998"/>
      <c r="N9" s="998"/>
      <c r="O9" s="991"/>
      <c r="P9" s="991"/>
      <c r="Q9" s="991"/>
      <c r="R9" s="991"/>
      <c r="S9" s="991"/>
      <c r="T9" s="991"/>
      <c r="U9" s="991"/>
      <c r="V9" s="991"/>
      <c r="W9" s="991"/>
      <c r="X9" s="991"/>
      <c r="Y9" s="991"/>
      <c r="Z9" s="991"/>
      <c r="AA9" s="991"/>
      <c r="AB9" s="991"/>
      <c r="AC9" s="991"/>
      <c r="AD9" s="991"/>
      <c r="AE9" s="991"/>
      <c r="AF9" s="991"/>
      <c r="AG9" s="991"/>
      <c r="AH9" s="991"/>
      <c r="AI9" s="991"/>
      <c r="AJ9" s="991"/>
      <c r="AK9" s="991"/>
      <c r="AL9" s="991"/>
      <c r="AM9" s="991"/>
      <c r="AN9" s="991"/>
      <c r="AO9" s="991"/>
      <c r="AP9" s="991"/>
      <c r="AQ9" s="991"/>
      <c r="AR9" s="991"/>
      <c r="AS9" s="991"/>
      <c r="AT9" s="991"/>
      <c r="AU9" s="991"/>
      <c r="AV9" s="991"/>
      <c r="AW9" s="991"/>
      <c r="AX9" s="991"/>
      <c r="AY9" s="991"/>
      <c r="AZ9" s="991"/>
      <c r="BA9" s="991"/>
      <c r="BB9" s="991"/>
      <c r="BC9" s="991"/>
      <c r="BD9" s="991"/>
      <c r="BE9" s="991"/>
      <c r="BF9" s="991"/>
      <c r="BG9" s="991"/>
      <c r="BH9" s="991"/>
      <c r="BI9" s="991"/>
      <c r="BJ9" s="991"/>
      <c r="BK9" s="991"/>
      <c r="BL9" s="991"/>
      <c r="BM9" s="991"/>
      <c r="BN9" s="991"/>
      <c r="BO9" s="991"/>
      <c r="BP9" s="991"/>
      <c r="BQ9" s="991"/>
      <c r="BR9" s="991"/>
      <c r="BS9" s="991"/>
      <c r="BT9" s="991"/>
      <c r="BU9" s="991"/>
      <c r="BV9" s="991"/>
      <c r="BW9" s="991"/>
      <c r="BX9" s="991"/>
      <c r="BY9" s="991"/>
      <c r="BZ9" s="991"/>
      <c r="CA9" s="991"/>
      <c r="CB9" s="991"/>
      <c r="CC9" s="991"/>
      <c r="CD9" s="991"/>
      <c r="CE9" s="991"/>
      <c r="CF9" s="991"/>
      <c r="CG9" s="991"/>
      <c r="CH9" s="991"/>
      <c r="CI9" s="991"/>
      <c r="CJ9" s="991"/>
      <c r="CK9" s="991"/>
      <c r="CL9" s="991"/>
      <c r="CM9" s="991"/>
      <c r="CN9" s="991"/>
      <c r="CO9" s="991"/>
      <c r="CP9" s="991"/>
      <c r="CQ9" s="991"/>
      <c r="CR9" s="991"/>
      <c r="CS9" s="991"/>
      <c r="CT9" s="991"/>
      <c r="CU9" s="991"/>
      <c r="CV9" s="991"/>
      <c r="CW9" s="991"/>
      <c r="CX9" s="991"/>
      <c r="CY9" s="991"/>
      <c r="CZ9" s="991"/>
      <c r="DA9" s="991"/>
      <c r="DB9" s="991"/>
      <c r="DC9" s="991"/>
      <c r="DD9" s="991"/>
      <c r="DE9" s="991"/>
      <c r="DF9" s="991"/>
      <c r="DG9" s="991"/>
      <c r="DH9" s="991"/>
      <c r="DI9" s="991"/>
      <c r="DJ9" s="991"/>
      <c r="DK9" s="991"/>
      <c r="DL9" s="991"/>
      <c r="DM9" s="991"/>
      <c r="DN9" s="991"/>
      <c r="DO9" s="991"/>
      <c r="DP9" s="991"/>
      <c r="DQ9" s="991"/>
      <c r="DR9" s="991"/>
      <c r="DS9" s="991"/>
      <c r="DT9" s="991"/>
      <c r="DU9" s="991"/>
      <c r="DV9" s="991"/>
      <c r="DW9" s="991"/>
      <c r="DX9" s="991"/>
      <c r="DY9" s="991"/>
      <c r="DZ9" s="991"/>
      <c r="EA9" s="991"/>
      <c r="EB9" s="991"/>
      <c r="EC9" s="991"/>
      <c r="ED9" s="991"/>
      <c r="EE9" s="991"/>
      <c r="EF9" s="991"/>
      <c r="EG9" s="991"/>
      <c r="EH9" s="991"/>
      <c r="EI9" s="991"/>
      <c r="EJ9" s="991"/>
      <c r="EK9" s="991"/>
      <c r="EL9" s="991"/>
      <c r="EM9" s="991"/>
      <c r="EN9" s="991"/>
      <c r="EO9" s="991"/>
      <c r="EP9" s="991"/>
      <c r="EQ9" s="991"/>
      <c r="ER9" s="991"/>
      <c r="ES9" s="991"/>
      <c r="ET9" s="991"/>
      <c r="EU9" s="991"/>
      <c r="EV9" s="991"/>
      <c r="EW9" s="991"/>
      <c r="EX9" s="991"/>
      <c r="EY9" s="991"/>
      <c r="EZ9" s="991"/>
      <c r="FA9" s="991"/>
      <c r="FB9" s="991"/>
      <c r="FC9" s="991"/>
      <c r="FD9" s="991"/>
      <c r="FE9" s="991"/>
      <c r="FF9" s="991"/>
      <c r="FG9" s="991"/>
      <c r="FH9" s="991"/>
      <c r="FI9" s="991"/>
      <c r="FJ9" s="991"/>
      <c r="FK9" s="991"/>
      <c r="FL9" s="991"/>
      <c r="FM9" s="991"/>
      <c r="FN9" s="991"/>
      <c r="FO9" s="991"/>
      <c r="FP9" s="991"/>
      <c r="FQ9" s="991"/>
      <c r="FR9" s="991"/>
      <c r="FS9" s="991"/>
      <c r="FT9" s="991"/>
      <c r="FU9" s="991"/>
      <c r="FV9" s="991"/>
      <c r="FW9" s="991"/>
      <c r="FX9" s="991"/>
      <c r="FY9" s="991"/>
      <c r="FZ9" s="991"/>
      <c r="GA9" s="991"/>
      <c r="GB9" s="991"/>
      <c r="GC9" s="991"/>
      <c r="GD9" s="991"/>
      <c r="GE9" s="991"/>
      <c r="GF9" s="991"/>
      <c r="GG9" s="991"/>
      <c r="GH9" s="991"/>
      <c r="GI9" s="991"/>
      <c r="GJ9" s="991"/>
      <c r="GK9" s="991"/>
      <c r="GL9" s="991"/>
      <c r="GM9" s="991"/>
      <c r="GN9" s="991"/>
      <c r="GO9" s="991"/>
      <c r="GP9" s="991"/>
      <c r="GQ9" s="991"/>
      <c r="GR9" s="991"/>
      <c r="GS9" s="991"/>
      <c r="GT9" s="991"/>
      <c r="GU9" s="991"/>
      <c r="GV9" s="991"/>
      <c r="GW9" s="991"/>
      <c r="GX9" s="991"/>
      <c r="GY9" s="991"/>
      <c r="GZ9" s="991"/>
      <c r="HA9" s="991"/>
      <c r="HB9" s="991"/>
      <c r="HC9" s="991"/>
      <c r="HD9" s="991"/>
      <c r="HE9" s="991"/>
      <c r="HF9" s="991"/>
      <c r="HG9" s="991"/>
      <c r="HH9" s="991"/>
      <c r="HI9" s="991"/>
      <c r="HJ9" s="991"/>
      <c r="HK9" s="991"/>
      <c r="HL9" s="991"/>
      <c r="HM9" s="991"/>
      <c r="HN9" s="991"/>
      <c r="HO9" s="991"/>
      <c r="HP9" s="991"/>
      <c r="HQ9" s="991"/>
      <c r="HR9" s="991"/>
      <c r="HS9" s="991"/>
      <c r="HT9" s="991"/>
      <c r="HU9" s="991"/>
      <c r="HV9" s="991"/>
      <c r="HW9" s="991"/>
      <c r="HX9" s="991"/>
      <c r="HY9" s="991"/>
      <c r="HZ9" s="991"/>
      <c r="IA9" s="991"/>
      <c r="IB9" s="991"/>
      <c r="IC9" s="991"/>
      <c r="ID9" s="991"/>
      <c r="IE9" s="991"/>
      <c r="IF9" s="991"/>
      <c r="IG9" s="991"/>
      <c r="IH9" s="991"/>
      <c r="II9" s="991"/>
      <c r="IJ9" s="991"/>
      <c r="IK9" s="991"/>
      <c r="IL9" s="991"/>
      <c r="IM9" s="991"/>
      <c r="IN9" s="991"/>
      <c r="IO9" s="991"/>
      <c r="IP9" s="991"/>
      <c r="IQ9" s="991"/>
      <c r="IR9" s="991"/>
      <c r="IS9" s="991"/>
      <c r="IT9" s="991"/>
      <c r="IU9" s="991"/>
      <c r="IV9" s="991"/>
    </row>
    <row r="10" spans="1:256">
      <c r="B10" s="997" t="s">
        <v>34</v>
      </c>
      <c r="C10" s="986"/>
      <c r="D10" s="986"/>
      <c r="E10" s="986"/>
      <c r="F10" s="986"/>
      <c r="G10" s="986"/>
      <c r="H10" s="986"/>
      <c r="I10" s="998"/>
      <c r="J10" s="999"/>
      <c r="K10" s="1000"/>
      <c r="L10" s="998"/>
      <c r="M10" s="998"/>
      <c r="N10" s="998"/>
      <c r="O10" s="991"/>
      <c r="P10" s="991"/>
      <c r="Q10" s="991"/>
      <c r="R10" s="991"/>
      <c r="S10" s="991"/>
      <c r="T10" s="991"/>
      <c r="U10" s="991"/>
      <c r="V10" s="991"/>
      <c r="W10" s="991"/>
      <c r="X10" s="991"/>
      <c r="Y10" s="991"/>
      <c r="Z10" s="991"/>
      <c r="AA10" s="991"/>
      <c r="AB10" s="991"/>
      <c r="AC10" s="991"/>
      <c r="AD10" s="991"/>
      <c r="AE10" s="991"/>
      <c r="AF10" s="991"/>
      <c r="AG10" s="991"/>
      <c r="AH10" s="991"/>
      <c r="AI10" s="991"/>
      <c r="AJ10" s="991"/>
      <c r="AK10" s="991"/>
      <c r="AL10" s="991"/>
      <c r="AM10" s="991"/>
      <c r="AN10" s="991"/>
      <c r="AO10" s="991"/>
      <c r="AP10" s="991"/>
      <c r="AQ10" s="991"/>
      <c r="AR10" s="991"/>
      <c r="AS10" s="991"/>
      <c r="AT10" s="991"/>
      <c r="AU10" s="991"/>
      <c r="AV10" s="991"/>
      <c r="AW10" s="991"/>
      <c r="AX10" s="991"/>
      <c r="AY10" s="991"/>
      <c r="AZ10" s="991"/>
      <c r="BA10" s="991"/>
      <c r="BB10" s="991"/>
      <c r="BC10" s="991"/>
      <c r="BD10" s="991"/>
      <c r="BE10" s="991"/>
      <c r="BF10" s="991"/>
      <c r="BG10" s="991"/>
      <c r="BH10" s="991"/>
      <c r="BI10" s="991"/>
      <c r="BJ10" s="991"/>
      <c r="BK10" s="991"/>
      <c r="BL10" s="991"/>
      <c r="BM10" s="991"/>
      <c r="BN10" s="991"/>
      <c r="BO10" s="991"/>
      <c r="BP10" s="991"/>
      <c r="BQ10" s="991"/>
      <c r="BR10" s="991"/>
      <c r="BS10" s="991"/>
      <c r="BT10" s="991"/>
      <c r="BU10" s="991"/>
      <c r="BV10" s="991"/>
      <c r="BW10" s="991"/>
      <c r="BX10" s="991"/>
      <c r="BY10" s="991"/>
      <c r="BZ10" s="991"/>
      <c r="CA10" s="991"/>
      <c r="CB10" s="991"/>
      <c r="CC10" s="991"/>
      <c r="CD10" s="991"/>
      <c r="CE10" s="991"/>
      <c r="CF10" s="991"/>
      <c r="CG10" s="991"/>
      <c r="CH10" s="991"/>
      <c r="CI10" s="991"/>
      <c r="CJ10" s="991"/>
      <c r="CK10" s="991"/>
      <c r="CL10" s="991"/>
      <c r="CM10" s="991"/>
      <c r="CN10" s="991"/>
      <c r="CO10" s="991"/>
      <c r="CP10" s="991"/>
      <c r="CQ10" s="991"/>
      <c r="CR10" s="991"/>
      <c r="CS10" s="991"/>
      <c r="CT10" s="991"/>
      <c r="CU10" s="991"/>
      <c r="CV10" s="991"/>
      <c r="CW10" s="991"/>
      <c r="CX10" s="991"/>
      <c r="CY10" s="991"/>
      <c r="CZ10" s="991"/>
      <c r="DA10" s="991"/>
      <c r="DB10" s="991"/>
      <c r="DC10" s="991"/>
      <c r="DD10" s="991"/>
      <c r="DE10" s="991"/>
      <c r="DF10" s="991"/>
      <c r="DG10" s="991"/>
      <c r="DH10" s="991"/>
      <c r="DI10" s="991"/>
      <c r="DJ10" s="991"/>
      <c r="DK10" s="991"/>
      <c r="DL10" s="991"/>
      <c r="DM10" s="991"/>
      <c r="DN10" s="991"/>
      <c r="DO10" s="991"/>
      <c r="DP10" s="991"/>
      <c r="DQ10" s="991"/>
      <c r="DR10" s="991"/>
      <c r="DS10" s="991"/>
      <c r="DT10" s="991"/>
      <c r="DU10" s="991"/>
      <c r="DV10" s="991"/>
      <c r="DW10" s="991"/>
      <c r="DX10" s="991"/>
      <c r="DY10" s="991"/>
      <c r="DZ10" s="991"/>
      <c r="EA10" s="991"/>
      <c r="EB10" s="991"/>
      <c r="EC10" s="991"/>
      <c r="ED10" s="991"/>
      <c r="EE10" s="991"/>
      <c r="EF10" s="991"/>
      <c r="EG10" s="991"/>
      <c r="EH10" s="991"/>
      <c r="EI10" s="991"/>
      <c r="EJ10" s="991"/>
      <c r="EK10" s="991"/>
      <c r="EL10" s="991"/>
      <c r="EM10" s="991"/>
      <c r="EN10" s="991"/>
      <c r="EO10" s="991"/>
      <c r="EP10" s="991"/>
      <c r="EQ10" s="991"/>
      <c r="ER10" s="991"/>
      <c r="ES10" s="991"/>
      <c r="ET10" s="991"/>
      <c r="EU10" s="991"/>
      <c r="EV10" s="991"/>
      <c r="EW10" s="991"/>
      <c r="EX10" s="991"/>
      <c r="EY10" s="991"/>
      <c r="EZ10" s="991"/>
      <c r="FA10" s="991"/>
      <c r="FB10" s="991"/>
      <c r="FC10" s="991"/>
      <c r="FD10" s="991"/>
      <c r="FE10" s="991"/>
      <c r="FF10" s="991"/>
      <c r="FG10" s="991"/>
      <c r="FH10" s="991"/>
      <c r="FI10" s="991"/>
      <c r="FJ10" s="991"/>
      <c r="FK10" s="991"/>
      <c r="FL10" s="991"/>
      <c r="FM10" s="991"/>
      <c r="FN10" s="991"/>
      <c r="FO10" s="991"/>
      <c r="FP10" s="991"/>
      <c r="FQ10" s="991"/>
      <c r="FR10" s="991"/>
      <c r="FS10" s="991"/>
      <c r="FT10" s="991"/>
      <c r="FU10" s="991"/>
      <c r="FV10" s="991"/>
      <c r="FW10" s="991"/>
      <c r="FX10" s="991"/>
      <c r="FY10" s="991"/>
      <c r="FZ10" s="991"/>
      <c r="GA10" s="991"/>
      <c r="GB10" s="991"/>
      <c r="GC10" s="991"/>
      <c r="GD10" s="991"/>
      <c r="GE10" s="991"/>
      <c r="GF10" s="991"/>
      <c r="GG10" s="991"/>
      <c r="GH10" s="991"/>
      <c r="GI10" s="991"/>
      <c r="GJ10" s="991"/>
      <c r="GK10" s="991"/>
      <c r="GL10" s="991"/>
      <c r="GM10" s="991"/>
      <c r="GN10" s="991"/>
      <c r="GO10" s="991"/>
      <c r="GP10" s="991"/>
      <c r="GQ10" s="991"/>
      <c r="GR10" s="991"/>
      <c r="GS10" s="991"/>
      <c r="GT10" s="991"/>
      <c r="GU10" s="991"/>
      <c r="GV10" s="991"/>
      <c r="GW10" s="991"/>
      <c r="GX10" s="991"/>
      <c r="GY10" s="991"/>
      <c r="GZ10" s="991"/>
      <c r="HA10" s="991"/>
      <c r="HB10" s="991"/>
      <c r="HC10" s="991"/>
      <c r="HD10" s="991"/>
      <c r="HE10" s="991"/>
      <c r="HF10" s="991"/>
      <c r="HG10" s="991"/>
      <c r="HH10" s="991"/>
      <c r="HI10" s="991"/>
      <c r="HJ10" s="991"/>
      <c r="HK10" s="991"/>
      <c r="HL10" s="991"/>
      <c r="HM10" s="991"/>
      <c r="HN10" s="991"/>
      <c r="HO10" s="991"/>
      <c r="HP10" s="991"/>
      <c r="HQ10" s="991"/>
      <c r="HR10" s="991"/>
      <c r="HS10" s="991"/>
      <c r="HT10" s="991"/>
      <c r="HU10" s="991"/>
      <c r="HV10" s="991"/>
      <c r="HW10" s="991"/>
      <c r="HX10" s="991"/>
      <c r="HY10" s="991"/>
      <c r="HZ10" s="991"/>
      <c r="IA10" s="991"/>
      <c r="IB10" s="991"/>
      <c r="IC10" s="991"/>
      <c r="ID10" s="991"/>
      <c r="IE10" s="991"/>
      <c r="IF10" s="991"/>
      <c r="IG10" s="991"/>
      <c r="IH10" s="991"/>
      <c r="II10" s="991"/>
      <c r="IJ10" s="991"/>
      <c r="IK10" s="991"/>
      <c r="IL10" s="991"/>
      <c r="IM10" s="991"/>
      <c r="IN10" s="991"/>
      <c r="IO10" s="991"/>
      <c r="IP10" s="991"/>
      <c r="IQ10" s="991"/>
      <c r="IR10" s="991"/>
      <c r="IS10" s="991"/>
      <c r="IT10" s="991"/>
      <c r="IU10" s="991"/>
      <c r="IV10" s="991"/>
    </row>
    <row r="11" spans="1:256">
      <c r="B11" s="1001" t="str">
        <v>שטר הון לאומי 6.2% 2019</v>
      </c>
      <c r="C11" s="984">
        <v>3987</v>
      </c>
      <c r="D11" s="984" t="s">
        <v>101</v>
      </c>
      <c r="E11" s="984" t="s">
        <v>98</v>
      </c>
      <c r="F11" s="984" t="s">
        <v>57</v>
      </c>
      <c r="G11" s="984" t="s">
        <v>49</v>
      </c>
      <c r="H11" s="984" t="s">
        <v>86</v>
      </c>
      <c r="I11" s="1002">
        <v>39930</v>
      </c>
      <c r="J11" s="1003">
        <v>4.97</v>
      </c>
      <c r="K11" s="1004">
        <v>0.062</v>
      </c>
      <c r="L11" s="1005">
        <v>93000000</v>
      </c>
      <c r="M11" s="1005">
        <v>108881.04</v>
      </c>
      <c r="N11" s="1004">
        <f>+M11/'סיכום נכסי הקרן'!total</f>
        <v>0.00340245654604492</v>
      </c>
    </row>
    <row r="12" spans="1:256">
      <c r="B12" s="1001" t="str">
        <v>שטר הון נדחה פועלים לס (סד ד)</v>
      </c>
      <c r="C12" s="984">
        <v>6620233</v>
      </c>
      <c r="D12" s="984" t="s">
        <v>102</v>
      </c>
      <c r="E12" s="984" t="s">
        <v>98</v>
      </c>
      <c r="F12" s="984" t="s">
        <v>127</v>
      </c>
      <c r="G12" s="984" t="s">
        <v>327</v>
      </c>
      <c r="H12" s="984" t="s">
        <v>86</v>
      </c>
      <c r="I12" s="1002">
        <v>40065</v>
      </c>
      <c r="J12" s="1003">
        <v>5.33</v>
      </c>
      <c r="K12" s="1004">
        <v>0.0624</v>
      </c>
      <c r="L12" s="1005">
        <v>55800000</v>
      </c>
      <c r="M12" s="1005">
        <v>61859.03</v>
      </c>
      <c r="N12" s="1004">
        <f>+M12/'סיכום נכסי הקרן'!total</f>
        <v>0.00193305153546925</v>
      </c>
    </row>
    <row r="13" spans="1:256">
      <c r="A13" s="986"/>
      <c r="B13" s="1001" t="str">
        <v>דיסקונט שטרי הון נדחים  סדב</v>
      </c>
      <c r="C13" s="984">
        <v>8745</v>
      </c>
      <c r="D13" s="984" t="s">
        <v>131</v>
      </c>
      <c r="E13" s="984" t="s">
        <v>98</v>
      </c>
      <c r="F13" s="984" t="s">
        <v>152</v>
      </c>
      <c r="G13" s="984" t="s">
        <v>327</v>
      </c>
      <c r="H13" s="984" t="s">
        <v>86</v>
      </c>
      <c r="I13" s="1002">
        <v>39902</v>
      </c>
      <c r="J13" s="1003">
        <v>6.1</v>
      </c>
      <c r="K13" s="1004">
        <v>0.0897</v>
      </c>
      <c r="L13" s="1005">
        <v>80000000</v>
      </c>
      <c r="M13" s="1005">
        <v>90966.83</v>
      </c>
      <c r="N13" s="1004">
        <f>+M13/'סיכום נכסי הקרן'!total</f>
        <v>0.00284264998025786</v>
      </c>
      <c r="O13" s="986"/>
      <c r="P13" s="986"/>
      <c r="Q13" s="986"/>
      <c r="R13" s="986"/>
      <c r="S13" s="986"/>
      <c r="T13" s="986"/>
      <c r="U13" s="986"/>
      <c r="V13" s="986"/>
      <c r="W13" s="986"/>
      <c r="X13" s="986"/>
      <c r="Y13" s="986"/>
      <c r="Z13" s="986"/>
      <c r="AA13" s="986"/>
      <c r="AB13" s="986"/>
      <c r="AC13" s="986"/>
      <c r="AD13" s="986"/>
      <c r="AE13" s="986"/>
      <c r="AF13" s="986"/>
      <c r="AG13" s="986"/>
      <c r="AH13" s="986"/>
      <c r="AI13" s="986"/>
      <c r="AJ13" s="986"/>
      <c r="AK13" s="986"/>
      <c r="AL13" s="986"/>
      <c r="AM13" s="986"/>
      <c r="AN13" s="986"/>
      <c r="AO13" s="986"/>
      <c r="AP13" s="986"/>
      <c r="AQ13" s="986"/>
      <c r="AR13" s="986"/>
      <c r="AS13" s="986"/>
      <c r="AT13" s="986"/>
      <c r="AU13" s="986"/>
      <c r="AV13" s="986"/>
      <c r="AW13" s="986"/>
      <c r="AX13" s="986"/>
      <c r="AY13" s="986"/>
      <c r="AZ13" s="986"/>
      <c r="BA13" s="986"/>
      <c r="BB13" s="986"/>
      <c r="BC13" s="986"/>
      <c r="BD13" s="986"/>
      <c r="BE13" s="986"/>
      <c r="BF13" s="986"/>
      <c r="BG13" s="986"/>
      <c r="BH13" s="986"/>
      <c r="BI13" s="986"/>
      <c r="BJ13" s="986"/>
      <c r="BK13" s="986"/>
      <c r="BL13" s="986"/>
      <c r="BM13" s="986"/>
      <c r="BN13" s="986"/>
      <c r="BO13" s="986"/>
      <c r="BP13" s="986"/>
      <c r="BQ13" s="986"/>
      <c r="BR13" s="986"/>
      <c r="BS13" s="986"/>
      <c r="BT13" s="986"/>
      <c r="BU13" s="986"/>
      <c r="BV13" s="986"/>
      <c r="BW13" s="986"/>
      <c r="BX13" s="986"/>
      <c r="BY13" s="986"/>
      <c r="BZ13" s="986"/>
      <c r="CA13" s="986"/>
      <c r="CB13" s="986"/>
      <c r="CC13" s="986"/>
      <c r="CD13" s="986"/>
      <c r="CE13" s="986"/>
      <c r="CF13" s="986"/>
      <c r="CG13" s="986"/>
      <c r="CH13" s="986"/>
      <c r="CI13" s="986"/>
      <c r="CJ13" s="986"/>
      <c r="CK13" s="986"/>
      <c r="CL13" s="986"/>
      <c r="CM13" s="986"/>
      <c r="CN13" s="986"/>
      <c r="CO13" s="986"/>
      <c r="CP13" s="986"/>
      <c r="CQ13" s="986"/>
      <c r="CR13" s="986"/>
      <c r="CS13" s="986"/>
      <c r="CT13" s="986"/>
      <c r="CU13" s="986"/>
      <c r="CV13" s="986"/>
      <c r="CW13" s="986"/>
      <c r="CX13" s="986"/>
      <c r="CY13" s="986"/>
      <c r="CZ13" s="986"/>
      <c r="DA13" s="986"/>
      <c r="DB13" s="986"/>
      <c r="DC13" s="986"/>
      <c r="DD13" s="986"/>
      <c r="DE13" s="986"/>
      <c r="DF13" s="986"/>
      <c r="DG13" s="986"/>
      <c r="DH13" s="986"/>
      <c r="DI13" s="986"/>
      <c r="DJ13" s="986"/>
      <c r="DK13" s="986"/>
      <c r="DL13" s="986"/>
      <c r="DM13" s="986"/>
      <c r="DN13" s="986"/>
      <c r="DO13" s="986"/>
      <c r="DP13" s="986"/>
      <c r="DQ13" s="986"/>
      <c r="DR13" s="986"/>
      <c r="DS13" s="986"/>
      <c r="DT13" s="986"/>
      <c r="DU13" s="986"/>
      <c r="DV13" s="986"/>
      <c r="DW13" s="986"/>
      <c r="DX13" s="986"/>
      <c r="DY13" s="986"/>
      <c r="DZ13" s="986"/>
      <c r="EA13" s="986"/>
      <c r="EB13" s="986"/>
      <c r="EC13" s="986"/>
      <c r="ED13" s="986"/>
      <c r="EE13" s="986"/>
      <c r="EF13" s="986"/>
      <c r="EG13" s="986"/>
      <c r="EH13" s="986"/>
      <c r="EI13" s="986"/>
      <c r="EJ13" s="986"/>
      <c r="EK13" s="986"/>
      <c r="EL13" s="986"/>
      <c r="EM13" s="986"/>
      <c r="EN13" s="986"/>
      <c r="EO13" s="986"/>
      <c r="EP13" s="986"/>
      <c r="EQ13" s="986"/>
      <c r="ER13" s="986"/>
      <c r="ES13" s="986"/>
      <c r="ET13" s="986"/>
      <c r="EU13" s="986"/>
      <c r="EV13" s="986"/>
      <c r="EW13" s="986"/>
      <c r="EX13" s="986"/>
      <c r="EY13" s="986"/>
      <c r="EZ13" s="986"/>
      <c r="FA13" s="986"/>
      <c r="FB13" s="986"/>
      <c r="FC13" s="986"/>
      <c r="FD13" s="986"/>
      <c r="FE13" s="986"/>
      <c r="FF13" s="986"/>
      <c r="FG13" s="986"/>
      <c r="FH13" s="986"/>
      <c r="FI13" s="986"/>
      <c r="FJ13" s="986"/>
      <c r="FK13" s="986"/>
      <c r="FL13" s="986"/>
      <c r="FM13" s="986"/>
      <c r="FN13" s="986"/>
      <c r="FO13" s="986"/>
      <c r="FP13" s="986"/>
      <c r="FQ13" s="986"/>
      <c r="FR13" s="986"/>
      <c r="FS13" s="986"/>
      <c r="FT13" s="986"/>
      <c r="FU13" s="986"/>
      <c r="FV13" s="986"/>
      <c r="FW13" s="986"/>
      <c r="FX13" s="986"/>
      <c r="FY13" s="986"/>
      <c r="FZ13" s="986"/>
      <c r="GA13" s="986"/>
      <c r="GB13" s="986"/>
      <c r="GC13" s="986"/>
      <c r="GD13" s="986"/>
      <c r="GE13" s="986"/>
      <c r="GF13" s="986"/>
      <c r="GG13" s="986"/>
      <c r="GH13" s="986"/>
      <c r="GI13" s="986"/>
      <c r="GJ13" s="986"/>
      <c r="GK13" s="986"/>
      <c r="GL13" s="986"/>
      <c r="GM13" s="986"/>
      <c r="GN13" s="986"/>
      <c r="GO13" s="986"/>
      <c r="GP13" s="986"/>
      <c r="GQ13" s="986"/>
      <c r="GR13" s="986"/>
      <c r="GS13" s="986"/>
      <c r="GT13" s="986"/>
      <c r="GU13" s="986"/>
      <c r="GV13" s="986"/>
      <c r="GW13" s="986"/>
      <c r="GX13" s="986"/>
      <c r="GY13" s="986"/>
      <c r="GZ13" s="986"/>
      <c r="HA13" s="986"/>
      <c r="HB13" s="986"/>
      <c r="HC13" s="986"/>
      <c r="HD13" s="986"/>
      <c r="HE13" s="986"/>
      <c r="HF13" s="986"/>
      <c r="HG13" s="986"/>
      <c r="HH13" s="986"/>
      <c r="HI13" s="986"/>
      <c r="HJ13" s="986"/>
      <c r="HK13" s="986"/>
      <c r="HL13" s="986"/>
      <c r="HM13" s="986"/>
      <c r="HN13" s="986"/>
      <c r="HO13" s="986"/>
      <c r="HP13" s="986"/>
      <c r="HQ13" s="986"/>
      <c r="HR13" s="986"/>
      <c r="HS13" s="986"/>
      <c r="HT13" s="986"/>
      <c r="HU13" s="986"/>
      <c r="HV13" s="986"/>
      <c r="HW13" s="986"/>
      <c r="HX13" s="986"/>
      <c r="HY13" s="986"/>
      <c r="HZ13" s="986"/>
      <c r="IA13" s="986"/>
      <c r="IB13" s="986"/>
      <c r="IC13" s="986"/>
      <c r="ID13" s="986"/>
      <c r="IE13" s="986"/>
      <c r="IF13" s="986"/>
      <c r="IG13" s="986"/>
      <c r="IH13" s="986"/>
      <c r="II13" s="986"/>
      <c r="IJ13" s="986"/>
      <c r="IK13" s="986"/>
      <c r="IL13" s="986"/>
      <c r="IM13" s="986"/>
      <c r="IN13" s="986"/>
      <c r="IO13" s="986"/>
      <c r="IP13" s="986"/>
      <c r="IQ13" s="986"/>
      <c r="IR13" s="986"/>
      <c r="IS13" s="986"/>
      <c r="IT13" s="986"/>
      <c r="IU13" s="986"/>
      <c r="IV13" s="986"/>
    </row>
    <row r="14" spans="1:256">
      <c r="B14" s="1001" t="str">
        <v>דרך ארץ   חוב נחות</v>
      </c>
      <c r="C14" s="984">
        <v>90150100</v>
      </c>
      <c r="D14" s="984" t="s">
        <v>283</v>
      </c>
      <c r="E14" s="984" t="s">
        <v>142</v>
      </c>
      <c r="F14" s="984" t="s">
        <v>152</v>
      </c>
      <c r="G14" s="984" t="s">
        <v>54</v>
      </c>
      <c r="H14" s="984" t="s">
        <v>86</v>
      </c>
      <c r="I14" s="1002">
        <v>39259</v>
      </c>
      <c r="J14" s="1003">
        <v>4.39</v>
      </c>
      <c r="K14" s="1004">
        <v>0.0879</v>
      </c>
      <c r="L14" s="1005">
        <v>1900805.22</v>
      </c>
      <c r="M14" s="1005">
        <v>2133.43</v>
      </c>
      <c r="N14" s="1004">
        <f>+M14/'סיכום נכסי הקרן'!total</f>
        <v>6.66681992478086e-05</v>
      </c>
    </row>
    <row r="15" spans="1:256">
      <c r="B15" s="997" t="str">
        <v>ב. אג"ח קונצרני לא סחיר סה"כ</v>
      </c>
      <c r="J15" s="1006">
        <v>5.44</v>
      </c>
      <c r="K15" s="1007">
        <v>0.0719</v>
      </c>
      <c r="M15" s="1008">
        <f>SUM(M11:M14)</f>
        <v>263840.33</v>
      </c>
      <c r="N15" s="1007">
        <f>+M15/'סיכום נכסי הקרן'!total</f>
        <v>0.00824482626101985</v>
      </c>
    </row>
    <row r="17" spans="1:256">
      <c r="E17" s="984"/>
    </row>
    <row r="138" spans="1:256">
      <c r="A138" s="986"/>
      <c r="O138" s="986"/>
      <c r="P138" s="986"/>
      <c r="Q138" s="986"/>
      <c r="R138" s="986"/>
      <c r="S138" s="986"/>
      <c r="T138" s="986"/>
      <c r="U138" s="986"/>
      <c r="V138" s="986"/>
      <c r="W138" s="986"/>
      <c r="X138" s="986"/>
      <c r="Y138" s="986"/>
      <c r="Z138" s="986"/>
      <c r="AA138" s="986"/>
      <c r="AB138" s="986"/>
      <c r="AC138" s="986"/>
      <c r="AD138" s="986"/>
      <c r="AE138" s="986"/>
      <c r="AF138" s="986"/>
      <c r="AG138" s="986"/>
      <c r="AH138" s="986"/>
      <c r="AI138" s="986"/>
      <c r="AJ138" s="986"/>
      <c r="AK138" s="986"/>
      <c r="AL138" s="986"/>
      <c r="AM138" s="986"/>
      <c r="AN138" s="986"/>
      <c r="AO138" s="986"/>
      <c r="AP138" s="986"/>
      <c r="AQ138" s="986"/>
      <c r="AR138" s="986"/>
      <c r="AS138" s="986"/>
      <c r="AT138" s="986"/>
      <c r="AU138" s="986"/>
      <c r="AV138" s="986"/>
      <c r="AW138" s="986"/>
      <c r="AX138" s="986"/>
      <c r="AY138" s="986"/>
      <c r="AZ138" s="986"/>
      <c r="BA138" s="986"/>
      <c r="BB138" s="986"/>
      <c r="BC138" s="986"/>
      <c r="BD138" s="986"/>
      <c r="BE138" s="986"/>
      <c r="BF138" s="986"/>
      <c r="BG138" s="986"/>
      <c r="BH138" s="986"/>
      <c r="BI138" s="986"/>
      <c r="BJ138" s="986"/>
      <c r="BK138" s="986"/>
      <c r="BL138" s="986"/>
      <c r="BM138" s="986"/>
      <c r="BN138" s="986"/>
      <c r="BO138" s="986"/>
      <c r="BP138" s="986"/>
      <c r="BQ138" s="986"/>
      <c r="BR138" s="986"/>
      <c r="BS138" s="986"/>
      <c r="BT138" s="986"/>
      <c r="BU138" s="986"/>
      <c r="BV138" s="986"/>
      <c r="BW138" s="986"/>
      <c r="BX138" s="986"/>
      <c r="BY138" s="986"/>
      <c r="BZ138" s="986"/>
      <c r="CA138" s="986"/>
      <c r="CB138" s="986"/>
      <c r="CC138" s="986"/>
      <c r="CD138" s="986"/>
      <c r="CE138" s="986"/>
      <c r="CF138" s="986"/>
      <c r="CG138" s="986"/>
      <c r="CH138" s="986"/>
      <c r="CI138" s="986"/>
      <c r="CJ138" s="986"/>
      <c r="CK138" s="986"/>
      <c r="CL138" s="986"/>
      <c r="CM138" s="986"/>
      <c r="CN138" s="986"/>
      <c r="CO138" s="986"/>
      <c r="CP138" s="986"/>
      <c r="CQ138" s="986"/>
      <c r="CR138" s="986"/>
      <c r="CS138" s="986"/>
      <c r="CT138" s="986"/>
      <c r="CU138" s="986"/>
      <c r="CV138" s="986"/>
      <c r="CW138" s="986"/>
      <c r="CX138" s="986"/>
      <c r="CY138" s="986"/>
      <c r="CZ138" s="986"/>
      <c r="DA138" s="986"/>
      <c r="DB138" s="986"/>
      <c r="DC138" s="986"/>
      <c r="DD138" s="986"/>
      <c r="DE138" s="986"/>
      <c r="DF138" s="986"/>
      <c r="DG138" s="986"/>
      <c r="DH138" s="986"/>
      <c r="DI138" s="986"/>
      <c r="DJ138" s="986"/>
      <c r="DK138" s="986"/>
      <c r="DL138" s="986"/>
      <c r="DM138" s="986"/>
      <c r="DN138" s="986"/>
      <c r="DO138" s="986"/>
      <c r="DP138" s="986"/>
      <c r="DQ138" s="986"/>
      <c r="DR138" s="986"/>
      <c r="DS138" s="986"/>
      <c r="DT138" s="986"/>
      <c r="DU138" s="986"/>
      <c r="DV138" s="986"/>
      <c r="DW138" s="986"/>
      <c r="DX138" s="986"/>
      <c r="DY138" s="986"/>
      <c r="DZ138" s="986"/>
      <c r="EA138" s="986"/>
      <c r="EB138" s="986"/>
      <c r="EC138" s="986"/>
      <c r="ED138" s="986"/>
      <c r="EE138" s="986"/>
      <c r="EF138" s="986"/>
      <c r="EG138" s="986"/>
      <c r="EH138" s="986"/>
      <c r="EI138" s="986"/>
      <c r="EJ138" s="986"/>
      <c r="EK138" s="986"/>
      <c r="EL138" s="986"/>
      <c r="EM138" s="986"/>
      <c r="EN138" s="986"/>
      <c r="EO138" s="986"/>
      <c r="EP138" s="986"/>
      <c r="EQ138" s="986"/>
      <c r="ER138" s="986"/>
      <c r="ES138" s="986"/>
      <c r="ET138" s="986"/>
      <c r="EU138" s="986"/>
      <c r="EV138" s="986"/>
      <c r="EW138" s="986"/>
      <c r="EX138" s="986"/>
      <c r="EY138" s="986"/>
      <c r="EZ138" s="986"/>
      <c r="FA138" s="986"/>
      <c r="FB138" s="986"/>
      <c r="FC138" s="986"/>
      <c r="FD138" s="986"/>
      <c r="FE138" s="986"/>
      <c r="FF138" s="986"/>
      <c r="FG138" s="986"/>
      <c r="FH138" s="986"/>
      <c r="FI138" s="986"/>
      <c r="FJ138" s="986"/>
      <c r="FK138" s="986"/>
      <c r="FL138" s="986"/>
      <c r="FM138" s="986"/>
      <c r="FN138" s="986"/>
      <c r="FO138" s="986"/>
      <c r="FP138" s="986"/>
      <c r="FQ138" s="986"/>
      <c r="FR138" s="986"/>
      <c r="FS138" s="986"/>
      <c r="FT138" s="986"/>
      <c r="FU138" s="986"/>
      <c r="FV138" s="986"/>
      <c r="FW138" s="986"/>
      <c r="FX138" s="986"/>
      <c r="FY138" s="986"/>
      <c r="FZ138" s="986"/>
      <c r="GA138" s="986"/>
      <c r="GB138" s="986"/>
      <c r="GC138" s="986"/>
      <c r="GD138" s="986"/>
      <c r="GE138" s="986"/>
      <c r="GF138" s="986"/>
      <c r="GG138" s="986"/>
      <c r="GH138" s="986"/>
      <c r="GI138" s="986"/>
      <c r="GJ138" s="986"/>
      <c r="GK138" s="986"/>
      <c r="GL138" s="986"/>
      <c r="GM138" s="986"/>
      <c r="GN138" s="986"/>
      <c r="GO138" s="986"/>
      <c r="GP138" s="986"/>
      <c r="GQ138" s="986"/>
      <c r="GR138" s="986"/>
      <c r="GS138" s="986"/>
      <c r="GT138" s="986"/>
      <c r="GU138" s="986"/>
      <c r="GV138" s="986"/>
      <c r="GW138" s="986"/>
      <c r="GX138" s="986"/>
      <c r="GY138" s="986"/>
      <c r="GZ138" s="986"/>
      <c r="HA138" s="986"/>
      <c r="HB138" s="986"/>
      <c r="HC138" s="986"/>
      <c r="HD138" s="986"/>
      <c r="HE138" s="986"/>
      <c r="HF138" s="986"/>
      <c r="HG138" s="986"/>
      <c r="HH138" s="986"/>
      <c r="HI138" s="986"/>
      <c r="HJ138" s="986"/>
      <c r="HK138" s="986"/>
      <c r="HL138" s="986"/>
      <c r="HM138" s="986"/>
      <c r="HN138" s="986"/>
      <c r="HO138" s="986"/>
      <c r="HP138" s="986"/>
      <c r="HQ138" s="986"/>
      <c r="HR138" s="986"/>
      <c r="HS138" s="986"/>
      <c r="HT138" s="986"/>
      <c r="HU138" s="986"/>
      <c r="HV138" s="986"/>
      <c r="HW138" s="986"/>
      <c r="HX138" s="986"/>
      <c r="HY138" s="986"/>
      <c r="HZ138" s="986"/>
      <c r="IA138" s="986"/>
      <c r="IB138" s="986"/>
      <c r="IC138" s="986"/>
      <c r="ID138" s="986"/>
      <c r="IE138" s="986"/>
      <c r="IF138" s="986"/>
      <c r="IG138" s="986"/>
      <c r="IH138" s="986"/>
      <c r="II138" s="986"/>
      <c r="IJ138" s="986"/>
      <c r="IK138" s="986"/>
      <c r="IL138" s="986"/>
      <c r="IM138" s="986"/>
      <c r="IN138" s="986"/>
      <c r="IO138" s="986"/>
      <c r="IP138" s="986"/>
      <c r="IQ138" s="986"/>
      <c r="IR138" s="986"/>
      <c r="IS138" s="986"/>
      <c r="IT138" s="986"/>
      <c r="IU138" s="986"/>
      <c r="IV138" s="986"/>
    </row>
    <row r="140" spans="1:256">
      <c r="A140" s="986"/>
      <c r="O140" s="986"/>
      <c r="P140" s="986"/>
      <c r="Q140" s="986"/>
      <c r="R140" s="986"/>
      <c r="S140" s="986"/>
      <c r="T140" s="986"/>
      <c r="U140" s="986"/>
      <c r="V140" s="986"/>
      <c r="W140" s="986"/>
      <c r="X140" s="986"/>
      <c r="Y140" s="986"/>
      <c r="Z140" s="986"/>
      <c r="AA140" s="986"/>
      <c r="AB140" s="986"/>
      <c r="AC140" s="986"/>
      <c r="AD140" s="986"/>
      <c r="AE140" s="986"/>
      <c r="AF140" s="986"/>
      <c r="AG140" s="986"/>
      <c r="AH140" s="986"/>
      <c r="AI140" s="986"/>
      <c r="AJ140" s="986"/>
      <c r="AK140" s="986"/>
      <c r="AL140" s="986"/>
      <c r="AM140" s="986"/>
      <c r="AN140" s="986"/>
      <c r="AO140" s="986"/>
      <c r="AP140" s="986"/>
      <c r="AQ140" s="986"/>
      <c r="AR140" s="986"/>
      <c r="AS140" s="986"/>
      <c r="AT140" s="986"/>
      <c r="AU140" s="986"/>
      <c r="AV140" s="986"/>
      <c r="AW140" s="986"/>
      <c r="AX140" s="986"/>
      <c r="AY140" s="986"/>
      <c r="AZ140" s="986"/>
      <c r="BA140" s="986"/>
      <c r="BB140" s="986"/>
      <c r="BC140" s="986"/>
      <c r="BD140" s="986"/>
      <c r="BE140" s="986"/>
      <c r="BF140" s="986"/>
      <c r="BG140" s="986"/>
      <c r="BH140" s="986"/>
      <c r="BI140" s="986"/>
      <c r="BJ140" s="986"/>
      <c r="BK140" s="986"/>
      <c r="BL140" s="986"/>
      <c r="BM140" s="986"/>
      <c r="BN140" s="986"/>
      <c r="BO140" s="986"/>
      <c r="BP140" s="986"/>
      <c r="BQ140" s="986"/>
      <c r="BR140" s="986"/>
      <c r="BS140" s="986"/>
      <c r="BT140" s="986"/>
      <c r="BU140" s="986"/>
      <c r="BV140" s="986"/>
      <c r="BW140" s="986"/>
      <c r="BX140" s="986"/>
      <c r="BY140" s="986"/>
      <c r="BZ140" s="986"/>
      <c r="CA140" s="986"/>
      <c r="CB140" s="986"/>
      <c r="CC140" s="986"/>
      <c r="CD140" s="986"/>
      <c r="CE140" s="986"/>
      <c r="CF140" s="986"/>
      <c r="CG140" s="986"/>
      <c r="CH140" s="986"/>
      <c r="CI140" s="986"/>
      <c r="CJ140" s="986"/>
      <c r="CK140" s="986"/>
      <c r="CL140" s="986"/>
      <c r="CM140" s="986"/>
      <c r="CN140" s="986"/>
      <c r="CO140" s="986"/>
      <c r="CP140" s="986"/>
      <c r="CQ140" s="986"/>
      <c r="CR140" s="986"/>
      <c r="CS140" s="986"/>
      <c r="CT140" s="986"/>
      <c r="CU140" s="986"/>
      <c r="CV140" s="986"/>
      <c r="CW140" s="986"/>
      <c r="CX140" s="986"/>
      <c r="CY140" s="986"/>
      <c r="CZ140" s="986"/>
      <c r="DA140" s="986"/>
      <c r="DB140" s="986"/>
      <c r="DC140" s="986"/>
      <c r="DD140" s="986"/>
      <c r="DE140" s="986"/>
      <c r="DF140" s="986"/>
      <c r="DG140" s="986"/>
      <c r="DH140" s="986"/>
      <c r="DI140" s="986"/>
      <c r="DJ140" s="986"/>
      <c r="DK140" s="986"/>
      <c r="DL140" s="986"/>
      <c r="DM140" s="986"/>
      <c r="DN140" s="986"/>
      <c r="DO140" s="986"/>
      <c r="DP140" s="986"/>
      <c r="DQ140" s="986"/>
      <c r="DR140" s="986"/>
      <c r="DS140" s="986"/>
      <c r="DT140" s="986"/>
      <c r="DU140" s="986"/>
      <c r="DV140" s="986"/>
      <c r="DW140" s="986"/>
      <c r="DX140" s="986"/>
      <c r="DY140" s="986"/>
      <c r="DZ140" s="986"/>
      <c r="EA140" s="986"/>
      <c r="EB140" s="986"/>
      <c r="EC140" s="986"/>
      <c r="ED140" s="986"/>
      <c r="EE140" s="986"/>
      <c r="EF140" s="986"/>
      <c r="EG140" s="986"/>
      <c r="EH140" s="986"/>
      <c r="EI140" s="986"/>
      <c r="EJ140" s="986"/>
      <c r="EK140" s="986"/>
      <c r="EL140" s="986"/>
      <c r="EM140" s="986"/>
      <c r="EN140" s="986"/>
      <c r="EO140" s="986"/>
      <c r="EP140" s="986"/>
      <c r="EQ140" s="986"/>
      <c r="ER140" s="986"/>
      <c r="ES140" s="986"/>
      <c r="ET140" s="986"/>
      <c r="EU140" s="986"/>
      <c r="EV140" s="986"/>
      <c r="EW140" s="986"/>
      <c r="EX140" s="986"/>
      <c r="EY140" s="986"/>
      <c r="EZ140" s="986"/>
      <c r="FA140" s="986"/>
      <c r="FB140" s="986"/>
      <c r="FC140" s="986"/>
      <c r="FD140" s="986"/>
      <c r="FE140" s="986"/>
      <c r="FF140" s="986"/>
      <c r="FG140" s="986"/>
      <c r="FH140" s="986"/>
      <c r="FI140" s="986"/>
      <c r="FJ140" s="986"/>
      <c r="FK140" s="986"/>
      <c r="FL140" s="986"/>
      <c r="FM140" s="986"/>
      <c r="FN140" s="986"/>
      <c r="FO140" s="986"/>
      <c r="FP140" s="986"/>
      <c r="FQ140" s="986"/>
      <c r="FR140" s="986"/>
      <c r="FS140" s="986"/>
      <c r="FT140" s="986"/>
      <c r="FU140" s="986"/>
      <c r="FV140" s="986"/>
      <c r="FW140" s="986"/>
      <c r="FX140" s="986"/>
      <c r="FY140" s="986"/>
      <c r="FZ140" s="986"/>
      <c r="GA140" s="986"/>
      <c r="GB140" s="986"/>
      <c r="GC140" s="986"/>
      <c r="GD140" s="986"/>
      <c r="GE140" s="986"/>
      <c r="GF140" s="986"/>
      <c r="GG140" s="986"/>
      <c r="GH140" s="986"/>
      <c r="GI140" s="986"/>
      <c r="GJ140" s="986"/>
      <c r="GK140" s="986"/>
      <c r="GL140" s="986"/>
      <c r="GM140" s="986"/>
      <c r="GN140" s="986"/>
      <c r="GO140" s="986"/>
      <c r="GP140" s="986"/>
      <c r="GQ140" s="986"/>
      <c r="GR140" s="986"/>
      <c r="GS140" s="986"/>
      <c r="GT140" s="986"/>
      <c r="GU140" s="986"/>
      <c r="GV140" s="986"/>
      <c r="GW140" s="986"/>
      <c r="GX140" s="986"/>
      <c r="GY140" s="986"/>
      <c r="GZ140" s="986"/>
      <c r="HA140" s="986"/>
      <c r="HB140" s="986"/>
      <c r="HC140" s="986"/>
      <c r="HD140" s="986"/>
      <c r="HE140" s="986"/>
      <c r="HF140" s="986"/>
      <c r="HG140" s="986"/>
      <c r="HH140" s="986"/>
      <c r="HI140" s="986"/>
      <c r="HJ140" s="986"/>
      <c r="HK140" s="986"/>
      <c r="HL140" s="986"/>
      <c r="HM140" s="986"/>
      <c r="HN140" s="986"/>
      <c r="HO140" s="986"/>
      <c r="HP140" s="986"/>
      <c r="HQ140" s="986"/>
      <c r="HR140" s="986"/>
      <c r="HS140" s="986"/>
      <c r="HT140" s="986"/>
      <c r="HU140" s="986"/>
      <c r="HV140" s="986"/>
      <c r="HW140" s="986"/>
      <c r="HX140" s="986"/>
      <c r="HY140" s="986"/>
      <c r="HZ140" s="986"/>
      <c r="IA140" s="986"/>
      <c r="IB140" s="986"/>
      <c r="IC140" s="986"/>
      <c r="ID140" s="986"/>
      <c r="IE140" s="986"/>
      <c r="IF140" s="986"/>
      <c r="IG140" s="986"/>
      <c r="IH140" s="986"/>
      <c r="II140" s="986"/>
      <c r="IJ140" s="986"/>
      <c r="IK140" s="986"/>
      <c r="IL140" s="986"/>
      <c r="IM140" s="986"/>
      <c r="IN140" s="986"/>
      <c r="IO140" s="986"/>
      <c r="IP140" s="986"/>
      <c r="IQ140" s="986"/>
      <c r="IR140" s="986"/>
      <c r="IS140" s="986"/>
      <c r="IT140" s="986"/>
      <c r="IU140" s="986"/>
      <c r="IV140" s="986"/>
    </row>
    <row r="147" spans="1:256">
      <c r="A147" s="986"/>
      <c r="O147" s="986"/>
      <c r="P147" s="986"/>
      <c r="Q147" s="986"/>
      <c r="R147" s="986"/>
      <c r="S147" s="986"/>
      <c r="T147" s="986"/>
      <c r="U147" s="986"/>
      <c r="V147" s="986"/>
      <c r="W147" s="986"/>
      <c r="X147" s="986"/>
      <c r="Y147" s="986"/>
      <c r="Z147" s="986"/>
      <c r="AA147" s="986"/>
      <c r="AB147" s="986"/>
      <c r="AC147" s="986"/>
      <c r="AD147" s="986"/>
      <c r="AE147" s="986"/>
      <c r="AF147" s="986"/>
      <c r="AG147" s="986"/>
      <c r="AH147" s="986"/>
      <c r="AI147" s="986"/>
      <c r="AJ147" s="986"/>
      <c r="AK147" s="986"/>
      <c r="AL147" s="986"/>
      <c r="AM147" s="986"/>
      <c r="AN147" s="986"/>
      <c r="AO147" s="986"/>
      <c r="AP147" s="986"/>
      <c r="AQ147" s="986"/>
      <c r="AR147" s="986"/>
      <c r="AS147" s="986"/>
      <c r="AT147" s="986"/>
      <c r="AU147" s="986"/>
      <c r="AV147" s="986"/>
      <c r="AW147" s="986"/>
      <c r="AX147" s="986"/>
      <c r="AY147" s="986"/>
      <c r="AZ147" s="986"/>
      <c r="BA147" s="986"/>
      <c r="BB147" s="986"/>
      <c r="BC147" s="986"/>
      <c r="BD147" s="986"/>
      <c r="BE147" s="986"/>
      <c r="BF147" s="986"/>
      <c r="BG147" s="986"/>
      <c r="BH147" s="986"/>
      <c r="BI147" s="986"/>
      <c r="BJ147" s="986"/>
      <c r="BK147" s="986"/>
      <c r="BL147" s="986"/>
      <c r="BM147" s="986"/>
      <c r="BN147" s="986"/>
      <c r="BO147" s="986"/>
      <c r="BP147" s="986"/>
      <c r="BQ147" s="986"/>
      <c r="BR147" s="986"/>
      <c r="BS147" s="986"/>
      <c r="BT147" s="986"/>
      <c r="BU147" s="986"/>
      <c r="BV147" s="986"/>
      <c r="BW147" s="986"/>
      <c r="BX147" s="986"/>
      <c r="BY147" s="986"/>
      <c r="BZ147" s="986"/>
      <c r="CA147" s="986"/>
      <c r="CB147" s="986"/>
      <c r="CC147" s="986"/>
      <c r="CD147" s="986"/>
      <c r="CE147" s="986"/>
      <c r="CF147" s="986"/>
      <c r="CG147" s="986"/>
      <c r="CH147" s="986"/>
      <c r="CI147" s="986"/>
      <c r="CJ147" s="986"/>
      <c r="CK147" s="986"/>
      <c r="CL147" s="986"/>
      <c r="CM147" s="986"/>
      <c r="CN147" s="986"/>
      <c r="CO147" s="986"/>
      <c r="CP147" s="986"/>
      <c r="CQ147" s="986"/>
      <c r="CR147" s="986"/>
      <c r="CS147" s="986"/>
      <c r="CT147" s="986"/>
      <c r="CU147" s="986"/>
      <c r="CV147" s="986"/>
      <c r="CW147" s="986"/>
      <c r="CX147" s="986"/>
      <c r="CY147" s="986"/>
      <c r="CZ147" s="986"/>
      <c r="DA147" s="986"/>
      <c r="DB147" s="986"/>
      <c r="DC147" s="986"/>
      <c r="DD147" s="986"/>
      <c r="DE147" s="986"/>
      <c r="DF147" s="986"/>
      <c r="DG147" s="986"/>
      <c r="DH147" s="986"/>
      <c r="DI147" s="986"/>
      <c r="DJ147" s="986"/>
      <c r="DK147" s="986"/>
      <c r="DL147" s="986"/>
      <c r="DM147" s="986"/>
      <c r="DN147" s="986"/>
      <c r="DO147" s="986"/>
      <c r="DP147" s="986"/>
      <c r="DQ147" s="986"/>
      <c r="DR147" s="986"/>
      <c r="DS147" s="986"/>
      <c r="DT147" s="986"/>
      <c r="DU147" s="986"/>
      <c r="DV147" s="986"/>
      <c r="DW147" s="986"/>
      <c r="DX147" s="986"/>
      <c r="DY147" s="986"/>
      <c r="DZ147" s="986"/>
      <c r="EA147" s="986"/>
      <c r="EB147" s="986"/>
      <c r="EC147" s="986"/>
      <c r="ED147" s="986"/>
      <c r="EE147" s="986"/>
      <c r="EF147" s="986"/>
      <c r="EG147" s="986"/>
      <c r="EH147" s="986"/>
      <c r="EI147" s="986"/>
      <c r="EJ147" s="986"/>
      <c r="EK147" s="986"/>
      <c r="EL147" s="986"/>
      <c r="EM147" s="986"/>
      <c r="EN147" s="986"/>
      <c r="EO147" s="986"/>
      <c r="EP147" s="986"/>
      <c r="EQ147" s="986"/>
      <c r="ER147" s="986"/>
      <c r="ES147" s="986"/>
      <c r="ET147" s="986"/>
      <c r="EU147" s="986"/>
      <c r="EV147" s="986"/>
      <c r="EW147" s="986"/>
      <c r="EX147" s="986"/>
      <c r="EY147" s="986"/>
      <c r="EZ147" s="986"/>
      <c r="FA147" s="986"/>
      <c r="FB147" s="986"/>
      <c r="FC147" s="986"/>
      <c r="FD147" s="986"/>
      <c r="FE147" s="986"/>
      <c r="FF147" s="986"/>
      <c r="FG147" s="986"/>
      <c r="FH147" s="986"/>
      <c r="FI147" s="986"/>
      <c r="FJ147" s="986"/>
      <c r="FK147" s="986"/>
      <c r="FL147" s="986"/>
      <c r="FM147" s="986"/>
      <c r="FN147" s="986"/>
      <c r="FO147" s="986"/>
      <c r="FP147" s="986"/>
      <c r="FQ147" s="986"/>
      <c r="FR147" s="986"/>
      <c r="FS147" s="986"/>
      <c r="FT147" s="986"/>
      <c r="FU147" s="986"/>
      <c r="FV147" s="986"/>
      <c r="FW147" s="986"/>
      <c r="FX147" s="986"/>
      <c r="FY147" s="986"/>
      <c r="FZ147" s="986"/>
      <c r="GA147" s="986"/>
      <c r="GB147" s="986"/>
      <c r="GC147" s="986"/>
      <c r="GD147" s="986"/>
      <c r="GE147" s="986"/>
      <c r="GF147" s="986"/>
      <c r="GG147" s="986"/>
      <c r="GH147" s="986"/>
      <c r="GI147" s="986"/>
      <c r="GJ147" s="986"/>
      <c r="GK147" s="986"/>
      <c r="GL147" s="986"/>
      <c r="GM147" s="986"/>
      <c r="GN147" s="986"/>
      <c r="GO147" s="986"/>
      <c r="GP147" s="986"/>
      <c r="GQ147" s="986"/>
      <c r="GR147" s="986"/>
      <c r="GS147" s="986"/>
      <c r="GT147" s="986"/>
      <c r="GU147" s="986"/>
      <c r="GV147" s="986"/>
      <c r="GW147" s="986"/>
      <c r="GX147" s="986"/>
      <c r="GY147" s="986"/>
      <c r="GZ147" s="986"/>
      <c r="HA147" s="986"/>
      <c r="HB147" s="986"/>
      <c r="HC147" s="986"/>
      <c r="HD147" s="986"/>
      <c r="HE147" s="986"/>
      <c r="HF147" s="986"/>
      <c r="HG147" s="986"/>
      <c r="HH147" s="986"/>
      <c r="HI147" s="986"/>
      <c r="HJ147" s="986"/>
      <c r="HK147" s="986"/>
      <c r="HL147" s="986"/>
      <c r="HM147" s="986"/>
      <c r="HN147" s="986"/>
      <c r="HO147" s="986"/>
      <c r="HP147" s="986"/>
      <c r="HQ147" s="986"/>
      <c r="HR147" s="986"/>
      <c r="HS147" s="986"/>
      <c r="HT147" s="986"/>
      <c r="HU147" s="986"/>
      <c r="HV147" s="986"/>
      <c r="HW147" s="986"/>
      <c r="HX147" s="986"/>
      <c r="HY147" s="986"/>
      <c r="HZ147" s="986"/>
      <c r="IA147" s="986"/>
      <c r="IB147" s="986"/>
      <c r="IC147" s="986"/>
      <c r="ID147" s="986"/>
      <c r="IE147" s="986"/>
      <c r="IF147" s="986"/>
      <c r="IG147" s="986"/>
      <c r="IH147" s="986"/>
      <c r="II147" s="986"/>
      <c r="IJ147" s="986"/>
      <c r="IK147" s="986"/>
      <c r="IL147" s="986"/>
      <c r="IM147" s="986"/>
      <c r="IN147" s="986"/>
      <c r="IO147" s="986"/>
      <c r="IP147" s="986"/>
      <c r="IQ147" s="986"/>
      <c r="IR147" s="986"/>
      <c r="IS147" s="986"/>
      <c r="IT147" s="986"/>
      <c r="IU147" s="986"/>
      <c r="IV147" s="986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3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59"/>
  <sheetViews>
    <sheetView workbookViewId="0" showGridLines="0" rightToLeft="1">
      <selection activeCell="C11" sqref="C11:K12"/>
    </sheetView>
  </sheetViews>
  <sheetFormatPr defaultRowHeight="14.25"/>
  <cols>
    <col min="1" max="1" style="1009" width="4.253365" customWidth="1"/>
    <col min="2" max="2" style="1009" width="33.45865" bestFit="1" customWidth="1"/>
    <col min="3" max="3" style="1009" width="19.9581" customWidth="1"/>
    <col min="4" max="4" style="1009" width="12.51901" customWidth="1"/>
    <col min="5" max="5" style="1009" width="31.94329" customWidth="1"/>
    <col min="6" max="6" style="1009" width="12.24349" customWidth="1"/>
    <col min="7" max="7" style="1009" width="11.27917" customWidth="1"/>
    <col min="8" max="8" style="1009" width="13.20782" customWidth="1"/>
    <col min="9" max="9" style="1009" width="12.24349" customWidth="1"/>
    <col min="10" max="11" style="1009" width="13.6211" bestFit="1" customWidth="1"/>
    <col min="12" max="12" style="1009" width="13.6211" customWidth="1"/>
    <col min="13" max="13" style="1009" width="15.54975" customWidth="1"/>
    <col min="14" max="256" style="1009"/>
  </cols>
  <sheetData>
    <row r="1" spans="1:256" ht="15" customHeight="1">
      <c r="B1" s="1010" t="s">
        <v>31</v>
      </c>
      <c r="C1" s="1011"/>
      <c r="D1" s="1012"/>
      <c r="F1" s="1013"/>
    </row>
    <row r="2" spans="1:256" ht="15" customHeight="1">
      <c r="B2" s="1014" t="s">
        <v>1</v>
      </c>
      <c r="C2" s="1015"/>
      <c r="D2" s="1016"/>
      <c r="F2" s="1013"/>
    </row>
    <row r="3" spans="1:256" ht="15" customHeight="1">
      <c r="B3" s="1017" t="s">
        <v>2</v>
      </c>
      <c r="C3" s="1018">
        <v>41364</v>
      </c>
      <c r="D3" s="1019"/>
      <c r="F3" s="1013"/>
    </row>
    <row r="4" spans="1:256" ht="15" customHeight="1">
      <c r="B4" s="1017" t="s">
        <v>3</v>
      </c>
      <c r="C4" s="1020" t="s">
        <v>4</v>
      </c>
      <c r="D4" s="1019"/>
      <c r="F4" s="1013"/>
    </row>
    <row r="5" spans="1:256" ht="15" customHeight="1">
      <c r="B5" s="1017" t="s">
        <v>5</v>
      </c>
      <c r="C5" s="1020" t="s">
        <v>6</v>
      </c>
      <c r="D5" s="1019"/>
      <c r="F5" s="1013"/>
    </row>
    <row r="6" spans="1:256" ht="15" customHeight="1">
      <c r="B6" s="1017" t="s">
        <v>7</v>
      </c>
      <c r="C6" s="1021">
        <v>162</v>
      </c>
      <c r="D6" s="1019"/>
      <c r="F6" s="1013"/>
    </row>
    <row r="8" spans="1:256">
      <c r="A8" s="1022"/>
      <c r="B8" s="1023" t="s">
        <v>71</v>
      </c>
      <c r="C8" s="1024" t="s">
        <v>273</v>
      </c>
      <c r="D8" s="1024" t="str">
        <v>דרוג הלווה</v>
      </c>
      <c r="E8" s="1024" t="s">
        <v>43</v>
      </c>
      <c r="F8" s="1024" t="s">
        <v>44</v>
      </c>
      <c r="G8" s="1025" t="str">
        <v>תאריך הקצאה אחרון </v>
      </c>
      <c r="H8" s="1026" t="s">
        <v>76</v>
      </c>
      <c r="I8" s="1027" t="str">
        <v>תשואה לפדיון (אחוזים)</v>
      </c>
      <c r="J8" s="1025" t="s">
        <v>78</v>
      </c>
      <c r="K8" s="1025" t="s">
        <v>345</v>
      </c>
      <c r="L8" s="1025" t="s">
        <v>33</v>
      </c>
      <c r="M8" s="1022"/>
      <c r="N8" s="1022"/>
      <c r="O8" s="1022"/>
      <c r="P8" s="1022"/>
      <c r="Q8" s="1022"/>
      <c r="R8" s="1022"/>
      <c r="S8" s="1022"/>
      <c r="T8" s="1022"/>
      <c r="U8" s="1022"/>
      <c r="V8" s="1022"/>
      <c r="W8" s="1022"/>
      <c r="X8" s="1022"/>
      <c r="Y8" s="1022"/>
      <c r="Z8" s="1022"/>
      <c r="AA8" s="1022"/>
      <c r="AB8" s="1022"/>
      <c r="AC8" s="1022"/>
      <c r="AD8" s="1022"/>
      <c r="AE8" s="1022"/>
      <c r="AF8" s="1022"/>
      <c r="AG8" s="1022"/>
      <c r="AH8" s="1022"/>
      <c r="AI8" s="1022"/>
      <c r="AJ8" s="1022"/>
      <c r="AK8" s="1022"/>
      <c r="AL8" s="1022"/>
      <c r="AM8" s="1022"/>
      <c r="AN8" s="1022"/>
      <c r="AO8" s="1022"/>
      <c r="AP8" s="1022"/>
      <c r="AQ8" s="1022"/>
      <c r="AR8" s="1022"/>
      <c r="AS8" s="1022"/>
      <c r="AT8" s="1022"/>
      <c r="AU8" s="1022"/>
      <c r="AV8" s="1022"/>
      <c r="AW8" s="1022"/>
      <c r="AX8" s="1022"/>
      <c r="AY8" s="1022"/>
      <c r="AZ8" s="1022"/>
      <c r="BA8" s="1022"/>
      <c r="BB8" s="1022"/>
      <c r="BC8" s="1022"/>
      <c r="BD8" s="1022"/>
      <c r="BE8" s="1022"/>
      <c r="BF8" s="1022"/>
      <c r="BG8" s="1022"/>
      <c r="BH8" s="1022"/>
      <c r="BI8" s="1022"/>
      <c r="BJ8" s="1022"/>
      <c r="BK8" s="1022"/>
      <c r="BL8" s="1022"/>
      <c r="BM8" s="1022"/>
      <c r="BN8" s="1022"/>
      <c r="BO8" s="1022"/>
      <c r="BP8" s="1022"/>
      <c r="BQ8" s="1022"/>
      <c r="BR8" s="1022"/>
      <c r="BS8" s="1022"/>
      <c r="BT8" s="1022"/>
      <c r="BU8" s="1022"/>
      <c r="BV8" s="1022"/>
      <c r="BW8" s="1022"/>
      <c r="BX8" s="1022"/>
      <c r="BY8" s="1022"/>
      <c r="BZ8" s="1022"/>
      <c r="CA8" s="1022"/>
      <c r="CB8" s="1022"/>
      <c r="CC8" s="1022"/>
      <c r="CD8" s="1022"/>
      <c r="CE8" s="1022"/>
      <c r="CF8" s="1022"/>
      <c r="CG8" s="1022"/>
      <c r="CH8" s="1022"/>
      <c r="CI8" s="1022"/>
      <c r="CJ8" s="1022"/>
      <c r="CK8" s="1022"/>
      <c r="CL8" s="1022"/>
      <c r="CM8" s="1022"/>
      <c r="CN8" s="1022"/>
      <c r="CO8" s="1022"/>
      <c r="CP8" s="1022"/>
      <c r="CQ8" s="1022"/>
      <c r="CR8" s="1022"/>
      <c r="CS8" s="1022"/>
      <c r="CT8" s="1022"/>
      <c r="CU8" s="1022"/>
      <c r="CV8" s="1022"/>
      <c r="CW8" s="1022"/>
      <c r="CX8" s="1022"/>
      <c r="CY8" s="1022"/>
      <c r="CZ8" s="1022"/>
      <c r="DA8" s="1022"/>
      <c r="DB8" s="1022"/>
      <c r="DC8" s="1022"/>
      <c r="DD8" s="1022"/>
      <c r="DE8" s="1022"/>
      <c r="DF8" s="1022"/>
      <c r="DG8" s="1022"/>
      <c r="DH8" s="1022"/>
      <c r="DI8" s="1022"/>
      <c r="DJ8" s="1022"/>
      <c r="DK8" s="1022"/>
      <c r="DL8" s="1022"/>
      <c r="DM8" s="1022"/>
      <c r="DN8" s="1022"/>
      <c r="DO8" s="1022"/>
      <c r="DP8" s="1022"/>
      <c r="DQ8" s="1022"/>
      <c r="DR8" s="1022"/>
      <c r="DS8" s="1022"/>
      <c r="DT8" s="1022"/>
      <c r="DU8" s="1022"/>
      <c r="DV8" s="1022"/>
      <c r="DW8" s="1022"/>
      <c r="DX8" s="1022"/>
      <c r="DY8" s="1022"/>
      <c r="DZ8" s="1022"/>
      <c r="EA8" s="1022"/>
      <c r="EB8" s="1022"/>
      <c r="EC8" s="1022"/>
      <c r="ED8" s="1022"/>
      <c r="EE8" s="1022"/>
      <c r="EF8" s="1022"/>
      <c r="EG8" s="1022"/>
      <c r="EH8" s="1022"/>
      <c r="EI8" s="1022"/>
      <c r="EJ8" s="1022"/>
      <c r="EK8" s="1022"/>
      <c r="EL8" s="1022"/>
      <c r="EM8" s="1022"/>
      <c r="EN8" s="1022"/>
      <c r="EO8" s="1022"/>
      <c r="EP8" s="1022"/>
      <c r="EQ8" s="1022"/>
      <c r="ER8" s="1022"/>
      <c r="ES8" s="1022"/>
      <c r="ET8" s="1022"/>
      <c r="EU8" s="1022"/>
      <c r="EV8" s="1022"/>
      <c r="EW8" s="1022"/>
      <c r="EX8" s="1022"/>
      <c r="EY8" s="1022"/>
      <c r="EZ8" s="1022"/>
      <c r="FA8" s="1022"/>
      <c r="FB8" s="1022"/>
      <c r="FC8" s="1022"/>
      <c r="FD8" s="1022"/>
      <c r="FE8" s="1022"/>
      <c r="FF8" s="1022"/>
      <c r="FG8" s="1022"/>
      <c r="FH8" s="1022"/>
      <c r="FI8" s="1022"/>
      <c r="FJ8" s="1022"/>
      <c r="FK8" s="1022"/>
      <c r="FL8" s="1022"/>
      <c r="FM8" s="1022"/>
      <c r="FN8" s="1022"/>
      <c r="FO8" s="1022"/>
      <c r="FP8" s="1022"/>
      <c r="FQ8" s="1022"/>
      <c r="FR8" s="1022"/>
      <c r="FS8" s="1022"/>
      <c r="FT8" s="1022"/>
      <c r="FU8" s="1022"/>
      <c r="FV8" s="1022"/>
      <c r="FW8" s="1022"/>
      <c r="FX8" s="1022"/>
      <c r="FY8" s="1022"/>
      <c r="FZ8" s="1022"/>
      <c r="GA8" s="1022"/>
      <c r="GB8" s="1022"/>
      <c r="GC8" s="1022"/>
      <c r="GD8" s="1022"/>
      <c r="GE8" s="1022"/>
      <c r="GF8" s="1022"/>
      <c r="GG8" s="1022"/>
      <c r="GH8" s="1022"/>
      <c r="GI8" s="1022"/>
      <c r="GJ8" s="1022"/>
      <c r="GK8" s="1022"/>
      <c r="GL8" s="1022"/>
      <c r="GM8" s="1022"/>
      <c r="GN8" s="1022"/>
      <c r="GO8" s="1022"/>
      <c r="GP8" s="1022"/>
      <c r="GQ8" s="1022"/>
      <c r="GR8" s="1022"/>
      <c r="GS8" s="1022"/>
      <c r="GT8" s="1022"/>
      <c r="GU8" s="1022"/>
      <c r="GV8" s="1022"/>
      <c r="GW8" s="1022"/>
      <c r="GX8" s="1022"/>
      <c r="GY8" s="1022"/>
      <c r="GZ8" s="1022"/>
      <c r="HA8" s="1022"/>
      <c r="HB8" s="1022"/>
      <c r="HC8" s="1022"/>
      <c r="HD8" s="1022"/>
      <c r="HE8" s="1022"/>
      <c r="HF8" s="1022"/>
      <c r="HG8" s="1022"/>
      <c r="HH8" s="1022"/>
      <c r="HI8" s="1022"/>
      <c r="HJ8" s="1022"/>
      <c r="HK8" s="1022"/>
      <c r="HL8" s="1022"/>
      <c r="HM8" s="1022"/>
      <c r="HN8" s="1022"/>
      <c r="HO8" s="1022"/>
      <c r="HP8" s="1022"/>
      <c r="HQ8" s="1022"/>
      <c r="HR8" s="1022"/>
      <c r="HS8" s="1022"/>
      <c r="HT8" s="1022"/>
      <c r="HU8" s="1022"/>
      <c r="HV8" s="1022"/>
      <c r="HW8" s="1022"/>
      <c r="HX8" s="1022"/>
      <c r="HY8" s="1022"/>
      <c r="HZ8" s="1022"/>
      <c r="IA8" s="1022"/>
      <c r="IB8" s="1022"/>
      <c r="IC8" s="1022"/>
      <c r="ID8" s="1022"/>
      <c r="IE8" s="1022"/>
      <c r="IF8" s="1022"/>
      <c r="IG8" s="1022"/>
      <c r="IH8" s="1022"/>
      <c r="II8" s="1022"/>
      <c r="IJ8" s="1022"/>
      <c r="IK8" s="1022"/>
      <c r="IL8" s="1022"/>
      <c r="IM8" s="1022"/>
      <c r="IN8" s="1022"/>
      <c r="IO8" s="1022"/>
      <c r="IP8" s="1022"/>
      <c r="IQ8" s="1022"/>
      <c r="IR8" s="1022"/>
      <c r="IS8" s="1022"/>
      <c r="IT8" s="1022"/>
      <c r="IU8" s="1022"/>
      <c r="IV8" s="1022"/>
    </row>
    <row r="9" spans="1:256">
      <c r="A9" s="1017"/>
      <c r="B9" s="1017" t="s">
        <v>30</v>
      </c>
      <c r="C9" s="1017"/>
      <c r="D9" s="1017"/>
      <c r="E9" s="1017"/>
      <c r="F9" s="1017"/>
      <c r="G9" s="1017"/>
      <c r="H9" s="1017"/>
      <c r="I9" s="1017"/>
      <c r="J9" s="1017"/>
      <c r="K9" s="1017"/>
      <c r="L9" s="1017"/>
      <c r="M9" s="1017"/>
      <c r="N9" s="1017"/>
      <c r="O9" s="1017"/>
      <c r="P9" s="1017"/>
      <c r="Q9" s="1017"/>
      <c r="R9" s="1017"/>
      <c r="S9" s="1017"/>
      <c r="T9" s="1017"/>
      <c r="U9" s="1017"/>
      <c r="V9" s="1017"/>
      <c r="W9" s="1017"/>
      <c r="X9" s="1017"/>
      <c r="Y9" s="1017"/>
      <c r="Z9" s="1017"/>
      <c r="AA9" s="1017"/>
      <c r="AB9" s="1017"/>
      <c r="AC9" s="1017"/>
      <c r="AD9" s="1017"/>
      <c r="AE9" s="1017"/>
      <c r="AF9" s="1017"/>
      <c r="AG9" s="1017"/>
      <c r="AH9" s="1017"/>
      <c r="AI9" s="1017"/>
      <c r="AJ9" s="1017"/>
      <c r="AK9" s="1017"/>
      <c r="AL9" s="1017"/>
      <c r="AM9" s="1017"/>
      <c r="AN9" s="1017"/>
      <c r="AO9" s="1017"/>
      <c r="AP9" s="1017"/>
      <c r="AQ9" s="1017"/>
      <c r="AR9" s="1017"/>
      <c r="AS9" s="1017"/>
      <c r="AT9" s="1017"/>
      <c r="AU9" s="1017"/>
      <c r="AV9" s="1017"/>
      <c r="AW9" s="1017"/>
      <c r="AX9" s="1017"/>
      <c r="AY9" s="1017"/>
      <c r="AZ9" s="1017"/>
      <c r="BA9" s="1017"/>
      <c r="BB9" s="1017"/>
      <c r="BC9" s="1017"/>
      <c r="BD9" s="1017"/>
      <c r="BE9" s="1017"/>
      <c r="BF9" s="1017"/>
      <c r="BG9" s="1017"/>
      <c r="BH9" s="1017"/>
      <c r="BI9" s="1017"/>
      <c r="BJ9" s="1017"/>
      <c r="BK9" s="1017"/>
      <c r="BL9" s="1017"/>
      <c r="BM9" s="1017"/>
      <c r="BN9" s="1017"/>
      <c r="BO9" s="1017"/>
      <c r="BP9" s="1017"/>
      <c r="BQ9" s="1017"/>
      <c r="BR9" s="1017"/>
      <c r="BS9" s="1017"/>
      <c r="BT9" s="1017"/>
      <c r="BU9" s="1017"/>
      <c r="BV9" s="1017"/>
      <c r="BW9" s="1017"/>
      <c r="BX9" s="1017"/>
      <c r="BY9" s="1017"/>
      <c r="BZ9" s="1017"/>
      <c r="CA9" s="1017"/>
      <c r="CB9" s="1017"/>
      <c r="CC9" s="1017"/>
      <c r="CD9" s="1017"/>
      <c r="CE9" s="1017"/>
      <c r="CF9" s="1017"/>
      <c r="CG9" s="1017"/>
      <c r="CH9" s="1017"/>
      <c r="CI9" s="1017"/>
      <c r="CJ9" s="1017"/>
      <c r="CK9" s="1017"/>
      <c r="CL9" s="1017"/>
      <c r="CM9" s="1017"/>
      <c r="CN9" s="1017"/>
      <c r="CO9" s="1017"/>
      <c r="CP9" s="1017"/>
      <c r="CQ9" s="1017"/>
      <c r="CR9" s="1017"/>
      <c r="CS9" s="1017"/>
      <c r="CT9" s="1017"/>
      <c r="CU9" s="1017"/>
      <c r="CV9" s="1017"/>
      <c r="CW9" s="1017"/>
      <c r="CX9" s="1017"/>
      <c r="CY9" s="1017"/>
      <c r="CZ9" s="1017"/>
      <c r="DA9" s="1017"/>
      <c r="DB9" s="1017"/>
      <c r="DC9" s="1017"/>
      <c r="DD9" s="1017"/>
      <c r="DE9" s="1017"/>
      <c r="DF9" s="1017"/>
      <c r="DG9" s="1017"/>
      <c r="DH9" s="1017"/>
      <c r="DI9" s="1017"/>
      <c r="DJ9" s="1017"/>
      <c r="DK9" s="1017"/>
      <c r="DL9" s="1017"/>
      <c r="DM9" s="1017"/>
      <c r="DN9" s="1017"/>
      <c r="DO9" s="1017"/>
      <c r="DP9" s="1017"/>
      <c r="DQ9" s="1017"/>
      <c r="DR9" s="1017"/>
      <c r="DS9" s="1017"/>
      <c r="DT9" s="1017"/>
      <c r="DU9" s="1017"/>
      <c r="DV9" s="1017"/>
      <c r="DW9" s="1017"/>
      <c r="DX9" s="1017"/>
      <c r="DY9" s="1017"/>
      <c r="DZ9" s="1017"/>
      <c r="EA9" s="1017"/>
      <c r="EB9" s="1017"/>
      <c r="EC9" s="1017"/>
      <c r="ED9" s="1017"/>
      <c r="EE9" s="1017"/>
      <c r="EF9" s="1017"/>
      <c r="EG9" s="1017"/>
      <c r="EH9" s="1017"/>
      <c r="EI9" s="1017"/>
      <c r="EJ9" s="1017"/>
      <c r="EK9" s="1017"/>
      <c r="EL9" s="1017"/>
      <c r="EM9" s="1017"/>
      <c r="EN9" s="1017"/>
      <c r="EO9" s="1017"/>
      <c r="EP9" s="1017"/>
      <c r="EQ9" s="1017"/>
      <c r="ER9" s="1017"/>
      <c r="ES9" s="1017"/>
      <c r="ET9" s="1017"/>
      <c r="EU9" s="1017"/>
      <c r="EV9" s="1017"/>
      <c r="EW9" s="1017"/>
      <c r="EX9" s="1017"/>
      <c r="EY9" s="1017"/>
      <c r="EZ9" s="1017"/>
      <c r="FA9" s="1017"/>
      <c r="FB9" s="1017"/>
      <c r="FC9" s="1017"/>
      <c r="FD9" s="1017"/>
      <c r="FE9" s="1017"/>
      <c r="FF9" s="1017"/>
      <c r="FG9" s="1017"/>
      <c r="FH9" s="1017"/>
      <c r="FI9" s="1017"/>
      <c r="FJ9" s="1017"/>
      <c r="FK9" s="1017"/>
      <c r="FL9" s="1017"/>
      <c r="FM9" s="1017"/>
      <c r="FN9" s="1017"/>
      <c r="FO9" s="1017"/>
      <c r="FP9" s="1017"/>
      <c r="FQ9" s="1017"/>
      <c r="FR9" s="1017"/>
      <c r="FS9" s="1017"/>
      <c r="FT9" s="1017"/>
      <c r="FU9" s="1017"/>
      <c r="FV9" s="1017"/>
      <c r="FW9" s="1017"/>
      <c r="FX9" s="1017"/>
      <c r="FY9" s="1017"/>
      <c r="FZ9" s="1017"/>
      <c r="GA9" s="1017"/>
      <c r="GB9" s="1017"/>
      <c r="GC9" s="1017"/>
      <c r="GD9" s="1017"/>
      <c r="GE9" s="1017"/>
      <c r="GF9" s="1017"/>
      <c r="GG9" s="1017"/>
      <c r="GH9" s="1017"/>
      <c r="GI9" s="1017"/>
      <c r="GJ9" s="1017"/>
      <c r="GK9" s="1017"/>
      <c r="GL9" s="1017"/>
      <c r="GM9" s="1017"/>
      <c r="GN9" s="1017"/>
      <c r="GO9" s="1017"/>
      <c r="GP9" s="1017"/>
      <c r="GQ9" s="1017"/>
      <c r="GR9" s="1017"/>
      <c r="GS9" s="1017"/>
      <c r="GT9" s="1017"/>
      <c r="GU9" s="1017"/>
      <c r="GV9" s="1017"/>
      <c r="GW9" s="1017"/>
      <c r="GX9" s="1017"/>
      <c r="GY9" s="1017"/>
      <c r="GZ9" s="1017"/>
      <c r="HA9" s="1017"/>
      <c r="HB9" s="1017"/>
      <c r="HC9" s="1017"/>
      <c r="HD9" s="1017"/>
      <c r="HE9" s="1017"/>
      <c r="HF9" s="1017"/>
      <c r="HG9" s="1017"/>
      <c r="HH9" s="1017"/>
      <c r="HI9" s="1017"/>
      <c r="HJ9" s="1017"/>
      <c r="HK9" s="1017"/>
      <c r="HL9" s="1017"/>
      <c r="HM9" s="1017"/>
      <c r="HN9" s="1017"/>
      <c r="HO9" s="1017"/>
      <c r="HP9" s="1017"/>
      <c r="HQ9" s="1017"/>
      <c r="HR9" s="1017"/>
      <c r="HS9" s="1017"/>
      <c r="HT9" s="1017"/>
      <c r="HU9" s="1017"/>
      <c r="HV9" s="1017"/>
      <c r="HW9" s="1017"/>
      <c r="HX9" s="1017"/>
      <c r="HY9" s="1017"/>
      <c r="HZ9" s="1017"/>
      <c r="IA9" s="1017"/>
      <c r="IB9" s="1017"/>
      <c r="IC9" s="1017"/>
      <c r="ID9" s="1017"/>
      <c r="IE9" s="1017"/>
      <c r="IF9" s="1017"/>
      <c r="IG9" s="1017"/>
      <c r="IH9" s="1017"/>
      <c r="II9" s="1017"/>
      <c r="IJ9" s="1017"/>
      <c r="IK9" s="1017"/>
      <c r="IL9" s="1017"/>
      <c r="IM9" s="1017"/>
      <c r="IN9" s="1017"/>
      <c r="IO9" s="1017"/>
      <c r="IP9" s="1017"/>
      <c r="IQ9" s="1017"/>
      <c r="IR9" s="1017"/>
      <c r="IS9" s="1017"/>
      <c r="IT9" s="1017"/>
      <c r="IU9" s="1017"/>
      <c r="IV9" s="1017"/>
    </row>
    <row r="10" spans="1:256">
      <c r="A10" s="1017"/>
      <c r="B10" s="1017" t="s">
        <v>35</v>
      </c>
      <c r="C10" s="1017"/>
      <c r="D10" s="1017"/>
      <c r="E10" s="1017"/>
      <c r="F10" s="1017"/>
      <c r="G10" s="1017"/>
      <c r="H10" s="1017"/>
      <c r="I10" s="1017"/>
      <c r="J10" s="1017"/>
      <c r="K10" s="1017"/>
      <c r="L10" s="1017"/>
      <c r="M10" s="1017"/>
      <c r="N10" s="1017"/>
      <c r="O10" s="1017"/>
      <c r="P10" s="1017"/>
      <c r="Q10" s="1017"/>
      <c r="R10" s="1017"/>
      <c r="S10" s="1017"/>
      <c r="T10" s="1017"/>
      <c r="U10" s="1017"/>
      <c r="V10" s="1017"/>
      <c r="W10" s="1017"/>
      <c r="X10" s="1017"/>
      <c r="Y10" s="1017"/>
      <c r="Z10" s="1017"/>
      <c r="AA10" s="1017"/>
      <c r="AB10" s="1017"/>
      <c r="AC10" s="1017"/>
      <c r="AD10" s="1017"/>
      <c r="AE10" s="1017"/>
      <c r="AF10" s="1017"/>
      <c r="AG10" s="1017"/>
      <c r="AH10" s="1017"/>
      <c r="AI10" s="1017"/>
      <c r="AJ10" s="1017"/>
      <c r="AK10" s="1017"/>
      <c r="AL10" s="1017"/>
      <c r="AM10" s="1017"/>
      <c r="AN10" s="1017"/>
      <c r="AO10" s="1017"/>
      <c r="AP10" s="1017"/>
      <c r="AQ10" s="1017"/>
      <c r="AR10" s="1017"/>
      <c r="AS10" s="1017"/>
      <c r="AT10" s="1017"/>
      <c r="AU10" s="1017"/>
      <c r="AV10" s="1017"/>
      <c r="AW10" s="1017"/>
      <c r="AX10" s="1017"/>
      <c r="AY10" s="1017"/>
      <c r="AZ10" s="1017"/>
      <c r="BA10" s="1017"/>
      <c r="BB10" s="1017"/>
      <c r="BC10" s="1017"/>
      <c r="BD10" s="1017"/>
      <c r="BE10" s="1017"/>
      <c r="BF10" s="1017"/>
      <c r="BG10" s="1017"/>
      <c r="BH10" s="1017"/>
      <c r="BI10" s="1017"/>
      <c r="BJ10" s="1017"/>
      <c r="BK10" s="1017"/>
      <c r="BL10" s="1017"/>
      <c r="BM10" s="1017"/>
      <c r="BN10" s="1017"/>
      <c r="BO10" s="1017"/>
      <c r="BP10" s="1017"/>
      <c r="BQ10" s="1017"/>
      <c r="BR10" s="1017"/>
      <c r="BS10" s="1017"/>
      <c r="BT10" s="1017"/>
      <c r="BU10" s="1017"/>
      <c r="BV10" s="1017"/>
      <c r="BW10" s="1017"/>
      <c r="BX10" s="1017"/>
      <c r="BY10" s="1017"/>
      <c r="BZ10" s="1017"/>
      <c r="CA10" s="1017"/>
      <c r="CB10" s="1017"/>
      <c r="CC10" s="1017"/>
      <c r="CD10" s="1017"/>
      <c r="CE10" s="1017"/>
      <c r="CF10" s="1017"/>
      <c r="CG10" s="1017"/>
      <c r="CH10" s="1017"/>
      <c r="CI10" s="1017"/>
      <c r="CJ10" s="1017"/>
      <c r="CK10" s="1017"/>
      <c r="CL10" s="1017"/>
      <c r="CM10" s="1017"/>
      <c r="CN10" s="1017"/>
      <c r="CO10" s="1017"/>
      <c r="CP10" s="1017"/>
      <c r="CQ10" s="1017"/>
      <c r="CR10" s="1017"/>
      <c r="CS10" s="1017"/>
      <c r="CT10" s="1017"/>
      <c r="CU10" s="1017"/>
      <c r="CV10" s="1017"/>
      <c r="CW10" s="1017"/>
      <c r="CX10" s="1017"/>
      <c r="CY10" s="1017"/>
      <c r="CZ10" s="1017"/>
      <c r="DA10" s="1017"/>
      <c r="DB10" s="1017"/>
      <c r="DC10" s="1017"/>
      <c r="DD10" s="1017"/>
      <c r="DE10" s="1017"/>
      <c r="DF10" s="1017"/>
      <c r="DG10" s="1017"/>
      <c r="DH10" s="1017"/>
      <c r="DI10" s="1017"/>
      <c r="DJ10" s="1017"/>
      <c r="DK10" s="1017"/>
      <c r="DL10" s="1017"/>
      <c r="DM10" s="1017"/>
      <c r="DN10" s="1017"/>
      <c r="DO10" s="1017"/>
      <c r="DP10" s="1017"/>
      <c r="DQ10" s="1017"/>
      <c r="DR10" s="1017"/>
      <c r="DS10" s="1017"/>
      <c r="DT10" s="1017"/>
      <c r="DU10" s="1017"/>
      <c r="DV10" s="1017"/>
      <c r="DW10" s="1017"/>
      <c r="DX10" s="1017"/>
      <c r="DY10" s="1017"/>
      <c r="DZ10" s="1017"/>
      <c r="EA10" s="1017"/>
      <c r="EB10" s="1017"/>
      <c r="EC10" s="1017"/>
      <c r="ED10" s="1017"/>
      <c r="EE10" s="1017"/>
      <c r="EF10" s="1017"/>
      <c r="EG10" s="1017"/>
      <c r="EH10" s="1017"/>
      <c r="EI10" s="1017"/>
      <c r="EJ10" s="1017"/>
      <c r="EK10" s="1017"/>
      <c r="EL10" s="1017"/>
      <c r="EM10" s="1017"/>
      <c r="EN10" s="1017"/>
      <c r="EO10" s="1017"/>
      <c r="EP10" s="1017"/>
      <c r="EQ10" s="1017"/>
      <c r="ER10" s="1017"/>
      <c r="ES10" s="1017"/>
      <c r="ET10" s="1017"/>
      <c r="EU10" s="1017"/>
      <c r="EV10" s="1017"/>
      <c r="EW10" s="1017"/>
      <c r="EX10" s="1017"/>
      <c r="EY10" s="1017"/>
      <c r="EZ10" s="1017"/>
      <c r="FA10" s="1017"/>
      <c r="FB10" s="1017"/>
      <c r="FC10" s="1017"/>
      <c r="FD10" s="1017"/>
      <c r="FE10" s="1017"/>
      <c r="FF10" s="1017"/>
      <c r="FG10" s="1017"/>
      <c r="FH10" s="1017"/>
      <c r="FI10" s="1017"/>
      <c r="FJ10" s="1017"/>
      <c r="FK10" s="1017"/>
      <c r="FL10" s="1017"/>
      <c r="FM10" s="1017"/>
      <c r="FN10" s="1017"/>
      <c r="FO10" s="1017"/>
      <c r="FP10" s="1017"/>
      <c r="FQ10" s="1017"/>
      <c r="FR10" s="1017"/>
      <c r="FS10" s="1017"/>
      <c r="FT10" s="1017"/>
      <c r="FU10" s="1017"/>
      <c r="FV10" s="1017"/>
      <c r="FW10" s="1017"/>
      <c r="FX10" s="1017"/>
      <c r="FY10" s="1017"/>
      <c r="FZ10" s="1017"/>
      <c r="GA10" s="1017"/>
      <c r="GB10" s="1017"/>
      <c r="GC10" s="1017"/>
      <c r="GD10" s="1017"/>
      <c r="GE10" s="1017"/>
      <c r="GF10" s="1017"/>
      <c r="GG10" s="1017"/>
      <c r="GH10" s="1017"/>
      <c r="GI10" s="1017"/>
      <c r="GJ10" s="1017"/>
      <c r="GK10" s="1017"/>
      <c r="GL10" s="1017"/>
      <c r="GM10" s="1017"/>
      <c r="GN10" s="1017"/>
      <c r="GO10" s="1017"/>
      <c r="GP10" s="1017"/>
      <c r="GQ10" s="1017"/>
      <c r="GR10" s="1017"/>
      <c r="GS10" s="1017"/>
      <c r="GT10" s="1017"/>
      <c r="GU10" s="1017"/>
      <c r="GV10" s="1017"/>
      <c r="GW10" s="1017"/>
      <c r="GX10" s="1017"/>
      <c r="GY10" s="1017"/>
      <c r="GZ10" s="1017"/>
      <c r="HA10" s="1017"/>
      <c r="HB10" s="1017"/>
      <c r="HC10" s="1017"/>
      <c r="HD10" s="1017"/>
      <c r="HE10" s="1017"/>
      <c r="HF10" s="1017"/>
      <c r="HG10" s="1017"/>
      <c r="HH10" s="1017"/>
      <c r="HI10" s="1017"/>
      <c r="HJ10" s="1017"/>
      <c r="HK10" s="1017"/>
      <c r="HL10" s="1017"/>
      <c r="HM10" s="1017"/>
      <c r="HN10" s="1017"/>
      <c r="HO10" s="1017"/>
      <c r="HP10" s="1017"/>
      <c r="HQ10" s="1017"/>
      <c r="HR10" s="1017"/>
      <c r="HS10" s="1017"/>
      <c r="HT10" s="1017"/>
      <c r="HU10" s="1017"/>
      <c r="HV10" s="1017"/>
      <c r="HW10" s="1017"/>
      <c r="HX10" s="1017"/>
      <c r="HY10" s="1017"/>
      <c r="HZ10" s="1017"/>
      <c r="IA10" s="1017"/>
      <c r="IB10" s="1017"/>
      <c r="IC10" s="1017"/>
      <c r="ID10" s="1017"/>
      <c r="IE10" s="1017"/>
      <c r="IF10" s="1017"/>
      <c r="IG10" s="1017"/>
      <c r="IH10" s="1017"/>
      <c r="II10" s="1017"/>
      <c r="IJ10" s="1017"/>
      <c r="IK10" s="1017"/>
      <c r="IL10" s="1017"/>
      <c r="IM10" s="1017"/>
      <c r="IN10" s="1017"/>
      <c r="IO10" s="1017"/>
      <c r="IP10" s="1017"/>
      <c r="IQ10" s="1017"/>
      <c r="IR10" s="1017"/>
      <c r="IS10" s="1017"/>
      <c r="IT10" s="1017"/>
      <c r="IU10" s="1017"/>
      <c r="IV10" s="1017"/>
    </row>
    <row r="11" spans="1:256">
      <c r="A11" s="1017"/>
      <c r="B11" s="1028" t="str">
        <v>בבטחונות אחרים - גורם 21</v>
      </c>
      <c r="C11" s="1015">
        <v>10026750</v>
      </c>
      <c r="D11" s="1015" t="s">
        <v>152</v>
      </c>
      <c r="E11" s="1015" t="s">
        <v>327</v>
      </c>
      <c r="F11" s="1015" t="s">
        <v>86</v>
      </c>
      <c r="G11" s="1029">
        <v>41274</v>
      </c>
      <c r="H11" s="1030">
        <v>2.64</v>
      </c>
      <c r="I11" s="1031">
        <v>0.0705</v>
      </c>
      <c r="J11" s="1032">
        <v>67991279.21</v>
      </c>
      <c r="K11" s="1032">
        <v>69184.99</v>
      </c>
      <c r="L11" s="1031">
        <f>+K11/'סיכום נכסי הקרן'!total</f>
        <v>0.00216198267497769</v>
      </c>
      <c r="M11" s="1017"/>
      <c r="N11" s="1017"/>
      <c r="O11" s="1017"/>
      <c r="P11" s="1017"/>
      <c r="Q11" s="1017"/>
      <c r="R11" s="1017"/>
      <c r="S11" s="1017"/>
      <c r="T11" s="1017"/>
      <c r="U11" s="1017"/>
      <c r="V11" s="1017"/>
      <c r="W11" s="1017"/>
      <c r="X11" s="1017"/>
      <c r="Y11" s="1017"/>
      <c r="Z11" s="1017"/>
      <c r="AA11" s="1017"/>
      <c r="AB11" s="1017"/>
      <c r="AC11" s="1017"/>
      <c r="AD11" s="1017"/>
      <c r="AE11" s="1017"/>
      <c r="AF11" s="1017"/>
      <c r="AG11" s="1017"/>
      <c r="AH11" s="1017"/>
      <c r="AI11" s="1017"/>
      <c r="AJ11" s="1017"/>
      <c r="AK11" s="1017"/>
      <c r="AL11" s="1017"/>
      <c r="AM11" s="1017"/>
      <c r="AN11" s="1017"/>
      <c r="AO11" s="1017"/>
      <c r="AP11" s="1017"/>
      <c r="AQ11" s="1017"/>
      <c r="AR11" s="1017"/>
      <c r="AS11" s="1017"/>
      <c r="AT11" s="1017"/>
      <c r="AU11" s="1017"/>
      <c r="AV11" s="1017"/>
      <c r="AW11" s="1017"/>
      <c r="AX11" s="1017"/>
      <c r="AY11" s="1017"/>
      <c r="AZ11" s="1017"/>
      <c r="BA11" s="1017"/>
      <c r="BB11" s="1017"/>
      <c r="BC11" s="1017"/>
      <c r="BD11" s="1017"/>
      <c r="BE11" s="1017"/>
      <c r="BF11" s="1017"/>
      <c r="BG11" s="1017"/>
      <c r="BH11" s="1017"/>
      <c r="BI11" s="1017"/>
      <c r="BJ11" s="1017"/>
      <c r="BK11" s="1017"/>
      <c r="BL11" s="1017"/>
      <c r="BM11" s="1017"/>
      <c r="BN11" s="1017"/>
      <c r="BO11" s="1017"/>
      <c r="BP11" s="1017"/>
      <c r="BQ11" s="1017"/>
      <c r="BR11" s="1017"/>
      <c r="BS11" s="1017"/>
      <c r="BT11" s="1017"/>
      <c r="BU11" s="1017"/>
      <c r="BV11" s="1017"/>
      <c r="BW11" s="1017"/>
      <c r="BX11" s="1017"/>
      <c r="BY11" s="1017"/>
      <c r="BZ11" s="1017"/>
      <c r="CA11" s="1017"/>
      <c r="CB11" s="1017"/>
      <c r="CC11" s="1017"/>
      <c r="CD11" s="1017"/>
      <c r="CE11" s="1017"/>
      <c r="CF11" s="1017"/>
      <c r="CG11" s="1017"/>
      <c r="CH11" s="1017"/>
      <c r="CI11" s="1017"/>
      <c r="CJ11" s="1017"/>
      <c r="CK11" s="1017"/>
      <c r="CL11" s="1017"/>
      <c r="CM11" s="1017"/>
      <c r="CN11" s="1017"/>
      <c r="CO11" s="1017"/>
      <c r="CP11" s="1017"/>
      <c r="CQ11" s="1017"/>
      <c r="CR11" s="1017"/>
      <c r="CS11" s="1017"/>
      <c r="CT11" s="1017"/>
      <c r="CU11" s="1017"/>
      <c r="CV11" s="1017"/>
      <c r="CW11" s="1017"/>
      <c r="CX11" s="1017"/>
      <c r="CY11" s="1017"/>
      <c r="CZ11" s="1017"/>
      <c r="DA11" s="1017"/>
      <c r="DB11" s="1017"/>
      <c r="DC11" s="1017"/>
      <c r="DD11" s="1017"/>
      <c r="DE11" s="1017"/>
      <c r="DF11" s="1017"/>
      <c r="DG11" s="1017"/>
      <c r="DH11" s="1017"/>
      <c r="DI11" s="1017"/>
      <c r="DJ11" s="1017"/>
      <c r="DK11" s="1017"/>
      <c r="DL11" s="1017"/>
      <c r="DM11" s="1017"/>
      <c r="DN11" s="1017"/>
      <c r="DO11" s="1017"/>
      <c r="DP11" s="1017"/>
      <c r="DQ11" s="1017"/>
      <c r="DR11" s="1017"/>
      <c r="DS11" s="1017"/>
      <c r="DT11" s="1017"/>
      <c r="DU11" s="1017"/>
      <c r="DV11" s="1017"/>
      <c r="DW11" s="1017"/>
      <c r="DX11" s="1017"/>
      <c r="DY11" s="1017"/>
      <c r="DZ11" s="1017"/>
      <c r="EA11" s="1017"/>
      <c r="EB11" s="1017"/>
      <c r="EC11" s="1017"/>
      <c r="ED11" s="1017"/>
      <c r="EE11" s="1017"/>
      <c r="EF11" s="1017"/>
      <c r="EG11" s="1017"/>
      <c r="EH11" s="1017"/>
      <c r="EI11" s="1017"/>
      <c r="EJ11" s="1017"/>
      <c r="EK11" s="1017"/>
      <c r="EL11" s="1017"/>
      <c r="EM11" s="1017"/>
      <c r="EN11" s="1017"/>
      <c r="EO11" s="1017"/>
      <c r="EP11" s="1017"/>
      <c r="EQ11" s="1017"/>
      <c r="ER11" s="1017"/>
      <c r="ES11" s="1017"/>
      <c r="ET11" s="1017"/>
      <c r="EU11" s="1017"/>
      <c r="EV11" s="1017"/>
      <c r="EW11" s="1017"/>
      <c r="EX11" s="1017"/>
      <c r="EY11" s="1017"/>
      <c r="EZ11" s="1017"/>
      <c r="FA11" s="1017"/>
      <c r="FB11" s="1017"/>
      <c r="FC11" s="1017"/>
      <c r="FD11" s="1017"/>
      <c r="FE11" s="1017"/>
      <c r="FF11" s="1017"/>
      <c r="FG11" s="1017"/>
      <c r="FH11" s="1017"/>
      <c r="FI11" s="1017"/>
      <c r="FJ11" s="1017"/>
      <c r="FK11" s="1017"/>
      <c r="FL11" s="1017"/>
      <c r="FM11" s="1017"/>
      <c r="FN11" s="1017"/>
      <c r="FO11" s="1017"/>
      <c r="FP11" s="1017"/>
      <c r="FQ11" s="1017"/>
      <c r="FR11" s="1017"/>
      <c r="FS11" s="1017"/>
      <c r="FT11" s="1017"/>
      <c r="FU11" s="1017"/>
      <c r="FV11" s="1017"/>
      <c r="FW11" s="1017"/>
      <c r="FX11" s="1017"/>
      <c r="FY11" s="1017"/>
      <c r="FZ11" s="1017"/>
      <c r="GA11" s="1017"/>
      <c r="GB11" s="1017"/>
      <c r="GC11" s="1017"/>
      <c r="GD11" s="1017"/>
      <c r="GE11" s="1017"/>
      <c r="GF11" s="1017"/>
      <c r="GG11" s="1017"/>
      <c r="GH11" s="1017"/>
      <c r="GI11" s="1017"/>
      <c r="GJ11" s="1017"/>
      <c r="GK11" s="1017"/>
      <c r="GL11" s="1017"/>
      <c r="GM11" s="1017"/>
      <c r="GN11" s="1017"/>
      <c r="GO11" s="1017"/>
      <c r="GP11" s="1017"/>
      <c r="GQ11" s="1017"/>
      <c r="GR11" s="1017"/>
      <c r="GS11" s="1017"/>
      <c r="GT11" s="1017"/>
      <c r="GU11" s="1017"/>
      <c r="GV11" s="1017"/>
      <c r="GW11" s="1017"/>
      <c r="GX11" s="1017"/>
      <c r="GY11" s="1017"/>
      <c r="GZ11" s="1017"/>
      <c r="HA11" s="1017"/>
      <c r="HB11" s="1017"/>
      <c r="HC11" s="1017"/>
      <c r="HD11" s="1017"/>
      <c r="HE11" s="1017"/>
      <c r="HF11" s="1017"/>
      <c r="HG11" s="1017"/>
      <c r="HH11" s="1017"/>
      <c r="HI11" s="1017"/>
      <c r="HJ11" s="1017"/>
      <c r="HK11" s="1017"/>
      <c r="HL11" s="1017"/>
      <c r="HM11" s="1017"/>
      <c r="HN11" s="1017"/>
      <c r="HO11" s="1017"/>
      <c r="HP11" s="1017"/>
      <c r="HQ11" s="1017"/>
      <c r="HR11" s="1017"/>
      <c r="HS11" s="1017"/>
      <c r="HT11" s="1017"/>
      <c r="HU11" s="1017"/>
      <c r="HV11" s="1017"/>
      <c r="HW11" s="1017"/>
      <c r="HX11" s="1017"/>
      <c r="HY11" s="1017"/>
      <c r="HZ11" s="1017"/>
      <c r="IA11" s="1017"/>
      <c r="IB11" s="1017"/>
      <c r="IC11" s="1017"/>
      <c r="ID11" s="1017"/>
      <c r="IE11" s="1017"/>
      <c r="IF11" s="1017"/>
      <c r="IG11" s="1017"/>
      <c r="IH11" s="1017"/>
      <c r="II11" s="1017"/>
      <c r="IJ11" s="1017"/>
      <c r="IK11" s="1017"/>
      <c r="IL11" s="1017"/>
      <c r="IM11" s="1017"/>
      <c r="IN11" s="1017"/>
      <c r="IO11" s="1017"/>
      <c r="IP11" s="1017"/>
      <c r="IQ11" s="1017"/>
      <c r="IR11" s="1017"/>
      <c r="IS11" s="1017"/>
      <c r="IT11" s="1017"/>
      <c r="IU11" s="1017"/>
      <c r="IV11" s="1017"/>
    </row>
    <row r="12" spans="1:256">
      <c r="B12" s="1028" t="s">
        <v>326</v>
      </c>
      <c r="C12" s="1015">
        <v>5517</v>
      </c>
      <c r="D12" s="1015" t="s">
        <v>152</v>
      </c>
      <c r="E12" s="1015" t="s">
        <v>54</v>
      </c>
      <c r="F12" s="1015" t="s">
        <v>86</v>
      </c>
      <c r="G12" s="1029">
        <v>40618</v>
      </c>
      <c r="H12" s="1030">
        <v>7.81</v>
      </c>
      <c r="I12" s="1031">
        <v>0.0883</v>
      </c>
      <c r="J12" s="1032">
        <v>14224512.96</v>
      </c>
      <c r="K12" s="1032">
        <v>13243.66</v>
      </c>
      <c r="L12" s="1031">
        <f>+K12/'סיכום נכסי הקרן'!total</f>
        <v>0.000413855136400179</v>
      </c>
    </row>
    <row r="13" spans="1:256">
      <c r="A13" s="1017"/>
      <c r="B13" s="1017" t="str">
        <v>ג. מסגרת אשראי מנוצלות ללווים סה"כ</v>
      </c>
      <c r="C13" s="1017"/>
      <c r="D13" s="1017"/>
      <c r="E13" s="1017"/>
      <c r="F13" s="1017"/>
      <c r="G13" s="1017"/>
      <c r="H13" s="1033">
        <v>3.47</v>
      </c>
      <c r="I13" s="1034">
        <v>0.0734</v>
      </c>
      <c r="J13" s="1017"/>
      <c r="K13" s="1035">
        <f>SUM(K11:K12)</f>
        <v>82428.65</v>
      </c>
      <c r="L13" s="1034">
        <f>+K13/'סיכום נכסי הקרן'!total</f>
        <v>0.00257583781137787</v>
      </c>
      <c r="M13" s="1017"/>
      <c r="N13" s="1017"/>
      <c r="O13" s="1017"/>
      <c r="P13" s="1017"/>
      <c r="Q13" s="1017"/>
      <c r="R13" s="1017"/>
      <c r="S13" s="1017"/>
      <c r="T13" s="1017"/>
      <c r="U13" s="1017"/>
      <c r="V13" s="1017"/>
      <c r="W13" s="1017"/>
      <c r="X13" s="1017"/>
      <c r="Y13" s="1017"/>
      <c r="Z13" s="1017"/>
      <c r="AA13" s="1017"/>
      <c r="AB13" s="1017"/>
      <c r="AC13" s="1017"/>
      <c r="AD13" s="1017"/>
      <c r="AE13" s="1017"/>
      <c r="AF13" s="1017"/>
      <c r="AG13" s="1017"/>
      <c r="AH13" s="1017"/>
      <c r="AI13" s="1017"/>
      <c r="AJ13" s="1017"/>
      <c r="AK13" s="1017"/>
      <c r="AL13" s="1017"/>
      <c r="AM13" s="1017"/>
      <c r="AN13" s="1017"/>
      <c r="AO13" s="1017"/>
      <c r="AP13" s="1017"/>
      <c r="AQ13" s="1017"/>
      <c r="AR13" s="1017"/>
      <c r="AS13" s="1017"/>
      <c r="AT13" s="1017"/>
      <c r="AU13" s="1017"/>
      <c r="AV13" s="1017"/>
      <c r="AW13" s="1017"/>
      <c r="AX13" s="1017"/>
      <c r="AY13" s="1017"/>
      <c r="AZ13" s="1017"/>
      <c r="BA13" s="1017"/>
      <c r="BB13" s="1017"/>
      <c r="BC13" s="1017"/>
      <c r="BD13" s="1017"/>
      <c r="BE13" s="1017"/>
      <c r="BF13" s="1017"/>
      <c r="BG13" s="1017"/>
      <c r="BH13" s="1017"/>
      <c r="BI13" s="1017"/>
      <c r="BJ13" s="1017"/>
      <c r="BK13" s="1017"/>
      <c r="BL13" s="1017"/>
      <c r="BM13" s="1017"/>
      <c r="BN13" s="1017"/>
      <c r="BO13" s="1017"/>
      <c r="BP13" s="1017"/>
      <c r="BQ13" s="1017"/>
      <c r="BR13" s="1017"/>
      <c r="BS13" s="1017"/>
      <c r="BT13" s="1017"/>
      <c r="BU13" s="1017"/>
      <c r="BV13" s="1017"/>
      <c r="BW13" s="1017"/>
      <c r="BX13" s="1017"/>
      <c r="BY13" s="1017"/>
      <c r="BZ13" s="1017"/>
      <c r="CA13" s="1017"/>
      <c r="CB13" s="1017"/>
      <c r="CC13" s="1017"/>
      <c r="CD13" s="1017"/>
      <c r="CE13" s="1017"/>
      <c r="CF13" s="1017"/>
      <c r="CG13" s="1017"/>
      <c r="CH13" s="1017"/>
      <c r="CI13" s="1017"/>
      <c r="CJ13" s="1017"/>
      <c r="CK13" s="1017"/>
      <c r="CL13" s="1017"/>
      <c r="CM13" s="1017"/>
      <c r="CN13" s="1017"/>
      <c r="CO13" s="1017"/>
      <c r="CP13" s="1017"/>
      <c r="CQ13" s="1017"/>
      <c r="CR13" s="1017"/>
      <c r="CS13" s="1017"/>
      <c r="CT13" s="1017"/>
      <c r="CU13" s="1017"/>
      <c r="CV13" s="1017"/>
      <c r="CW13" s="1017"/>
      <c r="CX13" s="1017"/>
      <c r="CY13" s="1017"/>
      <c r="CZ13" s="1017"/>
      <c r="DA13" s="1017"/>
      <c r="DB13" s="1017"/>
      <c r="DC13" s="1017"/>
      <c r="DD13" s="1017"/>
      <c r="DE13" s="1017"/>
      <c r="DF13" s="1017"/>
      <c r="DG13" s="1017"/>
      <c r="DH13" s="1017"/>
      <c r="DI13" s="1017"/>
      <c r="DJ13" s="1017"/>
      <c r="DK13" s="1017"/>
      <c r="DL13" s="1017"/>
      <c r="DM13" s="1017"/>
      <c r="DN13" s="1017"/>
      <c r="DO13" s="1017"/>
      <c r="DP13" s="1017"/>
      <c r="DQ13" s="1017"/>
      <c r="DR13" s="1017"/>
      <c r="DS13" s="1017"/>
      <c r="DT13" s="1017"/>
      <c r="DU13" s="1017"/>
      <c r="DV13" s="1017"/>
      <c r="DW13" s="1017"/>
      <c r="DX13" s="1017"/>
      <c r="DY13" s="1017"/>
      <c r="DZ13" s="1017"/>
      <c r="EA13" s="1017"/>
      <c r="EB13" s="1017"/>
      <c r="EC13" s="1017"/>
      <c r="ED13" s="1017"/>
      <c r="EE13" s="1017"/>
      <c r="EF13" s="1017"/>
      <c r="EG13" s="1017"/>
      <c r="EH13" s="1017"/>
      <c r="EI13" s="1017"/>
      <c r="EJ13" s="1017"/>
      <c r="EK13" s="1017"/>
      <c r="EL13" s="1017"/>
      <c r="EM13" s="1017"/>
      <c r="EN13" s="1017"/>
      <c r="EO13" s="1017"/>
      <c r="EP13" s="1017"/>
      <c r="EQ13" s="1017"/>
      <c r="ER13" s="1017"/>
      <c r="ES13" s="1017"/>
      <c r="ET13" s="1017"/>
      <c r="EU13" s="1017"/>
      <c r="EV13" s="1017"/>
      <c r="EW13" s="1017"/>
      <c r="EX13" s="1017"/>
      <c r="EY13" s="1017"/>
      <c r="EZ13" s="1017"/>
      <c r="FA13" s="1017"/>
      <c r="FB13" s="1017"/>
      <c r="FC13" s="1017"/>
      <c r="FD13" s="1017"/>
      <c r="FE13" s="1017"/>
      <c r="FF13" s="1017"/>
      <c r="FG13" s="1017"/>
      <c r="FH13" s="1017"/>
      <c r="FI13" s="1017"/>
      <c r="FJ13" s="1017"/>
      <c r="FK13" s="1017"/>
      <c r="FL13" s="1017"/>
      <c r="FM13" s="1017"/>
      <c r="FN13" s="1017"/>
      <c r="FO13" s="1017"/>
      <c r="FP13" s="1017"/>
      <c r="FQ13" s="1017"/>
      <c r="FR13" s="1017"/>
      <c r="FS13" s="1017"/>
      <c r="FT13" s="1017"/>
      <c r="FU13" s="1017"/>
      <c r="FV13" s="1017"/>
      <c r="FW13" s="1017"/>
      <c r="FX13" s="1017"/>
      <c r="FY13" s="1017"/>
      <c r="FZ13" s="1017"/>
      <c r="GA13" s="1017"/>
      <c r="GB13" s="1017"/>
      <c r="GC13" s="1017"/>
      <c r="GD13" s="1017"/>
      <c r="GE13" s="1017"/>
      <c r="GF13" s="1017"/>
      <c r="GG13" s="1017"/>
      <c r="GH13" s="1017"/>
      <c r="GI13" s="1017"/>
      <c r="GJ13" s="1017"/>
      <c r="GK13" s="1017"/>
      <c r="GL13" s="1017"/>
      <c r="GM13" s="1017"/>
      <c r="GN13" s="1017"/>
      <c r="GO13" s="1017"/>
      <c r="GP13" s="1017"/>
      <c r="GQ13" s="1017"/>
      <c r="GR13" s="1017"/>
      <c r="GS13" s="1017"/>
      <c r="GT13" s="1017"/>
      <c r="GU13" s="1017"/>
      <c r="GV13" s="1017"/>
      <c r="GW13" s="1017"/>
      <c r="GX13" s="1017"/>
      <c r="GY13" s="1017"/>
      <c r="GZ13" s="1017"/>
      <c r="HA13" s="1017"/>
      <c r="HB13" s="1017"/>
      <c r="HC13" s="1017"/>
      <c r="HD13" s="1017"/>
      <c r="HE13" s="1017"/>
      <c r="HF13" s="1017"/>
      <c r="HG13" s="1017"/>
      <c r="HH13" s="1017"/>
      <c r="HI13" s="1017"/>
      <c r="HJ13" s="1017"/>
      <c r="HK13" s="1017"/>
      <c r="HL13" s="1017"/>
      <c r="HM13" s="1017"/>
      <c r="HN13" s="1017"/>
      <c r="HO13" s="1017"/>
      <c r="HP13" s="1017"/>
      <c r="HQ13" s="1017"/>
      <c r="HR13" s="1017"/>
      <c r="HS13" s="1017"/>
      <c r="HT13" s="1017"/>
      <c r="HU13" s="1017"/>
      <c r="HV13" s="1017"/>
      <c r="HW13" s="1017"/>
      <c r="HX13" s="1017"/>
      <c r="HY13" s="1017"/>
      <c r="HZ13" s="1017"/>
      <c r="IA13" s="1017"/>
      <c r="IB13" s="1017"/>
      <c r="IC13" s="1017"/>
      <c r="ID13" s="1017"/>
      <c r="IE13" s="1017"/>
      <c r="IF13" s="1017"/>
      <c r="IG13" s="1017"/>
      <c r="IH13" s="1017"/>
      <c r="II13" s="1017"/>
      <c r="IJ13" s="1017"/>
      <c r="IK13" s="1017"/>
      <c r="IL13" s="1017"/>
      <c r="IM13" s="1017"/>
      <c r="IN13" s="1017"/>
      <c r="IO13" s="1017"/>
      <c r="IP13" s="1017"/>
      <c r="IQ13" s="1017"/>
      <c r="IR13" s="1017"/>
      <c r="IS13" s="1017"/>
      <c r="IT13" s="1017"/>
      <c r="IU13" s="1017"/>
      <c r="IV13" s="1017"/>
    </row>
    <row r="150" spans="1:256">
      <c r="A150" s="1017"/>
      <c r="N150" s="1017"/>
      <c r="O150" s="1017"/>
      <c r="P150" s="1017"/>
      <c r="Q150" s="1017"/>
      <c r="R150" s="1017"/>
      <c r="S150" s="1017"/>
      <c r="T150" s="1017"/>
      <c r="U150" s="1017"/>
      <c r="V150" s="1017"/>
      <c r="W150" s="1017"/>
      <c r="X150" s="1017"/>
      <c r="Y150" s="1017"/>
      <c r="Z150" s="1017"/>
      <c r="AA150" s="1017"/>
      <c r="AB150" s="1017"/>
      <c r="AC150" s="1017"/>
      <c r="AD150" s="1017"/>
      <c r="AE150" s="1017"/>
      <c r="AF150" s="1017"/>
      <c r="AG150" s="1017"/>
      <c r="AH150" s="1017"/>
      <c r="AI150" s="1017"/>
      <c r="AJ150" s="1017"/>
      <c r="AK150" s="1017"/>
      <c r="AL150" s="1017"/>
      <c r="AM150" s="1017"/>
      <c r="AN150" s="1017"/>
      <c r="AO150" s="1017"/>
      <c r="AP150" s="1017"/>
      <c r="AQ150" s="1017"/>
      <c r="AR150" s="1017"/>
      <c r="AS150" s="1017"/>
      <c r="AT150" s="1017"/>
      <c r="AU150" s="1017"/>
      <c r="AV150" s="1017"/>
      <c r="AW150" s="1017"/>
      <c r="AX150" s="1017"/>
      <c r="AY150" s="1017"/>
      <c r="AZ150" s="1017"/>
      <c r="BA150" s="1017"/>
      <c r="BB150" s="1017"/>
      <c r="BC150" s="1017"/>
      <c r="BD150" s="1017"/>
      <c r="BE150" s="1017"/>
      <c r="BF150" s="1017"/>
      <c r="BG150" s="1017"/>
      <c r="BH150" s="1017"/>
      <c r="BI150" s="1017"/>
      <c r="BJ150" s="1017"/>
      <c r="BK150" s="1017"/>
      <c r="BL150" s="1017"/>
      <c r="BM150" s="1017"/>
      <c r="BN150" s="1017"/>
      <c r="BO150" s="1017"/>
      <c r="BP150" s="1017"/>
      <c r="BQ150" s="1017"/>
      <c r="BR150" s="1017"/>
      <c r="BS150" s="1017"/>
      <c r="BT150" s="1017"/>
      <c r="BU150" s="1017"/>
      <c r="BV150" s="1017"/>
      <c r="BW150" s="1017"/>
      <c r="BX150" s="1017"/>
      <c r="BY150" s="1017"/>
      <c r="BZ150" s="1017"/>
      <c r="CA150" s="1017"/>
      <c r="CB150" s="1017"/>
      <c r="CC150" s="1017"/>
      <c r="CD150" s="1017"/>
      <c r="CE150" s="1017"/>
      <c r="CF150" s="1017"/>
      <c r="CG150" s="1017"/>
      <c r="CH150" s="1017"/>
      <c r="CI150" s="1017"/>
      <c r="CJ150" s="1017"/>
      <c r="CK150" s="1017"/>
      <c r="CL150" s="1017"/>
      <c r="CM150" s="1017"/>
      <c r="CN150" s="1017"/>
      <c r="CO150" s="1017"/>
      <c r="CP150" s="1017"/>
      <c r="CQ150" s="1017"/>
      <c r="CR150" s="1017"/>
      <c r="CS150" s="1017"/>
      <c r="CT150" s="1017"/>
      <c r="CU150" s="1017"/>
      <c r="CV150" s="1017"/>
      <c r="CW150" s="1017"/>
      <c r="CX150" s="1017"/>
      <c r="CY150" s="1017"/>
      <c r="CZ150" s="1017"/>
      <c r="DA150" s="1017"/>
      <c r="DB150" s="1017"/>
      <c r="DC150" s="1017"/>
      <c r="DD150" s="1017"/>
      <c r="DE150" s="1017"/>
      <c r="DF150" s="1017"/>
      <c r="DG150" s="1017"/>
      <c r="DH150" s="1017"/>
      <c r="DI150" s="1017"/>
      <c r="DJ150" s="1017"/>
      <c r="DK150" s="1017"/>
      <c r="DL150" s="1017"/>
      <c r="DM150" s="1017"/>
      <c r="DN150" s="1017"/>
      <c r="DO150" s="1017"/>
      <c r="DP150" s="1017"/>
      <c r="DQ150" s="1017"/>
      <c r="DR150" s="1017"/>
      <c r="DS150" s="1017"/>
      <c r="DT150" s="1017"/>
      <c r="DU150" s="1017"/>
      <c r="DV150" s="1017"/>
      <c r="DW150" s="1017"/>
      <c r="DX150" s="1017"/>
      <c r="DY150" s="1017"/>
      <c r="DZ150" s="1017"/>
      <c r="EA150" s="1017"/>
      <c r="EB150" s="1017"/>
      <c r="EC150" s="1017"/>
      <c r="ED150" s="1017"/>
      <c r="EE150" s="1017"/>
      <c r="EF150" s="1017"/>
      <c r="EG150" s="1017"/>
      <c r="EH150" s="1017"/>
      <c r="EI150" s="1017"/>
      <c r="EJ150" s="1017"/>
      <c r="EK150" s="1017"/>
      <c r="EL150" s="1017"/>
      <c r="EM150" s="1017"/>
      <c r="EN150" s="1017"/>
      <c r="EO150" s="1017"/>
      <c r="EP150" s="1017"/>
      <c r="EQ150" s="1017"/>
      <c r="ER150" s="1017"/>
      <c r="ES150" s="1017"/>
      <c r="ET150" s="1017"/>
      <c r="EU150" s="1017"/>
      <c r="EV150" s="1017"/>
      <c r="EW150" s="1017"/>
      <c r="EX150" s="1017"/>
      <c r="EY150" s="1017"/>
      <c r="EZ150" s="1017"/>
      <c r="FA150" s="1017"/>
      <c r="FB150" s="1017"/>
      <c r="FC150" s="1017"/>
      <c r="FD150" s="1017"/>
      <c r="FE150" s="1017"/>
      <c r="FF150" s="1017"/>
      <c r="FG150" s="1017"/>
      <c r="FH150" s="1017"/>
      <c r="FI150" s="1017"/>
      <c r="FJ150" s="1017"/>
      <c r="FK150" s="1017"/>
      <c r="FL150" s="1017"/>
      <c r="FM150" s="1017"/>
      <c r="FN150" s="1017"/>
      <c r="FO150" s="1017"/>
      <c r="FP150" s="1017"/>
      <c r="FQ150" s="1017"/>
      <c r="FR150" s="1017"/>
      <c r="FS150" s="1017"/>
      <c r="FT150" s="1017"/>
      <c r="FU150" s="1017"/>
      <c r="FV150" s="1017"/>
      <c r="FW150" s="1017"/>
      <c r="FX150" s="1017"/>
      <c r="FY150" s="1017"/>
      <c r="FZ150" s="1017"/>
      <c r="GA150" s="1017"/>
      <c r="GB150" s="1017"/>
      <c r="GC150" s="1017"/>
      <c r="GD150" s="1017"/>
      <c r="GE150" s="1017"/>
      <c r="GF150" s="1017"/>
      <c r="GG150" s="1017"/>
      <c r="GH150" s="1017"/>
      <c r="GI150" s="1017"/>
      <c r="GJ150" s="1017"/>
      <c r="GK150" s="1017"/>
      <c r="GL150" s="1017"/>
      <c r="GM150" s="1017"/>
      <c r="GN150" s="1017"/>
      <c r="GO150" s="1017"/>
      <c r="GP150" s="1017"/>
      <c r="GQ150" s="1017"/>
      <c r="GR150" s="1017"/>
      <c r="GS150" s="1017"/>
      <c r="GT150" s="1017"/>
      <c r="GU150" s="1017"/>
      <c r="GV150" s="1017"/>
      <c r="GW150" s="1017"/>
      <c r="GX150" s="1017"/>
      <c r="GY150" s="1017"/>
      <c r="GZ150" s="1017"/>
      <c r="HA150" s="1017"/>
      <c r="HB150" s="1017"/>
      <c r="HC150" s="1017"/>
      <c r="HD150" s="1017"/>
      <c r="HE150" s="1017"/>
      <c r="HF150" s="1017"/>
      <c r="HG150" s="1017"/>
      <c r="HH150" s="1017"/>
      <c r="HI150" s="1017"/>
      <c r="HJ150" s="1017"/>
      <c r="HK150" s="1017"/>
      <c r="HL150" s="1017"/>
      <c r="HM150" s="1017"/>
      <c r="HN150" s="1017"/>
      <c r="HO150" s="1017"/>
      <c r="HP150" s="1017"/>
      <c r="HQ150" s="1017"/>
      <c r="HR150" s="1017"/>
      <c r="HS150" s="1017"/>
      <c r="HT150" s="1017"/>
      <c r="HU150" s="1017"/>
      <c r="HV150" s="1017"/>
      <c r="HW150" s="1017"/>
      <c r="HX150" s="1017"/>
      <c r="HY150" s="1017"/>
      <c r="HZ150" s="1017"/>
      <c r="IA150" s="1017"/>
      <c r="IB150" s="1017"/>
      <c r="IC150" s="1017"/>
      <c r="ID150" s="1017"/>
      <c r="IE150" s="1017"/>
      <c r="IF150" s="1017"/>
      <c r="IG150" s="1017"/>
      <c r="IH150" s="1017"/>
      <c r="II150" s="1017"/>
      <c r="IJ150" s="1017"/>
      <c r="IK150" s="1017"/>
      <c r="IL150" s="1017"/>
      <c r="IM150" s="1017"/>
      <c r="IN150" s="1017"/>
      <c r="IO150" s="1017"/>
      <c r="IP150" s="1017"/>
      <c r="IQ150" s="1017"/>
      <c r="IR150" s="1017"/>
      <c r="IS150" s="1017"/>
      <c r="IT150" s="1017"/>
      <c r="IU150" s="1017"/>
      <c r="IV150" s="1017"/>
    </row>
    <row r="152" spans="1:256">
      <c r="A152" s="1017"/>
      <c r="N152" s="1017"/>
      <c r="O152" s="1017"/>
      <c r="P152" s="1017"/>
      <c r="Q152" s="1017"/>
      <c r="R152" s="1017"/>
      <c r="S152" s="1017"/>
      <c r="T152" s="1017"/>
      <c r="U152" s="1017"/>
      <c r="V152" s="1017"/>
      <c r="W152" s="1017"/>
      <c r="X152" s="1017"/>
      <c r="Y152" s="1017"/>
      <c r="Z152" s="1017"/>
      <c r="AA152" s="1017"/>
      <c r="AB152" s="1017"/>
      <c r="AC152" s="1017"/>
      <c r="AD152" s="1017"/>
      <c r="AE152" s="1017"/>
      <c r="AF152" s="1017"/>
      <c r="AG152" s="1017"/>
      <c r="AH152" s="1017"/>
      <c r="AI152" s="1017"/>
      <c r="AJ152" s="1017"/>
      <c r="AK152" s="1017"/>
      <c r="AL152" s="1017"/>
      <c r="AM152" s="1017"/>
      <c r="AN152" s="1017"/>
      <c r="AO152" s="1017"/>
      <c r="AP152" s="1017"/>
      <c r="AQ152" s="1017"/>
      <c r="AR152" s="1017"/>
      <c r="AS152" s="1017"/>
      <c r="AT152" s="1017"/>
      <c r="AU152" s="1017"/>
      <c r="AV152" s="1017"/>
      <c r="AW152" s="1017"/>
      <c r="AX152" s="1017"/>
      <c r="AY152" s="1017"/>
      <c r="AZ152" s="1017"/>
      <c r="BA152" s="1017"/>
      <c r="BB152" s="1017"/>
      <c r="BC152" s="1017"/>
      <c r="BD152" s="1017"/>
      <c r="BE152" s="1017"/>
      <c r="BF152" s="1017"/>
      <c r="BG152" s="1017"/>
      <c r="BH152" s="1017"/>
      <c r="BI152" s="1017"/>
      <c r="BJ152" s="1017"/>
      <c r="BK152" s="1017"/>
      <c r="BL152" s="1017"/>
      <c r="BM152" s="1017"/>
      <c r="BN152" s="1017"/>
      <c r="BO152" s="1017"/>
      <c r="BP152" s="1017"/>
      <c r="BQ152" s="1017"/>
      <c r="BR152" s="1017"/>
      <c r="BS152" s="1017"/>
      <c r="BT152" s="1017"/>
      <c r="BU152" s="1017"/>
      <c r="BV152" s="1017"/>
      <c r="BW152" s="1017"/>
      <c r="BX152" s="1017"/>
      <c r="BY152" s="1017"/>
      <c r="BZ152" s="1017"/>
      <c r="CA152" s="1017"/>
      <c r="CB152" s="1017"/>
      <c r="CC152" s="1017"/>
      <c r="CD152" s="1017"/>
      <c r="CE152" s="1017"/>
      <c r="CF152" s="1017"/>
      <c r="CG152" s="1017"/>
      <c r="CH152" s="1017"/>
      <c r="CI152" s="1017"/>
      <c r="CJ152" s="1017"/>
      <c r="CK152" s="1017"/>
      <c r="CL152" s="1017"/>
      <c r="CM152" s="1017"/>
      <c r="CN152" s="1017"/>
      <c r="CO152" s="1017"/>
      <c r="CP152" s="1017"/>
      <c r="CQ152" s="1017"/>
      <c r="CR152" s="1017"/>
      <c r="CS152" s="1017"/>
      <c r="CT152" s="1017"/>
      <c r="CU152" s="1017"/>
      <c r="CV152" s="1017"/>
      <c r="CW152" s="1017"/>
      <c r="CX152" s="1017"/>
      <c r="CY152" s="1017"/>
      <c r="CZ152" s="1017"/>
      <c r="DA152" s="1017"/>
      <c r="DB152" s="1017"/>
      <c r="DC152" s="1017"/>
      <c r="DD152" s="1017"/>
      <c r="DE152" s="1017"/>
      <c r="DF152" s="1017"/>
      <c r="DG152" s="1017"/>
      <c r="DH152" s="1017"/>
      <c r="DI152" s="1017"/>
      <c r="DJ152" s="1017"/>
      <c r="DK152" s="1017"/>
      <c r="DL152" s="1017"/>
      <c r="DM152" s="1017"/>
      <c r="DN152" s="1017"/>
      <c r="DO152" s="1017"/>
      <c r="DP152" s="1017"/>
      <c r="DQ152" s="1017"/>
      <c r="DR152" s="1017"/>
      <c r="DS152" s="1017"/>
      <c r="DT152" s="1017"/>
      <c r="DU152" s="1017"/>
      <c r="DV152" s="1017"/>
      <c r="DW152" s="1017"/>
      <c r="DX152" s="1017"/>
      <c r="DY152" s="1017"/>
      <c r="DZ152" s="1017"/>
      <c r="EA152" s="1017"/>
      <c r="EB152" s="1017"/>
      <c r="EC152" s="1017"/>
      <c r="ED152" s="1017"/>
      <c r="EE152" s="1017"/>
      <c r="EF152" s="1017"/>
      <c r="EG152" s="1017"/>
      <c r="EH152" s="1017"/>
      <c r="EI152" s="1017"/>
      <c r="EJ152" s="1017"/>
      <c r="EK152" s="1017"/>
      <c r="EL152" s="1017"/>
      <c r="EM152" s="1017"/>
      <c r="EN152" s="1017"/>
      <c r="EO152" s="1017"/>
      <c r="EP152" s="1017"/>
      <c r="EQ152" s="1017"/>
      <c r="ER152" s="1017"/>
      <c r="ES152" s="1017"/>
      <c r="ET152" s="1017"/>
      <c r="EU152" s="1017"/>
      <c r="EV152" s="1017"/>
      <c r="EW152" s="1017"/>
      <c r="EX152" s="1017"/>
      <c r="EY152" s="1017"/>
      <c r="EZ152" s="1017"/>
      <c r="FA152" s="1017"/>
      <c r="FB152" s="1017"/>
      <c r="FC152" s="1017"/>
      <c r="FD152" s="1017"/>
      <c r="FE152" s="1017"/>
      <c r="FF152" s="1017"/>
      <c r="FG152" s="1017"/>
      <c r="FH152" s="1017"/>
      <c r="FI152" s="1017"/>
      <c r="FJ152" s="1017"/>
      <c r="FK152" s="1017"/>
      <c r="FL152" s="1017"/>
      <c r="FM152" s="1017"/>
      <c r="FN152" s="1017"/>
      <c r="FO152" s="1017"/>
      <c r="FP152" s="1017"/>
      <c r="FQ152" s="1017"/>
      <c r="FR152" s="1017"/>
      <c r="FS152" s="1017"/>
      <c r="FT152" s="1017"/>
      <c r="FU152" s="1017"/>
      <c r="FV152" s="1017"/>
      <c r="FW152" s="1017"/>
      <c r="FX152" s="1017"/>
      <c r="FY152" s="1017"/>
      <c r="FZ152" s="1017"/>
      <c r="GA152" s="1017"/>
      <c r="GB152" s="1017"/>
      <c r="GC152" s="1017"/>
      <c r="GD152" s="1017"/>
      <c r="GE152" s="1017"/>
      <c r="GF152" s="1017"/>
      <c r="GG152" s="1017"/>
      <c r="GH152" s="1017"/>
      <c r="GI152" s="1017"/>
      <c r="GJ152" s="1017"/>
      <c r="GK152" s="1017"/>
      <c r="GL152" s="1017"/>
      <c r="GM152" s="1017"/>
      <c r="GN152" s="1017"/>
      <c r="GO152" s="1017"/>
      <c r="GP152" s="1017"/>
      <c r="GQ152" s="1017"/>
      <c r="GR152" s="1017"/>
      <c r="GS152" s="1017"/>
      <c r="GT152" s="1017"/>
      <c r="GU152" s="1017"/>
      <c r="GV152" s="1017"/>
      <c r="GW152" s="1017"/>
      <c r="GX152" s="1017"/>
      <c r="GY152" s="1017"/>
      <c r="GZ152" s="1017"/>
      <c r="HA152" s="1017"/>
      <c r="HB152" s="1017"/>
      <c r="HC152" s="1017"/>
      <c r="HD152" s="1017"/>
      <c r="HE152" s="1017"/>
      <c r="HF152" s="1017"/>
      <c r="HG152" s="1017"/>
      <c r="HH152" s="1017"/>
      <c r="HI152" s="1017"/>
      <c r="HJ152" s="1017"/>
      <c r="HK152" s="1017"/>
      <c r="HL152" s="1017"/>
      <c r="HM152" s="1017"/>
      <c r="HN152" s="1017"/>
      <c r="HO152" s="1017"/>
      <c r="HP152" s="1017"/>
      <c r="HQ152" s="1017"/>
      <c r="HR152" s="1017"/>
      <c r="HS152" s="1017"/>
      <c r="HT152" s="1017"/>
      <c r="HU152" s="1017"/>
      <c r="HV152" s="1017"/>
      <c r="HW152" s="1017"/>
      <c r="HX152" s="1017"/>
      <c r="HY152" s="1017"/>
      <c r="HZ152" s="1017"/>
      <c r="IA152" s="1017"/>
      <c r="IB152" s="1017"/>
      <c r="IC152" s="1017"/>
      <c r="ID152" s="1017"/>
      <c r="IE152" s="1017"/>
      <c r="IF152" s="1017"/>
      <c r="IG152" s="1017"/>
      <c r="IH152" s="1017"/>
      <c r="II152" s="1017"/>
      <c r="IJ152" s="1017"/>
      <c r="IK152" s="1017"/>
      <c r="IL152" s="1017"/>
      <c r="IM152" s="1017"/>
      <c r="IN152" s="1017"/>
      <c r="IO152" s="1017"/>
      <c r="IP152" s="1017"/>
      <c r="IQ152" s="1017"/>
      <c r="IR152" s="1017"/>
      <c r="IS152" s="1017"/>
      <c r="IT152" s="1017"/>
      <c r="IU152" s="1017"/>
      <c r="IV152" s="1017"/>
    </row>
    <row r="159" spans="1:256">
      <c r="A159" s="1017"/>
      <c r="N159" s="1017"/>
      <c r="O159" s="1017"/>
      <c r="P159" s="1017"/>
      <c r="Q159" s="1017"/>
      <c r="R159" s="1017"/>
      <c r="S159" s="1017"/>
      <c r="T159" s="1017"/>
      <c r="U159" s="1017"/>
      <c r="V159" s="1017"/>
      <c r="W159" s="1017"/>
      <c r="X159" s="1017"/>
      <c r="Y159" s="1017"/>
      <c r="Z159" s="1017"/>
      <c r="AA159" s="1017"/>
      <c r="AB159" s="1017"/>
      <c r="AC159" s="1017"/>
      <c r="AD159" s="1017"/>
      <c r="AE159" s="1017"/>
      <c r="AF159" s="1017"/>
      <c r="AG159" s="1017"/>
      <c r="AH159" s="1017"/>
      <c r="AI159" s="1017"/>
      <c r="AJ159" s="1017"/>
      <c r="AK159" s="1017"/>
      <c r="AL159" s="1017"/>
      <c r="AM159" s="1017"/>
      <c r="AN159" s="1017"/>
      <c r="AO159" s="1017"/>
      <c r="AP159" s="1017"/>
      <c r="AQ159" s="1017"/>
      <c r="AR159" s="1017"/>
      <c r="AS159" s="1017"/>
      <c r="AT159" s="1017"/>
      <c r="AU159" s="1017"/>
      <c r="AV159" s="1017"/>
      <c r="AW159" s="1017"/>
      <c r="AX159" s="1017"/>
      <c r="AY159" s="1017"/>
      <c r="AZ159" s="1017"/>
      <c r="BA159" s="1017"/>
      <c r="BB159" s="1017"/>
      <c r="BC159" s="1017"/>
      <c r="BD159" s="1017"/>
      <c r="BE159" s="1017"/>
      <c r="BF159" s="1017"/>
      <c r="BG159" s="1017"/>
      <c r="BH159" s="1017"/>
      <c r="BI159" s="1017"/>
      <c r="BJ159" s="1017"/>
      <c r="BK159" s="1017"/>
      <c r="BL159" s="1017"/>
      <c r="BM159" s="1017"/>
      <c r="BN159" s="1017"/>
      <c r="BO159" s="1017"/>
      <c r="BP159" s="1017"/>
      <c r="BQ159" s="1017"/>
      <c r="BR159" s="1017"/>
      <c r="BS159" s="1017"/>
      <c r="BT159" s="1017"/>
      <c r="BU159" s="1017"/>
      <c r="BV159" s="1017"/>
      <c r="BW159" s="1017"/>
      <c r="BX159" s="1017"/>
      <c r="BY159" s="1017"/>
      <c r="BZ159" s="1017"/>
      <c r="CA159" s="1017"/>
      <c r="CB159" s="1017"/>
      <c r="CC159" s="1017"/>
      <c r="CD159" s="1017"/>
      <c r="CE159" s="1017"/>
      <c r="CF159" s="1017"/>
      <c r="CG159" s="1017"/>
      <c r="CH159" s="1017"/>
      <c r="CI159" s="1017"/>
      <c r="CJ159" s="1017"/>
      <c r="CK159" s="1017"/>
      <c r="CL159" s="1017"/>
      <c r="CM159" s="1017"/>
      <c r="CN159" s="1017"/>
      <c r="CO159" s="1017"/>
      <c r="CP159" s="1017"/>
      <c r="CQ159" s="1017"/>
      <c r="CR159" s="1017"/>
      <c r="CS159" s="1017"/>
      <c r="CT159" s="1017"/>
      <c r="CU159" s="1017"/>
      <c r="CV159" s="1017"/>
      <c r="CW159" s="1017"/>
      <c r="CX159" s="1017"/>
      <c r="CY159" s="1017"/>
      <c r="CZ159" s="1017"/>
      <c r="DA159" s="1017"/>
      <c r="DB159" s="1017"/>
      <c r="DC159" s="1017"/>
      <c r="DD159" s="1017"/>
      <c r="DE159" s="1017"/>
      <c r="DF159" s="1017"/>
      <c r="DG159" s="1017"/>
      <c r="DH159" s="1017"/>
      <c r="DI159" s="1017"/>
      <c r="DJ159" s="1017"/>
      <c r="DK159" s="1017"/>
      <c r="DL159" s="1017"/>
      <c r="DM159" s="1017"/>
      <c r="DN159" s="1017"/>
      <c r="DO159" s="1017"/>
      <c r="DP159" s="1017"/>
      <c r="DQ159" s="1017"/>
      <c r="DR159" s="1017"/>
      <c r="DS159" s="1017"/>
      <c r="DT159" s="1017"/>
      <c r="DU159" s="1017"/>
      <c r="DV159" s="1017"/>
      <c r="DW159" s="1017"/>
      <c r="DX159" s="1017"/>
      <c r="DY159" s="1017"/>
      <c r="DZ159" s="1017"/>
      <c r="EA159" s="1017"/>
      <c r="EB159" s="1017"/>
      <c r="EC159" s="1017"/>
      <c r="ED159" s="1017"/>
      <c r="EE159" s="1017"/>
      <c r="EF159" s="1017"/>
      <c r="EG159" s="1017"/>
      <c r="EH159" s="1017"/>
      <c r="EI159" s="1017"/>
      <c r="EJ159" s="1017"/>
      <c r="EK159" s="1017"/>
      <c r="EL159" s="1017"/>
      <c r="EM159" s="1017"/>
      <c r="EN159" s="1017"/>
      <c r="EO159" s="1017"/>
      <c r="EP159" s="1017"/>
      <c r="EQ159" s="1017"/>
      <c r="ER159" s="1017"/>
      <c r="ES159" s="1017"/>
      <c r="ET159" s="1017"/>
      <c r="EU159" s="1017"/>
      <c r="EV159" s="1017"/>
      <c r="EW159" s="1017"/>
      <c r="EX159" s="1017"/>
      <c r="EY159" s="1017"/>
      <c r="EZ159" s="1017"/>
      <c r="FA159" s="1017"/>
      <c r="FB159" s="1017"/>
      <c r="FC159" s="1017"/>
      <c r="FD159" s="1017"/>
      <c r="FE159" s="1017"/>
      <c r="FF159" s="1017"/>
      <c r="FG159" s="1017"/>
      <c r="FH159" s="1017"/>
      <c r="FI159" s="1017"/>
      <c r="FJ159" s="1017"/>
      <c r="FK159" s="1017"/>
      <c r="FL159" s="1017"/>
      <c r="FM159" s="1017"/>
      <c r="FN159" s="1017"/>
      <c r="FO159" s="1017"/>
      <c r="FP159" s="1017"/>
      <c r="FQ159" s="1017"/>
      <c r="FR159" s="1017"/>
      <c r="FS159" s="1017"/>
      <c r="FT159" s="1017"/>
      <c r="FU159" s="1017"/>
      <c r="FV159" s="1017"/>
      <c r="FW159" s="1017"/>
      <c r="FX159" s="1017"/>
      <c r="FY159" s="1017"/>
      <c r="FZ159" s="1017"/>
      <c r="GA159" s="1017"/>
      <c r="GB159" s="1017"/>
      <c r="GC159" s="1017"/>
      <c r="GD159" s="1017"/>
      <c r="GE159" s="1017"/>
      <c r="GF159" s="1017"/>
      <c r="GG159" s="1017"/>
      <c r="GH159" s="1017"/>
      <c r="GI159" s="1017"/>
      <c r="GJ159" s="1017"/>
      <c r="GK159" s="1017"/>
      <c r="GL159" s="1017"/>
      <c r="GM159" s="1017"/>
      <c r="GN159" s="1017"/>
      <c r="GO159" s="1017"/>
      <c r="GP159" s="1017"/>
      <c r="GQ159" s="1017"/>
      <c r="GR159" s="1017"/>
      <c r="GS159" s="1017"/>
      <c r="GT159" s="1017"/>
      <c r="GU159" s="1017"/>
      <c r="GV159" s="1017"/>
      <c r="GW159" s="1017"/>
      <c r="GX159" s="1017"/>
      <c r="GY159" s="1017"/>
      <c r="GZ159" s="1017"/>
      <c r="HA159" s="1017"/>
      <c r="HB159" s="1017"/>
      <c r="HC159" s="1017"/>
      <c r="HD159" s="1017"/>
      <c r="HE159" s="1017"/>
      <c r="HF159" s="1017"/>
      <c r="HG159" s="1017"/>
      <c r="HH159" s="1017"/>
      <c r="HI159" s="1017"/>
      <c r="HJ159" s="1017"/>
      <c r="HK159" s="1017"/>
      <c r="HL159" s="1017"/>
      <c r="HM159" s="1017"/>
      <c r="HN159" s="1017"/>
      <c r="HO159" s="1017"/>
      <c r="HP159" s="1017"/>
      <c r="HQ159" s="1017"/>
      <c r="HR159" s="1017"/>
      <c r="HS159" s="1017"/>
      <c r="HT159" s="1017"/>
      <c r="HU159" s="1017"/>
      <c r="HV159" s="1017"/>
      <c r="HW159" s="1017"/>
      <c r="HX159" s="1017"/>
      <c r="HY159" s="1017"/>
      <c r="HZ159" s="1017"/>
      <c r="IA159" s="1017"/>
      <c r="IB159" s="1017"/>
      <c r="IC159" s="1017"/>
      <c r="ID159" s="1017"/>
      <c r="IE159" s="1017"/>
      <c r="IF159" s="1017"/>
      <c r="IG159" s="1017"/>
      <c r="IH159" s="1017"/>
      <c r="II159" s="1017"/>
      <c r="IJ159" s="1017"/>
      <c r="IK159" s="1017"/>
      <c r="IL159" s="1017"/>
      <c r="IM159" s="1017"/>
      <c r="IN159" s="1017"/>
      <c r="IO159" s="1017"/>
      <c r="IP159" s="1017"/>
      <c r="IQ159" s="1017"/>
      <c r="IR159" s="1017"/>
      <c r="IS159" s="1017"/>
      <c r="IT159" s="1017"/>
      <c r="IU159" s="1017"/>
      <c r="IV159" s="1017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6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F62"/>
  <sheetViews>
    <sheetView workbookViewId="0" showGridLines="0" rightToLeft="1">
      <selection activeCell="D20" sqref="D20"/>
    </sheetView>
  </sheetViews>
  <sheetFormatPr defaultRowHeight="14.25"/>
  <cols>
    <col min="1" max="1" style="1036" width="5.906494" customWidth="1"/>
    <col min="2" max="2" style="1036" width="39.24461" customWidth="1"/>
    <col min="3" max="3" style="1036" width="12.51901" bestFit="1" customWidth="1"/>
    <col min="4" max="4" style="1036" width="27.39718" bestFit="1" customWidth="1"/>
    <col min="5" max="256" style="1036"/>
  </cols>
  <sheetData>
    <row r="1" spans="2:6" ht="15" customHeight="1">
      <c r="B1" s="1037" t="s">
        <v>31</v>
      </c>
      <c r="C1" s="1038"/>
      <c r="D1" s="1039"/>
      <c r="F1" s="1040"/>
    </row>
    <row r="2" spans="2:6" ht="15" customHeight="1">
      <c r="B2" s="1041" t="s">
        <v>1</v>
      </c>
      <c r="C2" s="1042"/>
      <c r="D2" s="1043"/>
      <c r="F2" s="1040"/>
    </row>
    <row r="3" spans="2:6" ht="15" customHeight="1">
      <c r="B3" s="1044" t="s">
        <v>2</v>
      </c>
      <c r="C3" s="1045">
        <v>41364</v>
      </c>
      <c r="D3" s="1046"/>
      <c r="F3" s="1040"/>
    </row>
    <row r="4" spans="2:6" ht="15" customHeight="1">
      <c r="B4" s="1044" t="s">
        <v>3</v>
      </c>
      <c r="C4" s="1047" t="s">
        <v>4</v>
      </c>
      <c r="D4" s="1046"/>
      <c r="F4" s="1040"/>
    </row>
    <row r="5" spans="2:6" ht="15" customHeight="1">
      <c r="B5" s="1044" t="s">
        <v>5</v>
      </c>
      <c r="C5" s="1047" t="s">
        <v>6</v>
      </c>
      <c r="D5" s="1046"/>
      <c r="F5" s="1040"/>
    </row>
    <row r="6" spans="2:6" ht="15" customHeight="1">
      <c r="B6" s="1044" t="s">
        <v>7</v>
      </c>
      <c r="C6" s="1048">
        <v>162</v>
      </c>
      <c r="D6" s="1046"/>
      <c r="F6" s="1040"/>
    </row>
    <row r="7" spans="2:6" ht="15" customHeight="1">
      <c r="B7" s="1044"/>
      <c r="C7" s="1048"/>
      <c r="D7" s="1046"/>
      <c r="F7" s="1040"/>
    </row>
    <row r="8" spans="2:6">
      <c r="B8" s="1049" t="str">
        <v>ט. יתרות התחייבות להשקעה - מקפת עמיתים נכון לתאריך 31/03/2013</v>
      </c>
      <c r="C8" s="1050"/>
      <c r="D8" s="1051"/>
      <c r="E8" s="1044"/>
    </row>
    <row r="9" spans="2:6">
      <c r="B9" s="1052"/>
      <c r="C9" s="1050"/>
      <c r="D9" s="1051"/>
      <c r="E9" s="1044"/>
    </row>
    <row r="10" spans="2:6">
      <c r="B10" s="1053"/>
      <c r="C10" s="1054" t="str">
        <v>סכום ההתחייבות</v>
      </c>
      <c r="D10" s="1055" t="str">
        <v>תאריך סיום ההתחייבות</v>
      </c>
    </row>
    <row r="11" spans="2:6">
      <c r="B11" s="1056"/>
      <c r="C11" s="1057" t="str">
        <v>באלפי ₪ </v>
      </c>
      <c r="D11" s="1058" t="str">
        <v>(תאריך )</v>
      </c>
    </row>
    <row r="12" spans="2:6">
      <c r="B12" s="1042"/>
      <c r="C12" s="1059"/>
      <c r="D12" s="1060"/>
    </row>
    <row r="13" spans="2:6">
      <c r="B13" s="1061" t="s">
        <v>82</v>
      </c>
      <c r="C13" s="1062"/>
      <c r="D13" s="1063"/>
    </row>
    <row r="14" spans="2:6">
      <c r="B14" s="1064" t="s">
        <v>293</v>
      </c>
      <c r="C14" s="1065">
        <v>912</v>
      </c>
      <c r="D14" s="1066">
        <v>42461</v>
      </c>
    </row>
    <row r="15" spans="2:6">
      <c r="B15" s="1067" t="s">
        <v>294</v>
      </c>
      <c r="C15" s="1065">
        <v>329.73</v>
      </c>
      <c r="D15" s="1066">
        <v>41913</v>
      </c>
    </row>
    <row r="16" spans="2:6">
      <c r="B16" s="1067" t="s">
        <v>290</v>
      </c>
      <c r="C16" s="1065">
        <v>2480.64</v>
      </c>
      <c r="D16" s="1066">
        <v>42826</v>
      </c>
    </row>
    <row r="17" spans="2:6">
      <c r="B17" s="1067" t="s">
        <v>291</v>
      </c>
      <c r="C17" s="1065">
        <v>791.98</v>
      </c>
      <c r="D17" s="1066">
        <v>41518</v>
      </c>
    </row>
    <row r="18" spans="2:6">
      <c r="B18" s="1067" t="s">
        <v>292</v>
      </c>
      <c r="C18" s="1068">
        <v>465.26</v>
      </c>
      <c r="D18" s="1069">
        <v>42064</v>
      </c>
    </row>
    <row r="19" spans="2:6">
      <c r="B19" s="1067" t="s">
        <v>295</v>
      </c>
      <c r="C19" s="1065">
        <v>2174.22</v>
      </c>
      <c r="D19" s="1066">
        <v>41609</v>
      </c>
    </row>
    <row r="20" spans="2:6">
      <c r="B20" s="1067" t="s">
        <v>296</v>
      </c>
      <c r="C20" s="1065">
        <v>3625.16</v>
      </c>
      <c r="D20" s="1066">
        <v>41852</v>
      </c>
    </row>
    <row r="21" spans="2:6">
      <c r="B21" s="1067" t="s">
        <v>297</v>
      </c>
      <c r="C21" s="1065">
        <v>182.4</v>
      </c>
      <c r="D21" s="1066">
        <v>41426</v>
      </c>
    </row>
    <row r="22" spans="2:6">
      <c r="B22" s="1067" t="s">
        <v>314</v>
      </c>
      <c r="C22" s="1065">
        <v>3761.38</v>
      </c>
      <c r="D22" s="1066">
        <v>43282</v>
      </c>
    </row>
    <row r="23" spans="2:6">
      <c r="B23" s="1067" t="s">
        <v>299</v>
      </c>
      <c r="C23" s="1065">
        <v>1652.99</v>
      </c>
      <c r="D23" s="1066">
        <v>41883</v>
      </c>
    </row>
    <row r="24" spans="2:6">
      <c r="B24" s="1067" t="s">
        <v>300</v>
      </c>
      <c r="C24" s="1065">
        <v>1899.53</v>
      </c>
      <c r="D24" s="1066">
        <v>42278</v>
      </c>
    </row>
    <row r="25" spans="2:6">
      <c r="B25" s="1067" t="str">
        <v>Fortissimo Capital Fund Israel II</v>
      </c>
      <c r="C25" s="1065">
        <v>3192</v>
      </c>
      <c r="D25" s="1066">
        <v>42278</v>
      </c>
    </row>
    <row r="26" spans="2:6">
      <c r="B26" s="1067" t="str">
        <v>Fortissimo Capital Fund Israel</v>
      </c>
      <c r="C26" s="1065">
        <v>2644.8</v>
      </c>
      <c r="D26" s="1066">
        <v>41365</v>
      </c>
    </row>
    <row r="27" spans="2:6">
      <c r="B27" s="1067" t="s">
        <v>302</v>
      </c>
      <c r="C27" s="1065">
        <v>6861.89</v>
      </c>
      <c r="D27" s="1066">
        <v>41609</v>
      </c>
    </row>
    <row r="28" spans="2:6">
      <c r="B28" s="1070" t="s">
        <v>303</v>
      </c>
      <c r="C28" s="1065">
        <v>1376.46</v>
      </c>
      <c r="D28" s="1066">
        <v>42217</v>
      </c>
    </row>
    <row r="29" spans="2:6">
      <c r="B29" s="1067" t="str">
        <v>sky 2</v>
      </c>
      <c r="C29" s="1065">
        <v>15208.3</v>
      </c>
      <c r="D29" s="1066">
        <v>44012</v>
      </c>
    </row>
    <row r="30" spans="2:6">
      <c r="B30" s="1070" t="s">
        <v>304</v>
      </c>
      <c r="C30" s="1068">
        <v>649.22</v>
      </c>
      <c r="D30" s="1069">
        <v>41791</v>
      </c>
    </row>
    <row r="31" spans="2:6">
      <c r="B31" s="1070" t="str">
        <v>קלינטק 2</v>
      </c>
      <c r="C31" s="1065">
        <v>5224.85</v>
      </c>
      <c r="D31" s="1066">
        <v>44305</v>
      </c>
    </row>
    <row r="32" spans="2:6">
      <c r="B32" s="1070" t="str">
        <v>אורבימד</v>
      </c>
      <c r="C32" s="1065">
        <v>6185.33</v>
      </c>
      <c r="D32" s="1066">
        <v>44290</v>
      </c>
    </row>
    <row r="33" spans="2:6">
      <c r="B33" s="1070" t="s">
        <v>315</v>
      </c>
      <c r="C33" s="1065">
        <v>415.87</v>
      </c>
      <c r="D33" s="1066">
        <v>41883</v>
      </c>
    </row>
    <row r="34" spans="2:6">
      <c r="B34" s="1070" t="s">
        <v>312</v>
      </c>
      <c r="C34" s="1065">
        <v>12441.94</v>
      </c>
      <c r="D34" s="1066">
        <v>42401</v>
      </c>
    </row>
    <row r="35" spans="2:6">
      <c r="B35" s="1070" t="str">
        <v>accel med</v>
      </c>
      <c r="C35" s="1065">
        <v>2228.33</v>
      </c>
      <c r="D35" s="1066">
        <v>43344</v>
      </c>
    </row>
    <row r="36" spans="2:6">
      <c r="B36" s="1070" t="s">
        <v>308</v>
      </c>
      <c r="C36" s="1065">
        <v>1949.55</v>
      </c>
      <c r="D36" s="1066">
        <v>41699</v>
      </c>
    </row>
    <row r="37" spans="2:6">
      <c r="B37" s="1070" t="str">
        <v>ANTOMIA</v>
      </c>
      <c r="C37" s="1065">
        <v>3928.43</v>
      </c>
      <c r="D37" s="1066">
        <v>43109</v>
      </c>
    </row>
    <row r="38" spans="2:6">
      <c r="B38" s="1070" t="s">
        <v>301</v>
      </c>
      <c r="C38" s="1068">
        <v>8481.6</v>
      </c>
      <c r="D38" s="1069">
        <v>44738</v>
      </c>
    </row>
    <row r="39" spans="2:6">
      <c r="B39" s="1070" t="s">
        <v>286</v>
      </c>
      <c r="C39" s="1068">
        <f>44792849.1202853/1000</f>
        <v>44792.8491202853</v>
      </c>
      <c r="D39" s="1069">
        <v>41972</v>
      </c>
    </row>
    <row r="40" spans="2:6">
      <c r="B40" s="1070" t="str">
        <v>גורם 27</v>
      </c>
      <c r="C40" s="1068">
        <f>3510521.4975/1000</f>
        <v>3510.5214975</v>
      </c>
      <c r="D40" s="1069">
        <v>41694</v>
      </c>
    </row>
    <row r="41" spans="2:6">
      <c r="B41" s="1070" t="s">
        <v>284</v>
      </c>
      <c r="C41" s="1068">
        <f>22755055.4507703/1000</f>
        <v>22755.0554507703</v>
      </c>
      <c r="D41" s="1069">
        <v>41364</v>
      </c>
    </row>
    <row r="42" spans="2:6">
      <c r="B42" s="1070" t="str">
        <v>גורם 33</v>
      </c>
      <c r="C42" s="1068">
        <f>46838724.5301333/1000</f>
        <v>46838.7245301333</v>
      </c>
      <c r="D42" s="1069">
        <v>42004</v>
      </c>
    </row>
    <row r="43" spans="2:6">
      <c r="B43" s="1070" t="s">
        <v>288</v>
      </c>
      <c r="C43" s="1068">
        <f>7321189.81676721/1000</f>
        <v>7321.18981676721</v>
      </c>
      <c r="D43" s="1069">
        <v>41852</v>
      </c>
    </row>
    <row r="44" spans="2:6">
      <c r="B44" s="1070" t="s">
        <v>287</v>
      </c>
      <c r="C44" s="1068">
        <f>35363452.5877538/1000</f>
        <v>35363.4525877538</v>
      </c>
      <c r="D44" s="1069">
        <v>42583</v>
      </c>
    </row>
    <row r="45" spans="2:6">
      <c r="B45" s="1061" t="str">
        <v>סה"כ בישראל</v>
      </c>
      <c r="C45" s="1071">
        <f>SUM(C14:C44)</f>
        <v>249645.65300321</v>
      </c>
      <c r="D45" s="1072"/>
    </row>
    <row r="46" spans="2:6">
      <c r="B46" s="1042"/>
      <c r="C46" s="1073"/>
    </row>
    <row r="47" spans="2:6">
      <c r="B47" s="1042"/>
      <c r="C47" s="1073"/>
    </row>
    <row r="48" spans="2:6">
      <c r="B48" s="1074" t="s">
        <v>91</v>
      </c>
      <c r="C48" s="1062"/>
      <c r="D48" s="1063"/>
    </row>
    <row r="49" spans="2:6">
      <c r="B49" s="1064" t="s">
        <v>309</v>
      </c>
      <c r="C49" s="1065">
        <v>6991.8</v>
      </c>
      <c r="D49" s="1066">
        <v>41760</v>
      </c>
    </row>
    <row r="50" spans="2:6">
      <c r="B50" s="1067" t="s">
        <v>310</v>
      </c>
      <c r="C50" s="1065">
        <v>5582.63</v>
      </c>
      <c r="D50" s="1066">
        <v>41426</v>
      </c>
    </row>
    <row r="51" spans="2:6">
      <c r="B51" s="1067" t="str">
        <v>G'avea Investment Fund II</v>
      </c>
      <c r="C51" s="1065">
        <v>729.6</v>
      </c>
      <c r="D51" s="1066">
        <v>43282</v>
      </c>
    </row>
    <row r="52" spans="2:6">
      <c r="B52" s="1067" t="s">
        <v>311</v>
      </c>
      <c r="C52" s="1065">
        <v>851.28</v>
      </c>
      <c r="D52" s="1066">
        <v>42156</v>
      </c>
    </row>
    <row r="53" spans="2:6">
      <c r="B53" s="1067" t="str">
        <v>Infinity Israel-China Fund L.P</v>
      </c>
      <c r="C53" s="1065">
        <v>3648</v>
      </c>
      <c r="D53" s="1066">
        <v>42125</v>
      </c>
    </row>
    <row r="54" spans="2:6">
      <c r="B54" s="1067" t="str">
        <v>סיאייסיסי</v>
      </c>
      <c r="C54" s="1065">
        <v>6819.02</v>
      </c>
      <c r="D54" s="1066">
        <v>44196</v>
      </c>
    </row>
    <row r="55" spans="2:6">
      <c r="B55" s="1067" t="str">
        <v>גאביה 4</v>
      </c>
      <c r="C55" s="1065">
        <v>8025.6</v>
      </c>
      <c r="D55" s="1066">
        <v>44378</v>
      </c>
    </row>
    <row r="56" spans="2:6">
      <c r="B56" s="1067" t="str">
        <v>SELENE</v>
      </c>
      <c r="C56" s="1065">
        <v>4273.33</v>
      </c>
      <c r="D56" s="1066">
        <v>43076</v>
      </c>
    </row>
    <row r="57" spans="2:6">
      <c r="B57" s="1067" t="s">
        <v>307</v>
      </c>
      <c r="C57" s="1068">
        <v>2812.1</v>
      </c>
      <c r="D57" s="1069">
        <v>41760</v>
      </c>
    </row>
    <row r="58" spans="2:6">
      <c r="B58" s="1067" t="s">
        <v>313</v>
      </c>
      <c r="C58" s="1065">
        <v>8582.78</v>
      </c>
      <c r="D58" s="1066">
        <v>44924</v>
      </c>
    </row>
    <row r="59" spans="2:6">
      <c r="B59" s="1070" t="s">
        <v>316</v>
      </c>
      <c r="C59" s="1068">
        <v>3345.16</v>
      </c>
      <c r="D59" s="1069">
        <v>42736</v>
      </c>
    </row>
    <row r="60" spans="2:6">
      <c r="B60" s="1061" t="s">
        <v>70</v>
      </c>
      <c r="C60" s="1071">
        <f>SUM(C49:C59)</f>
        <v>51661.3</v>
      </c>
      <c r="D60" s="1075"/>
    </row>
    <row r="61" spans="2:6">
      <c r="B61" s="1076"/>
      <c r="C61" s="1077"/>
      <c r="D61" s="1078"/>
    </row>
    <row r="62" spans="2:6">
      <c r="B62" s="1061" t="str">
        <v>סה"כ יתרות התחייבות להשקעה</v>
      </c>
      <c r="C62" s="1071">
        <f>+C60+C45</f>
        <v>301306.95300321</v>
      </c>
      <c r="D62" s="1075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portrait" pageOrder="downThenOver" paperSize="9" scale="83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72"/>
  <sheetViews>
    <sheetView topLeftCell="A64" workbookViewId="0" showGridLines="0" rightToLeft="1">
      <selection activeCell="B2" sqref="B2"/>
    </sheetView>
  </sheetViews>
  <sheetFormatPr defaultRowHeight="14.25"/>
  <cols>
    <col min="1" max="1" style="92" width="4.253365" customWidth="1"/>
    <col min="2" max="2" style="92" width="20.78466" bestFit="1" customWidth="1"/>
    <col min="3" max="3" style="92" width="25.60629" customWidth="1"/>
    <col min="4" max="4" style="92" width="9.074993" bestFit="1" customWidth="1"/>
    <col min="5" max="5" style="92" width="7.559624" customWidth="1"/>
    <col min="6" max="6" style="92" width="8.937232" bestFit="1" customWidth="1"/>
    <col min="7" max="7" style="92" width="8.66171" bestFit="1" customWidth="1"/>
    <col min="8" max="8" style="92" width="11.55469" bestFit="1" customWidth="1"/>
    <col min="9" max="9" style="92" width="11.83021" customWidth="1"/>
    <col min="10" max="10" style="92" width="15.13647" customWidth="1"/>
    <col min="11" max="11" style="92" width="12.65677" customWidth="1"/>
    <col min="12" max="12" style="92" width="12.9323" customWidth="1"/>
    <col min="13" max="13" style="92" width="14.99871" customWidth="1"/>
    <col min="14" max="14" style="92" width="19.13153" customWidth="1"/>
    <col min="15" max="15" style="92" width="15.13647" customWidth="1"/>
    <col min="16" max="16" style="92" width="15.27423" customWidth="1"/>
    <col min="17" max="256" style="92"/>
  </cols>
  <sheetData>
    <row r="1" spans="1:256">
      <c r="B1" s="93" t="s">
        <v>31</v>
      </c>
      <c r="C1" s="94"/>
      <c r="D1" s="95"/>
      <c r="F1" s="96"/>
    </row>
    <row r="2" spans="1:256">
      <c r="B2" s="97" t="s">
        <v>1</v>
      </c>
      <c r="C2" s="98"/>
      <c r="D2" s="99"/>
      <c r="F2" s="96"/>
    </row>
    <row r="3" spans="1:256">
      <c r="B3" s="100" t="s">
        <v>2</v>
      </c>
      <c r="C3" s="101">
        <v>41364</v>
      </c>
      <c r="D3" s="102"/>
      <c r="F3" s="96"/>
    </row>
    <row r="4" spans="1:256">
      <c r="B4" s="100" t="s">
        <v>3</v>
      </c>
      <c r="C4" s="103" t="s">
        <v>4</v>
      </c>
      <c r="D4" s="102"/>
      <c r="F4" s="96"/>
    </row>
    <row r="5" spans="1:256">
      <c r="B5" s="100" t="s">
        <v>5</v>
      </c>
      <c r="C5" s="103" t="s">
        <v>6</v>
      </c>
      <c r="D5" s="102"/>
      <c r="F5" s="96"/>
    </row>
    <row r="6" spans="1:256">
      <c r="B6" s="100" t="s">
        <v>7</v>
      </c>
      <c r="C6" s="104">
        <v>162</v>
      </c>
      <c r="D6" s="102"/>
      <c r="F6" s="96"/>
    </row>
    <row r="8" spans="1:256">
      <c r="B8" s="105" t="str">
        <v>א. מזומנים ושווי מזומנים</v>
      </c>
      <c r="C8" s="105"/>
      <c r="D8" s="105"/>
      <c r="E8" s="105"/>
      <c r="F8" s="105"/>
      <c r="G8" s="105"/>
      <c r="H8" s="105"/>
      <c r="I8" s="105"/>
      <c r="J8" s="105"/>
      <c r="K8" s="105"/>
    </row>
    <row r="9" spans="1:256">
      <c r="A9" s="106"/>
      <c r="B9" s="107"/>
      <c r="C9" s="108"/>
      <c r="D9" s="109" t="str">
        <v>מספר ני"ע</v>
      </c>
      <c r="E9" s="109" t="str">
        <v>דירוג</v>
      </c>
      <c r="F9" s="109" t="s">
        <v>43</v>
      </c>
      <c r="G9" s="109" t="s">
        <v>44</v>
      </c>
      <c r="H9" s="109" t="str">
        <v>שיעור הריבית</v>
      </c>
      <c r="I9" s="109" t="str">
        <v>תשואה לפידיון</v>
      </c>
      <c r="J9" s="110" t="str">
        <v>שווי שוק</v>
      </c>
      <c r="K9" s="111" t="str">
        <v>שעור מנכסי השקעה</v>
      </c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6"/>
      <c r="CE9" s="106"/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6"/>
      <c r="CX9" s="106"/>
      <c r="CY9" s="106"/>
      <c r="CZ9" s="106"/>
      <c r="DA9" s="106"/>
      <c r="DB9" s="106"/>
      <c r="DC9" s="106"/>
      <c r="DD9" s="106"/>
      <c r="DE9" s="106"/>
      <c r="DF9" s="106"/>
      <c r="DG9" s="106"/>
      <c r="DH9" s="106"/>
      <c r="DI9" s="106"/>
      <c r="DJ9" s="106"/>
      <c r="DK9" s="106"/>
      <c r="DL9" s="106"/>
      <c r="DM9" s="106"/>
      <c r="DN9" s="106"/>
      <c r="DO9" s="106"/>
      <c r="DP9" s="106"/>
      <c r="DQ9" s="106"/>
      <c r="DR9" s="106"/>
      <c r="DS9" s="106"/>
      <c r="DT9" s="106"/>
      <c r="DU9" s="106"/>
      <c r="DV9" s="106"/>
      <c r="DW9" s="106"/>
      <c r="DX9" s="106"/>
      <c r="DY9" s="106"/>
      <c r="DZ9" s="106"/>
      <c r="EA9" s="106"/>
      <c r="EB9" s="106"/>
      <c r="EC9" s="106"/>
      <c r="ED9" s="106"/>
      <c r="EE9" s="106"/>
      <c r="EF9" s="106"/>
      <c r="EG9" s="106"/>
      <c r="EH9" s="106"/>
      <c r="EI9" s="106"/>
      <c r="EJ9" s="106"/>
      <c r="EK9" s="106"/>
      <c r="EL9" s="106"/>
      <c r="EM9" s="106"/>
      <c r="EN9" s="106"/>
      <c r="EO9" s="106"/>
      <c r="EP9" s="106"/>
      <c r="EQ9" s="106"/>
      <c r="ER9" s="106"/>
      <c r="ES9" s="106"/>
      <c r="ET9" s="106"/>
      <c r="EU9" s="106"/>
      <c r="EV9" s="106"/>
      <c r="EW9" s="106"/>
      <c r="EX9" s="106"/>
      <c r="EY9" s="106"/>
      <c r="EZ9" s="106"/>
      <c r="FA9" s="106"/>
      <c r="FB9" s="106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6"/>
      <c r="FO9" s="106"/>
      <c r="FP9" s="106"/>
      <c r="FQ9" s="106"/>
      <c r="FR9" s="106"/>
      <c r="FS9" s="106"/>
      <c r="FT9" s="106"/>
      <c r="FU9" s="106"/>
      <c r="FV9" s="106"/>
      <c r="FW9" s="106"/>
      <c r="FX9" s="106"/>
      <c r="FY9" s="106"/>
      <c r="FZ9" s="106"/>
      <c r="GA9" s="106"/>
      <c r="GB9" s="106"/>
      <c r="GC9" s="106"/>
      <c r="GD9" s="106"/>
      <c r="GE9" s="106"/>
      <c r="GF9" s="106"/>
      <c r="GG9" s="106"/>
      <c r="GH9" s="106"/>
      <c r="GI9" s="106"/>
      <c r="GJ9" s="106"/>
      <c r="GK9" s="106"/>
      <c r="GL9" s="106"/>
      <c r="GM9" s="106"/>
      <c r="GN9" s="106"/>
      <c r="GO9" s="106"/>
      <c r="GP9" s="106"/>
      <c r="GQ9" s="106"/>
      <c r="GR9" s="106"/>
      <c r="GS9" s="106"/>
      <c r="GT9" s="106"/>
      <c r="GU9" s="106"/>
      <c r="GV9" s="106"/>
      <c r="GW9" s="106"/>
      <c r="GX9" s="106"/>
      <c r="GY9" s="106"/>
      <c r="GZ9" s="106"/>
      <c r="HA9" s="106"/>
      <c r="HB9" s="106"/>
      <c r="HC9" s="106"/>
      <c r="HD9" s="106"/>
      <c r="HE9" s="106"/>
      <c r="HF9" s="106"/>
      <c r="HG9" s="106"/>
      <c r="HH9" s="106"/>
      <c r="HI9" s="106"/>
      <c r="HJ9" s="106"/>
      <c r="HK9" s="106"/>
      <c r="HL9" s="106"/>
      <c r="HM9" s="106"/>
      <c r="HN9" s="106"/>
      <c r="HO9" s="106"/>
      <c r="HP9" s="106"/>
      <c r="HQ9" s="106"/>
      <c r="HR9" s="106"/>
      <c r="HS9" s="106"/>
      <c r="HT9" s="106"/>
      <c r="HU9" s="106"/>
      <c r="HV9" s="106"/>
      <c r="HW9" s="106"/>
      <c r="HX9" s="106"/>
      <c r="HY9" s="106"/>
      <c r="HZ9" s="106"/>
      <c r="IA9" s="106"/>
      <c r="IB9" s="106"/>
      <c r="IC9" s="106"/>
      <c r="ID9" s="106"/>
      <c r="IE9" s="106"/>
      <c r="IF9" s="106"/>
      <c r="IG9" s="106"/>
      <c r="IH9" s="106"/>
      <c r="II9" s="106"/>
      <c r="IJ9" s="106"/>
      <c r="IK9" s="106"/>
      <c r="IL9" s="106"/>
      <c r="IM9" s="106"/>
      <c r="IN9" s="106"/>
      <c r="IO9" s="106"/>
      <c r="IP9" s="106"/>
      <c r="IQ9" s="106"/>
      <c r="IR9" s="106"/>
      <c r="IS9" s="106"/>
      <c r="IT9" s="106"/>
      <c r="IU9" s="106"/>
      <c r="IV9" s="106"/>
    </row>
    <row r="10" spans="1:256">
      <c r="B10" s="112"/>
      <c r="C10" s="113"/>
      <c r="D10" s="114"/>
      <c r="E10" s="114"/>
      <c r="F10" s="114"/>
      <c r="G10" s="115"/>
      <c r="H10" s="114" t="s">
        <v>45</v>
      </c>
      <c r="I10" s="114" t="s">
        <v>45</v>
      </c>
      <c r="J10" s="116" t="str">
        <v>אלפי ₪</v>
      </c>
      <c r="K10" s="117" t="s">
        <v>45</v>
      </c>
    </row>
    <row r="11" spans="1:256">
      <c r="B11" s="112"/>
      <c r="C11" s="113"/>
      <c r="D11" s="118" t="str">
        <v>(1)</v>
      </c>
      <c r="E11" s="118" t="str">
        <v>(2)</v>
      </c>
      <c r="F11" s="118" t="str">
        <v>(3)</v>
      </c>
      <c r="G11" s="118" t="str">
        <v>(4)</v>
      </c>
      <c r="H11" s="118" t="str">
        <v>(5)</v>
      </c>
      <c r="I11" s="118" t="str">
        <v>(6)</v>
      </c>
      <c r="J11" s="119" t="str">
        <v>(7)</v>
      </c>
      <c r="K11" s="120" t="str">
        <v>(8)</v>
      </c>
    </row>
    <row r="12" spans="1:256">
      <c r="A12" s="100"/>
      <c r="B12" s="121" t="str">
        <v>בישראל:</v>
      </c>
      <c r="C12" s="122"/>
      <c r="D12" s="123"/>
      <c r="E12" s="123"/>
      <c r="F12" s="123"/>
      <c r="G12" s="124"/>
      <c r="H12" s="125"/>
      <c r="I12" s="125"/>
      <c r="J12" s="126"/>
      <c r="K12" s="125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0"/>
      <c r="DX12" s="100"/>
      <c r="DY12" s="100"/>
      <c r="DZ12" s="100"/>
      <c r="EA12" s="100"/>
      <c r="EB12" s="100"/>
      <c r="EC12" s="100"/>
      <c r="ED12" s="100"/>
      <c r="EE12" s="100"/>
      <c r="EF12" s="100"/>
      <c r="EG12" s="100"/>
      <c r="EH12" s="100"/>
      <c r="EI12" s="100"/>
      <c r="EJ12" s="100"/>
      <c r="EK12" s="100"/>
      <c r="EL12" s="100"/>
      <c r="EM12" s="100"/>
      <c r="EN12" s="100"/>
      <c r="EO12" s="100"/>
      <c r="EP12" s="100"/>
      <c r="EQ12" s="100"/>
      <c r="ER12" s="100"/>
      <c r="ES12" s="100"/>
      <c r="ET12" s="100"/>
      <c r="EU12" s="100"/>
      <c r="EV12" s="100"/>
      <c r="EW12" s="100"/>
      <c r="EX12" s="100"/>
      <c r="EY12" s="100"/>
      <c r="EZ12" s="100"/>
      <c r="FA12" s="100"/>
      <c r="FB12" s="100"/>
      <c r="FC12" s="100"/>
      <c r="FD12" s="100"/>
      <c r="FE12" s="100"/>
      <c r="FF12" s="100"/>
      <c r="FG12" s="100"/>
      <c r="FH12" s="100"/>
      <c r="FI12" s="100"/>
      <c r="FJ12" s="100"/>
      <c r="FK12" s="100"/>
      <c r="FL12" s="100"/>
      <c r="FM12" s="100"/>
      <c r="FN12" s="100"/>
      <c r="FO12" s="100"/>
      <c r="FP12" s="100"/>
      <c r="FQ12" s="100"/>
      <c r="FR12" s="100"/>
      <c r="FS12" s="100"/>
      <c r="FT12" s="100"/>
      <c r="FU12" s="100"/>
      <c r="FV12" s="100"/>
      <c r="FW12" s="100"/>
      <c r="FX12" s="100"/>
      <c r="FY12" s="100"/>
      <c r="FZ12" s="100"/>
      <c r="GA12" s="100"/>
      <c r="GB12" s="100"/>
      <c r="GC12" s="100"/>
      <c r="GD12" s="100"/>
      <c r="GE12" s="100"/>
      <c r="GF12" s="100"/>
      <c r="GG12" s="100"/>
      <c r="GH12" s="100"/>
      <c r="GI12" s="100"/>
      <c r="GJ12" s="100"/>
      <c r="GK12" s="100"/>
      <c r="GL12" s="100"/>
      <c r="GM12" s="100"/>
      <c r="GN12" s="100"/>
      <c r="GO12" s="100"/>
      <c r="GP12" s="100"/>
      <c r="GQ12" s="100"/>
      <c r="GR12" s="100"/>
      <c r="GS12" s="100"/>
      <c r="GT12" s="100"/>
      <c r="GU12" s="100"/>
      <c r="GV12" s="100"/>
      <c r="GW12" s="100"/>
      <c r="GX12" s="100"/>
      <c r="GY12" s="100"/>
      <c r="GZ12" s="100"/>
      <c r="HA12" s="100"/>
      <c r="HB12" s="100"/>
      <c r="HC12" s="100"/>
      <c r="HD12" s="100"/>
      <c r="HE12" s="100"/>
      <c r="HF12" s="100"/>
      <c r="HG12" s="100"/>
      <c r="HH12" s="100"/>
      <c r="HI12" s="100"/>
      <c r="HJ12" s="100"/>
      <c r="HK12" s="100"/>
      <c r="HL12" s="100"/>
      <c r="HM12" s="100"/>
      <c r="HN12" s="100"/>
      <c r="HO12" s="100"/>
      <c r="HP12" s="100"/>
      <c r="HQ12" s="100"/>
      <c r="HR12" s="100"/>
      <c r="HS12" s="100"/>
      <c r="HT12" s="100"/>
      <c r="HU12" s="100"/>
      <c r="HV12" s="100"/>
      <c r="HW12" s="100"/>
      <c r="HX12" s="100"/>
      <c r="HY12" s="100"/>
      <c r="HZ12" s="100"/>
      <c r="IA12" s="100"/>
      <c r="IB12" s="100"/>
      <c r="IC12" s="100"/>
      <c r="ID12" s="100"/>
      <c r="IE12" s="100"/>
      <c r="IF12" s="100"/>
      <c r="IG12" s="100"/>
      <c r="IH12" s="100"/>
      <c r="II12" s="100"/>
      <c r="IJ12" s="100"/>
      <c r="IK12" s="100"/>
      <c r="IL12" s="100"/>
      <c r="IM12" s="100"/>
      <c r="IN12" s="100"/>
      <c r="IO12" s="100"/>
      <c r="IP12" s="100"/>
      <c r="IQ12" s="100"/>
      <c r="IR12" s="100"/>
      <c r="IS12" s="100"/>
      <c r="IT12" s="100"/>
      <c r="IU12" s="100"/>
      <c r="IV12" s="100"/>
    </row>
    <row r="13" spans="1:256">
      <c r="B13" s="121"/>
      <c r="C13" s="121" t="str">
        <v>יתרות מזומנים ועו"ש בש"ח</v>
      </c>
      <c r="D13" s="127"/>
      <c r="E13" s="127"/>
      <c r="F13" s="127"/>
      <c r="G13" s="128" t="s">
        <v>46</v>
      </c>
      <c r="H13" s="129"/>
      <c r="I13" s="129"/>
      <c r="J13" s="130">
        <f>SUM(J14:J19)</f>
        <v>127917.05677001</v>
      </c>
      <c r="K13" s="131">
        <f>+J13/'סיכום נכסי הקרן'!total</f>
        <v>0.00399731879083742</v>
      </c>
    </row>
    <row r="14" spans="1:256">
      <c r="B14" s="112"/>
      <c r="C14" s="112" t="s">
        <v>47</v>
      </c>
      <c r="D14" s="123"/>
      <c r="E14" s="123" t="s">
        <v>48</v>
      </c>
      <c r="F14" s="123" t="s">
        <v>49</v>
      </c>
      <c r="G14" s="124" t="s">
        <v>46</v>
      </c>
      <c r="H14" s="125">
        <v>1.62</v>
      </c>
      <c r="I14" s="125">
        <v>1.62</v>
      </c>
      <c r="J14" s="126">
        <f>126203.99463+1287.575</f>
        <v>127491.56963</v>
      </c>
      <c r="K14" s="132">
        <f>+J14/'סיכום נכסי הקרן'!total</f>
        <v>0.00398402261452623</v>
      </c>
    </row>
    <row r="15" spans="1:256">
      <c r="B15" s="112"/>
      <c r="C15" s="112" t="s">
        <v>50</v>
      </c>
      <c r="D15" s="123"/>
      <c r="E15" s="123" t="s">
        <v>48</v>
      </c>
      <c r="F15" s="123" t="s">
        <v>49</v>
      </c>
      <c r="G15" s="124" t="s">
        <v>46</v>
      </c>
      <c r="H15" s="125">
        <v>1.64</v>
      </c>
      <c r="I15" s="125">
        <v>1.64</v>
      </c>
      <c r="J15" s="126">
        <f>-1933.50696+2048.949</f>
        <v>115.44204</v>
      </c>
      <c r="K15" s="132">
        <f>+J15/'סיכום נכסי הקרן'!total</f>
        <v>3.60748321917921e-06</v>
      </c>
    </row>
    <row r="16" spans="1:256">
      <c r="B16" s="112"/>
      <c r="C16" s="112" t="s">
        <v>51</v>
      </c>
      <c r="D16" s="123"/>
      <c r="E16" s="123" t="s">
        <v>48</v>
      </c>
      <c r="F16" s="123" t="s">
        <v>49</v>
      </c>
      <c r="G16" s="124" t="s">
        <v>46</v>
      </c>
      <c r="H16" s="125">
        <v>1.64</v>
      </c>
      <c r="I16" s="125">
        <v>1.64</v>
      </c>
      <c r="J16" s="126">
        <f>233.39634+16.711</f>
        <v>250.10734</v>
      </c>
      <c r="K16" s="132">
        <f>+J16/'סיכום נכסי הקרן'!total</f>
        <v>7.81567990346972e-06</v>
      </c>
    </row>
    <row r="17" spans="1:256">
      <c r="B17" s="112"/>
      <c r="C17" s="112" t="s">
        <v>52</v>
      </c>
      <c r="D17" s="123"/>
      <c r="E17" s="123" t="s">
        <v>53</v>
      </c>
      <c r="F17" s="123" t="s">
        <v>54</v>
      </c>
      <c r="G17" s="124" t="s">
        <v>46</v>
      </c>
      <c r="H17" s="125">
        <v>1.19</v>
      </c>
      <c r="I17" s="125">
        <v>1.19</v>
      </c>
      <c r="J17" s="126">
        <f>35.2848-0.9146</f>
        <v>34.3702</v>
      </c>
      <c r="K17" s="132">
        <f>+J17/'סיכום נכסי הקרן'!total</f>
        <v>1.07404477380886e-06</v>
      </c>
    </row>
    <row r="18" spans="1:256">
      <c r="B18" s="112"/>
      <c r="C18" s="112" t="s">
        <v>55</v>
      </c>
      <c r="D18" s="123"/>
      <c r="E18" s="123">
        <v>0</v>
      </c>
      <c r="F18" s="123">
        <v>0</v>
      </c>
      <c r="G18" s="124" t="s">
        <v>46</v>
      </c>
      <c r="H18" s="125">
        <v>1.64</v>
      </c>
      <c r="I18" s="125">
        <v>1.64</v>
      </c>
      <c r="J18" s="126">
        <f>2.85126999999583-2.85126999</f>
        <v>9.9958299415448e-09</v>
      </c>
      <c r="K18" s="132">
        <f>+J18/'סיכום נכסי הקרן'!total</f>
        <v>3.12362712716199e-16</v>
      </c>
    </row>
    <row r="19" spans="1:256">
      <c r="B19" s="112"/>
      <c r="C19" s="112" t="s">
        <v>56</v>
      </c>
      <c r="D19" s="123"/>
      <c r="E19" s="123" t="s">
        <v>57</v>
      </c>
      <c r="F19" s="123" t="s">
        <v>49</v>
      </c>
      <c r="G19" s="124" t="s">
        <v>46</v>
      </c>
      <c r="H19" s="125">
        <v>1.05</v>
      </c>
      <c r="I19" s="125">
        <v>1.05</v>
      </c>
      <c r="J19" s="126">
        <v>25.56756</v>
      </c>
      <c r="K19" s="132">
        <f>+J19/'סיכום נכסי הקרן'!total</f>
        <v>7.98968414412613e-07</v>
      </c>
    </row>
    <row r="20" spans="1:256">
      <c r="B20" s="121"/>
      <c r="C20" s="121" t="s">
        <v>58</v>
      </c>
      <c r="D20" s="127"/>
      <c r="E20" s="123"/>
      <c r="F20" s="123"/>
      <c r="G20" s="128"/>
      <c r="H20" s="125"/>
      <c r="I20" s="125"/>
      <c r="J20" s="130">
        <f>SUM(J21:J48)</f>
        <v>29039.82108</v>
      </c>
      <c r="K20" s="131">
        <f>+J20/'סיכום נכסי הקרן'!total</f>
        <v>0.000907474150959794</v>
      </c>
    </row>
    <row r="21" spans="1:256">
      <c r="B21" s="122"/>
      <c r="C21" s="112" t="s">
        <v>47</v>
      </c>
      <c r="D21" s="123"/>
      <c r="E21" s="123" t="s">
        <v>48</v>
      </c>
      <c r="F21" s="123" t="s">
        <v>49</v>
      </c>
      <c r="G21" s="124" t="s">
        <v>59</v>
      </c>
      <c r="H21" s="125">
        <v>0</v>
      </c>
      <c r="I21" s="125">
        <v>0</v>
      </c>
      <c r="J21" s="126">
        <f>2851.63899+708.48653</f>
        <v>3560.12552</v>
      </c>
      <c r="K21" s="132">
        <f>+J21/'סיכום נכסי הקרן'!total</f>
        <v>0.000111251439004124</v>
      </c>
    </row>
    <row r="22" spans="1:256">
      <c r="B22" s="122"/>
      <c r="C22" s="112" t="s">
        <v>50</v>
      </c>
      <c r="D22" s="123"/>
      <c r="E22" s="123" t="s">
        <v>48</v>
      </c>
      <c r="F22" s="123" t="s">
        <v>49</v>
      </c>
      <c r="G22" s="124" t="s">
        <v>59</v>
      </c>
      <c r="H22" s="125">
        <v>0</v>
      </c>
      <c r="I22" s="125">
        <v>0</v>
      </c>
      <c r="J22" s="126">
        <f>8645.92961+6.04439</f>
        <v>8651.974</v>
      </c>
      <c r="K22" s="132">
        <f>+J22/'סיכום נכסי הקרן'!total</f>
        <v>0.000270368151998828</v>
      </c>
    </row>
    <row r="23" spans="1:256">
      <c r="B23" s="122"/>
      <c r="C23" s="112" t="s">
        <v>56</v>
      </c>
      <c r="D23" s="123"/>
      <c r="E23" s="123" t="s">
        <v>57</v>
      </c>
      <c r="F23" s="123" t="s">
        <v>49</v>
      </c>
      <c r="G23" s="124" t="s">
        <v>59</v>
      </c>
      <c r="H23" s="125">
        <v>0</v>
      </c>
      <c r="I23" s="125">
        <v>0</v>
      </c>
      <c r="J23" s="126">
        <v>68.69202</v>
      </c>
      <c r="K23" s="132">
        <f>+J23/'סיכום נכסי הקרן'!total</f>
        <v>2.14657770636696e-06</v>
      </c>
    </row>
    <row r="24" spans="1:256">
      <c r="B24" s="122"/>
      <c r="C24" s="112" t="s">
        <v>51</v>
      </c>
      <c r="D24" s="123"/>
      <c r="E24" s="123" t="s">
        <v>48</v>
      </c>
      <c r="F24" s="123" t="s">
        <v>49</v>
      </c>
      <c r="G24" s="124" t="s">
        <v>59</v>
      </c>
      <c r="H24" s="125">
        <v>0</v>
      </c>
      <c r="I24" s="125">
        <v>0</v>
      </c>
      <c r="J24" s="126">
        <v>14.81883</v>
      </c>
      <c r="K24" s="132">
        <f>+J24/'סיכום נכסי הקרן'!total</f>
        <v>4.63078100082685e-07</v>
      </c>
    </row>
    <row r="25" spans="1:256">
      <c r="B25" s="122"/>
      <c r="C25" s="112" t="s">
        <v>52</v>
      </c>
      <c r="D25" s="123"/>
      <c r="E25" s="123" t="s">
        <v>53</v>
      </c>
      <c r="F25" s="123" t="s">
        <v>54</v>
      </c>
      <c r="G25" s="124" t="s">
        <v>59</v>
      </c>
      <c r="H25" s="125">
        <v>0</v>
      </c>
      <c r="I25" s="125">
        <v>0</v>
      </c>
      <c r="J25" s="126">
        <f>-4671.56458+5666.198</f>
        <v>994.63342</v>
      </c>
      <c r="K25" s="132">
        <f>+J25/'סיכום נכסי הקרן'!total</f>
        <v>3.1081600532049e-05</v>
      </c>
    </row>
    <row r="26" spans="1:256">
      <c r="B26" s="122"/>
      <c r="C26" s="112" t="s">
        <v>55</v>
      </c>
      <c r="D26" s="123"/>
      <c r="E26" s="123">
        <v>0</v>
      </c>
      <c r="F26" s="123">
        <v>0</v>
      </c>
      <c r="G26" s="124" t="s">
        <v>59</v>
      </c>
      <c r="H26" s="125">
        <v>0</v>
      </c>
      <c r="I26" s="125">
        <v>0</v>
      </c>
      <c r="J26" s="126">
        <v>0.00799</v>
      </c>
      <c r="K26" s="132">
        <f>+J26/'סיכום נכסי הקרן'!total</f>
        <v>2.49681926283023e-10</v>
      </c>
    </row>
    <row r="27" spans="1:256">
      <c r="B27" s="122"/>
      <c r="C27" s="112" t="s">
        <v>47</v>
      </c>
      <c r="D27" s="123"/>
      <c r="E27" s="123" t="s">
        <v>48</v>
      </c>
      <c r="F27" s="123" t="s">
        <v>49</v>
      </c>
      <c r="G27" s="124" t="s">
        <v>60</v>
      </c>
      <c r="H27" s="125">
        <v>0</v>
      </c>
      <c r="I27" s="125">
        <v>0</v>
      </c>
      <c r="J27" s="126">
        <f>518.47944+0.354</f>
        <v>518.83344</v>
      </c>
      <c r="K27" s="132">
        <f>+J27/'סיכום נכסי הקרן'!total</f>
        <v>1.62131830687419e-05</v>
      </c>
    </row>
    <row r="28" spans="1:256">
      <c r="B28" s="122"/>
      <c r="C28" s="112" t="s">
        <v>50</v>
      </c>
      <c r="D28" s="123"/>
      <c r="E28" s="123" t="s">
        <v>48</v>
      </c>
      <c r="F28" s="123" t="s">
        <v>49</v>
      </c>
      <c r="G28" s="124" t="s">
        <v>60</v>
      </c>
      <c r="H28" s="125">
        <v>0</v>
      </c>
      <c r="I28" s="125">
        <v>0</v>
      </c>
      <c r="J28" s="126">
        <v>1624.44866</v>
      </c>
      <c r="K28" s="132">
        <f>+J28/'סיכום נכסי הקרן'!total</f>
        <v>5.07628874313737e-05</v>
      </c>
    </row>
    <row r="29" spans="1:256">
      <c r="B29" s="122"/>
      <c r="C29" s="112" t="s">
        <v>56</v>
      </c>
      <c r="D29" s="123"/>
      <c r="E29" s="123" t="s">
        <v>57</v>
      </c>
      <c r="F29" s="123" t="s">
        <v>49</v>
      </c>
      <c r="G29" s="124" t="s">
        <v>60</v>
      </c>
      <c r="H29" s="125">
        <v>0</v>
      </c>
      <c r="I29" s="125">
        <v>0</v>
      </c>
      <c r="J29" s="126">
        <v>20.00102</v>
      </c>
      <c r="K29" s="132">
        <f>+J29/'סיכום נכסי הקרן'!total</f>
        <v>6.25017922556355e-07</v>
      </c>
    </row>
    <row r="30" spans="1:256">
      <c r="B30" s="122"/>
      <c r="C30" s="112" t="s">
        <v>52</v>
      </c>
      <c r="D30" s="123"/>
      <c r="E30" s="123" t="s">
        <v>53</v>
      </c>
      <c r="F30" s="123" t="s">
        <v>54</v>
      </c>
      <c r="G30" s="124" t="s">
        <v>60</v>
      </c>
      <c r="H30" s="125">
        <v>0</v>
      </c>
      <c r="I30" s="125">
        <v>0</v>
      </c>
      <c r="J30" s="126">
        <f>14430.77429-7574.907</f>
        <v>6855.86729</v>
      </c>
      <c r="K30" s="132">
        <f>+J30/'סיכום נכסי הקרן'!total</f>
        <v>0.000214241070251311</v>
      </c>
    </row>
    <row r="31" spans="1:256">
      <c r="B31" s="122"/>
      <c r="C31" s="112" t="s">
        <v>55</v>
      </c>
      <c r="D31" s="123"/>
      <c r="E31" s="123">
        <v>0</v>
      </c>
      <c r="F31" s="123">
        <v>0</v>
      </c>
      <c r="G31" s="124" t="s">
        <v>60</v>
      </c>
      <c r="H31" s="125">
        <v>0</v>
      </c>
      <c r="I31" s="125">
        <v>0</v>
      </c>
      <c r="J31" s="126">
        <v>0.00084</v>
      </c>
      <c r="K31" s="132">
        <f>+J31/'סיכום נכסי הקרן'!total</f>
        <v>2.62494140272515e-11</v>
      </c>
    </row>
    <row r="32" spans="1:256">
      <c r="B32" s="122"/>
      <c r="C32" s="112" t="s">
        <v>47</v>
      </c>
      <c r="D32" s="123"/>
      <c r="E32" s="123" t="s">
        <v>48</v>
      </c>
      <c r="F32" s="123" t="s">
        <v>49</v>
      </c>
      <c r="G32" s="124" t="s">
        <v>61</v>
      </c>
      <c r="H32" s="125">
        <v>0.22</v>
      </c>
      <c r="I32" s="125">
        <v>0.22</v>
      </c>
      <c r="J32" s="126">
        <f>408.05831-0.595</f>
        <v>407.46331</v>
      </c>
      <c r="K32" s="132">
        <f>+J32/'סיכום נכסי הקרן'!total</f>
        <v>1.27329441965528e-05</v>
      </c>
    </row>
    <row r="33" spans="1:256">
      <c r="B33" s="122"/>
      <c r="C33" s="112" t="s">
        <v>50</v>
      </c>
      <c r="D33" s="123"/>
      <c r="E33" s="123" t="s">
        <v>48</v>
      </c>
      <c r="F33" s="123" t="s">
        <v>49</v>
      </c>
      <c r="G33" s="124" t="s">
        <v>61</v>
      </c>
      <c r="H33" s="125">
        <v>0.22</v>
      </c>
      <c r="I33" s="125">
        <v>0.22</v>
      </c>
      <c r="J33" s="126">
        <v>276.72</v>
      </c>
      <c r="K33" s="132">
        <f>+J33/'סיכום נכסי הקרן'!total</f>
        <v>8.64730696383457e-06</v>
      </c>
    </row>
    <row r="34" spans="1:256">
      <c r="B34" s="122"/>
      <c r="C34" s="112" t="s">
        <v>55</v>
      </c>
      <c r="D34" s="123"/>
      <c r="E34" s="123">
        <v>0</v>
      </c>
      <c r="F34" s="123">
        <v>0</v>
      </c>
      <c r="G34" s="124" t="s">
        <v>61</v>
      </c>
      <c r="H34" s="125">
        <v>0.22</v>
      </c>
      <c r="I34" s="125">
        <v>0.22</v>
      </c>
      <c r="J34" s="126">
        <v>0</v>
      </c>
      <c r="K34" s="132">
        <f>+J34/'סיכום נכסי הקרן'!total</f>
        <v>0</v>
      </c>
    </row>
    <row r="35" spans="1:256">
      <c r="B35" s="122"/>
      <c r="C35" s="112" t="s">
        <v>47</v>
      </c>
      <c r="D35" s="123"/>
      <c r="E35" s="123" t="s">
        <v>48</v>
      </c>
      <c r="F35" s="123" t="s">
        <v>49</v>
      </c>
      <c r="G35" s="124" t="s">
        <v>62</v>
      </c>
      <c r="H35" s="125">
        <v>0.71</v>
      </c>
      <c r="I35" s="125">
        <v>0.71</v>
      </c>
      <c r="J35" s="126">
        <v>22.72008</v>
      </c>
      <c r="K35" s="132">
        <f>+J35/'סיכום נכסי הקרן'!total</f>
        <v>7.0998665077652e-07</v>
      </c>
    </row>
    <row r="36" spans="1:256">
      <c r="B36" s="122"/>
      <c r="C36" s="112" t="s">
        <v>52</v>
      </c>
      <c r="D36" s="123"/>
      <c r="E36" s="123" t="s">
        <v>53</v>
      </c>
      <c r="F36" s="123" t="s">
        <v>54</v>
      </c>
      <c r="G36" s="124" t="s">
        <v>61</v>
      </c>
      <c r="H36" s="125">
        <v>0.22</v>
      </c>
      <c r="I36" s="125">
        <v>0.22</v>
      </c>
      <c r="J36" s="126">
        <f>1168.37756+1.57</f>
        <v>1169.94756</v>
      </c>
      <c r="K36" s="132">
        <f>+J36/'סיכום נכסי הקרן'!total</f>
        <v>3.65600451102532e-05</v>
      </c>
    </row>
    <row r="37" spans="1:256">
      <c r="A37" s="100"/>
      <c r="B37" s="122"/>
      <c r="C37" s="112" t="s">
        <v>50</v>
      </c>
      <c r="D37" s="123"/>
      <c r="E37" s="123" t="s">
        <v>48</v>
      </c>
      <c r="F37" s="123" t="s">
        <v>49</v>
      </c>
      <c r="G37" s="124" t="s">
        <v>62</v>
      </c>
      <c r="H37" s="125">
        <v>0.71</v>
      </c>
      <c r="I37" s="125">
        <v>0.71</v>
      </c>
      <c r="J37" s="126">
        <v>14.9319</v>
      </c>
      <c r="K37" s="132">
        <f>+J37/'סיכום נכסי הקרן'!total</f>
        <v>4.66611458706568e-07</v>
      </c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0"/>
      <c r="DX37" s="100"/>
      <c r="DY37" s="100"/>
      <c r="DZ37" s="100"/>
      <c r="EA37" s="100"/>
      <c r="EB37" s="100"/>
      <c r="EC37" s="100"/>
      <c r="ED37" s="100"/>
      <c r="EE37" s="100"/>
      <c r="EF37" s="100"/>
      <c r="EG37" s="100"/>
      <c r="EH37" s="100"/>
      <c r="EI37" s="100"/>
      <c r="EJ37" s="100"/>
      <c r="EK37" s="100"/>
      <c r="EL37" s="100"/>
      <c r="EM37" s="100"/>
      <c r="EN37" s="100"/>
      <c r="EO37" s="100"/>
      <c r="EP37" s="100"/>
      <c r="EQ37" s="100"/>
      <c r="ER37" s="100"/>
      <c r="ES37" s="100"/>
      <c r="ET37" s="100"/>
      <c r="EU37" s="100"/>
      <c r="EV37" s="100"/>
      <c r="EW37" s="100"/>
      <c r="EX37" s="100"/>
      <c r="EY37" s="100"/>
      <c r="EZ37" s="100"/>
      <c r="FA37" s="100"/>
      <c r="FB37" s="100"/>
      <c r="FC37" s="100"/>
      <c r="FD37" s="100"/>
      <c r="FE37" s="100"/>
      <c r="FF37" s="100"/>
      <c r="FG37" s="100"/>
      <c r="FH37" s="100"/>
      <c r="FI37" s="100"/>
      <c r="FJ37" s="100"/>
      <c r="FK37" s="100"/>
      <c r="FL37" s="100"/>
      <c r="FM37" s="100"/>
      <c r="FN37" s="100"/>
      <c r="FO37" s="100"/>
      <c r="FP37" s="100"/>
      <c r="FQ37" s="100"/>
      <c r="FR37" s="100"/>
      <c r="FS37" s="100"/>
      <c r="FT37" s="100"/>
      <c r="FU37" s="100"/>
      <c r="FV37" s="100"/>
      <c r="FW37" s="100"/>
      <c r="FX37" s="100"/>
      <c r="FY37" s="100"/>
      <c r="FZ37" s="100"/>
      <c r="GA37" s="100"/>
      <c r="GB37" s="100"/>
      <c r="GC37" s="100"/>
      <c r="GD37" s="100"/>
      <c r="GE37" s="100"/>
      <c r="GF37" s="100"/>
      <c r="GG37" s="100"/>
      <c r="GH37" s="100"/>
      <c r="GI37" s="100"/>
      <c r="GJ37" s="100"/>
      <c r="GK37" s="100"/>
      <c r="GL37" s="100"/>
      <c r="GM37" s="100"/>
      <c r="GN37" s="100"/>
      <c r="GO37" s="100"/>
      <c r="GP37" s="100"/>
      <c r="GQ37" s="100"/>
      <c r="GR37" s="100"/>
      <c r="GS37" s="100"/>
      <c r="GT37" s="100"/>
      <c r="GU37" s="100"/>
      <c r="GV37" s="100"/>
      <c r="GW37" s="100"/>
      <c r="GX37" s="100"/>
      <c r="GY37" s="100"/>
      <c r="GZ37" s="100"/>
      <c r="HA37" s="100"/>
      <c r="HB37" s="100"/>
      <c r="HC37" s="100"/>
      <c r="HD37" s="100"/>
      <c r="HE37" s="100"/>
      <c r="HF37" s="100"/>
      <c r="HG37" s="100"/>
      <c r="HH37" s="100"/>
      <c r="HI37" s="100"/>
      <c r="HJ37" s="100"/>
      <c r="HK37" s="100"/>
      <c r="HL37" s="100"/>
      <c r="HM37" s="100"/>
      <c r="HN37" s="100"/>
      <c r="HO37" s="100"/>
      <c r="HP37" s="100"/>
      <c r="HQ37" s="100"/>
      <c r="HR37" s="100"/>
      <c r="HS37" s="100"/>
      <c r="HT37" s="100"/>
      <c r="HU37" s="100"/>
      <c r="HV37" s="100"/>
      <c r="HW37" s="100"/>
      <c r="HX37" s="100"/>
      <c r="HY37" s="100"/>
      <c r="HZ37" s="100"/>
      <c r="IA37" s="100"/>
      <c r="IB37" s="100"/>
      <c r="IC37" s="100"/>
      <c r="ID37" s="100"/>
      <c r="IE37" s="100"/>
      <c r="IF37" s="100"/>
      <c r="IG37" s="100"/>
      <c r="IH37" s="100"/>
      <c r="II37" s="100"/>
      <c r="IJ37" s="100"/>
      <c r="IK37" s="100"/>
      <c r="IL37" s="100"/>
      <c r="IM37" s="100"/>
      <c r="IN37" s="100"/>
      <c r="IO37" s="100"/>
      <c r="IP37" s="100"/>
      <c r="IQ37" s="100"/>
      <c r="IR37" s="100"/>
      <c r="IS37" s="100"/>
      <c r="IT37" s="100"/>
      <c r="IU37" s="100"/>
      <c r="IV37" s="100"/>
    </row>
    <row r="38" spans="1:256">
      <c r="B38" s="122"/>
      <c r="C38" s="112" t="s">
        <v>52</v>
      </c>
      <c r="D38" s="123"/>
      <c r="E38" s="123" t="s">
        <v>53</v>
      </c>
      <c r="F38" s="123" t="s">
        <v>54</v>
      </c>
      <c r="G38" s="124" t="s">
        <v>62</v>
      </c>
      <c r="H38" s="125">
        <v>0.71</v>
      </c>
      <c r="I38" s="125">
        <v>0.71</v>
      </c>
      <c r="J38" s="126">
        <v>239.61154</v>
      </c>
      <c r="K38" s="132">
        <f>+J38/'סיכום נכסי הקרן'!total</f>
        <v>7.48769347519922e-06</v>
      </c>
    </row>
    <row r="39" spans="1:256">
      <c r="A39" s="100"/>
      <c r="B39" s="122"/>
      <c r="C39" s="112" t="s">
        <v>50</v>
      </c>
      <c r="D39" s="123"/>
      <c r="E39" s="123" t="s">
        <v>48</v>
      </c>
      <c r="F39" s="123" t="s">
        <v>49</v>
      </c>
      <c r="G39" s="124" t="str">
        <v>AUD</v>
      </c>
      <c r="H39" s="125">
        <v>2.74</v>
      </c>
      <c r="I39" s="125">
        <v>2.74</v>
      </c>
      <c r="J39" s="126">
        <v>0</v>
      </c>
      <c r="K39" s="132">
        <f>+J39/'סיכום נכסי הקרן'!total</f>
        <v>0</v>
      </c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100"/>
      <c r="FC39" s="100"/>
      <c r="FD39" s="100"/>
      <c r="FE39" s="100"/>
      <c r="FF39" s="100"/>
      <c r="FG39" s="100"/>
      <c r="FH39" s="100"/>
      <c r="FI39" s="100"/>
      <c r="FJ39" s="100"/>
      <c r="FK39" s="100"/>
      <c r="FL39" s="100"/>
      <c r="FM39" s="100"/>
      <c r="FN39" s="100"/>
      <c r="FO39" s="100"/>
      <c r="FP39" s="100"/>
      <c r="FQ39" s="100"/>
      <c r="FR39" s="100"/>
      <c r="FS39" s="100"/>
      <c r="FT39" s="100"/>
      <c r="FU39" s="100"/>
      <c r="FV39" s="100"/>
      <c r="FW39" s="100"/>
      <c r="FX39" s="100"/>
      <c r="FY39" s="100"/>
      <c r="FZ39" s="100"/>
      <c r="GA39" s="100"/>
      <c r="GB39" s="100"/>
      <c r="GC39" s="100"/>
      <c r="GD39" s="100"/>
      <c r="GE39" s="100"/>
      <c r="GF39" s="100"/>
      <c r="GG39" s="100"/>
      <c r="GH39" s="100"/>
      <c r="GI39" s="100"/>
      <c r="GJ39" s="100"/>
      <c r="GK39" s="100"/>
      <c r="GL39" s="100"/>
      <c r="GM39" s="100"/>
      <c r="GN39" s="100"/>
      <c r="GO39" s="100"/>
      <c r="GP39" s="100"/>
      <c r="GQ39" s="100"/>
      <c r="GR39" s="100"/>
      <c r="GS39" s="100"/>
      <c r="GT39" s="100"/>
      <c r="GU39" s="100"/>
      <c r="GV39" s="100"/>
      <c r="GW39" s="100"/>
      <c r="GX39" s="100"/>
      <c r="GY39" s="100"/>
      <c r="GZ39" s="100"/>
      <c r="HA39" s="100"/>
      <c r="HB39" s="100"/>
      <c r="HC39" s="100"/>
      <c r="HD39" s="100"/>
      <c r="HE39" s="100"/>
      <c r="HF39" s="100"/>
      <c r="HG39" s="100"/>
      <c r="HH39" s="100"/>
      <c r="HI39" s="100"/>
      <c r="HJ39" s="100"/>
      <c r="HK39" s="100"/>
      <c r="HL39" s="100"/>
      <c r="HM39" s="100"/>
      <c r="HN39" s="100"/>
      <c r="HO39" s="100"/>
      <c r="HP39" s="100"/>
      <c r="HQ39" s="100"/>
      <c r="HR39" s="100"/>
      <c r="HS39" s="100"/>
      <c r="HT39" s="100"/>
      <c r="HU39" s="100"/>
      <c r="HV39" s="100"/>
      <c r="HW39" s="100"/>
      <c r="HX39" s="100"/>
      <c r="HY39" s="100"/>
      <c r="HZ39" s="100"/>
      <c r="IA39" s="100"/>
      <c r="IB39" s="100"/>
      <c r="IC39" s="100"/>
      <c r="ID39" s="100"/>
      <c r="IE39" s="100"/>
      <c r="IF39" s="100"/>
      <c r="IG39" s="100"/>
      <c r="IH39" s="100"/>
      <c r="II39" s="100"/>
      <c r="IJ39" s="100"/>
      <c r="IK39" s="100"/>
      <c r="IL39" s="100"/>
      <c r="IM39" s="100"/>
      <c r="IN39" s="100"/>
      <c r="IO39" s="100"/>
      <c r="IP39" s="100"/>
      <c r="IQ39" s="100"/>
      <c r="IR39" s="100"/>
      <c r="IS39" s="100"/>
      <c r="IT39" s="100"/>
      <c r="IU39" s="100"/>
      <c r="IV39" s="100"/>
    </row>
    <row r="40" spans="1:256">
      <c r="B40" s="122"/>
      <c r="C40" s="112" t="s">
        <v>47</v>
      </c>
      <c r="D40" s="123"/>
      <c r="E40" s="123" t="s">
        <v>48</v>
      </c>
      <c r="F40" s="123" t="s">
        <v>49</v>
      </c>
      <c r="G40" s="124" t="s">
        <v>63</v>
      </c>
      <c r="H40" s="125">
        <v>0</v>
      </c>
      <c r="I40" s="125">
        <v>0</v>
      </c>
      <c r="J40" s="126">
        <v>7.4102</v>
      </c>
      <c r="K40" s="132">
        <f>+J40/'סיכום נכסי הקרן'!total</f>
        <v>2.31563580743737e-07</v>
      </c>
    </row>
    <row r="41" spans="1:256">
      <c r="B41" s="122"/>
      <c r="C41" s="112" t="s">
        <v>50</v>
      </c>
      <c r="D41" s="123"/>
      <c r="E41" s="123" t="s">
        <v>48</v>
      </c>
      <c r="F41" s="123" t="s">
        <v>49</v>
      </c>
      <c r="G41" s="124" t="s">
        <v>63</v>
      </c>
      <c r="H41" s="125">
        <v>0</v>
      </c>
      <c r="I41" s="125">
        <v>0</v>
      </c>
      <c r="J41" s="126">
        <v>58.92333</v>
      </c>
      <c r="K41" s="132">
        <f>+J41/'סיכום נכסי הקרן'!total</f>
        <v>1.84131295837425e-06</v>
      </c>
    </row>
    <row r="42" spans="1:256">
      <c r="B42" s="122"/>
      <c r="C42" s="112" t="s">
        <v>52</v>
      </c>
      <c r="D42" s="123"/>
      <c r="E42" s="123" t="s">
        <v>53</v>
      </c>
      <c r="F42" s="123" t="s">
        <v>54</v>
      </c>
      <c r="G42" s="124" t="s">
        <v>63</v>
      </c>
      <c r="H42" s="125">
        <v>0</v>
      </c>
      <c r="I42" s="125">
        <v>0</v>
      </c>
      <c r="J42" s="126">
        <f>1325.67651-1026.303</f>
        <v>299.37351</v>
      </c>
      <c r="K42" s="132">
        <f>+J42/'סיכום נכסי הקרן'!total</f>
        <v>9.35521334854943e-06</v>
      </c>
    </row>
    <row r="43" spans="1:256">
      <c r="B43" s="122"/>
      <c r="C43" s="112" t="s">
        <v>47</v>
      </c>
      <c r="D43" s="123"/>
      <c r="E43" s="123" t="s">
        <v>48</v>
      </c>
      <c r="F43" s="123" t="s">
        <v>49</v>
      </c>
      <c r="G43" s="124" t="s">
        <v>64</v>
      </c>
      <c r="H43" s="125">
        <v>0.75</v>
      </c>
      <c r="I43" s="125">
        <v>0.75</v>
      </c>
      <c r="J43" s="126">
        <v>56.84939</v>
      </c>
      <c r="K43" s="132">
        <f>+J43/'סיכום נכסי הקרן'!total</f>
        <v>1.77650378012701e-06</v>
      </c>
    </row>
    <row r="44" spans="1:256">
      <c r="B44" s="122"/>
      <c r="C44" s="112" t="s">
        <v>52</v>
      </c>
      <c r="D44" s="123"/>
      <c r="E44" s="123" t="s">
        <v>53</v>
      </c>
      <c r="F44" s="123" t="s">
        <v>54</v>
      </c>
      <c r="G44" s="124" t="s">
        <v>64</v>
      </c>
      <c r="H44" s="125">
        <v>0.75</v>
      </c>
      <c r="I44" s="125">
        <v>0.75</v>
      </c>
      <c r="J44" s="126">
        <v>0.50212</v>
      </c>
      <c r="K44" s="132">
        <f>+J44/'סיכום נכסי הקרן'!total</f>
        <v>1.56908997278137e-08</v>
      </c>
    </row>
    <row r="45" spans="1:256">
      <c r="B45" s="122"/>
      <c r="C45" s="112" t="s">
        <v>50</v>
      </c>
      <c r="D45" s="123"/>
      <c r="E45" s="123" t="s">
        <v>48</v>
      </c>
      <c r="F45" s="123" t="s">
        <v>49</v>
      </c>
      <c r="G45" s="124" t="str">
        <v>NZD</v>
      </c>
      <c r="H45" s="125">
        <v>2.32</v>
      </c>
      <c r="I45" s="125">
        <v>2.32</v>
      </c>
      <c r="J45" s="126">
        <v>0</v>
      </c>
      <c r="K45" s="132">
        <f>+J45/'סיכום נכסי הקרן'!total</f>
        <v>0</v>
      </c>
    </row>
    <row r="46" spans="1:256">
      <c r="B46" s="122"/>
      <c r="C46" s="112" t="s">
        <v>47</v>
      </c>
      <c r="D46" s="123"/>
      <c r="E46" s="123" t="s">
        <v>48</v>
      </c>
      <c r="F46" s="123" t="s">
        <v>49</v>
      </c>
      <c r="G46" s="124" t="s">
        <v>65</v>
      </c>
      <c r="H46" s="125">
        <v>0</v>
      </c>
      <c r="I46" s="125">
        <v>0</v>
      </c>
      <c r="J46" s="126">
        <v>0.49673</v>
      </c>
      <c r="K46" s="132">
        <f>+J46/'סיכום נכסי הקרן'!total</f>
        <v>1.55224659878055e-08</v>
      </c>
    </row>
    <row r="47" spans="1:256">
      <c r="B47" s="122"/>
      <c r="C47" s="112" t="s">
        <v>47</v>
      </c>
      <c r="D47" s="123"/>
      <c r="E47" s="123" t="s">
        <v>48</v>
      </c>
      <c r="F47" s="123" t="s">
        <v>49</v>
      </c>
      <c r="G47" s="124" t="s">
        <v>66</v>
      </c>
      <c r="H47" s="125">
        <v>0</v>
      </c>
      <c r="I47" s="125">
        <v>0</v>
      </c>
      <c r="J47" s="126">
        <v>1312.77103</v>
      </c>
      <c r="K47" s="132">
        <f>+J47/'סיכום נכסי הקרן'!total</f>
        <v>4.10231789160136e-05</v>
      </c>
    </row>
    <row r="48" spans="1:256">
      <c r="B48" s="122"/>
      <c r="C48" s="112" t="s">
        <v>52</v>
      </c>
      <c r="D48" s="123"/>
      <c r="E48" s="123" t="s">
        <v>53</v>
      </c>
      <c r="F48" s="123" t="s">
        <v>54</v>
      </c>
      <c r="G48" s="124" t="s">
        <v>66</v>
      </c>
      <c r="H48" s="125">
        <v>0</v>
      </c>
      <c r="I48" s="125">
        <v>0</v>
      </c>
      <c r="J48" s="126">
        <f>1703.31435+1159.383</f>
        <v>2862.69735</v>
      </c>
      <c r="K48" s="132">
        <f>+J48/'סיכום נכסי הקרן'!total</f>
        <v>8.94572952081735e-05</v>
      </c>
    </row>
    <row r="49" spans="1:256">
      <c r="B49" s="121"/>
      <c r="C49" s="121" t="str">
        <v>פח"ק/פר"י</v>
      </c>
      <c r="D49" s="127"/>
      <c r="E49" s="123"/>
      <c r="F49" s="123"/>
      <c r="G49" s="128" t="s">
        <v>46</v>
      </c>
      <c r="H49" s="125"/>
      <c r="I49" s="125"/>
      <c r="J49" s="130">
        <f>SUM(J50:J52)</f>
        <v>231423.85699</v>
      </c>
      <c r="K49" s="131">
        <f>+J49/'סיכום נכסי הקרן'!total</f>
        <v>0.00723183409275471</v>
      </c>
    </row>
    <row r="50" spans="1:256">
      <c r="A50" s="100"/>
      <c r="B50" s="112"/>
      <c r="C50" s="112" t="s">
        <v>50</v>
      </c>
      <c r="D50" s="123"/>
      <c r="E50" s="123" t="s">
        <v>48</v>
      </c>
      <c r="F50" s="123" t="s">
        <v>49</v>
      </c>
      <c r="G50" s="124" t="s">
        <v>46</v>
      </c>
      <c r="H50" s="125">
        <v>1.64</v>
      </c>
      <c r="I50" s="125">
        <v>1.64</v>
      </c>
      <c r="J50" s="126">
        <f>219151.46413+143.054</f>
        <v>219294.51813</v>
      </c>
      <c r="K50" s="132">
        <f>+J50/'סיכום נכסי הקרן'!total</f>
        <v>0.00685280071464403</v>
      </c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100"/>
      <c r="CP50" s="100"/>
      <c r="CQ50" s="100"/>
      <c r="CR50" s="100"/>
      <c r="CS50" s="100"/>
      <c r="CT50" s="100"/>
      <c r="CU50" s="100"/>
      <c r="CV50" s="100"/>
      <c r="CW50" s="100"/>
      <c r="CX50" s="100"/>
      <c r="CY50" s="100"/>
      <c r="CZ50" s="100"/>
      <c r="DA50" s="100"/>
      <c r="DB50" s="100"/>
      <c r="DC50" s="100"/>
      <c r="DD50" s="100"/>
      <c r="DE50" s="100"/>
      <c r="DF50" s="100"/>
      <c r="DG50" s="100"/>
      <c r="DH50" s="100"/>
      <c r="DI50" s="100"/>
      <c r="DJ50" s="100"/>
      <c r="DK50" s="100"/>
      <c r="DL50" s="100"/>
      <c r="DM50" s="100"/>
      <c r="DN50" s="100"/>
      <c r="DO50" s="100"/>
      <c r="DP50" s="100"/>
      <c r="DQ50" s="100"/>
      <c r="DR50" s="100"/>
      <c r="DS50" s="100"/>
      <c r="DT50" s="100"/>
      <c r="DU50" s="100"/>
      <c r="DV50" s="100"/>
      <c r="DW50" s="100"/>
      <c r="DX50" s="100"/>
      <c r="DY50" s="100"/>
      <c r="DZ50" s="100"/>
      <c r="EA50" s="100"/>
      <c r="EB50" s="100"/>
      <c r="EC50" s="100"/>
      <c r="ED50" s="100"/>
      <c r="EE50" s="100"/>
      <c r="EF50" s="100"/>
      <c r="EG50" s="100"/>
      <c r="EH50" s="100"/>
      <c r="EI50" s="100"/>
      <c r="EJ50" s="100"/>
      <c r="EK50" s="100"/>
      <c r="EL50" s="100"/>
      <c r="EM50" s="100"/>
      <c r="EN50" s="100"/>
      <c r="EO50" s="100"/>
      <c r="EP50" s="100"/>
      <c r="EQ50" s="100"/>
      <c r="ER50" s="100"/>
      <c r="ES50" s="100"/>
      <c r="ET50" s="100"/>
      <c r="EU50" s="100"/>
      <c r="EV50" s="100"/>
      <c r="EW50" s="100"/>
      <c r="EX50" s="100"/>
      <c r="EY50" s="100"/>
      <c r="EZ50" s="100"/>
      <c r="FA50" s="100"/>
      <c r="FB50" s="100"/>
      <c r="FC50" s="100"/>
      <c r="FD50" s="100"/>
      <c r="FE50" s="100"/>
      <c r="FF50" s="100"/>
      <c r="FG50" s="100"/>
      <c r="FH50" s="100"/>
      <c r="FI50" s="100"/>
      <c r="FJ50" s="100"/>
      <c r="FK50" s="100"/>
      <c r="FL50" s="100"/>
      <c r="FM50" s="100"/>
      <c r="FN50" s="100"/>
      <c r="FO50" s="100"/>
      <c r="FP50" s="100"/>
      <c r="FQ50" s="100"/>
      <c r="FR50" s="100"/>
      <c r="FS50" s="100"/>
      <c r="FT50" s="100"/>
      <c r="FU50" s="100"/>
      <c r="FV50" s="100"/>
      <c r="FW50" s="100"/>
      <c r="FX50" s="100"/>
      <c r="FY50" s="100"/>
      <c r="FZ50" s="100"/>
      <c r="GA50" s="100"/>
      <c r="GB50" s="100"/>
      <c r="GC50" s="100"/>
      <c r="GD50" s="100"/>
      <c r="GE50" s="100"/>
      <c r="GF50" s="100"/>
      <c r="GG50" s="100"/>
      <c r="GH50" s="100"/>
      <c r="GI50" s="100"/>
      <c r="GJ50" s="100"/>
      <c r="GK50" s="100"/>
      <c r="GL50" s="100"/>
      <c r="GM50" s="100"/>
      <c r="GN50" s="100"/>
      <c r="GO50" s="100"/>
      <c r="GP50" s="100"/>
      <c r="GQ50" s="100"/>
      <c r="GR50" s="100"/>
      <c r="GS50" s="100"/>
      <c r="GT50" s="100"/>
      <c r="GU50" s="100"/>
      <c r="GV50" s="100"/>
      <c r="GW50" s="100"/>
      <c r="GX50" s="100"/>
      <c r="GY50" s="100"/>
      <c r="GZ50" s="100"/>
      <c r="HA50" s="100"/>
      <c r="HB50" s="100"/>
      <c r="HC50" s="100"/>
      <c r="HD50" s="100"/>
      <c r="HE50" s="100"/>
      <c r="HF50" s="100"/>
      <c r="HG50" s="100"/>
      <c r="HH50" s="100"/>
      <c r="HI50" s="100"/>
      <c r="HJ50" s="100"/>
      <c r="HK50" s="100"/>
      <c r="HL50" s="100"/>
      <c r="HM50" s="100"/>
      <c r="HN50" s="100"/>
      <c r="HO50" s="100"/>
      <c r="HP50" s="100"/>
      <c r="HQ50" s="100"/>
      <c r="HR50" s="100"/>
      <c r="HS50" s="100"/>
      <c r="HT50" s="100"/>
      <c r="HU50" s="100"/>
      <c r="HV50" s="100"/>
      <c r="HW50" s="100"/>
      <c r="HX50" s="100"/>
      <c r="HY50" s="100"/>
      <c r="HZ50" s="100"/>
      <c r="IA50" s="100"/>
      <c r="IB50" s="100"/>
      <c r="IC50" s="100"/>
      <c r="ID50" s="100"/>
      <c r="IE50" s="100"/>
      <c r="IF50" s="100"/>
      <c r="IG50" s="100"/>
      <c r="IH50" s="100"/>
      <c r="II50" s="100"/>
      <c r="IJ50" s="100"/>
      <c r="IK50" s="100"/>
      <c r="IL50" s="100"/>
      <c r="IM50" s="100"/>
      <c r="IN50" s="100"/>
      <c r="IO50" s="100"/>
      <c r="IP50" s="100"/>
      <c r="IQ50" s="100"/>
      <c r="IR50" s="100"/>
      <c r="IS50" s="100"/>
      <c r="IT50" s="100"/>
      <c r="IU50" s="100"/>
      <c r="IV50" s="100"/>
    </row>
    <row r="51" spans="1:256">
      <c r="B51" s="112"/>
      <c r="C51" s="112" t="s">
        <v>52</v>
      </c>
      <c r="D51" s="123"/>
      <c r="E51" s="123" t="s">
        <v>53</v>
      </c>
      <c r="F51" s="123" t="s">
        <v>54</v>
      </c>
      <c r="G51" s="124" t="s">
        <v>46</v>
      </c>
      <c r="H51" s="125">
        <v>1.19</v>
      </c>
      <c r="I51" s="125">
        <v>1.19</v>
      </c>
      <c r="J51" s="126">
        <f>2815.91572+37.19</f>
        <v>2853.10572</v>
      </c>
      <c r="K51" s="132">
        <f>+J51/'סיכום נכסי הקרן'!total</f>
        <v>8.91575634616661e-05</v>
      </c>
    </row>
    <row r="52" spans="1:256">
      <c r="B52" s="112"/>
      <c r="C52" s="112" t="s">
        <v>55</v>
      </c>
      <c r="D52" s="123"/>
      <c r="E52" s="123">
        <v>0</v>
      </c>
      <c r="F52" s="123">
        <v>0</v>
      </c>
      <c r="G52" s="124" t="s">
        <v>46</v>
      </c>
      <c r="H52" s="125">
        <v>1.64</v>
      </c>
      <c r="I52" s="125">
        <v>1.64</v>
      </c>
      <c r="J52" s="126">
        <v>9276.23314</v>
      </c>
      <c r="K52" s="132">
        <f>+J52/'סיכום נכסי הקרן'!total</f>
        <v>0.000289875814649014</v>
      </c>
    </row>
    <row r="53" spans="1:256">
      <c r="B53" s="121"/>
      <c r="C53" s="121" t="str">
        <v>פק"מ לתקופה של עד שלושה חודשים</v>
      </c>
      <c r="D53" s="127"/>
      <c r="E53" s="123"/>
      <c r="F53" s="123"/>
      <c r="G53" s="128" t="s">
        <v>46</v>
      </c>
      <c r="H53" s="125"/>
      <c r="I53" s="125"/>
      <c r="J53" s="130">
        <f>SUM(J54:J55)</f>
        <v>330084.25206</v>
      </c>
      <c r="K53" s="131">
        <f>+J53/'סיכום נכסי הקרן'!total</f>
        <v>0.0103149026145221</v>
      </c>
    </row>
    <row r="54" spans="1:256">
      <c r="B54" s="112"/>
      <c r="C54" s="112" t="s">
        <v>47</v>
      </c>
      <c r="D54" s="123"/>
      <c r="E54" s="123" t="s">
        <v>48</v>
      </c>
      <c r="F54" s="123" t="s">
        <v>49</v>
      </c>
      <c r="G54" s="124" t="s">
        <v>46</v>
      </c>
      <c r="H54" s="125">
        <v>1.75</v>
      </c>
      <c r="I54" s="125">
        <v>1.75</v>
      </c>
      <c r="J54" s="126">
        <v>30008.0341306764</v>
      </c>
      <c r="K54" s="132">
        <f>+J54/'סיכום נכסי הקרן'!total</f>
        <v>0.000937730133380976</v>
      </c>
    </row>
    <row r="55" spans="1:256">
      <c r="B55" s="112"/>
      <c r="C55" s="112" t="s">
        <v>56</v>
      </c>
      <c r="D55" s="123"/>
      <c r="E55" s="123" t="s">
        <v>57</v>
      </c>
      <c r="F55" s="123" t="s">
        <v>49</v>
      </c>
      <c r="G55" s="124" t="s">
        <v>46</v>
      </c>
      <c r="H55" s="125">
        <v>1.75</v>
      </c>
      <c r="I55" s="125">
        <v>1.75</v>
      </c>
      <c r="J55" s="126">
        <v>300076.217929324</v>
      </c>
      <c r="K55" s="132">
        <f>+J55/'סיכום נכסי הקרן'!total</f>
        <v>0.00937717248114116</v>
      </c>
    </row>
    <row r="56" spans="1:256">
      <c r="B56" s="121" t="str">
        <v>   סה"כ בישראל</v>
      </c>
      <c r="C56" s="121"/>
      <c r="D56" s="127"/>
      <c r="E56" s="123"/>
      <c r="F56" s="123"/>
      <c r="G56" s="128"/>
      <c r="H56" s="125"/>
      <c r="I56" s="125"/>
      <c r="J56" s="130">
        <f>+J53+J49+J20+J13</f>
        <v>718464.98690001</v>
      </c>
      <c r="K56" s="131">
        <f>+J56/'סיכום נכסי הקרן'!total</f>
        <v>0.0224515296490741</v>
      </c>
    </row>
    <row r="57" spans="1:256">
      <c r="B57" s="122" t="str">
        <v>בחו"ל:</v>
      </c>
      <c r="C57" s="121"/>
      <c r="D57" s="127"/>
      <c r="E57" s="123"/>
      <c r="F57" s="123"/>
      <c r="G57" s="128"/>
      <c r="H57" s="125"/>
      <c r="I57" s="125"/>
      <c r="J57" s="130"/>
      <c r="K57" s="129"/>
    </row>
    <row r="58" spans="1:256">
      <c r="B58" s="121"/>
      <c r="C58" s="121" t="s">
        <v>58</v>
      </c>
      <c r="D58" s="127"/>
      <c r="E58" s="123"/>
      <c r="F58" s="123"/>
      <c r="G58" s="128"/>
      <c r="H58" s="125"/>
      <c r="I58" s="125"/>
      <c r="J58" s="130">
        <f>SUM(J59:J69)</f>
        <v>151332.69273</v>
      </c>
      <c r="K58" s="131">
        <f>+J58/'סיכום נכסי הקרן'!total</f>
        <v>0.0047290410801531</v>
      </c>
    </row>
    <row r="59" spans="1:256">
      <c r="B59" s="112"/>
      <c r="C59" s="133" t="s">
        <v>67</v>
      </c>
      <c r="D59" s="123"/>
      <c r="E59" s="123" t="s">
        <v>68</v>
      </c>
      <c r="F59" s="123" t="s">
        <v>69</v>
      </c>
      <c r="G59" s="124" t="s">
        <v>59</v>
      </c>
      <c r="H59" s="125">
        <v>0</v>
      </c>
      <c r="I59" s="125">
        <v>0</v>
      </c>
      <c r="J59" s="126">
        <f>84320.67435+15101.503</f>
        <v>99422.17735</v>
      </c>
      <c r="K59" s="132">
        <f>+J59/'סיכום נכסי הקרן'!total</f>
        <v>0.00310687368660831</v>
      </c>
    </row>
    <row r="60" spans="1:256">
      <c r="B60" s="112"/>
      <c r="C60" s="133" t="s">
        <v>67</v>
      </c>
      <c r="D60" s="123"/>
      <c r="E60" s="123" t="s">
        <v>68</v>
      </c>
      <c r="F60" s="123" t="s">
        <v>69</v>
      </c>
      <c r="G60" s="124" t="s">
        <v>60</v>
      </c>
      <c r="H60" s="125">
        <v>0</v>
      </c>
      <c r="I60" s="125">
        <v>0</v>
      </c>
      <c r="J60" s="126">
        <f>67160.64949-30687.241</f>
        <v>36473.40849</v>
      </c>
      <c r="K60" s="132">
        <f>+J60/'סיכום נכסי הקרן'!total</f>
        <v>0.00113976857195129</v>
      </c>
    </row>
    <row r="61" spans="1:256">
      <c r="B61" s="112"/>
      <c r="C61" s="133" t="s">
        <v>67</v>
      </c>
      <c r="D61" s="123"/>
      <c r="E61" s="123" t="s">
        <v>68</v>
      </c>
      <c r="F61" s="123" t="s">
        <v>69</v>
      </c>
      <c r="G61" s="124" t="s">
        <v>61</v>
      </c>
      <c r="H61" s="125">
        <v>0.22</v>
      </c>
      <c r="I61" s="125">
        <v>0.22</v>
      </c>
      <c r="J61" s="126">
        <f>-10786.15817+13141.805</f>
        <v>2355.64683</v>
      </c>
      <c r="K61" s="132">
        <f>+J61/'סיכום נכסי הקרן'!total</f>
        <v>7.36123201698245e-05</v>
      </c>
    </row>
    <row r="62" spans="1:256">
      <c r="B62" s="112"/>
      <c r="C62" s="133" t="s">
        <v>67</v>
      </c>
      <c r="D62" s="123"/>
      <c r="E62" s="123" t="s">
        <v>68</v>
      </c>
      <c r="F62" s="123" t="s">
        <v>69</v>
      </c>
      <c r="G62" s="124" t="s">
        <v>63</v>
      </c>
      <c r="H62" s="125">
        <v>0</v>
      </c>
      <c r="I62" s="125">
        <v>0</v>
      </c>
      <c r="J62" s="126">
        <f>1544.18813+174.412</f>
        <v>1718.60013</v>
      </c>
      <c r="K62" s="132">
        <f>+J62/'סיכום נכסי הקרן'!total</f>
        <v>5.37050551900694e-05</v>
      </c>
    </row>
    <row r="63" spans="1:256">
      <c r="B63" s="112"/>
      <c r="C63" s="133" t="s">
        <v>67</v>
      </c>
      <c r="D63" s="123"/>
      <c r="E63" s="123" t="s">
        <v>68</v>
      </c>
      <c r="F63" s="123" t="s">
        <v>69</v>
      </c>
      <c r="G63" s="124" t="s">
        <v>64</v>
      </c>
      <c r="H63" s="125">
        <v>0.75</v>
      </c>
      <c r="I63" s="125">
        <v>0.75</v>
      </c>
      <c r="J63" s="126">
        <f>-13171.2916+13256.238</f>
        <v>84.9463999999989</v>
      </c>
      <c r="K63" s="132">
        <f>+J63/'סיכום נכסי הקרן'!total</f>
        <v>2.65451574252915e-06</v>
      </c>
    </row>
    <row r="64" spans="1:256">
      <c r="B64" s="112"/>
      <c r="C64" s="133" t="s">
        <v>67</v>
      </c>
      <c r="D64" s="123"/>
      <c r="E64" s="123" t="s">
        <v>68</v>
      </c>
      <c r="F64" s="123" t="s">
        <v>69</v>
      </c>
      <c r="G64" s="124" t="s">
        <v>62</v>
      </c>
      <c r="H64" s="125">
        <v>0.71</v>
      </c>
      <c r="I64" s="125">
        <v>0.71</v>
      </c>
      <c r="J64" s="126">
        <v>1985.32862</v>
      </c>
      <c r="K64" s="132">
        <f>+J64/'סיכום נכסי הקרן'!total</f>
        <v>6.20401344363475e-05</v>
      </c>
    </row>
    <row r="65" spans="1:256">
      <c r="B65" s="112"/>
      <c r="C65" s="133" t="s">
        <v>67</v>
      </c>
      <c r="D65" s="123"/>
      <c r="E65" s="123" t="s">
        <v>68</v>
      </c>
      <c r="F65" s="123" t="s">
        <v>69</v>
      </c>
      <c r="G65" s="124" t="str">
        <v>NOK</v>
      </c>
      <c r="H65" s="125">
        <v>5.31</v>
      </c>
      <c r="I65" s="125">
        <v>5.31</v>
      </c>
      <c r="J65" s="126">
        <v>10.50722</v>
      </c>
      <c r="K65" s="132">
        <f>+J65/'סיכום נכסי הקרן'!total</f>
        <v>3.28343295304069e-07</v>
      </c>
    </row>
    <row r="66" spans="1:256">
      <c r="B66" s="112"/>
      <c r="C66" s="133" t="s">
        <v>67</v>
      </c>
      <c r="D66" s="123"/>
      <c r="E66" s="123" t="s">
        <v>68</v>
      </c>
      <c r="F66" s="123" t="s">
        <v>69</v>
      </c>
      <c r="G66" s="124" t="s">
        <v>66</v>
      </c>
      <c r="H66" s="125">
        <v>0</v>
      </c>
      <c r="I66" s="125">
        <v>0</v>
      </c>
      <c r="J66" s="126">
        <f>9035.06388+198.589</f>
        <v>9233.65288</v>
      </c>
      <c r="K66" s="132">
        <f>+J66/'סיכום נכסי הקרן'!total</f>
        <v>0.000288545211227433</v>
      </c>
    </row>
    <row r="67" spans="1:256">
      <c r="B67" s="112"/>
      <c r="C67" s="133" t="s">
        <v>67</v>
      </c>
      <c r="D67" s="123"/>
      <c r="E67" s="123" t="s">
        <v>68</v>
      </c>
      <c r="F67" s="123" t="s">
        <v>69</v>
      </c>
      <c r="G67" s="124" t="str">
        <v>SGD</v>
      </c>
      <c r="H67" s="125">
        <v>0</v>
      </c>
      <c r="I67" s="125">
        <v>0</v>
      </c>
      <c r="J67" s="126">
        <v>22.59414</v>
      </c>
      <c r="K67" s="132">
        <f>+J67/'סיכום נכסי הקרן'!total</f>
        <v>7.06051113630577e-07</v>
      </c>
    </row>
    <row r="68" spans="1:256">
      <c r="B68" s="112"/>
      <c r="C68" s="133" t="s">
        <v>67</v>
      </c>
      <c r="D68" s="123"/>
      <c r="E68" s="123" t="s">
        <v>68</v>
      </c>
      <c r="F68" s="123" t="s">
        <v>69</v>
      </c>
      <c r="G68" s="124" t="s">
        <v>65</v>
      </c>
      <c r="H68" s="125">
        <v>0</v>
      </c>
      <c r="I68" s="125">
        <v>0</v>
      </c>
      <c r="J68" s="126">
        <v>19.7875</v>
      </c>
      <c r="K68" s="132">
        <f>+J68/'סיכום נכסי הקרן'!total</f>
        <v>6.18345571505047e-07</v>
      </c>
    </row>
    <row r="69" spans="1:256">
      <c r="B69" s="112"/>
      <c r="C69" s="133" t="s">
        <v>67</v>
      </c>
      <c r="D69" s="123"/>
      <c r="E69" s="123" t="s">
        <v>68</v>
      </c>
      <c r="F69" s="123" t="s">
        <v>69</v>
      </c>
      <c r="G69" s="124" t="str">
        <v>MXN</v>
      </c>
      <c r="H69" s="125">
        <v>4.47</v>
      </c>
      <c r="I69" s="125">
        <v>4.47</v>
      </c>
      <c r="J69" s="126">
        <v>6.04317</v>
      </c>
      <c r="K69" s="132">
        <f>+J69/'סיכום נכסי הקרן'!total</f>
        <v>1.88844846865554e-07</v>
      </c>
    </row>
    <row r="70" spans="1:256">
      <c r="B70" s="121"/>
      <c r="C70" s="121" t="s">
        <v>70</v>
      </c>
      <c r="D70" s="127"/>
      <c r="E70" s="127"/>
      <c r="F70" s="127"/>
      <c r="G70" s="128"/>
      <c r="H70" s="129"/>
      <c r="I70" s="129"/>
      <c r="J70" s="130">
        <f>+J58</f>
        <v>151332.69273</v>
      </c>
      <c r="K70" s="131">
        <f>+J70/'סיכום נכסי הקרן'!total</f>
        <v>0.0047290410801531</v>
      </c>
    </row>
    <row r="71" spans="1:256">
      <c r="B71" s="121" t="str">
        <v>סה"כ מזומנים ושווי מזומנים</v>
      </c>
      <c r="C71" s="121"/>
      <c r="D71" s="127"/>
      <c r="E71" s="127"/>
      <c r="F71" s="127"/>
      <c r="G71" s="128"/>
      <c r="H71" s="129"/>
      <c r="I71" s="129"/>
      <c r="J71" s="130">
        <f>+J70+J56</f>
        <v>869797.67963001</v>
      </c>
      <c r="K71" s="131">
        <f>+J71/'סיכום נכסי הקרן'!total</f>
        <v>0.0271805707292272</v>
      </c>
    </row>
    <row r="72" spans="1:256">
      <c r="B72" s="134" t="str">
        <v>* בעל עניין/צד קשור</v>
      </c>
      <c r="C72" s="134"/>
      <c r="D72" s="123"/>
      <c r="E72" s="123"/>
      <c r="F72" s="123"/>
      <c r="G72" s="124"/>
      <c r="H72" s="123"/>
      <c r="I72" s="123"/>
      <c r="J72" s="126"/>
      <c r="K72" s="123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B8:K8"/>
  </mergeCells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3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75"/>
  <sheetViews>
    <sheetView workbookViewId="0" showGridLines="0" rightToLeft="1">
      <selection activeCell="B2" sqref="B2"/>
    </sheetView>
  </sheetViews>
  <sheetFormatPr defaultRowHeight="14.25"/>
  <cols>
    <col min="1" max="1" style="135" width="1.084866" customWidth="1"/>
    <col min="2" max="2" style="135" width="38.83133" customWidth="1"/>
    <col min="3" max="3" style="135" width="18.02944" bestFit="1" customWidth="1"/>
    <col min="4" max="4" style="135" width="19.82034" customWidth="1"/>
    <col min="5" max="5" style="135" width="8.52395" customWidth="1"/>
    <col min="6" max="6" style="135" width="8.799471" bestFit="1" customWidth="1"/>
    <col min="7" max="7" style="135" width="10.03932"/>
    <col min="8" max="8" style="135" width="7.284102" customWidth="1"/>
    <col min="9" max="9" style="135" width="7.146342" customWidth="1"/>
    <col min="10" max="10" style="135" width="10.17708" customWidth="1"/>
    <col min="11" max="11" style="135" width="14.86095" bestFit="1" customWidth="1"/>
    <col min="12" max="12" style="135" width="9.350514" customWidth="1"/>
    <col min="13" max="13" style="135" width="12.51901" bestFit="1" customWidth="1"/>
    <col min="14" max="14" style="135" width="12.10573" customWidth="1"/>
    <col min="15" max="15" style="135" width="12.51901" customWidth="1"/>
    <col min="16" max="256" style="135"/>
  </cols>
  <sheetData>
    <row r="1" spans="1:256" ht="15" customHeight="1">
      <c r="B1" s="136" t="s">
        <v>31</v>
      </c>
      <c r="C1" s="137"/>
      <c r="D1" s="138"/>
      <c r="F1" s="139"/>
    </row>
    <row r="2" spans="1:256" ht="15" customHeight="1">
      <c r="B2" s="140" t="s">
        <v>1</v>
      </c>
      <c r="C2" s="141"/>
      <c r="D2" s="142"/>
      <c r="F2" s="139"/>
    </row>
    <row r="3" spans="1:256" ht="15" customHeight="1">
      <c r="B3" s="143" t="s">
        <v>2</v>
      </c>
      <c r="C3" s="144">
        <v>41364</v>
      </c>
      <c r="D3" s="145"/>
      <c r="F3" s="139"/>
    </row>
    <row r="4" spans="1:256" ht="15" customHeight="1">
      <c r="B4" s="143" t="s">
        <v>3</v>
      </c>
      <c r="C4" s="146" t="s">
        <v>4</v>
      </c>
      <c r="D4" s="145"/>
      <c r="F4" s="139"/>
    </row>
    <row r="5" spans="1:256" ht="15" customHeight="1">
      <c r="B5" s="143" t="s">
        <v>5</v>
      </c>
      <c r="C5" s="146" t="s">
        <v>6</v>
      </c>
      <c r="D5" s="145"/>
      <c r="F5" s="139"/>
    </row>
    <row r="6" spans="1:256" ht="15" customHeight="1">
      <c r="B6" s="143" t="s">
        <v>7</v>
      </c>
      <c r="C6" s="147">
        <v>162</v>
      </c>
      <c r="D6" s="145"/>
      <c r="F6" s="139"/>
    </row>
    <row r="7" spans="1:256" ht="15" customHeight="1"/>
    <row r="9" spans="1:256">
      <c r="A9" s="148"/>
      <c r="B9" s="149" t="s">
        <v>71</v>
      </c>
      <c r="C9" s="150" t="s">
        <v>72</v>
      </c>
      <c r="D9" s="150" t="s">
        <v>73</v>
      </c>
      <c r="E9" s="150" t="s">
        <v>74</v>
      </c>
      <c r="F9" s="150" t="s">
        <v>43</v>
      </c>
      <c r="G9" s="150" t="s">
        <v>44</v>
      </c>
      <c r="H9" s="151" t="s">
        <v>75</v>
      </c>
      <c r="I9" s="151" t="s">
        <v>76</v>
      </c>
      <c r="J9" s="152" t="s">
        <v>77</v>
      </c>
      <c r="K9" s="153" t="s">
        <v>78</v>
      </c>
      <c r="L9" s="153" t="s">
        <v>79</v>
      </c>
      <c r="M9" s="153" t="s">
        <v>80</v>
      </c>
      <c r="N9" s="153" t="s">
        <v>81</v>
      </c>
      <c r="O9" s="153" t="s">
        <v>33</v>
      </c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8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48"/>
      <c r="BM9" s="148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  <c r="BY9" s="148"/>
      <c r="BZ9" s="148"/>
      <c r="CA9" s="148"/>
      <c r="CB9" s="148"/>
      <c r="CC9" s="148"/>
      <c r="CD9" s="148"/>
      <c r="CE9" s="148"/>
      <c r="CF9" s="148"/>
      <c r="CG9" s="148"/>
      <c r="CH9" s="148"/>
      <c r="CI9" s="148"/>
      <c r="CJ9" s="148"/>
      <c r="CK9" s="148"/>
      <c r="CL9" s="148"/>
      <c r="CM9" s="148"/>
      <c r="CN9" s="148"/>
      <c r="CO9" s="148"/>
      <c r="CP9" s="148"/>
      <c r="CQ9" s="148"/>
      <c r="CR9" s="148"/>
      <c r="CS9" s="148"/>
      <c r="CT9" s="148"/>
      <c r="CU9" s="148"/>
      <c r="CV9" s="148"/>
      <c r="CW9" s="148"/>
      <c r="CX9" s="148"/>
      <c r="CY9" s="148"/>
      <c r="CZ9" s="148"/>
      <c r="DA9" s="148"/>
      <c r="DB9" s="148"/>
      <c r="DC9" s="148"/>
      <c r="DD9" s="148"/>
      <c r="DE9" s="148"/>
      <c r="DF9" s="148"/>
      <c r="DG9" s="148"/>
      <c r="DH9" s="148"/>
      <c r="DI9" s="148"/>
      <c r="DJ9" s="148"/>
      <c r="DK9" s="148"/>
      <c r="DL9" s="148"/>
      <c r="DM9" s="148"/>
      <c r="DN9" s="148"/>
      <c r="DO9" s="148"/>
      <c r="DP9" s="148"/>
      <c r="DQ9" s="148"/>
      <c r="DR9" s="148"/>
      <c r="DS9" s="148"/>
      <c r="DT9" s="148"/>
      <c r="DU9" s="148"/>
      <c r="DV9" s="148"/>
      <c r="DW9" s="148"/>
      <c r="DX9" s="148"/>
      <c r="DY9" s="148"/>
      <c r="DZ9" s="148"/>
      <c r="EA9" s="148"/>
      <c r="EB9" s="148"/>
      <c r="EC9" s="148"/>
      <c r="ED9" s="148"/>
      <c r="EE9" s="148"/>
      <c r="EF9" s="148"/>
      <c r="EG9" s="148"/>
      <c r="EH9" s="148"/>
      <c r="EI9" s="148"/>
      <c r="EJ9" s="148"/>
      <c r="EK9" s="148"/>
      <c r="EL9" s="148"/>
      <c r="EM9" s="148"/>
      <c r="EN9" s="148"/>
      <c r="EO9" s="148"/>
      <c r="EP9" s="148"/>
      <c r="EQ9" s="148"/>
      <c r="ER9" s="148"/>
      <c r="ES9" s="148"/>
      <c r="ET9" s="148"/>
      <c r="EU9" s="148"/>
      <c r="EV9" s="148"/>
      <c r="EW9" s="148"/>
      <c r="EX9" s="148"/>
      <c r="EY9" s="148"/>
      <c r="EZ9" s="148"/>
      <c r="FA9" s="148"/>
      <c r="FB9" s="148"/>
      <c r="FC9" s="148"/>
      <c r="FD9" s="148"/>
      <c r="FE9" s="148"/>
      <c r="FF9" s="148"/>
      <c r="FG9" s="148"/>
      <c r="FH9" s="148"/>
      <c r="FI9" s="148"/>
      <c r="FJ9" s="148"/>
      <c r="FK9" s="148"/>
      <c r="FL9" s="148"/>
      <c r="FM9" s="148"/>
      <c r="FN9" s="148"/>
      <c r="FO9" s="148"/>
      <c r="FP9" s="148"/>
      <c r="FQ9" s="148"/>
      <c r="FR9" s="148"/>
      <c r="FS9" s="148"/>
      <c r="FT9" s="148"/>
      <c r="FU9" s="148"/>
      <c r="FV9" s="148"/>
      <c r="FW9" s="148"/>
      <c r="FX9" s="148"/>
      <c r="FY9" s="148"/>
      <c r="FZ9" s="148"/>
      <c r="GA9" s="148"/>
      <c r="GB9" s="148"/>
      <c r="GC9" s="148"/>
      <c r="GD9" s="148"/>
      <c r="GE9" s="148"/>
      <c r="GF9" s="148"/>
      <c r="GG9" s="148"/>
      <c r="GH9" s="148"/>
      <c r="GI9" s="148"/>
      <c r="GJ9" s="148"/>
      <c r="GK9" s="148"/>
      <c r="GL9" s="148"/>
      <c r="GM9" s="148"/>
      <c r="GN9" s="148"/>
      <c r="GO9" s="148"/>
      <c r="GP9" s="148"/>
      <c r="GQ9" s="148"/>
      <c r="GR9" s="148"/>
      <c r="GS9" s="148"/>
      <c r="GT9" s="148"/>
      <c r="GU9" s="148"/>
      <c r="GV9" s="148"/>
      <c r="GW9" s="148"/>
      <c r="GX9" s="148"/>
      <c r="GY9" s="148"/>
      <c r="GZ9" s="148"/>
      <c r="HA9" s="148"/>
      <c r="HB9" s="148"/>
      <c r="HC9" s="148"/>
      <c r="HD9" s="148"/>
      <c r="HE9" s="148"/>
      <c r="HF9" s="148"/>
      <c r="HG9" s="148"/>
      <c r="HH9" s="148"/>
      <c r="HI9" s="148"/>
      <c r="HJ9" s="148"/>
      <c r="HK9" s="148"/>
      <c r="HL9" s="148"/>
      <c r="HM9" s="148"/>
      <c r="HN9" s="148"/>
      <c r="HO9" s="148"/>
      <c r="HP9" s="148"/>
      <c r="HQ9" s="148"/>
      <c r="HR9" s="148"/>
      <c r="HS9" s="148"/>
      <c r="HT9" s="148"/>
      <c r="HU9" s="148"/>
      <c r="HV9" s="148"/>
      <c r="HW9" s="148"/>
      <c r="HX9" s="148"/>
      <c r="HY9" s="148"/>
      <c r="HZ9" s="148"/>
      <c r="IA9" s="148"/>
      <c r="IB9" s="148"/>
      <c r="IC9" s="148"/>
      <c r="ID9" s="148"/>
      <c r="IE9" s="148"/>
      <c r="IF9" s="148"/>
      <c r="IG9" s="148"/>
      <c r="IH9" s="148"/>
      <c r="II9" s="148"/>
      <c r="IJ9" s="148"/>
      <c r="IK9" s="148"/>
      <c r="IL9" s="148"/>
      <c r="IM9" s="148"/>
      <c r="IN9" s="148"/>
      <c r="IO9" s="148"/>
      <c r="IP9" s="148"/>
      <c r="IQ9" s="148"/>
      <c r="IR9" s="148"/>
      <c r="IS9" s="148"/>
      <c r="IT9" s="148"/>
      <c r="IU9" s="148"/>
      <c r="IV9" s="148"/>
    </row>
    <row r="10" spans="1:256">
      <c r="B10" s="154" t="s">
        <v>9</v>
      </c>
      <c r="C10" s="155"/>
      <c r="D10" s="155"/>
      <c r="E10" s="155"/>
      <c r="F10" s="155"/>
      <c r="G10" s="155"/>
      <c r="H10" s="155"/>
      <c r="I10" s="156"/>
      <c r="J10" s="157"/>
      <c r="K10" s="158"/>
      <c r="L10" s="156"/>
      <c r="M10" s="155"/>
      <c r="N10" s="155"/>
      <c r="O10" s="155"/>
    </row>
    <row r="11" spans="1:256">
      <c r="B11" s="159" t="s">
        <v>10</v>
      </c>
      <c r="C11" s="143"/>
      <c r="D11" s="143"/>
      <c r="E11" s="143"/>
      <c r="F11" s="143"/>
      <c r="G11" s="143"/>
      <c r="H11" s="143"/>
      <c r="I11" s="160"/>
      <c r="J11" s="161"/>
      <c r="K11" s="162"/>
      <c r="L11" s="160"/>
      <c r="M11" s="143"/>
      <c r="N11" s="143"/>
      <c r="O11" s="143"/>
    </row>
    <row r="12" spans="1:256">
      <c r="A12" s="143"/>
      <c r="B12" s="163" t="s">
        <v>82</v>
      </c>
      <c r="C12" s="143"/>
      <c r="D12" s="143"/>
      <c r="E12" s="143"/>
      <c r="F12" s="143"/>
      <c r="G12" s="143"/>
      <c r="I12" s="164"/>
      <c r="J12" s="165"/>
      <c r="K12" s="166"/>
      <c r="L12" s="164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  <c r="CT12" s="143"/>
      <c r="CU12" s="143"/>
      <c r="CV12" s="143"/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3"/>
      <c r="DJ12" s="143"/>
      <c r="DK12" s="143"/>
      <c r="DL12" s="143"/>
      <c r="DM12" s="143"/>
      <c r="DN12" s="143"/>
      <c r="DO12" s="143"/>
      <c r="DP12" s="143"/>
      <c r="DQ12" s="143"/>
      <c r="DR12" s="143"/>
      <c r="DS12" s="143"/>
      <c r="DT12" s="143"/>
      <c r="DU12" s="143"/>
      <c r="DV12" s="143"/>
      <c r="DW12" s="143"/>
      <c r="DX12" s="143"/>
      <c r="DY12" s="143"/>
      <c r="DZ12" s="143"/>
      <c r="EA12" s="143"/>
      <c r="EB12" s="143"/>
      <c r="EC12" s="143"/>
      <c r="ED12" s="143"/>
      <c r="EE12" s="143"/>
      <c r="EF12" s="143"/>
      <c r="EG12" s="143"/>
      <c r="EH12" s="143"/>
      <c r="EI12" s="143"/>
      <c r="EJ12" s="143"/>
      <c r="EK12" s="143"/>
      <c r="EL12" s="143"/>
      <c r="EM12" s="143"/>
      <c r="EN12" s="143"/>
      <c r="EO12" s="143"/>
      <c r="EP12" s="143"/>
      <c r="EQ12" s="143"/>
      <c r="ER12" s="143"/>
      <c r="ES12" s="143"/>
      <c r="ET12" s="143"/>
      <c r="EU12" s="143"/>
      <c r="EV12" s="143"/>
      <c r="EW12" s="143"/>
      <c r="EX12" s="143"/>
      <c r="EY12" s="143"/>
      <c r="EZ12" s="143"/>
      <c r="FA12" s="143"/>
      <c r="FB12" s="143"/>
      <c r="FC12" s="143"/>
      <c r="FD12" s="143"/>
      <c r="FE12" s="143"/>
      <c r="FF12" s="143"/>
      <c r="FG12" s="143"/>
      <c r="FH12" s="143"/>
      <c r="FI12" s="143"/>
      <c r="FJ12" s="143"/>
      <c r="FK12" s="143"/>
      <c r="FL12" s="143"/>
      <c r="FM12" s="143"/>
      <c r="FN12" s="143"/>
      <c r="FO12" s="143"/>
      <c r="FP12" s="143"/>
      <c r="FQ12" s="143"/>
      <c r="FR12" s="143"/>
      <c r="FS12" s="143"/>
      <c r="FT12" s="143"/>
      <c r="FU12" s="143"/>
      <c r="FV12" s="143"/>
      <c r="FW12" s="143"/>
      <c r="FX12" s="143"/>
      <c r="FY12" s="143"/>
      <c r="FZ12" s="143"/>
      <c r="GA12" s="143"/>
      <c r="GB12" s="143"/>
      <c r="GC12" s="143"/>
      <c r="GD12" s="143"/>
      <c r="GE12" s="143"/>
      <c r="GF12" s="143"/>
      <c r="GG12" s="143"/>
      <c r="GH12" s="143"/>
      <c r="GI12" s="143"/>
      <c r="GJ12" s="143"/>
      <c r="GK12" s="143"/>
      <c r="GL12" s="143"/>
      <c r="GM12" s="143"/>
      <c r="GN12" s="143"/>
      <c r="GO12" s="143"/>
      <c r="GP12" s="143"/>
      <c r="GQ12" s="143"/>
      <c r="GR12" s="143"/>
      <c r="GS12" s="143"/>
      <c r="GT12" s="143"/>
      <c r="GU12" s="143"/>
      <c r="GV12" s="143"/>
      <c r="GW12" s="143"/>
      <c r="GX12" s="143"/>
      <c r="GY12" s="143"/>
      <c r="GZ12" s="143"/>
      <c r="HA12" s="143"/>
      <c r="HB12" s="143"/>
      <c r="HC12" s="143"/>
      <c r="HD12" s="143"/>
      <c r="HE12" s="143"/>
      <c r="HF12" s="143"/>
      <c r="HG12" s="143"/>
      <c r="HH12" s="143"/>
      <c r="HI12" s="143"/>
      <c r="HJ12" s="143"/>
      <c r="HK12" s="143"/>
      <c r="HL12" s="143"/>
      <c r="HM12" s="143"/>
      <c r="HN12" s="143"/>
      <c r="HO12" s="143"/>
      <c r="HP12" s="143"/>
      <c r="HQ12" s="143"/>
      <c r="HR12" s="143"/>
      <c r="HS12" s="143"/>
      <c r="HT12" s="143"/>
      <c r="HU12" s="143"/>
      <c r="HV12" s="143"/>
      <c r="HW12" s="143"/>
      <c r="HX12" s="143"/>
      <c r="HY12" s="143"/>
      <c r="HZ12" s="143"/>
      <c r="IA12" s="143"/>
      <c r="IB12" s="143"/>
      <c r="IC12" s="143"/>
      <c r="ID12" s="143"/>
      <c r="IE12" s="143"/>
      <c r="IF12" s="143"/>
      <c r="IG12" s="143"/>
      <c r="IH12" s="143"/>
      <c r="II12" s="143"/>
      <c r="IJ12" s="143"/>
      <c r="IK12" s="143"/>
      <c r="IL12" s="143"/>
      <c r="IM12" s="143"/>
      <c r="IN12" s="143"/>
      <c r="IO12" s="143"/>
      <c r="IP12" s="143"/>
      <c r="IQ12" s="143"/>
      <c r="IR12" s="143"/>
      <c r="IS12" s="143"/>
      <c r="IT12" s="143"/>
      <c r="IU12" s="143"/>
      <c r="IV12" s="143"/>
    </row>
    <row r="13" spans="1:256">
      <c r="B13" s="167" t="s">
        <v>83</v>
      </c>
      <c r="C13" s="143"/>
      <c r="D13" s="143"/>
      <c r="E13" s="143"/>
      <c r="F13" s="143"/>
      <c r="G13" s="143"/>
      <c r="H13" s="143"/>
      <c r="I13" s="160"/>
      <c r="J13" s="161"/>
      <c r="K13" s="162"/>
      <c r="L13" s="160"/>
      <c r="M13" s="143"/>
      <c r="N13" s="143"/>
      <c r="O13" s="143"/>
    </row>
    <row r="14" spans="1:256">
      <c r="B14" s="168" t="str">
        <v>גליל</v>
      </c>
      <c r="I14" s="164"/>
      <c r="J14" s="165"/>
      <c r="K14" s="166"/>
      <c r="L14" s="164"/>
    </row>
    <row r="15" spans="1:256">
      <c r="B15" s="169" t="str">
        <v>5470 גליל</v>
      </c>
      <c r="C15" s="141">
        <v>9547035</v>
      </c>
      <c r="D15" s="141" t="s">
        <v>84</v>
      </c>
      <c r="E15" s="141" t="s">
        <v>85</v>
      </c>
      <c r="F15" s="141"/>
      <c r="G15" s="141" t="s">
        <v>86</v>
      </c>
      <c r="H15" s="170">
        <v>0.05</v>
      </c>
      <c r="I15" s="164">
        <v>0.59</v>
      </c>
      <c r="J15" s="165">
        <v>-0.0103</v>
      </c>
      <c r="K15" s="166">
        <v>13003311</v>
      </c>
      <c r="L15" s="164">
        <v>141.26</v>
      </c>
      <c r="M15" s="166">
        <v>18368.48</v>
      </c>
      <c r="N15" s="165">
        <v>0.0041</v>
      </c>
      <c r="O15" s="165">
        <f>+M15/'סיכום נכסי הקרן'!total</f>
        <v>0.000574002186394392</v>
      </c>
    </row>
    <row r="16" spans="1:256">
      <c r="B16" s="169" t="str">
        <v>5472 גליל</v>
      </c>
      <c r="C16" s="141">
        <v>9547233</v>
      </c>
      <c r="D16" s="141" t="s">
        <v>84</v>
      </c>
      <c r="E16" s="141" t="s">
        <v>85</v>
      </c>
      <c r="F16" s="141"/>
      <c r="G16" s="141" t="s">
        <v>86</v>
      </c>
      <c r="H16" s="170">
        <v>0.05</v>
      </c>
      <c r="I16" s="164">
        <v>1.96</v>
      </c>
      <c r="J16" s="165">
        <v>-0.0041</v>
      </c>
      <c r="K16" s="166">
        <v>635416362</v>
      </c>
      <c r="L16" s="164">
        <v>152.07</v>
      </c>
      <c r="M16" s="166">
        <v>966277.64</v>
      </c>
      <c r="N16" s="165">
        <v>0.0473</v>
      </c>
      <c r="O16" s="165">
        <f>+M16/'סיכום נכסי הקרן'!total</f>
        <v>0.0301955021876613</v>
      </c>
    </row>
    <row r="17" spans="1:256">
      <c r="B17" s="169" t="str">
        <v>5903 גליל</v>
      </c>
      <c r="C17" s="141">
        <v>9590332</v>
      </c>
      <c r="D17" s="141" t="s">
        <v>84</v>
      </c>
      <c r="E17" s="141" t="s">
        <v>85</v>
      </c>
      <c r="F17" s="141"/>
      <c r="G17" s="141" t="s">
        <v>86</v>
      </c>
      <c r="H17" s="170">
        <v>0.04</v>
      </c>
      <c r="I17" s="164">
        <v>7.23</v>
      </c>
      <c r="J17" s="165">
        <v>0.0116</v>
      </c>
      <c r="K17" s="166">
        <v>74333100</v>
      </c>
      <c r="L17" s="164">
        <v>160.42</v>
      </c>
      <c r="M17" s="166">
        <v>119245.16</v>
      </c>
      <c r="N17" s="165">
        <v>0.0049</v>
      </c>
      <c r="O17" s="165">
        <f>+M17/'סיכום נכסי הקרן'!total</f>
        <v>0.00372632806617363</v>
      </c>
    </row>
    <row r="18" spans="1:256">
      <c r="B18" s="169" t="str">
        <v>5904 גליל</v>
      </c>
      <c r="C18" s="141">
        <v>9590431</v>
      </c>
      <c r="D18" s="141" t="s">
        <v>84</v>
      </c>
      <c r="E18" s="141" t="s">
        <v>85</v>
      </c>
      <c r="F18" s="141"/>
      <c r="G18" s="141" t="s">
        <v>86</v>
      </c>
      <c r="H18" s="170">
        <v>0.04</v>
      </c>
      <c r="I18" s="164">
        <v>9.38</v>
      </c>
      <c r="J18" s="165">
        <v>0.0169</v>
      </c>
      <c r="K18" s="166">
        <v>135583248</v>
      </c>
      <c r="L18" s="164">
        <v>153.38</v>
      </c>
      <c r="M18" s="166">
        <v>207957.58</v>
      </c>
      <c r="N18" s="165">
        <v>0.0141</v>
      </c>
      <c r="O18" s="165">
        <f>+M18/'סיכום נכסי הקרן'!total</f>
        <v>0.00649852930657772</v>
      </c>
    </row>
    <row r="19" spans="1:256">
      <c r="B19" s="169" t="str">
        <v>גליל 5471א</v>
      </c>
      <c r="C19" s="141">
        <v>9547134</v>
      </c>
      <c r="D19" s="141" t="s">
        <v>84</v>
      </c>
      <c r="E19" s="141" t="s">
        <v>85</v>
      </c>
      <c r="F19" s="141"/>
      <c r="G19" s="141" t="s">
        <v>86</v>
      </c>
      <c r="H19" s="170">
        <v>0.05</v>
      </c>
      <c r="I19" s="164">
        <v>1.55</v>
      </c>
      <c r="J19" s="165">
        <v>-0.0069</v>
      </c>
      <c r="K19" s="166">
        <v>424806</v>
      </c>
      <c r="L19" s="164">
        <v>144.48</v>
      </c>
      <c r="M19" s="166">
        <v>613.76</v>
      </c>
      <c r="N19" s="165">
        <v>0.0004</v>
      </c>
      <c r="O19" s="165">
        <f>+M19/'סיכום נכסי הקרן'!total</f>
        <v>1.91795718492451e-05</v>
      </c>
    </row>
    <row r="20" spans="1:256">
      <c r="B20" s="169" t="str">
        <v>ממשל צמוד 0614</v>
      </c>
      <c r="C20" s="141">
        <v>1113646</v>
      </c>
      <c r="D20" s="141" t="s">
        <v>84</v>
      </c>
      <c r="E20" s="141" t="s">
        <v>85</v>
      </c>
      <c r="F20" s="141"/>
      <c r="G20" s="141" t="s">
        <v>86</v>
      </c>
      <c r="H20" s="170">
        <v>0.015</v>
      </c>
      <c r="I20" s="164">
        <v>1.24</v>
      </c>
      <c r="J20" s="165">
        <v>-0.0087</v>
      </c>
      <c r="K20" s="166">
        <v>51201512</v>
      </c>
      <c r="L20" s="164">
        <v>115.87</v>
      </c>
      <c r="M20" s="166">
        <v>59327.19</v>
      </c>
      <c r="N20" s="165">
        <v>0.0032</v>
      </c>
      <c r="O20" s="165">
        <f>+M20/'סיכום נכסי הקרן'!total</f>
        <v>0.00185393330164692</v>
      </c>
    </row>
    <row r="21" spans="1:256">
      <c r="B21" s="169" t="str">
        <v>ממשל צמוד 418</v>
      </c>
      <c r="C21" s="141">
        <v>1108927</v>
      </c>
      <c r="D21" s="141" t="s">
        <v>84</v>
      </c>
      <c r="E21" s="141" t="s">
        <v>85</v>
      </c>
      <c r="F21" s="141"/>
      <c r="G21" s="141" t="s">
        <v>86</v>
      </c>
      <c r="H21" s="170">
        <v>0.035</v>
      </c>
      <c r="I21" s="164">
        <v>4.65</v>
      </c>
      <c r="J21" s="165">
        <v>0.0031</v>
      </c>
      <c r="K21" s="166">
        <v>5805796</v>
      </c>
      <c r="L21" s="164">
        <v>137.75</v>
      </c>
      <c r="M21" s="166">
        <v>7997.48</v>
      </c>
      <c r="N21" s="165">
        <v>0.0003</v>
      </c>
      <c r="O21" s="165">
        <f>+M21/'סיכום נכסי הקרן'!total</f>
        <v>0.000249915671065076</v>
      </c>
    </row>
    <row r="22" spans="1:256">
      <c r="B22" s="169" t="str">
        <v>ממשלתי צמוד 0536</v>
      </c>
      <c r="C22" s="141">
        <v>1097708</v>
      </c>
      <c r="D22" s="141" t="s">
        <v>84</v>
      </c>
      <c r="E22" s="141" t="s">
        <v>85</v>
      </c>
      <c r="F22" s="141"/>
      <c r="G22" s="141" t="s">
        <v>86</v>
      </c>
      <c r="H22" s="170">
        <v>0.04</v>
      </c>
      <c r="I22" s="164">
        <v>16.09</v>
      </c>
      <c r="J22" s="165">
        <v>0.0241</v>
      </c>
      <c r="K22" s="166">
        <v>48559407</v>
      </c>
      <c r="L22" s="164">
        <v>153.4</v>
      </c>
      <c r="M22" s="166">
        <v>74490.13</v>
      </c>
      <c r="N22" s="165">
        <v>0.003</v>
      </c>
      <c r="O22" s="165">
        <f>+M22/'סיכום נכסי הקרן'!total</f>
        <v>0.00232776459918308</v>
      </c>
    </row>
    <row r="23" spans="1:256">
      <c r="B23" s="169" t="str">
        <v>ממשלתי צמוד 0613</v>
      </c>
      <c r="C23" s="141">
        <v>1119338</v>
      </c>
      <c r="D23" s="141" t="s">
        <v>84</v>
      </c>
      <c r="E23" s="141" t="s">
        <v>85</v>
      </c>
      <c r="F23" s="141"/>
      <c r="G23" s="141" t="s">
        <v>86</v>
      </c>
      <c r="H23" s="170">
        <v>0.005</v>
      </c>
      <c r="I23" s="164">
        <v>0.25</v>
      </c>
      <c r="J23" s="165">
        <v>-0.034</v>
      </c>
      <c r="K23" s="166">
        <v>19714715</v>
      </c>
      <c r="L23" s="164">
        <v>107.9</v>
      </c>
      <c r="M23" s="166">
        <v>21272.18</v>
      </c>
      <c r="N23" s="165">
        <v>0.002</v>
      </c>
      <c r="O23" s="165">
        <f>+M23/'סיכום נכסי הקרן'!total</f>
        <v>0.000664740785812166</v>
      </c>
    </row>
    <row r="24" spans="1:256">
      <c r="B24" s="169" t="str">
        <v>ממשלתי צמוד 0841</v>
      </c>
      <c r="C24" s="141">
        <v>1120583</v>
      </c>
      <c r="D24" s="141" t="s">
        <v>84</v>
      </c>
      <c r="E24" s="141" t="s">
        <v>85</v>
      </c>
      <c r="F24" s="141"/>
      <c r="G24" s="141" t="s">
        <v>86</v>
      </c>
      <c r="H24" s="170">
        <v>0.028</v>
      </c>
      <c r="I24" s="164">
        <v>19.86</v>
      </c>
      <c r="J24" s="165">
        <v>0.0267</v>
      </c>
      <c r="K24" s="166">
        <v>40642260</v>
      </c>
      <c r="L24" s="164">
        <v>108.48</v>
      </c>
      <c r="M24" s="166">
        <v>44088.73</v>
      </c>
      <c r="N24" s="165">
        <v>0.0043</v>
      </c>
      <c r="O24" s="165">
        <f>+M24/'סיכום נכסי הקרן'!total</f>
        <v>0.00137774205679251</v>
      </c>
    </row>
    <row r="25" spans="1:256">
      <c r="B25" s="169" t="str">
        <v>ממשלתי צמוד 1019</v>
      </c>
      <c r="C25" s="141">
        <v>1114750</v>
      </c>
      <c r="D25" s="141" t="s">
        <v>84</v>
      </c>
      <c r="E25" s="141" t="s">
        <v>85</v>
      </c>
      <c r="F25" s="141"/>
      <c r="G25" s="141" t="s">
        <v>86</v>
      </c>
      <c r="H25" s="170">
        <v>0.03</v>
      </c>
      <c r="I25" s="164">
        <v>6.06</v>
      </c>
      <c r="J25" s="165">
        <v>0.0078</v>
      </c>
      <c r="K25" s="166">
        <v>20801635</v>
      </c>
      <c r="L25" s="164">
        <v>125</v>
      </c>
      <c r="M25" s="166">
        <v>26002.04</v>
      </c>
      <c r="N25" s="165">
        <v>0.0017</v>
      </c>
      <c r="O25" s="165">
        <f>+M25/'סיכום נכסי הקרן'!total</f>
        <v>0.000812545611325185</v>
      </c>
    </row>
    <row r="26" spans="1:256">
      <c r="B26" s="169" t="str">
        <v>ממשלתי צמוד 922</v>
      </c>
      <c r="C26" s="141">
        <v>1124056</v>
      </c>
      <c r="D26" s="141" t="s">
        <v>84</v>
      </c>
      <c r="E26" s="141" t="s">
        <v>85</v>
      </c>
      <c r="F26" s="141"/>
      <c r="G26" s="141" t="s">
        <v>86</v>
      </c>
      <c r="H26" s="170">
        <v>0.028</v>
      </c>
      <c r="I26" s="164">
        <v>8.46</v>
      </c>
      <c r="J26" s="165">
        <v>0.0145</v>
      </c>
      <c r="K26" s="166">
        <v>499885357</v>
      </c>
      <c r="L26" s="164">
        <v>114.9</v>
      </c>
      <c r="M26" s="166">
        <v>574368.31</v>
      </c>
      <c r="N26" s="165">
        <v>0.0311</v>
      </c>
      <c r="O26" s="165">
        <f>+M26/'סיכום נכסי הקרן'!total</f>
        <v>0.0179486090158604</v>
      </c>
    </row>
    <row r="27" spans="1:256">
      <c r="B27" s="169" t="str">
        <v>ממשלתית צמודה 0517</v>
      </c>
      <c r="C27" s="141">
        <v>1125905</v>
      </c>
      <c r="D27" s="141" t="s">
        <v>84</v>
      </c>
      <c r="E27" s="141" t="s">
        <v>85</v>
      </c>
      <c r="F27" s="141"/>
      <c r="G27" s="141" t="s">
        <v>86</v>
      </c>
      <c r="H27" s="170">
        <v>0.01</v>
      </c>
      <c r="I27" s="164">
        <v>4.08</v>
      </c>
      <c r="J27" s="165">
        <v>0.0005</v>
      </c>
      <c r="K27" s="166">
        <v>9284548</v>
      </c>
      <c r="L27" s="164">
        <v>106.3</v>
      </c>
      <c r="M27" s="166">
        <v>9869.47</v>
      </c>
      <c r="N27" s="165">
        <v>0.0008</v>
      </c>
      <c r="O27" s="165">
        <f>+M27/'סיכום נכסי הקרן'!total</f>
        <v>0.000308414052689926</v>
      </c>
    </row>
    <row r="28" spans="1:256">
      <c r="B28" s="171"/>
      <c r="I28" s="164"/>
      <c r="J28" s="165"/>
      <c r="K28" s="166"/>
      <c r="L28" s="164"/>
    </row>
    <row r="29" spans="1:256">
      <c r="B29" s="167" t="s">
        <v>87</v>
      </c>
      <c r="C29" s="143"/>
      <c r="D29" s="143"/>
      <c r="E29" s="143"/>
      <c r="F29" s="143"/>
      <c r="G29" s="143"/>
      <c r="H29" s="172"/>
      <c r="I29" s="160">
        <v>5.62</v>
      </c>
      <c r="J29" s="161">
        <v>0.0052</v>
      </c>
      <c r="K29" s="162"/>
      <c r="L29" s="160"/>
      <c r="M29" s="162">
        <f>SUM(M15:M28)</f>
        <v>2129878.15</v>
      </c>
      <c r="N29" s="161"/>
      <c r="O29" s="161">
        <f>+M29/'סיכום נכסי הקרן'!total</f>
        <v>0.0665572064130316</v>
      </c>
    </row>
    <row r="30" spans="1:256">
      <c r="B30" s="173"/>
      <c r="I30" s="164"/>
      <c r="J30" s="165"/>
      <c r="K30" s="166"/>
      <c r="L30" s="164"/>
    </row>
    <row r="31" spans="1:256">
      <c r="B31" s="167" t="s">
        <v>88</v>
      </c>
      <c r="C31" s="143"/>
      <c r="D31" s="143"/>
      <c r="E31" s="143"/>
      <c r="F31" s="143"/>
      <c r="G31" s="143"/>
      <c r="H31" s="143"/>
      <c r="I31" s="160"/>
      <c r="J31" s="161"/>
      <c r="K31" s="162"/>
      <c r="L31" s="160"/>
      <c r="M31" s="143"/>
      <c r="N31" s="143"/>
      <c r="O31" s="143"/>
    </row>
    <row r="32" spans="1:256">
      <c r="B32" s="168" t="str">
        <v>גילון</v>
      </c>
      <c r="I32" s="164"/>
      <c r="J32" s="165"/>
      <c r="K32" s="166"/>
      <c r="L32" s="164"/>
    </row>
    <row r="33" spans="1:256">
      <c r="B33" s="169" t="str">
        <v>ממשל משתנה 0817</v>
      </c>
      <c r="C33" s="141">
        <v>1106970</v>
      </c>
      <c r="D33" s="141" t="s">
        <v>84</v>
      </c>
      <c r="E33" s="141" t="s">
        <v>85</v>
      </c>
      <c r="F33" s="141"/>
      <c r="G33" s="141" t="s">
        <v>86</v>
      </c>
      <c r="H33" s="170">
        <v>0.016</v>
      </c>
      <c r="I33" s="164">
        <v>4.27</v>
      </c>
      <c r="J33" s="165">
        <v>0.0184</v>
      </c>
      <c r="K33" s="166">
        <v>716491</v>
      </c>
      <c r="L33" s="164">
        <v>99.51</v>
      </c>
      <c r="M33" s="166">
        <v>712.98</v>
      </c>
      <c r="N33" s="165">
        <v>0</v>
      </c>
      <c r="O33" s="165">
        <f>+M33/'סיכום נכסי הקרן'!total</f>
        <v>2.22801276347021e-05</v>
      </c>
    </row>
    <row r="34" spans="1:256">
      <c r="B34" s="169" t="str">
        <v>ממשלתי משתנה 0520  גילון</v>
      </c>
      <c r="C34" s="141">
        <v>1116193</v>
      </c>
      <c r="D34" s="141" t="s">
        <v>84</v>
      </c>
      <c r="E34" s="141" t="s">
        <v>85</v>
      </c>
      <c r="F34" s="141"/>
      <c r="G34" s="141" t="s">
        <v>86</v>
      </c>
      <c r="H34" s="170">
        <v>0.016</v>
      </c>
      <c r="I34" s="164">
        <v>6.77</v>
      </c>
      <c r="J34" s="165">
        <v>0.0188</v>
      </c>
      <c r="K34" s="166">
        <v>438162</v>
      </c>
      <c r="L34" s="164">
        <v>98.84</v>
      </c>
      <c r="M34" s="166">
        <v>433.08</v>
      </c>
      <c r="N34" s="165">
        <v>0</v>
      </c>
      <c r="O34" s="165">
        <f>+M34/'סיכום נכסי הקרן'!total</f>
        <v>1.3533447889193e-05</v>
      </c>
    </row>
    <row r="35" spans="1:256">
      <c r="B35" s="168"/>
      <c r="I35" s="164"/>
      <c r="J35" s="165"/>
      <c r="K35" s="166"/>
      <c r="L35" s="164"/>
    </row>
    <row r="36" spans="1:256">
      <c r="B36" s="168" t="str">
        <v>מלווה קצר מועד (מק"מ)</v>
      </c>
      <c r="I36" s="164"/>
      <c r="J36" s="165"/>
      <c r="K36" s="166"/>
      <c r="L36" s="164"/>
    </row>
    <row r="37" spans="1:256">
      <c r="A37" s="143"/>
      <c r="B37" s="169" t="str">
        <v>מקמ 1013</v>
      </c>
      <c r="C37" s="141">
        <v>8131013</v>
      </c>
      <c r="D37" s="141" t="s">
        <v>84</v>
      </c>
      <c r="E37" s="141" t="s">
        <v>85</v>
      </c>
      <c r="F37" s="141"/>
      <c r="G37" s="141" t="s">
        <v>86</v>
      </c>
      <c r="H37" s="170"/>
      <c r="I37" s="164">
        <v>0.51</v>
      </c>
      <c r="J37" s="165">
        <v>0.016</v>
      </c>
      <c r="K37" s="166">
        <v>2930000</v>
      </c>
      <c r="L37" s="164">
        <v>99.19</v>
      </c>
      <c r="M37" s="166">
        <v>2906.27</v>
      </c>
      <c r="N37" s="165">
        <v>0.0003</v>
      </c>
      <c r="O37" s="165">
        <v>0.0001</v>
      </c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/>
      <c r="EP37" s="143"/>
      <c r="EQ37" s="143"/>
      <c r="ER37" s="143"/>
      <c r="ES37" s="143"/>
      <c r="ET37" s="143"/>
      <c r="EU37" s="143"/>
      <c r="EV37" s="143"/>
      <c r="EW37" s="143"/>
      <c r="EX37" s="143"/>
      <c r="EY37" s="143"/>
      <c r="EZ37" s="143"/>
      <c r="FA37" s="143"/>
      <c r="FB37" s="143"/>
      <c r="FC37" s="143"/>
      <c r="FD37" s="143"/>
      <c r="FE37" s="143"/>
      <c r="FF37" s="143"/>
      <c r="FG37" s="143"/>
      <c r="FH37" s="143"/>
      <c r="FI37" s="143"/>
      <c r="FJ37" s="143"/>
      <c r="FK37" s="143"/>
      <c r="FL37" s="143"/>
      <c r="FM37" s="143"/>
      <c r="FN37" s="143"/>
      <c r="FO37" s="143"/>
      <c r="FP37" s="143"/>
      <c r="FQ37" s="143"/>
      <c r="FR37" s="143"/>
      <c r="FS37" s="143"/>
      <c r="FT37" s="143"/>
      <c r="FU37" s="143"/>
      <c r="FV37" s="143"/>
      <c r="FW37" s="143"/>
      <c r="FX37" s="143"/>
      <c r="FY37" s="143"/>
      <c r="FZ37" s="143"/>
      <c r="GA37" s="143"/>
      <c r="GB37" s="143"/>
      <c r="GC37" s="143"/>
      <c r="GD37" s="143"/>
      <c r="GE37" s="143"/>
      <c r="GF37" s="143"/>
      <c r="GG37" s="143"/>
      <c r="GH37" s="143"/>
      <c r="GI37" s="143"/>
      <c r="GJ37" s="143"/>
      <c r="GK37" s="143"/>
      <c r="GL37" s="143"/>
      <c r="GM37" s="143"/>
      <c r="GN37" s="143"/>
      <c r="GO37" s="143"/>
      <c r="GP37" s="143"/>
      <c r="GQ37" s="143"/>
      <c r="GR37" s="143"/>
      <c r="GS37" s="143"/>
      <c r="GT37" s="143"/>
      <c r="GU37" s="143"/>
      <c r="GV37" s="143"/>
      <c r="GW37" s="143"/>
      <c r="GX37" s="143"/>
      <c r="GY37" s="143"/>
      <c r="GZ37" s="143"/>
      <c r="HA37" s="143"/>
      <c r="HB37" s="143"/>
      <c r="HC37" s="143"/>
      <c r="HD37" s="143"/>
      <c r="HE37" s="143"/>
      <c r="HF37" s="143"/>
      <c r="HG37" s="143"/>
      <c r="HH37" s="143"/>
      <c r="HI37" s="143"/>
      <c r="HJ37" s="143"/>
      <c r="HK37" s="143"/>
      <c r="HL37" s="143"/>
      <c r="HM37" s="143"/>
      <c r="HN37" s="143"/>
      <c r="HO37" s="143"/>
      <c r="HP37" s="143"/>
      <c r="HQ37" s="143"/>
      <c r="HR37" s="143"/>
      <c r="HS37" s="143"/>
      <c r="HT37" s="143"/>
      <c r="HU37" s="143"/>
      <c r="HV37" s="143"/>
      <c r="HW37" s="143"/>
      <c r="HX37" s="143"/>
      <c r="HY37" s="143"/>
      <c r="HZ37" s="143"/>
      <c r="IA37" s="143"/>
      <c r="IB37" s="143"/>
      <c r="IC37" s="143"/>
      <c r="ID37" s="143"/>
      <c r="IE37" s="143"/>
      <c r="IF37" s="143"/>
      <c r="IG37" s="143"/>
      <c r="IH37" s="143"/>
      <c r="II37" s="143"/>
      <c r="IJ37" s="143"/>
      <c r="IK37" s="143"/>
      <c r="IL37" s="143"/>
      <c r="IM37" s="143"/>
      <c r="IN37" s="143"/>
      <c r="IO37" s="143"/>
      <c r="IP37" s="143"/>
      <c r="IQ37" s="143"/>
      <c r="IR37" s="143"/>
      <c r="IS37" s="143"/>
      <c r="IT37" s="143"/>
      <c r="IU37" s="143"/>
      <c r="IV37" s="143"/>
    </row>
    <row r="38" spans="1:256">
      <c r="B38" s="169" t="str">
        <v>מקמ 1113</v>
      </c>
      <c r="C38" s="141">
        <v>8131112</v>
      </c>
      <c r="D38" s="141" t="s">
        <v>84</v>
      </c>
      <c r="E38" s="141" t="s">
        <v>85</v>
      </c>
      <c r="F38" s="141"/>
      <c r="G38" s="141" t="s">
        <v>86</v>
      </c>
      <c r="H38" s="170"/>
      <c r="I38" s="164">
        <v>0.61</v>
      </c>
      <c r="J38" s="165">
        <v>0.0167</v>
      </c>
      <c r="K38" s="166">
        <v>3890000</v>
      </c>
      <c r="L38" s="164">
        <v>99</v>
      </c>
      <c r="M38" s="166">
        <v>3851.1</v>
      </c>
      <c r="N38" s="165">
        <v>0.0004</v>
      </c>
      <c r="O38" s="165">
        <v>0.0001</v>
      </c>
    </row>
    <row r="39" spans="1:256">
      <c r="A39" s="143"/>
      <c r="B39" s="169" t="str">
        <v>מקמ 1213</v>
      </c>
      <c r="C39" s="141">
        <v>8131211</v>
      </c>
      <c r="D39" s="141" t="s">
        <v>84</v>
      </c>
      <c r="E39" s="141" t="s">
        <v>85</v>
      </c>
      <c r="F39" s="141"/>
      <c r="G39" s="141" t="s">
        <v>86</v>
      </c>
      <c r="H39" s="170"/>
      <c r="I39" s="164">
        <v>0.68</v>
      </c>
      <c r="J39" s="165">
        <v>0.0167</v>
      </c>
      <c r="K39" s="166">
        <v>2900000</v>
      </c>
      <c r="L39" s="164">
        <v>98.87</v>
      </c>
      <c r="M39" s="166">
        <v>2867.23</v>
      </c>
      <c r="N39" s="165">
        <v>0.0003</v>
      </c>
      <c r="O39" s="165">
        <v>0.0001</v>
      </c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/>
      <c r="EP39" s="143"/>
      <c r="EQ39" s="143"/>
      <c r="ER39" s="143"/>
      <c r="ES39" s="143"/>
      <c r="ET39" s="143"/>
      <c r="EU39" s="143"/>
      <c r="EV39" s="143"/>
      <c r="EW39" s="143"/>
      <c r="EX39" s="143"/>
      <c r="EY39" s="143"/>
      <c r="EZ39" s="143"/>
      <c r="FA39" s="143"/>
      <c r="FB39" s="143"/>
      <c r="FC39" s="143"/>
      <c r="FD39" s="143"/>
      <c r="FE39" s="143"/>
      <c r="FF39" s="143"/>
      <c r="FG39" s="143"/>
      <c r="FH39" s="143"/>
      <c r="FI39" s="143"/>
      <c r="FJ39" s="143"/>
      <c r="FK39" s="143"/>
      <c r="FL39" s="143"/>
      <c r="FM39" s="143"/>
      <c r="FN39" s="143"/>
      <c r="FO39" s="143"/>
      <c r="FP39" s="143"/>
      <c r="FQ39" s="143"/>
      <c r="FR39" s="143"/>
      <c r="FS39" s="143"/>
      <c r="FT39" s="143"/>
      <c r="FU39" s="143"/>
      <c r="FV39" s="143"/>
      <c r="FW39" s="143"/>
      <c r="FX39" s="143"/>
      <c r="FY39" s="143"/>
      <c r="FZ39" s="143"/>
      <c r="GA39" s="143"/>
      <c r="GB39" s="143"/>
      <c r="GC39" s="143"/>
      <c r="GD39" s="143"/>
      <c r="GE39" s="143"/>
      <c r="GF39" s="143"/>
      <c r="GG39" s="143"/>
      <c r="GH39" s="143"/>
      <c r="GI39" s="143"/>
      <c r="GJ39" s="143"/>
      <c r="GK39" s="143"/>
      <c r="GL39" s="143"/>
      <c r="GM39" s="143"/>
      <c r="GN39" s="143"/>
      <c r="GO39" s="143"/>
      <c r="GP39" s="143"/>
      <c r="GQ39" s="143"/>
      <c r="GR39" s="143"/>
      <c r="GS39" s="143"/>
      <c r="GT39" s="143"/>
      <c r="GU39" s="143"/>
      <c r="GV39" s="143"/>
      <c r="GW39" s="143"/>
      <c r="GX39" s="143"/>
      <c r="GY39" s="143"/>
      <c r="GZ39" s="143"/>
      <c r="HA39" s="143"/>
      <c r="HB39" s="143"/>
      <c r="HC39" s="143"/>
      <c r="HD39" s="143"/>
      <c r="HE39" s="143"/>
      <c r="HF39" s="143"/>
      <c r="HG39" s="143"/>
      <c r="HH39" s="143"/>
      <c r="HI39" s="143"/>
      <c r="HJ39" s="143"/>
      <c r="HK39" s="143"/>
      <c r="HL39" s="143"/>
      <c r="HM39" s="143"/>
      <c r="HN39" s="143"/>
      <c r="HO39" s="143"/>
      <c r="HP39" s="143"/>
      <c r="HQ39" s="143"/>
      <c r="HR39" s="143"/>
      <c r="HS39" s="143"/>
      <c r="HT39" s="143"/>
      <c r="HU39" s="143"/>
      <c r="HV39" s="143"/>
      <c r="HW39" s="143"/>
      <c r="HX39" s="143"/>
      <c r="HY39" s="143"/>
      <c r="HZ39" s="143"/>
      <c r="IA39" s="143"/>
      <c r="IB39" s="143"/>
      <c r="IC39" s="143"/>
      <c r="ID39" s="143"/>
      <c r="IE39" s="143"/>
      <c r="IF39" s="143"/>
      <c r="IG39" s="143"/>
      <c r="IH39" s="143"/>
      <c r="II39" s="143"/>
      <c r="IJ39" s="143"/>
      <c r="IK39" s="143"/>
      <c r="IL39" s="143"/>
      <c r="IM39" s="143"/>
      <c r="IN39" s="143"/>
      <c r="IO39" s="143"/>
      <c r="IP39" s="143"/>
      <c r="IQ39" s="143"/>
      <c r="IR39" s="143"/>
      <c r="IS39" s="143"/>
      <c r="IT39" s="143"/>
      <c r="IU39" s="143"/>
      <c r="IV39" s="143"/>
    </row>
    <row r="40" spans="1:256">
      <c r="B40" s="169" t="str">
        <v>מקמ 413</v>
      </c>
      <c r="C40" s="141">
        <v>8130411</v>
      </c>
      <c r="D40" s="141" t="s">
        <v>84</v>
      </c>
      <c r="E40" s="141" t="s">
        <v>85</v>
      </c>
      <c r="F40" s="141"/>
      <c r="G40" s="141" t="s">
        <v>86</v>
      </c>
      <c r="H40" s="170"/>
      <c r="I40" s="164">
        <v>0.01</v>
      </c>
      <c r="J40" s="165">
        <v>0.0296</v>
      </c>
      <c r="K40" s="166">
        <v>660000</v>
      </c>
      <c r="L40" s="164">
        <v>99.96</v>
      </c>
      <c r="M40" s="166">
        <v>659.74</v>
      </c>
      <c r="N40" s="165">
        <v>0.0001</v>
      </c>
      <c r="O40" s="165">
        <v>0</v>
      </c>
    </row>
    <row r="41" spans="1:256">
      <c r="B41" s="169" t="str">
        <v>מקמ 523</v>
      </c>
      <c r="C41" s="141">
        <v>8130528</v>
      </c>
      <c r="D41" s="141" t="s">
        <v>84</v>
      </c>
      <c r="E41" s="141" t="s">
        <v>85</v>
      </c>
      <c r="F41" s="141"/>
      <c r="G41" s="141" t="s">
        <v>86</v>
      </c>
      <c r="H41" s="170"/>
      <c r="I41" s="164">
        <v>0.11</v>
      </c>
      <c r="J41" s="165">
        <v>0.0156</v>
      </c>
      <c r="K41" s="166">
        <v>1943000</v>
      </c>
      <c r="L41" s="164">
        <v>99.83</v>
      </c>
      <c r="M41" s="166">
        <v>1939.7</v>
      </c>
      <c r="N41" s="165">
        <v>0.0002</v>
      </c>
      <c r="O41" s="165">
        <v>0.0001</v>
      </c>
    </row>
    <row r="42" spans="1:256">
      <c r="B42" s="169" t="str">
        <v>מקמ 613</v>
      </c>
      <c r="C42" s="141">
        <v>8130619</v>
      </c>
      <c r="D42" s="141" t="s">
        <v>84</v>
      </c>
      <c r="E42" s="141" t="s">
        <v>85</v>
      </c>
      <c r="F42" s="141"/>
      <c r="G42" s="141" t="s">
        <v>86</v>
      </c>
      <c r="H42" s="170"/>
      <c r="I42" s="164">
        <v>0.19</v>
      </c>
      <c r="J42" s="165">
        <v>0.0168</v>
      </c>
      <c r="K42" s="166">
        <v>1410000</v>
      </c>
      <c r="L42" s="164">
        <v>99.69</v>
      </c>
      <c r="M42" s="166">
        <v>1405.63</v>
      </c>
      <c r="N42" s="165">
        <v>0.0001</v>
      </c>
      <c r="O42" s="165">
        <v>0</v>
      </c>
    </row>
    <row r="43" spans="1:256">
      <c r="B43" s="169" t="str">
        <v>מקמ 913</v>
      </c>
      <c r="C43" s="141">
        <v>8130916</v>
      </c>
      <c r="D43" s="141" t="s">
        <v>84</v>
      </c>
      <c r="E43" s="141" t="s">
        <v>85</v>
      </c>
      <c r="F43" s="141"/>
      <c r="G43" s="141" t="s">
        <v>86</v>
      </c>
      <c r="H43" s="170"/>
      <c r="I43" s="164">
        <v>0.44</v>
      </c>
      <c r="J43" s="165">
        <v>0.0165</v>
      </c>
      <c r="K43" s="166">
        <v>2850000</v>
      </c>
      <c r="L43" s="164">
        <v>99.29</v>
      </c>
      <c r="M43" s="166">
        <v>2829.77</v>
      </c>
      <c r="N43" s="165">
        <v>0.0003</v>
      </c>
      <c r="O43" s="165">
        <v>0.0001</v>
      </c>
    </row>
    <row r="44" spans="1:256">
      <c r="B44" s="168"/>
      <c r="I44" s="164"/>
      <c r="J44" s="165"/>
      <c r="K44" s="166"/>
      <c r="L44" s="164"/>
    </row>
    <row r="45" spans="1:256">
      <c r="B45" s="168" t="str">
        <v>שחר</v>
      </c>
      <c r="I45" s="164"/>
      <c r="J45" s="165"/>
      <c r="K45" s="166"/>
      <c r="L45" s="164"/>
    </row>
    <row r="46" spans="1:256">
      <c r="B46" s="169" t="str">
        <v>2682 שחר</v>
      </c>
      <c r="C46" s="141">
        <v>9268236</v>
      </c>
      <c r="D46" s="141" t="s">
        <v>84</v>
      </c>
      <c r="E46" s="141" t="s">
        <v>85</v>
      </c>
      <c r="F46" s="141"/>
      <c r="G46" s="141" t="s">
        <v>86</v>
      </c>
      <c r="H46" s="170">
        <v>0.075</v>
      </c>
      <c r="I46" s="164">
        <v>1.01</v>
      </c>
      <c r="J46" s="165">
        <v>0.0169</v>
      </c>
      <c r="K46" s="166">
        <v>185624033</v>
      </c>
      <c r="L46" s="164">
        <v>105.7</v>
      </c>
      <c r="M46" s="166">
        <v>196204.6</v>
      </c>
      <c r="N46" s="165">
        <v>0.0116</v>
      </c>
      <c r="O46" s="165">
        <f>+M46/'סיכום נכסי הקרן'!total</f>
        <v>0.00613125688029914</v>
      </c>
    </row>
    <row r="47" spans="1:256">
      <c r="B47" s="169" t="str">
        <v>ממשל שקל  0217</v>
      </c>
      <c r="C47" s="141">
        <v>1101575</v>
      </c>
      <c r="D47" s="141" t="s">
        <v>84</v>
      </c>
      <c r="E47" s="141" t="s">
        <v>85</v>
      </c>
      <c r="F47" s="141"/>
      <c r="G47" s="141" t="s">
        <v>86</v>
      </c>
      <c r="H47" s="170">
        <v>0.055</v>
      </c>
      <c r="I47" s="164">
        <v>3.64</v>
      </c>
      <c r="J47" s="165">
        <v>0.0243</v>
      </c>
      <c r="K47" s="166">
        <v>70786427</v>
      </c>
      <c r="L47" s="164">
        <v>111.78</v>
      </c>
      <c r="M47" s="166">
        <v>79125.07</v>
      </c>
      <c r="N47" s="165">
        <v>0.0039</v>
      </c>
      <c r="O47" s="165">
        <f>+M47/'סיכום נכסי הקרן'!total</f>
        <v>0.00247260324091102</v>
      </c>
    </row>
    <row r="48" spans="1:256">
      <c r="B48" s="169" t="str">
        <v>ממשל שקלי 0913</v>
      </c>
      <c r="C48" s="141">
        <v>1117720</v>
      </c>
      <c r="D48" s="141" t="s">
        <v>84</v>
      </c>
      <c r="E48" s="141" t="s">
        <v>85</v>
      </c>
      <c r="F48" s="141"/>
      <c r="G48" s="141" t="s">
        <v>86</v>
      </c>
      <c r="H48" s="170">
        <v>0.035</v>
      </c>
      <c r="I48" s="164">
        <v>0.51</v>
      </c>
      <c r="J48" s="165">
        <v>0.0168</v>
      </c>
      <c r="K48" s="166">
        <v>11672345</v>
      </c>
      <c r="L48" s="164">
        <v>102.63</v>
      </c>
      <c r="M48" s="166">
        <v>11979.33</v>
      </c>
      <c r="N48" s="165">
        <v>0.0009</v>
      </c>
      <c r="O48" s="165">
        <f>+M48/'סיכום נכסי הקרן'!total</f>
        <v>0.000374345705879851</v>
      </c>
    </row>
    <row r="49" spans="1:256">
      <c r="B49" s="169" t="str">
        <v>ממשלתי  שיקלית 219</v>
      </c>
      <c r="C49" s="141">
        <v>1110907</v>
      </c>
      <c r="D49" s="141" t="s">
        <v>84</v>
      </c>
      <c r="E49" s="141" t="s">
        <v>85</v>
      </c>
      <c r="F49" s="141"/>
      <c r="G49" s="141" t="s">
        <v>86</v>
      </c>
      <c r="H49" s="170">
        <v>0.06</v>
      </c>
      <c r="I49" s="164">
        <v>5.2</v>
      </c>
      <c r="J49" s="165">
        <v>0.0295</v>
      </c>
      <c r="K49" s="166">
        <v>32287056</v>
      </c>
      <c r="L49" s="164">
        <v>116.85</v>
      </c>
      <c r="M49" s="166">
        <v>37727.42</v>
      </c>
      <c r="N49" s="165">
        <v>0.0018</v>
      </c>
      <c r="O49" s="165">
        <f>+M49/'סיכום נכסי הקרן'!total</f>
        <v>0.00117895555685715</v>
      </c>
    </row>
    <row r="50" spans="1:256">
      <c r="A50" s="143"/>
      <c r="B50" s="169" t="str">
        <v>ממשלתי שקלי 0516</v>
      </c>
      <c r="C50" s="141">
        <v>1127166</v>
      </c>
      <c r="D50" s="141" t="s">
        <v>84</v>
      </c>
      <c r="E50" s="141" t="s">
        <v>85</v>
      </c>
      <c r="F50" s="141"/>
      <c r="G50" s="141" t="s">
        <v>86</v>
      </c>
      <c r="H50" s="170">
        <v>0.025</v>
      </c>
      <c r="I50" s="164">
        <v>3.06</v>
      </c>
      <c r="J50" s="165">
        <v>0.0222</v>
      </c>
      <c r="K50" s="166">
        <v>19770000</v>
      </c>
      <c r="L50" s="164">
        <v>101.84</v>
      </c>
      <c r="M50" s="166">
        <v>20133.77</v>
      </c>
      <c r="N50" s="165">
        <v>0.004</v>
      </c>
      <c r="O50" s="165">
        <f>+M50/'סיכום נכסי הקרן'!total</f>
        <v>0.000629166267451733</v>
      </c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  <c r="AA50" s="143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  <c r="BF50" s="143"/>
      <c r="BG50" s="143"/>
      <c r="BH50" s="143"/>
      <c r="BI50" s="14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  <c r="CT50" s="143"/>
      <c r="CU50" s="143"/>
      <c r="CV50" s="143"/>
      <c r="CW50" s="143"/>
      <c r="CX50" s="143"/>
      <c r="CY50" s="143"/>
      <c r="CZ50" s="143"/>
      <c r="DA50" s="143"/>
      <c r="DB50" s="143"/>
      <c r="DC50" s="143"/>
      <c r="DD50" s="143"/>
      <c r="DE50" s="143"/>
      <c r="DF50" s="143"/>
      <c r="DG50" s="143"/>
      <c r="DH50" s="143"/>
      <c r="DI50" s="143"/>
      <c r="DJ50" s="143"/>
      <c r="DK50" s="143"/>
      <c r="DL50" s="143"/>
      <c r="DM50" s="143"/>
      <c r="DN50" s="143"/>
      <c r="DO50" s="143"/>
      <c r="DP50" s="143"/>
      <c r="DQ50" s="143"/>
      <c r="DR50" s="143"/>
      <c r="DS50" s="143"/>
      <c r="DT50" s="143"/>
      <c r="DU50" s="143"/>
      <c r="DV50" s="143"/>
      <c r="DW50" s="143"/>
      <c r="DX50" s="143"/>
      <c r="DY50" s="143"/>
      <c r="DZ50" s="143"/>
      <c r="EA50" s="143"/>
      <c r="EB50" s="143"/>
      <c r="EC50" s="143"/>
      <c r="ED50" s="143"/>
      <c r="EE50" s="143"/>
      <c r="EF50" s="143"/>
      <c r="EG50" s="143"/>
      <c r="EH50" s="143"/>
      <c r="EI50" s="143"/>
      <c r="EJ50" s="143"/>
      <c r="EK50" s="143"/>
      <c r="EL50" s="143"/>
      <c r="EM50" s="143"/>
      <c r="EN50" s="143"/>
      <c r="EO50" s="143"/>
      <c r="EP50" s="143"/>
      <c r="EQ50" s="143"/>
      <c r="ER50" s="143"/>
      <c r="ES50" s="143"/>
      <c r="ET50" s="143"/>
      <c r="EU50" s="143"/>
      <c r="EV50" s="143"/>
      <c r="EW50" s="143"/>
      <c r="EX50" s="143"/>
      <c r="EY50" s="143"/>
      <c r="EZ50" s="143"/>
      <c r="FA50" s="143"/>
      <c r="FB50" s="143"/>
      <c r="FC50" s="143"/>
      <c r="FD50" s="143"/>
      <c r="FE50" s="143"/>
      <c r="FF50" s="143"/>
      <c r="FG50" s="143"/>
      <c r="FH50" s="143"/>
      <c r="FI50" s="143"/>
      <c r="FJ50" s="143"/>
      <c r="FK50" s="143"/>
      <c r="FL50" s="143"/>
      <c r="FM50" s="143"/>
      <c r="FN50" s="143"/>
      <c r="FO50" s="143"/>
      <c r="FP50" s="143"/>
      <c r="FQ50" s="143"/>
      <c r="FR50" s="143"/>
      <c r="FS50" s="143"/>
      <c r="FT50" s="143"/>
      <c r="FU50" s="143"/>
      <c r="FV50" s="143"/>
      <c r="FW50" s="143"/>
      <c r="FX50" s="143"/>
      <c r="FY50" s="143"/>
      <c r="FZ50" s="143"/>
      <c r="GA50" s="143"/>
      <c r="GB50" s="143"/>
      <c r="GC50" s="143"/>
      <c r="GD50" s="143"/>
      <c r="GE50" s="143"/>
      <c r="GF50" s="143"/>
      <c r="GG50" s="143"/>
      <c r="GH50" s="143"/>
      <c r="GI50" s="143"/>
      <c r="GJ50" s="143"/>
      <c r="GK50" s="143"/>
      <c r="GL50" s="143"/>
      <c r="GM50" s="143"/>
      <c r="GN50" s="143"/>
      <c r="GO50" s="143"/>
      <c r="GP50" s="143"/>
      <c r="GQ50" s="143"/>
      <c r="GR50" s="143"/>
      <c r="GS50" s="143"/>
      <c r="GT50" s="143"/>
      <c r="GU50" s="143"/>
      <c r="GV50" s="143"/>
      <c r="GW50" s="143"/>
      <c r="GX50" s="143"/>
      <c r="GY50" s="143"/>
      <c r="GZ50" s="143"/>
      <c r="HA50" s="143"/>
      <c r="HB50" s="143"/>
      <c r="HC50" s="143"/>
      <c r="HD50" s="143"/>
      <c r="HE50" s="143"/>
      <c r="HF50" s="143"/>
      <c r="HG50" s="143"/>
      <c r="HH50" s="143"/>
      <c r="HI50" s="143"/>
      <c r="HJ50" s="143"/>
      <c r="HK50" s="143"/>
      <c r="HL50" s="143"/>
      <c r="HM50" s="143"/>
      <c r="HN50" s="143"/>
      <c r="HO50" s="143"/>
      <c r="HP50" s="143"/>
      <c r="HQ50" s="143"/>
      <c r="HR50" s="143"/>
      <c r="HS50" s="143"/>
      <c r="HT50" s="143"/>
      <c r="HU50" s="143"/>
      <c r="HV50" s="143"/>
      <c r="HW50" s="143"/>
      <c r="HX50" s="143"/>
      <c r="HY50" s="143"/>
      <c r="HZ50" s="143"/>
      <c r="IA50" s="143"/>
      <c r="IB50" s="143"/>
      <c r="IC50" s="143"/>
      <c r="ID50" s="143"/>
      <c r="IE50" s="143"/>
      <c r="IF50" s="143"/>
      <c r="IG50" s="143"/>
      <c r="IH50" s="143"/>
      <c r="II50" s="143"/>
      <c r="IJ50" s="143"/>
      <c r="IK50" s="143"/>
      <c r="IL50" s="143"/>
      <c r="IM50" s="143"/>
      <c r="IN50" s="143"/>
      <c r="IO50" s="143"/>
      <c r="IP50" s="143"/>
      <c r="IQ50" s="143"/>
      <c r="IR50" s="143"/>
      <c r="IS50" s="143"/>
      <c r="IT50" s="143"/>
      <c r="IU50" s="143"/>
      <c r="IV50" s="143"/>
    </row>
    <row r="51" spans="1:256">
      <c r="B51" s="169" t="str">
        <v>ממשלתי שקלי 115</v>
      </c>
      <c r="C51" s="141">
        <v>1114297</v>
      </c>
      <c r="D51" s="141" t="s">
        <v>84</v>
      </c>
      <c r="E51" s="141" t="s">
        <v>85</v>
      </c>
      <c r="F51" s="141"/>
      <c r="G51" s="141" t="s">
        <v>86</v>
      </c>
      <c r="H51" s="170">
        <v>0.045</v>
      </c>
      <c r="I51" s="164">
        <v>1.8</v>
      </c>
      <c r="J51" s="165">
        <v>0.0179</v>
      </c>
      <c r="K51" s="166">
        <v>47350345</v>
      </c>
      <c r="L51" s="164">
        <v>105.56</v>
      </c>
      <c r="M51" s="166">
        <v>49983.02</v>
      </c>
      <c r="N51" s="165">
        <v>0.0036</v>
      </c>
      <c r="O51" s="165">
        <f>+M51/'סיכום נכסי הקרן'!total</f>
        <v>0.00156193450751475</v>
      </c>
    </row>
    <row r="52" spans="1:256">
      <c r="B52" s="169" t="str">
        <v>ממשלתי שקלי 118</v>
      </c>
      <c r="C52" s="141">
        <v>1126218</v>
      </c>
      <c r="D52" s="141" t="s">
        <v>84</v>
      </c>
      <c r="E52" s="141" t="s">
        <v>85</v>
      </c>
      <c r="F52" s="141"/>
      <c r="G52" s="141" t="s">
        <v>86</v>
      </c>
      <c r="H52" s="170">
        <v>0.04</v>
      </c>
      <c r="I52" s="164">
        <v>4.49</v>
      </c>
      <c r="J52" s="165">
        <v>0.0269</v>
      </c>
      <c r="K52" s="166">
        <v>20360000</v>
      </c>
      <c r="L52" s="164">
        <v>106.48</v>
      </c>
      <c r="M52" s="166">
        <v>21679.33</v>
      </c>
      <c r="N52" s="165">
        <v>0.0021</v>
      </c>
      <c r="O52" s="165">
        <f>+M52/'סיכום נכסי הקרן'!total</f>
        <v>0.00067746393928978</v>
      </c>
    </row>
    <row r="53" spans="1:256">
      <c r="B53" s="169" t="str">
        <v>ממשלתי שקלי 122</v>
      </c>
      <c r="C53" s="141">
        <v>1123272</v>
      </c>
      <c r="D53" s="141" t="s">
        <v>84</v>
      </c>
      <c r="E53" s="141" t="s">
        <v>85</v>
      </c>
      <c r="F53" s="141"/>
      <c r="G53" s="141" t="s">
        <v>86</v>
      </c>
      <c r="H53" s="170">
        <v>0.055</v>
      </c>
      <c r="I53" s="164">
        <v>7.3</v>
      </c>
      <c r="J53" s="165">
        <v>0.037</v>
      </c>
      <c r="K53" s="166">
        <v>36711698</v>
      </c>
      <c r="L53" s="164">
        <v>114.25</v>
      </c>
      <c r="M53" s="166">
        <v>41943.11</v>
      </c>
      <c r="N53" s="165">
        <v>0.0021</v>
      </c>
      <c r="O53" s="165">
        <f>+M53/'סיכום נכסי הקרן'!total</f>
        <v>0.00131069292854828</v>
      </c>
    </row>
    <row r="54" spans="1:256">
      <c r="B54" s="169" t="str">
        <v>ממשלתי שקלי 323</v>
      </c>
      <c r="C54" s="141">
        <v>1126747</v>
      </c>
      <c r="D54" s="141" t="s">
        <v>84</v>
      </c>
      <c r="E54" s="141" t="s">
        <v>85</v>
      </c>
      <c r="F54" s="141"/>
      <c r="G54" s="141" t="s">
        <v>86</v>
      </c>
      <c r="H54" s="170">
        <v>0.043</v>
      </c>
      <c r="I54" s="164">
        <v>8.39</v>
      </c>
      <c r="J54" s="165">
        <v>0.0391</v>
      </c>
      <c r="K54" s="166">
        <v>19695600</v>
      </c>
      <c r="L54" s="164">
        <v>102.73</v>
      </c>
      <c r="M54" s="166">
        <v>20233.29</v>
      </c>
      <c r="N54" s="165">
        <v>0.0024</v>
      </c>
      <c r="O54" s="165">
        <f>+M54/'סיכום נכסי הקרן'!total</f>
        <v>0.000632276198027914</v>
      </c>
    </row>
    <row r="55" spans="1:256">
      <c r="B55" s="169" t="str">
        <v>ממשלתי שקלי 814</v>
      </c>
      <c r="C55" s="141">
        <v>1124486</v>
      </c>
      <c r="D55" s="141" t="s">
        <v>84</v>
      </c>
      <c r="E55" s="141" t="s">
        <v>85</v>
      </c>
      <c r="F55" s="141"/>
      <c r="G55" s="141" t="s">
        <v>86</v>
      </c>
      <c r="H55" s="170">
        <v>0.035</v>
      </c>
      <c r="I55" s="164">
        <v>1.39</v>
      </c>
      <c r="J55" s="165">
        <v>0.0173</v>
      </c>
      <c r="K55" s="166">
        <v>4723665</v>
      </c>
      <c r="L55" s="164">
        <v>104.48</v>
      </c>
      <c r="M55" s="166">
        <v>4935.29</v>
      </c>
      <c r="N55" s="165">
        <v>0.0003</v>
      </c>
      <c r="O55" s="165">
        <f>+M55/'סיכום נכסי הקרן'!total</f>
        <v>0.000154224369707803</v>
      </c>
    </row>
    <row r="56" spans="1:256">
      <c r="B56" s="169" t="str">
        <v>ממשק0120</v>
      </c>
      <c r="C56" s="141">
        <v>1115773</v>
      </c>
      <c r="D56" s="141" t="s">
        <v>84</v>
      </c>
      <c r="E56" s="141" t="s">
        <v>85</v>
      </c>
      <c r="F56" s="141"/>
      <c r="G56" s="141" t="s">
        <v>86</v>
      </c>
      <c r="H56" s="170">
        <v>0.05</v>
      </c>
      <c r="I56" s="164">
        <v>5.97</v>
      </c>
      <c r="J56" s="165">
        <v>0.0325</v>
      </c>
      <c r="K56" s="166">
        <v>9173934</v>
      </c>
      <c r="L56" s="164">
        <v>111.39</v>
      </c>
      <c r="M56" s="166">
        <v>10218.85</v>
      </c>
      <c r="N56" s="165">
        <v>0.0006</v>
      </c>
      <c r="O56" s="165">
        <f>+M56/'סיכום נכסי הקרן'!total</f>
        <v>0.000319331933967118</v>
      </c>
    </row>
    <row r="57" spans="1:256">
      <c r="B57" s="169" t="str">
        <v>ממשק0142</v>
      </c>
      <c r="C57" s="141">
        <v>1125400</v>
      </c>
      <c r="D57" s="141" t="s">
        <v>84</v>
      </c>
      <c r="E57" s="141" t="s">
        <v>85</v>
      </c>
      <c r="F57" s="141"/>
      <c r="G57" s="141" t="s">
        <v>86</v>
      </c>
      <c r="H57" s="170">
        <v>0.055</v>
      </c>
      <c r="I57" s="164">
        <v>15.18</v>
      </c>
      <c r="J57" s="165">
        <v>0.0528</v>
      </c>
      <c r="K57" s="166">
        <v>52625200</v>
      </c>
      <c r="L57" s="164">
        <v>104.07</v>
      </c>
      <c r="M57" s="166">
        <v>54767.05</v>
      </c>
      <c r="N57" s="165">
        <v>0.0102</v>
      </c>
      <c r="O57" s="165">
        <f>+M57/'סיכום נכסי הקרן'!total</f>
        <v>0.00171143210773951</v>
      </c>
    </row>
    <row r="58" spans="1:256">
      <c r="B58" s="169" t="str">
        <v>ממשק0816</v>
      </c>
      <c r="C58" s="141">
        <v>1122019</v>
      </c>
      <c r="D58" s="141" t="s">
        <v>84</v>
      </c>
      <c r="E58" s="141" t="s">
        <v>85</v>
      </c>
      <c r="F58" s="141"/>
      <c r="G58" s="141" t="s">
        <v>86</v>
      </c>
      <c r="H58" s="170">
        <v>0.043</v>
      </c>
      <c r="I58" s="164">
        <v>3.2</v>
      </c>
      <c r="J58" s="165">
        <v>0.023</v>
      </c>
      <c r="K58" s="166">
        <v>8901262</v>
      </c>
      <c r="L58" s="164">
        <v>108.79</v>
      </c>
      <c r="M58" s="166">
        <v>9683.68</v>
      </c>
      <c r="N58" s="165">
        <v>0.0005</v>
      </c>
      <c r="O58" s="165">
        <f>+M58/'סיכום נכסי הקרן'!total</f>
        <v>0.000302608244794542</v>
      </c>
    </row>
    <row r="59" spans="1:256">
      <c r="B59" s="169" t="str">
        <v>שחר2683</v>
      </c>
      <c r="C59" s="141">
        <v>9268335</v>
      </c>
      <c r="D59" s="141" t="s">
        <v>84</v>
      </c>
      <c r="E59" s="141" t="s">
        <v>85</v>
      </c>
      <c r="F59" s="141"/>
      <c r="G59" s="141" t="s">
        <v>86</v>
      </c>
      <c r="H59" s="170">
        <v>0.065</v>
      </c>
      <c r="I59" s="164">
        <v>2.68</v>
      </c>
      <c r="J59" s="165">
        <v>0.0205</v>
      </c>
      <c r="K59" s="166">
        <v>135138555</v>
      </c>
      <c r="L59" s="164">
        <v>113.19</v>
      </c>
      <c r="M59" s="166">
        <v>152963.33</v>
      </c>
      <c r="N59" s="165">
        <v>0.0131</v>
      </c>
      <c r="O59" s="165">
        <f>+M59/'סיכום נכסי הקרן'!total</f>
        <v>0.00477999735732989</v>
      </c>
    </row>
    <row r="60" spans="1:256">
      <c r="B60" s="168"/>
      <c r="I60" s="164"/>
      <c r="J60" s="165"/>
      <c r="K60" s="166"/>
      <c r="L60" s="164"/>
    </row>
    <row r="61" spans="1:256">
      <c r="B61" s="167" t="s">
        <v>89</v>
      </c>
      <c r="C61" s="143"/>
      <c r="D61" s="143"/>
      <c r="E61" s="143"/>
      <c r="F61" s="143"/>
      <c r="G61" s="143"/>
      <c r="H61" s="172"/>
      <c r="I61" s="160">
        <v>3.79</v>
      </c>
      <c r="J61" s="161">
        <v>0.0244</v>
      </c>
      <c r="K61" s="162"/>
      <c r="L61" s="160"/>
      <c r="M61" s="162">
        <f>SUM(M33:M59)</f>
        <v>729182.64</v>
      </c>
      <c r="N61" s="161"/>
      <c r="O61" s="161">
        <f>+M61/'סיכום נכסי הקרן'!total</f>
        <v>0.0227864488319575</v>
      </c>
    </row>
    <row r="62" spans="1:256">
      <c r="B62" s="171"/>
      <c r="I62" s="164"/>
      <c r="J62" s="165"/>
      <c r="K62" s="166"/>
      <c r="L62" s="164"/>
    </row>
    <row r="63" spans="1:256">
      <c r="B63" s="163" t="s">
        <v>90</v>
      </c>
      <c r="C63" s="143"/>
      <c r="D63" s="143"/>
      <c r="E63" s="143"/>
      <c r="F63" s="143"/>
      <c r="G63" s="143"/>
      <c r="H63" s="172"/>
      <c r="I63" s="160">
        <v>5.15</v>
      </c>
      <c r="J63" s="161">
        <v>0.0101</v>
      </c>
      <c r="K63" s="162"/>
      <c r="L63" s="160"/>
      <c r="M63" s="162">
        <f>+M61+M29</f>
        <v>2859060.79</v>
      </c>
      <c r="N63" s="161"/>
      <c r="O63" s="161">
        <f>+M63/'סיכום נכסי הקרן'!total</f>
        <v>0.0893436552449891</v>
      </c>
    </row>
    <row r="64" spans="1:256">
      <c r="B64" s="174"/>
      <c r="I64" s="164"/>
      <c r="J64" s="165"/>
      <c r="K64" s="166"/>
      <c r="L64" s="164"/>
    </row>
    <row r="65" spans="1:256">
      <c r="B65" s="163" t="s">
        <v>91</v>
      </c>
      <c r="C65" s="143"/>
      <c r="D65" s="143"/>
      <c r="E65" s="143"/>
      <c r="F65" s="143"/>
      <c r="G65" s="143"/>
      <c r="I65" s="164"/>
      <c r="J65" s="165"/>
      <c r="K65" s="166"/>
      <c r="L65" s="164"/>
    </row>
    <row r="66" spans="1:256">
      <c r="B66" s="167" t="s">
        <v>92</v>
      </c>
      <c r="C66" s="143"/>
      <c r="D66" s="143"/>
      <c r="E66" s="143"/>
      <c r="F66" s="143"/>
      <c r="G66" s="143"/>
      <c r="H66" s="143"/>
      <c r="I66" s="160"/>
      <c r="J66" s="161"/>
      <c r="K66" s="162"/>
      <c r="L66" s="160"/>
      <c r="M66" s="143"/>
      <c r="N66" s="143"/>
      <c r="O66" s="143"/>
    </row>
    <row r="67" spans="1:256">
      <c r="B67" s="168" t="s">
        <v>92</v>
      </c>
      <c r="I67" s="164"/>
      <c r="J67" s="165"/>
      <c r="K67" s="166"/>
      <c r="L67" s="164"/>
    </row>
    <row r="68" spans="1:256">
      <c r="B68" s="169" t="str">
        <v>MBONO 6.5 06/09/22</v>
      </c>
      <c r="C68" s="141" t="str">
        <v>MX0MGO0000Q0</v>
      </c>
      <c r="D68" s="141" t="str">
        <v>Mexico Government</v>
      </c>
      <c r="E68" s="141" t="s">
        <v>93</v>
      </c>
      <c r="F68" s="141" t="str">
        <v>Moodys</v>
      </c>
      <c r="G68" s="141" t="s">
        <v>41</v>
      </c>
      <c r="H68" s="170">
        <v>0.03268</v>
      </c>
      <c r="I68" s="164">
        <v>7.15</v>
      </c>
      <c r="J68" s="165">
        <v>0.0494</v>
      </c>
      <c r="K68" s="166">
        <v>268723</v>
      </c>
      <c r="L68" s="164">
        <v>111.46</v>
      </c>
      <c r="M68" s="166">
        <v>30524.4</v>
      </c>
      <c r="N68" s="165">
        <v>0</v>
      </c>
      <c r="O68" s="165">
        <f>+M68/'סיכום נכסי הקרן'!total</f>
        <v>0.000953866206587424</v>
      </c>
    </row>
    <row r="69" spans="1:256">
      <c r="B69" s="168"/>
      <c r="I69" s="164"/>
      <c r="J69" s="165"/>
      <c r="K69" s="166"/>
      <c r="L69" s="164"/>
    </row>
    <row r="70" spans="1:256">
      <c r="B70" s="167" t="str">
        <v>אג"ח שהנפיקו ממשלות זרות בחו"ל סה"כ</v>
      </c>
      <c r="C70" s="143"/>
      <c r="D70" s="143"/>
      <c r="E70" s="143"/>
      <c r="F70" s="143"/>
      <c r="G70" s="143"/>
      <c r="H70" s="172"/>
      <c r="I70" s="160">
        <v>7.15</v>
      </c>
      <c r="J70" s="161">
        <v>0.0494</v>
      </c>
      <c r="K70" s="162"/>
      <c r="L70" s="160"/>
      <c r="M70" s="162">
        <f>SUM(M68:M69)</f>
        <v>30524.4</v>
      </c>
      <c r="N70" s="161"/>
      <c r="O70" s="161">
        <f>+M70/'סיכום נכסי הקרן'!total</f>
        <v>0.000953866206587424</v>
      </c>
    </row>
    <row r="71" spans="1:256">
      <c r="B71" s="171"/>
      <c r="I71" s="164"/>
      <c r="J71" s="165"/>
      <c r="K71" s="166"/>
      <c r="L71" s="164"/>
    </row>
    <row r="72" spans="1:256">
      <c r="B72" s="163" t="s">
        <v>94</v>
      </c>
      <c r="C72" s="143"/>
      <c r="D72" s="143"/>
      <c r="E72" s="143"/>
      <c r="F72" s="143"/>
      <c r="G72" s="143"/>
      <c r="H72" s="172"/>
      <c r="I72" s="160">
        <v>7.15</v>
      </c>
      <c r="J72" s="161">
        <v>0.0494</v>
      </c>
      <c r="K72" s="162"/>
      <c r="L72" s="160"/>
      <c r="M72" s="162">
        <f>+M70</f>
        <v>30524.4</v>
      </c>
      <c r="N72" s="161"/>
      <c r="O72" s="161">
        <f>+M72/'סיכום נכסי הקרן'!total</f>
        <v>0.000953866206587424</v>
      </c>
    </row>
    <row r="73" spans="1:256">
      <c r="B73" s="173"/>
      <c r="I73" s="164"/>
      <c r="J73" s="165"/>
      <c r="K73" s="166"/>
      <c r="L73" s="164"/>
    </row>
    <row r="74" spans="1:256">
      <c r="B74" s="159" t="s">
        <v>95</v>
      </c>
      <c r="C74" s="143"/>
      <c r="D74" s="143"/>
      <c r="E74" s="143"/>
      <c r="F74" s="143"/>
      <c r="G74" s="143"/>
      <c r="H74" s="172"/>
      <c r="I74" s="160">
        <v>5.17</v>
      </c>
      <c r="J74" s="161">
        <v>0.0105</v>
      </c>
      <c r="K74" s="162"/>
      <c r="L74" s="160"/>
      <c r="M74" s="162">
        <f>+M72+M63</f>
        <v>2889585.19</v>
      </c>
      <c r="N74" s="161"/>
      <c r="O74" s="161">
        <f>+M74/'סיכום נכסי הקרן'!total</f>
        <v>0.0902975214515765</v>
      </c>
    </row>
    <row r="75" spans="1:256">
      <c r="B75" s="175"/>
      <c r="C75" s="176"/>
      <c r="D75" s="176"/>
      <c r="E75" s="176"/>
      <c r="F75" s="176"/>
      <c r="G75" s="176"/>
      <c r="H75" s="176"/>
      <c r="I75" s="177"/>
      <c r="J75" s="178"/>
      <c r="K75" s="179"/>
      <c r="L75" s="177"/>
      <c r="M75" s="176"/>
      <c r="N75" s="176"/>
      <c r="O75" s="176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3" fitToWidth="1" orientation="landscape" pageOrder="downThenOver" paperSize="9" scale="77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44"/>
  <sheetViews>
    <sheetView workbookViewId="0" showGridLines="0" rightToLeft="1">
      <selection activeCell="B2" sqref="B2"/>
    </sheetView>
  </sheetViews>
  <sheetFormatPr defaultRowHeight="14.25"/>
  <cols>
    <col min="1" max="1" style="180" width="4.253365" customWidth="1"/>
    <col min="2" max="2" style="180" width="41.44878" customWidth="1"/>
    <col min="3" max="3" style="180" width="12.10573" customWidth="1"/>
    <col min="4" max="4" style="180" width="32.63209" bestFit="1" customWidth="1"/>
    <col min="5" max="5" style="180" width="16.37632" customWidth="1"/>
    <col min="6" max="6" style="180" width="10.31484" customWidth="1"/>
    <col min="7" max="7" style="180" width="11.69245" customWidth="1"/>
    <col min="8" max="8" style="180" width="9.350514" customWidth="1"/>
    <col min="9" max="9" style="180" width="8.248428" customWidth="1"/>
    <col min="10" max="10" style="180" width="10.86588" customWidth="1"/>
    <col min="11" max="11" style="180" width="8.799471" customWidth="1"/>
    <col min="12" max="12" style="180" width="16.37632" customWidth="1"/>
    <col min="13" max="13" style="180" width="10.4526" customWidth="1"/>
    <col min="14" max="14" style="180" width="12.9323" customWidth="1"/>
    <col min="15" max="15" style="180" width="13.48334" customWidth="1"/>
    <col min="16" max="16" style="180" width="13.75886" customWidth="1"/>
    <col min="17" max="17" style="180" width="14.72319" customWidth="1"/>
    <col min="18" max="256" style="180"/>
  </cols>
  <sheetData>
    <row r="1" spans="1:256" ht="15" customHeight="1">
      <c r="B1" s="181" t="s">
        <v>31</v>
      </c>
      <c r="C1" s="182"/>
      <c r="D1" s="183"/>
      <c r="F1" s="184"/>
    </row>
    <row r="2" spans="1:256" ht="15" customHeight="1">
      <c r="B2" s="185" t="s">
        <v>1</v>
      </c>
      <c r="C2" s="186"/>
      <c r="D2" s="187"/>
      <c r="F2" s="184"/>
    </row>
    <row r="3" spans="1:256" ht="15" customHeight="1">
      <c r="B3" s="188" t="s">
        <v>2</v>
      </c>
      <c r="C3" s="189">
        <v>41364</v>
      </c>
      <c r="D3" s="190"/>
      <c r="F3" s="184"/>
    </row>
    <row r="4" spans="1:256" ht="15" customHeight="1">
      <c r="B4" s="188" t="s">
        <v>3</v>
      </c>
      <c r="C4" s="191" t="s">
        <v>4</v>
      </c>
      <c r="D4" s="190"/>
      <c r="F4" s="184"/>
    </row>
    <row r="5" spans="1:256" ht="15" customHeight="1">
      <c r="B5" s="188" t="s">
        <v>5</v>
      </c>
      <c r="C5" s="191" t="s">
        <v>6</v>
      </c>
      <c r="D5" s="190"/>
      <c r="F5" s="184"/>
    </row>
    <row r="6" spans="1:256" ht="15" customHeight="1">
      <c r="B6" s="188" t="s">
        <v>7</v>
      </c>
      <c r="C6" s="192">
        <v>162</v>
      </c>
      <c r="D6" s="190"/>
      <c r="F6" s="184"/>
    </row>
    <row r="8" spans="1:256">
      <c r="A8" s="193"/>
      <c r="B8" s="194" t="s">
        <v>71</v>
      </c>
      <c r="C8" s="195" t="s">
        <v>72</v>
      </c>
      <c r="D8" s="195" t="s">
        <v>73</v>
      </c>
      <c r="E8" s="195" t="s">
        <v>96</v>
      </c>
      <c r="F8" s="195" t="s">
        <v>74</v>
      </c>
      <c r="G8" s="195" t="s">
        <v>43</v>
      </c>
      <c r="H8" s="195" t="s">
        <v>44</v>
      </c>
      <c r="I8" s="196" t="s">
        <v>75</v>
      </c>
      <c r="J8" s="196" t="s">
        <v>76</v>
      </c>
      <c r="K8" s="197" t="s">
        <v>77</v>
      </c>
      <c r="L8" s="198" t="s">
        <v>78</v>
      </c>
      <c r="M8" s="197" t="s">
        <v>79</v>
      </c>
      <c r="N8" s="198" t="s">
        <v>80</v>
      </c>
      <c r="O8" s="198" t="s">
        <v>81</v>
      </c>
      <c r="P8" s="198" t="s">
        <v>33</v>
      </c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  <c r="BD8" s="193"/>
      <c r="BE8" s="193"/>
      <c r="BF8" s="193"/>
      <c r="BG8" s="193"/>
      <c r="BH8" s="193"/>
      <c r="BI8" s="193"/>
      <c r="BJ8" s="193"/>
      <c r="BK8" s="193"/>
      <c r="BL8" s="193"/>
      <c r="BM8" s="193"/>
      <c r="BN8" s="193"/>
      <c r="BO8" s="193"/>
      <c r="BP8" s="193"/>
      <c r="BQ8" s="193"/>
      <c r="BR8" s="193"/>
      <c r="BS8" s="193"/>
      <c r="BT8" s="193"/>
      <c r="BU8" s="193"/>
      <c r="BV8" s="193"/>
      <c r="BW8" s="193"/>
      <c r="BX8" s="193"/>
      <c r="BY8" s="193"/>
      <c r="BZ8" s="193"/>
      <c r="CA8" s="193"/>
      <c r="CB8" s="193"/>
      <c r="CC8" s="193"/>
      <c r="CD8" s="193"/>
      <c r="CE8" s="193"/>
      <c r="CF8" s="193"/>
      <c r="CG8" s="193"/>
      <c r="CH8" s="193"/>
      <c r="CI8" s="193"/>
      <c r="CJ8" s="193"/>
      <c r="CK8" s="193"/>
      <c r="CL8" s="193"/>
      <c r="CM8" s="193"/>
      <c r="CN8" s="193"/>
      <c r="CO8" s="193"/>
      <c r="CP8" s="193"/>
      <c r="CQ8" s="193"/>
      <c r="CR8" s="193"/>
      <c r="CS8" s="193"/>
      <c r="CT8" s="193"/>
      <c r="CU8" s="193"/>
      <c r="CV8" s="193"/>
      <c r="CW8" s="193"/>
      <c r="CX8" s="193"/>
      <c r="CY8" s="193"/>
      <c r="CZ8" s="193"/>
      <c r="DA8" s="193"/>
      <c r="DB8" s="193"/>
      <c r="DC8" s="193"/>
      <c r="DD8" s="193"/>
      <c r="DE8" s="193"/>
      <c r="DF8" s="193"/>
      <c r="DG8" s="193"/>
      <c r="DH8" s="193"/>
      <c r="DI8" s="193"/>
      <c r="DJ8" s="193"/>
      <c r="DK8" s="193"/>
      <c r="DL8" s="193"/>
      <c r="DM8" s="193"/>
      <c r="DN8" s="193"/>
      <c r="DO8" s="193"/>
      <c r="DP8" s="193"/>
      <c r="DQ8" s="193"/>
      <c r="DR8" s="193"/>
      <c r="DS8" s="193"/>
      <c r="DT8" s="193"/>
      <c r="DU8" s="193"/>
      <c r="DV8" s="193"/>
      <c r="DW8" s="193"/>
      <c r="DX8" s="193"/>
      <c r="DY8" s="193"/>
      <c r="DZ8" s="193"/>
      <c r="EA8" s="193"/>
      <c r="EB8" s="193"/>
      <c r="EC8" s="193"/>
      <c r="ED8" s="193"/>
      <c r="EE8" s="193"/>
      <c r="EF8" s="193"/>
      <c r="EG8" s="193"/>
      <c r="EH8" s="193"/>
      <c r="EI8" s="193"/>
      <c r="EJ8" s="193"/>
      <c r="EK8" s="193"/>
      <c r="EL8" s="193"/>
      <c r="EM8" s="193"/>
      <c r="EN8" s="193"/>
      <c r="EO8" s="193"/>
      <c r="EP8" s="193"/>
      <c r="EQ8" s="193"/>
      <c r="ER8" s="193"/>
      <c r="ES8" s="193"/>
      <c r="ET8" s="193"/>
      <c r="EU8" s="193"/>
      <c r="EV8" s="193"/>
      <c r="EW8" s="193"/>
      <c r="EX8" s="193"/>
      <c r="EY8" s="193"/>
      <c r="EZ8" s="193"/>
      <c r="FA8" s="193"/>
      <c r="FB8" s="193"/>
      <c r="FC8" s="193"/>
      <c r="FD8" s="193"/>
      <c r="FE8" s="193"/>
      <c r="FF8" s="193"/>
      <c r="FG8" s="193"/>
      <c r="FH8" s="193"/>
      <c r="FI8" s="193"/>
      <c r="FJ8" s="193"/>
      <c r="FK8" s="193"/>
      <c r="FL8" s="193"/>
      <c r="FM8" s="193"/>
      <c r="FN8" s="193"/>
      <c r="FO8" s="193"/>
      <c r="FP8" s="193"/>
      <c r="FQ8" s="193"/>
      <c r="FR8" s="193"/>
      <c r="FS8" s="193"/>
      <c r="FT8" s="193"/>
      <c r="FU8" s="193"/>
      <c r="FV8" s="193"/>
      <c r="FW8" s="193"/>
      <c r="FX8" s="193"/>
      <c r="FY8" s="193"/>
      <c r="FZ8" s="193"/>
      <c r="GA8" s="193"/>
      <c r="GB8" s="193"/>
      <c r="GC8" s="193"/>
      <c r="GD8" s="193"/>
      <c r="GE8" s="193"/>
      <c r="GF8" s="193"/>
      <c r="GG8" s="193"/>
      <c r="GH8" s="193"/>
      <c r="GI8" s="193"/>
      <c r="GJ8" s="193"/>
      <c r="GK8" s="193"/>
      <c r="GL8" s="193"/>
      <c r="GM8" s="193"/>
      <c r="GN8" s="193"/>
      <c r="GO8" s="193"/>
      <c r="GP8" s="193"/>
      <c r="GQ8" s="193"/>
      <c r="GR8" s="193"/>
      <c r="GS8" s="193"/>
      <c r="GT8" s="193"/>
      <c r="GU8" s="193"/>
      <c r="GV8" s="193"/>
      <c r="GW8" s="193"/>
      <c r="GX8" s="193"/>
      <c r="GY8" s="193"/>
      <c r="GZ8" s="193"/>
      <c r="HA8" s="193"/>
      <c r="HB8" s="193"/>
      <c r="HC8" s="193"/>
      <c r="HD8" s="193"/>
      <c r="HE8" s="193"/>
      <c r="HF8" s="193"/>
      <c r="HG8" s="193"/>
      <c r="HH8" s="193"/>
      <c r="HI8" s="193"/>
      <c r="HJ8" s="193"/>
      <c r="HK8" s="193"/>
      <c r="HL8" s="193"/>
      <c r="HM8" s="193"/>
      <c r="HN8" s="193"/>
      <c r="HO8" s="193"/>
      <c r="HP8" s="193"/>
      <c r="HQ8" s="193"/>
      <c r="HR8" s="193"/>
      <c r="HS8" s="193"/>
      <c r="HT8" s="193"/>
      <c r="HU8" s="193"/>
      <c r="HV8" s="193"/>
      <c r="HW8" s="193"/>
      <c r="HX8" s="193"/>
      <c r="HY8" s="193"/>
      <c r="HZ8" s="193"/>
      <c r="IA8" s="193"/>
      <c r="IB8" s="193"/>
      <c r="IC8" s="193"/>
      <c r="ID8" s="193"/>
      <c r="IE8" s="193"/>
      <c r="IF8" s="193"/>
      <c r="IG8" s="193"/>
      <c r="IH8" s="193"/>
      <c r="II8" s="193"/>
      <c r="IJ8" s="193"/>
      <c r="IK8" s="193"/>
      <c r="IL8" s="193"/>
      <c r="IM8" s="193"/>
      <c r="IN8" s="193"/>
      <c r="IO8" s="193"/>
      <c r="IP8" s="193"/>
      <c r="IQ8" s="193"/>
      <c r="IR8" s="193"/>
      <c r="IS8" s="193"/>
      <c r="IT8" s="193"/>
      <c r="IU8" s="193"/>
      <c r="IV8" s="193"/>
    </row>
    <row r="9" spans="1:256">
      <c r="B9" s="199" t="s">
        <v>9</v>
      </c>
      <c r="C9" s="200"/>
      <c r="D9" s="200"/>
      <c r="E9" s="200"/>
      <c r="F9" s="200"/>
      <c r="G9" s="200"/>
      <c r="H9" s="200"/>
      <c r="I9" s="200"/>
      <c r="J9" s="201"/>
      <c r="K9" s="202"/>
      <c r="L9" s="203"/>
      <c r="M9" s="201"/>
      <c r="N9" s="200"/>
      <c r="O9" s="200"/>
      <c r="P9" s="200"/>
    </row>
    <row r="10" spans="1:256">
      <c r="B10" s="204" t="s">
        <v>12</v>
      </c>
      <c r="C10" s="188"/>
      <c r="D10" s="188"/>
      <c r="E10" s="188"/>
      <c r="F10" s="188"/>
      <c r="G10" s="188"/>
      <c r="H10" s="188"/>
      <c r="I10" s="188"/>
      <c r="J10" s="205"/>
      <c r="K10" s="206"/>
      <c r="L10" s="207"/>
      <c r="M10" s="205"/>
      <c r="N10" s="188"/>
      <c r="O10" s="188"/>
      <c r="P10" s="188"/>
    </row>
    <row r="11" spans="1:256">
      <c r="A11" s="188"/>
      <c r="B11" s="208" t="s">
        <v>82</v>
      </c>
      <c r="C11" s="188"/>
      <c r="D11" s="188"/>
      <c r="E11" s="188"/>
      <c r="F11" s="188"/>
      <c r="G11" s="188"/>
      <c r="H11" s="188"/>
      <c r="J11" s="209"/>
      <c r="K11" s="210"/>
      <c r="L11" s="211"/>
      <c r="M11" s="209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188"/>
      <c r="BN11" s="188"/>
      <c r="BO11" s="188"/>
      <c r="BP11" s="188"/>
      <c r="BQ11" s="188"/>
      <c r="BR11" s="188"/>
      <c r="BS11" s="188"/>
      <c r="BT11" s="188"/>
      <c r="BU11" s="188"/>
      <c r="BV11" s="188"/>
      <c r="BW11" s="188"/>
      <c r="BX11" s="188"/>
      <c r="BY11" s="188"/>
      <c r="BZ11" s="188"/>
      <c r="CA11" s="188"/>
      <c r="CB11" s="188"/>
      <c r="CC11" s="188"/>
      <c r="CD11" s="188"/>
      <c r="CE11" s="188"/>
      <c r="CF11" s="188"/>
      <c r="CG11" s="188"/>
      <c r="CH11" s="188"/>
      <c r="CI11" s="188"/>
      <c r="CJ11" s="188"/>
      <c r="CK11" s="188"/>
      <c r="CL11" s="188"/>
      <c r="CM11" s="188"/>
      <c r="CN11" s="188"/>
      <c r="CO11" s="188"/>
      <c r="CP11" s="188"/>
      <c r="CQ11" s="188"/>
      <c r="CR11" s="188"/>
      <c r="CS11" s="188"/>
      <c r="CT11" s="188"/>
      <c r="CU11" s="188"/>
      <c r="CV11" s="188"/>
      <c r="CW11" s="188"/>
      <c r="CX11" s="188"/>
      <c r="CY11" s="188"/>
      <c r="CZ11" s="188"/>
      <c r="DA11" s="188"/>
      <c r="DB11" s="188"/>
      <c r="DC11" s="188"/>
      <c r="DD11" s="188"/>
      <c r="DE11" s="188"/>
      <c r="DF11" s="188"/>
      <c r="DG11" s="188"/>
      <c r="DH11" s="188"/>
      <c r="DI11" s="188"/>
      <c r="DJ11" s="188"/>
      <c r="DK11" s="188"/>
      <c r="DL11" s="188"/>
      <c r="DM11" s="188"/>
      <c r="DN11" s="188"/>
      <c r="DO11" s="188"/>
      <c r="DP11" s="188"/>
      <c r="DQ11" s="188"/>
      <c r="DR11" s="188"/>
      <c r="DS11" s="188"/>
      <c r="DT11" s="188"/>
      <c r="DU11" s="188"/>
      <c r="DV11" s="188"/>
      <c r="DW11" s="188"/>
      <c r="DX11" s="188"/>
      <c r="DY11" s="188"/>
      <c r="DZ11" s="188"/>
      <c r="EA11" s="188"/>
      <c r="EB11" s="188"/>
      <c r="EC11" s="188"/>
      <c r="ED11" s="188"/>
      <c r="EE11" s="188"/>
      <c r="EF11" s="188"/>
      <c r="EG11" s="188"/>
      <c r="EH11" s="188"/>
      <c r="EI11" s="188"/>
      <c r="EJ11" s="188"/>
      <c r="EK11" s="188"/>
      <c r="EL11" s="188"/>
      <c r="EM11" s="188"/>
      <c r="EN11" s="188"/>
      <c r="EO11" s="188"/>
      <c r="EP11" s="188"/>
      <c r="EQ11" s="188"/>
      <c r="ER11" s="188"/>
      <c r="ES11" s="188"/>
      <c r="ET11" s="188"/>
      <c r="EU11" s="188"/>
      <c r="EV11" s="188"/>
      <c r="EW11" s="188"/>
      <c r="EX11" s="188"/>
      <c r="EY11" s="188"/>
      <c r="EZ11" s="188"/>
      <c r="FA11" s="188"/>
      <c r="FB11" s="188"/>
      <c r="FC11" s="188"/>
      <c r="FD11" s="188"/>
      <c r="FE11" s="188"/>
      <c r="FF11" s="188"/>
      <c r="FG11" s="188"/>
      <c r="FH11" s="188"/>
      <c r="FI11" s="188"/>
      <c r="FJ11" s="188"/>
      <c r="FK11" s="188"/>
      <c r="FL11" s="188"/>
      <c r="FM11" s="188"/>
      <c r="FN11" s="188"/>
      <c r="FO11" s="188"/>
      <c r="FP11" s="188"/>
      <c r="FQ11" s="188"/>
      <c r="FR11" s="188"/>
      <c r="FS11" s="188"/>
      <c r="FT11" s="188"/>
      <c r="FU11" s="188"/>
      <c r="FV11" s="188"/>
      <c r="FW11" s="188"/>
      <c r="FX11" s="188"/>
      <c r="FY11" s="188"/>
      <c r="FZ11" s="188"/>
      <c r="GA11" s="188"/>
      <c r="GB11" s="188"/>
      <c r="GC11" s="188"/>
      <c r="GD11" s="188"/>
      <c r="GE11" s="188"/>
      <c r="GF11" s="188"/>
      <c r="GG11" s="188"/>
      <c r="GH11" s="188"/>
      <c r="GI11" s="188"/>
      <c r="GJ11" s="188"/>
      <c r="GK11" s="188"/>
      <c r="GL11" s="188"/>
      <c r="GM11" s="188"/>
      <c r="GN11" s="188"/>
      <c r="GO11" s="188"/>
      <c r="GP11" s="188"/>
      <c r="GQ11" s="188"/>
      <c r="GR11" s="188"/>
      <c r="GS11" s="188"/>
      <c r="GT11" s="188"/>
      <c r="GU11" s="188"/>
      <c r="GV11" s="188"/>
      <c r="GW11" s="188"/>
      <c r="GX11" s="188"/>
      <c r="GY11" s="188"/>
      <c r="GZ11" s="188"/>
      <c r="HA11" s="188"/>
      <c r="HB11" s="188"/>
      <c r="HC11" s="188"/>
      <c r="HD11" s="188"/>
      <c r="HE11" s="188"/>
      <c r="HF11" s="188"/>
      <c r="HG11" s="188"/>
      <c r="HH11" s="188"/>
      <c r="HI11" s="188"/>
      <c r="HJ11" s="188"/>
      <c r="HK11" s="188"/>
      <c r="HL11" s="188"/>
      <c r="HM11" s="188"/>
      <c r="HN11" s="188"/>
      <c r="HO11" s="188"/>
      <c r="HP11" s="188"/>
      <c r="HQ11" s="188"/>
      <c r="HR11" s="188"/>
      <c r="HS11" s="188"/>
      <c r="HT11" s="188"/>
      <c r="HU11" s="188"/>
      <c r="HV11" s="188"/>
      <c r="HW11" s="188"/>
      <c r="HX11" s="188"/>
      <c r="HY11" s="188"/>
      <c r="HZ11" s="188"/>
      <c r="IA11" s="188"/>
      <c r="IB11" s="188"/>
      <c r="IC11" s="188"/>
      <c r="ID11" s="188"/>
      <c r="IE11" s="188"/>
      <c r="IF11" s="188"/>
      <c r="IG11" s="188"/>
      <c r="IH11" s="188"/>
      <c r="II11" s="188"/>
      <c r="IJ11" s="188"/>
      <c r="IK11" s="188"/>
      <c r="IL11" s="188"/>
      <c r="IM11" s="188"/>
      <c r="IN11" s="188"/>
      <c r="IO11" s="188"/>
      <c r="IP11" s="188"/>
      <c r="IQ11" s="188"/>
      <c r="IR11" s="188"/>
      <c r="IS11" s="188"/>
      <c r="IT11" s="188"/>
      <c r="IU11" s="188"/>
      <c r="IV11" s="188"/>
    </row>
    <row r="12" spans="1:256">
      <c r="B12" s="212" t="str">
        <v>צמודות</v>
      </c>
      <c r="C12" s="188"/>
      <c r="D12" s="188"/>
      <c r="E12" s="188"/>
      <c r="F12" s="188"/>
      <c r="G12" s="188"/>
      <c r="H12" s="188"/>
      <c r="I12" s="188"/>
      <c r="J12" s="205"/>
      <c r="K12" s="206"/>
      <c r="L12" s="207"/>
      <c r="M12" s="205"/>
      <c r="N12" s="188"/>
      <c r="O12" s="188"/>
      <c r="P12" s="188"/>
    </row>
    <row r="13" spans="1:256">
      <c r="B13" s="213" t="str">
        <v>טפחות הנפקות אג 29</v>
      </c>
      <c r="C13" s="186">
        <v>2310050</v>
      </c>
      <c r="D13" s="186" t="s">
        <v>97</v>
      </c>
      <c r="E13" s="186" t="s">
        <v>98</v>
      </c>
      <c r="F13" s="186" t="s">
        <v>48</v>
      </c>
      <c r="G13" s="186" t="s">
        <v>49</v>
      </c>
      <c r="H13" s="186" t="s">
        <v>86</v>
      </c>
      <c r="I13" s="214">
        <v>0.042</v>
      </c>
      <c r="J13" s="209">
        <v>1.76</v>
      </c>
      <c r="K13" s="210">
        <v>0.0005</v>
      </c>
      <c r="L13" s="211">
        <v>11187666</v>
      </c>
      <c r="M13" s="209">
        <v>128.55</v>
      </c>
      <c r="N13" s="211">
        <v>14381.75</v>
      </c>
      <c r="O13" s="210">
        <v>0.0083</v>
      </c>
      <c r="P13" s="210">
        <f>+N13/'סיכום נכסי הקרן'!total</f>
        <v>0.000449419654983839</v>
      </c>
      <c r="Q13" s="215"/>
    </row>
    <row r="14" spans="1:256">
      <c r="B14" s="213" t="str">
        <v>טפחות הנפקות אגח 26</v>
      </c>
      <c r="C14" s="186">
        <v>2310027</v>
      </c>
      <c r="D14" s="186" t="s">
        <v>97</v>
      </c>
      <c r="E14" s="186" t="s">
        <v>98</v>
      </c>
      <c r="F14" s="186" t="s">
        <v>48</v>
      </c>
      <c r="G14" s="186" t="s">
        <v>49</v>
      </c>
      <c r="H14" s="186" t="s">
        <v>86</v>
      </c>
      <c r="I14" s="214">
        <v>0.055</v>
      </c>
      <c r="J14" s="209">
        <v>1.62</v>
      </c>
      <c r="K14" s="210">
        <v>0.0004</v>
      </c>
      <c r="L14" s="211">
        <v>2867000</v>
      </c>
      <c r="M14" s="209">
        <v>141.45</v>
      </c>
      <c r="N14" s="211">
        <v>4055.37</v>
      </c>
      <c r="O14" s="210">
        <v>0.0097</v>
      </c>
      <c r="P14" s="210">
        <f>+N14/'סיכום נכסי הקרן'!total</f>
        <v>0.000126727483528208</v>
      </c>
      <c r="Q14" s="215"/>
    </row>
    <row r="15" spans="1:256">
      <c r="B15" s="213" t="str">
        <v>כיל 1</v>
      </c>
      <c r="C15" s="186">
        <v>2810208</v>
      </c>
      <c r="D15" s="186" t="s">
        <v>99</v>
      </c>
      <c r="E15" s="186" t="s">
        <v>100</v>
      </c>
      <c r="F15" s="186" t="s">
        <v>48</v>
      </c>
      <c r="G15" s="186" t="s">
        <v>49</v>
      </c>
      <c r="H15" s="186" t="s">
        <v>86</v>
      </c>
      <c r="I15" s="214">
        <v>0.034</v>
      </c>
      <c r="J15" s="209">
        <v>1.06</v>
      </c>
      <c r="K15" s="210">
        <v>-0.0024</v>
      </c>
      <c r="L15" s="211">
        <v>466027</v>
      </c>
      <c r="M15" s="209">
        <v>116.68</v>
      </c>
      <c r="N15" s="211">
        <v>543.76</v>
      </c>
      <c r="O15" s="210">
        <v>0.001</v>
      </c>
      <c r="P15" s="210">
        <f>+N15/'סיכום נכסי הקרן'!total</f>
        <v>1.69921206803075e-05</v>
      </c>
      <c r="Q15" s="215"/>
    </row>
    <row r="16" spans="1:256">
      <c r="B16" s="213" t="str">
        <v>לאומי מימון אג176</v>
      </c>
      <c r="C16" s="186">
        <v>7410087</v>
      </c>
      <c r="D16" s="186" t="s">
        <v>101</v>
      </c>
      <c r="E16" s="186" t="s">
        <v>98</v>
      </c>
      <c r="F16" s="186" t="s">
        <v>48</v>
      </c>
      <c r="G16" s="186" t="s">
        <v>49</v>
      </c>
      <c r="H16" s="186" t="s">
        <v>86</v>
      </c>
      <c r="I16" s="214">
        <v>0.051</v>
      </c>
      <c r="J16" s="209">
        <v>1.78</v>
      </c>
      <c r="K16" s="210">
        <v>0.0004</v>
      </c>
      <c r="L16" s="211">
        <v>549282</v>
      </c>
      <c r="M16" s="209">
        <v>144.92</v>
      </c>
      <c r="N16" s="211">
        <v>796.02</v>
      </c>
      <c r="O16" s="210">
        <v>0.0006</v>
      </c>
      <c r="P16" s="210">
        <f>+N16/'סיכום נכסי הקרן'!total</f>
        <v>2.48750697071104e-05</v>
      </c>
      <c r="Q16" s="215"/>
    </row>
    <row r="17" spans="1:256">
      <c r="B17" s="213" t="str">
        <v>מזרחי טפחות 35</v>
      </c>
      <c r="C17" s="186">
        <v>2310118</v>
      </c>
      <c r="D17" s="186" t="s">
        <v>97</v>
      </c>
      <c r="E17" s="186" t="s">
        <v>98</v>
      </c>
      <c r="F17" s="186" t="s">
        <v>48</v>
      </c>
      <c r="G17" s="186" t="s">
        <v>49</v>
      </c>
      <c r="H17" s="186" t="s">
        <v>86</v>
      </c>
      <c r="I17" s="214">
        <v>0.026</v>
      </c>
      <c r="J17" s="209">
        <v>5.47</v>
      </c>
      <c r="K17" s="210">
        <v>0.0136</v>
      </c>
      <c r="L17" s="211">
        <v>4307000</v>
      </c>
      <c r="M17" s="209">
        <v>108.81</v>
      </c>
      <c r="N17" s="211">
        <v>4686.45</v>
      </c>
      <c r="O17" s="210">
        <v>0.0029</v>
      </c>
      <c r="P17" s="210">
        <f>+N17/'סיכום נכסי הקרן'!total</f>
        <v>0.000146448293295253</v>
      </c>
      <c r="Q17" s="215"/>
    </row>
    <row r="18" spans="1:256">
      <c r="B18" s="213" t="str">
        <v>מזרחי טפחות סדרה 33</v>
      </c>
      <c r="C18" s="186">
        <v>2310092</v>
      </c>
      <c r="D18" s="186" t="s">
        <v>97</v>
      </c>
      <c r="E18" s="186" t="s">
        <v>98</v>
      </c>
      <c r="F18" s="186" t="s">
        <v>48</v>
      </c>
      <c r="G18" s="186" t="s">
        <v>49</v>
      </c>
      <c r="H18" s="186" t="s">
        <v>86</v>
      </c>
      <c r="I18" s="214">
        <v>0.026</v>
      </c>
      <c r="J18" s="209">
        <v>2.9</v>
      </c>
      <c r="K18" s="210">
        <v>0.0038</v>
      </c>
      <c r="L18" s="211">
        <v>13924014</v>
      </c>
      <c r="M18" s="209">
        <v>112.63</v>
      </c>
      <c r="N18" s="211">
        <v>15682.62</v>
      </c>
      <c r="O18" s="210">
        <v>0.006</v>
      </c>
      <c r="P18" s="210">
        <f>+N18/'סיכום נכסי הקרן'!total</f>
        <v>0.000490070935014352</v>
      </c>
      <c r="Q18" s="215"/>
    </row>
    <row r="19" spans="1:256">
      <c r="B19" s="213" t="str">
        <v>פועלים הנפקות 22</v>
      </c>
      <c r="C19" s="186">
        <v>1940287</v>
      </c>
      <c r="D19" s="186" t="s">
        <v>102</v>
      </c>
      <c r="E19" s="186" t="s">
        <v>98</v>
      </c>
      <c r="F19" s="186" t="s">
        <v>48</v>
      </c>
      <c r="G19" s="186" t="s">
        <v>49</v>
      </c>
      <c r="H19" s="186" t="s">
        <v>86</v>
      </c>
      <c r="I19" s="214">
        <v>0.05</v>
      </c>
      <c r="J19" s="209">
        <v>1.01</v>
      </c>
      <c r="K19" s="210">
        <v>-0.0013</v>
      </c>
      <c r="L19" s="211">
        <v>1573539</v>
      </c>
      <c r="M19" s="209">
        <v>129.18</v>
      </c>
      <c r="N19" s="211">
        <v>2032.7</v>
      </c>
      <c r="O19" s="210">
        <v>0.0017</v>
      </c>
      <c r="P19" s="210">
        <f>+N19/'סיכום נכסי הקרן'!total</f>
        <v>6.35204570157074e-05</v>
      </c>
      <c r="Q19" s="215"/>
    </row>
    <row r="20" spans="1:256">
      <c r="B20" s="213" t="str">
        <v>פועלים הנפקות 23</v>
      </c>
      <c r="C20" s="186">
        <v>1940329</v>
      </c>
      <c r="D20" s="186" t="s">
        <v>102</v>
      </c>
      <c r="E20" s="186" t="s">
        <v>98</v>
      </c>
      <c r="F20" s="186" t="s">
        <v>48</v>
      </c>
      <c r="G20" s="186" t="s">
        <v>49</v>
      </c>
      <c r="H20" s="186" t="s">
        <v>86</v>
      </c>
      <c r="I20" s="214">
        <v>0</v>
      </c>
      <c r="J20" s="209">
        <v>0.95</v>
      </c>
      <c r="K20" s="210">
        <v>0</v>
      </c>
      <c r="L20" s="211">
        <v>70000</v>
      </c>
      <c r="M20" s="209">
        <v>122.13</v>
      </c>
      <c r="N20" s="211">
        <v>85.49</v>
      </c>
      <c r="O20" s="210">
        <v>0.0001</v>
      </c>
      <c r="P20" s="210">
        <f>+N20/'סיכום נכסי הקרן'!total</f>
        <v>2.67150286332111e-06</v>
      </c>
      <c r="Q20" s="215"/>
    </row>
    <row r="21" spans="1:256">
      <c r="B21" s="213" t="str">
        <v>פועלים הנפקות 25</v>
      </c>
      <c r="C21" s="186">
        <v>1940360</v>
      </c>
      <c r="D21" s="186" t="s">
        <v>102</v>
      </c>
      <c r="E21" s="186" t="s">
        <v>98</v>
      </c>
      <c r="F21" s="186" t="s">
        <v>48</v>
      </c>
      <c r="G21" s="186" t="s">
        <v>49</v>
      </c>
      <c r="H21" s="186" t="s">
        <v>86</v>
      </c>
      <c r="I21" s="214">
        <v>0.044</v>
      </c>
      <c r="J21" s="209">
        <v>2.03</v>
      </c>
      <c r="K21" s="210">
        <v>0.0022</v>
      </c>
      <c r="L21" s="211">
        <v>150400</v>
      </c>
      <c r="M21" s="209">
        <v>136.51</v>
      </c>
      <c r="N21" s="211">
        <v>205.31</v>
      </c>
      <c r="O21" s="210">
        <v>0.0001</v>
      </c>
      <c r="P21" s="210">
        <f>+N21/'סיכום נכסי הקרן'!total</f>
        <v>6.41579427849406e-06</v>
      </c>
      <c r="Q21" s="215"/>
    </row>
    <row r="22" spans="1:256">
      <c r="B22" s="213" t="str">
        <v>פעלה.ק31</v>
      </c>
      <c r="C22" s="186">
        <v>1940527</v>
      </c>
      <c r="D22" s="186" t="s">
        <v>102</v>
      </c>
      <c r="E22" s="186" t="s">
        <v>98</v>
      </c>
      <c r="F22" s="186" t="s">
        <v>48</v>
      </c>
      <c r="G22" s="186" t="s">
        <v>49</v>
      </c>
      <c r="H22" s="186" t="s">
        <v>86</v>
      </c>
      <c r="I22" s="214">
        <v>0.045</v>
      </c>
      <c r="J22" s="209">
        <v>3.61</v>
      </c>
      <c r="K22" s="210">
        <v>0.0057</v>
      </c>
      <c r="L22" s="211">
        <v>26213449</v>
      </c>
      <c r="M22" s="209">
        <v>117.3</v>
      </c>
      <c r="N22" s="211">
        <v>30748.38</v>
      </c>
      <c r="O22" s="210">
        <v>0.0407</v>
      </c>
      <c r="P22" s="210">
        <f>+N22/'סיכום נכסי הקרן'!total</f>
        <v>0.000960865425341977</v>
      </c>
      <c r="Q22" s="215"/>
    </row>
    <row r="23" spans="1:256">
      <c r="B23" s="213" t="str">
        <v>פעלה.ק32</v>
      </c>
      <c r="C23" s="186">
        <v>1940535</v>
      </c>
      <c r="D23" s="186" t="s">
        <v>102</v>
      </c>
      <c r="E23" s="186" t="s">
        <v>98</v>
      </c>
      <c r="F23" s="186" t="s">
        <v>48</v>
      </c>
      <c r="G23" s="186" t="s">
        <v>49</v>
      </c>
      <c r="H23" s="186" t="s">
        <v>86</v>
      </c>
      <c r="I23" s="214">
        <v>0.05</v>
      </c>
      <c r="J23" s="209">
        <v>7.77</v>
      </c>
      <c r="K23" s="210">
        <v>0.0214</v>
      </c>
      <c r="L23" s="211">
        <v>88589</v>
      </c>
      <c r="M23" s="209">
        <v>126.72</v>
      </c>
      <c r="N23" s="211">
        <v>112.26</v>
      </c>
      <c r="O23" s="210">
        <v>0.0001</v>
      </c>
      <c r="P23" s="210">
        <f>+N23/'סיכום נכסי הקרן'!total</f>
        <v>3.50804668892769e-06</v>
      </c>
      <c r="Q23" s="215"/>
    </row>
    <row r="24" spans="1:256">
      <c r="B24" s="213" t="str">
        <v>שטראוס עלית אגח 2</v>
      </c>
      <c r="C24" s="186">
        <v>7460140</v>
      </c>
      <c r="D24" s="186" t="s">
        <v>103</v>
      </c>
      <c r="E24" s="186" t="s">
        <v>104</v>
      </c>
      <c r="F24" s="186" t="s">
        <v>48</v>
      </c>
      <c r="G24" s="186" t="s">
        <v>49</v>
      </c>
      <c r="H24" s="186" t="s">
        <v>86</v>
      </c>
      <c r="I24" s="214">
        <v>0.041</v>
      </c>
      <c r="J24" s="209">
        <v>2.74</v>
      </c>
      <c r="K24" s="210">
        <v>0.0036</v>
      </c>
      <c r="L24" s="211">
        <v>44459</v>
      </c>
      <c r="M24" s="209">
        <v>132.15</v>
      </c>
      <c r="N24" s="211">
        <v>58.75</v>
      </c>
      <c r="O24" s="210">
        <v>0.0001</v>
      </c>
      <c r="P24" s="210">
        <f>+N24/'סיכום נכסי הקרן'!total</f>
        <v>1.83589651678694e-06</v>
      </c>
      <c r="Q24" s="215"/>
    </row>
    <row r="25" spans="1:256">
      <c r="B25" s="213" t="str">
        <v>1פועלים הנפ אג</v>
      </c>
      <c r="C25" s="186">
        <v>1940048</v>
      </c>
      <c r="D25" s="186" t="s">
        <v>102</v>
      </c>
      <c r="E25" s="186" t="s">
        <v>98</v>
      </c>
      <c r="F25" s="186" t="s">
        <v>105</v>
      </c>
      <c r="G25" s="186" t="s">
        <v>49</v>
      </c>
      <c r="H25" s="186" t="s">
        <v>86</v>
      </c>
      <c r="I25" s="214">
        <v>0.055</v>
      </c>
      <c r="J25" s="209">
        <v>0.57</v>
      </c>
      <c r="K25" s="210">
        <v>0.0022</v>
      </c>
      <c r="L25" s="211">
        <v>12730.78</v>
      </c>
      <c r="M25" s="209">
        <v>147.1</v>
      </c>
      <c r="N25" s="211">
        <v>18.73</v>
      </c>
      <c r="O25" s="210">
        <v>0.0001</v>
      </c>
      <c r="P25" s="210">
        <f>+N25/'סיכום נכסי הקרן'!total</f>
        <v>5.85299434202882e-07</v>
      </c>
      <c r="Q25" s="215"/>
    </row>
    <row r="26" spans="1:256">
      <c r="B26" s="213" t="str">
        <v>בזק אגח סד 5</v>
      </c>
      <c r="C26" s="186">
        <v>2300069</v>
      </c>
      <c r="D26" s="186" t="s">
        <v>106</v>
      </c>
      <c r="E26" s="186" t="s">
        <v>107</v>
      </c>
      <c r="F26" s="186" t="s">
        <v>105</v>
      </c>
      <c r="G26" s="186" t="s">
        <v>54</v>
      </c>
      <c r="H26" s="186" t="s">
        <v>86</v>
      </c>
      <c r="I26" s="214">
        <v>0.053</v>
      </c>
      <c r="J26" s="209">
        <v>1.62</v>
      </c>
      <c r="K26" s="210">
        <v>0.0003</v>
      </c>
      <c r="L26" s="211">
        <v>7878552.8</v>
      </c>
      <c r="M26" s="209">
        <v>137.7</v>
      </c>
      <c r="N26" s="211">
        <v>10848.77</v>
      </c>
      <c r="O26" s="210">
        <v>0.005</v>
      </c>
      <c r="P26" s="210">
        <f>+N26/'סיכום נכסי הקרן'!total</f>
        <v>0.000339016494543364</v>
      </c>
      <c r="Q26" s="215"/>
    </row>
    <row r="27" spans="1:256">
      <c r="B27" s="213" t="str">
        <v>בינל הנפק התח כ</v>
      </c>
      <c r="C27" s="186">
        <v>1121953</v>
      </c>
      <c r="D27" s="186" t="s">
        <v>108</v>
      </c>
      <c r="E27" s="186" t="s">
        <v>98</v>
      </c>
      <c r="F27" s="186" t="s">
        <v>105</v>
      </c>
      <c r="G27" s="186" t="s">
        <v>54</v>
      </c>
      <c r="H27" s="186" t="s">
        <v>86</v>
      </c>
      <c r="I27" s="214">
        <v>0.031</v>
      </c>
      <c r="J27" s="209">
        <v>5.43</v>
      </c>
      <c r="K27" s="210">
        <v>0.0135</v>
      </c>
      <c r="L27" s="211">
        <v>6033219</v>
      </c>
      <c r="M27" s="209">
        <v>114.7</v>
      </c>
      <c r="N27" s="211">
        <v>6920.1</v>
      </c>
      <c r="O27" s="210">
        <v>0.007</v>
      </c>
      <c r="P27" s="210">
        <f>+N27/'סיכום נכסי הקרן'!total</f>
        <v>0.000216248297630932</v>
      </c>
      <c r="Q27" s="215"/>
    </row>
    <row r="28" spans="1:256">
      <c r="B28" s="213" t="str">
        <v>בינל הנפקות שה 3</v>
      </c>
      <c r="C28" s="186">
        <v>1093681</v>
      </c>
      <c r="D28" s="186" t="s">
        <v>108</v>
      </c>
      <c r="E28" s="186" t="s">
        <v>98</v>
      </c>
      <c r="F28" s="186" t="s">
        <v>105</v>
      </c>
      <c r="G28" s="186" t="s">
        <v>49</v>
      </c>
      <c r="H28" s="186" t="s">
        <v>86</v>
      </c>
      <c r="I28" s="214">
        <v>0.042</v>
      </c>
      <c r="J28" s="209">
        <v>2.72</v>
      </c>
      <c r="K28" s="210">
        <v>0.0058</v>
      </c>
      <c r="L28" s="211">
        <v>10855.86</v>
      </c>
      <c r="M28" s="209">
        <v>136.53</v>
      </c>
      <c r="N28" s="211">
        <v>14.82</v>
      </c>
      <c r="O28" s="210">
        <v>0</v>
      </c>
      <c r="P28" s="210">
        <f>+N28/'סיכום נכסי הקרן'!total</f>
        <v>4.63114661766509e-07</v>
      </c>
      <c r="Q28" s="215"/>
    </row>
    <row r="29" spans="1:256">
      <c r="B29" s="213" t="str">
        <v>בינלאומי הנפקות 21</v>
      </c>
      <c r="C29" s="186">
        <v>1126598</v>
      </c>
      <c r="D29" s="186" t="s">
        <v>108</v>
      </c>
      <c r="E29" s="186" t="s">
        <v>98</v>
      </c>
      <c r="F29" s="186" t="s">
        <v>105</v>
      </c>
      <c r="G29" s="186" t="s">
        <v>54</v>
      </c>
      <c r="H29" s="186" t="s">
        <v>86</v>
      </c>
      <c r="I29" s="214">
        <v>0.028</v>
      </c>
      <c r="J29" s="209">
        <v>5.76</v>
      </c>
      <c r="K29" s="210">
        <v>0.0152</v>
      </c>
      <c r="L29" s="211">
        <v>8305327</v>
      </c>
      <c r="M29" s="209">
        <v>109.97</v>
      </c>
      <c r="N29" s="211">
        <v>9133.37</v>
      </c>
      <c r="O29" s="210">
        <v>0.0129</v>
      </c>
      <c r="P29" s="210">
        <f>+N29/'סיכום נכסי הקרן'!total</f>
        <v>0.000285411441183427</v>
      </c>
      <c r="Q29" s="215"/>
    </row>
    <row r="30" spans="1:256">
      <c r="B30" s="213" t="str">
        <v>גלילה.ק3</v>
      </c>
      <c r="C30" s="186">
        <v>1092139</v>
      </c>
      <c r="D30" s="186" t="str">
        <v>גלילה הפקדות בע"מ</v>
      </c>
      <c r="E30" s="186" t="s">
        <v>109</v>
      </c>
      <c r="F30" s="186" t="s">
        <v>105</v>
      </c>
      <c r="G30" s="186" t="s">
        <v>49</v>
      </c>
      <c r="H30" s="186" t="s">
        <v>86</v>
      </c>
      <c r="I30" s="214">
        <v>0.044</v>
      </c>
      <c r="J30" s="209">
        <v>1.8</v>
      </c>
      <c r="K30" s="210">
        <v>0.0033</v>
      </c>
      <c r="L30" s="211">
        <v>5610005</v>
      </c>
      <c r="M30" s="209">
        <v>131.18</v>
      </c>
      <c r="N30" s="211">
        <v>7359.2</v>
      </c>
      <c r="O30" s="210">
        <v>0.0022</v>
      </c>
      <c r="P30" s="210">
        <f>+N30/'סיכום נכסי הקרן'!total</f>
        <v>0.000229969866320654</v>
      </c>
      <c r="Q30" s="215"/>
    </row>
    <row r="31" spans="1:256">
      <c r="B31" s="213" t="str">
        <v>הראל בטוח אגח</v>
      </c>
      <c r="C31" s="186">
        <v>1099738</v>
      </c>
      <c r="D31" s="186" t="s">
        <v>110</v>
      </c>
      <c r="E31" s="186" t="s">
        <v>111</v>
      </c>
      <c r="F31" s="186" t="s">
        <v>105</v>
      </c>
      <c r="G31" s="186" t="s">
        <v>49</v>
      </c>
      <c r="H31" s="186" t="s">
        <v>86</v>
      </c>
      <c r="I31" s="214">
        <v>0.047</v>
      </c>
      <c r="J31" s="209">
        <v>4.43</v>
      </c>
      <c r="K31" s="210">
        <v>0.0125</v>
      </c>
      <c r="L31" s="211">
        <v>8727593.93</v>
      </c>
      <c r="M31" s="209">
        <v>138.12</v>
      </c>
      <c r="N31" s="211">
        <v>12054.55</v>
      </c>
      <c r="O31" s="210">
        <v>0.0164</v>
      </c>
      <c r="P31" s="210">
        <f>+N31/'סיכום נכסי הקרן'!total</f>
        <v>0.000376696278407387</v>
      </c>
      <c r="Q31" s="215"/>
    </row>
    <row r="32" spans="1:256">
      <c r="B32" s="213" t="str">
        <v>טפחות הנפקות אגח 27</v>
      </c>
      <c r="C32" s="186">
        <v>2310035</v>
      </c>
      <c r="D32" s="186" t="s">
        <v>97</v>
      </c>
      <c r="E32" s="186" t="s">
        <v>98</v>
      </c>
      <c r="F32" s="186" t="s">
        <v>105</v>
      </c>
      <c r="G32" s="186" t="s">
        <v>49</v>
      </c>
      <c r="H32" s="186" t="s">
        <v>86</v>
      </c>
      <c r="I32" s="214">
        <v>0.055</v>
      </c>
      <c r="J32" s="209">
        <v>3.4</v>
      </c>
      <c r="K32" s="210">
        <v>0.0045</v>
      </c>
      <c r="L32" s="211">
        <v>5760906</v>
      </c>
      <c r="M32" s="209">
        <v>153.2</v>
      </c>
      <c r="N32" s="211">
        <v>8825.71</v>
      </c>
      <c r="O32" s="210">
        <v>0.0288</v>
      </c>
      <c r="P32" s="210">
        <f>+N32/'סיכום נכסי הקרן'!total</f>
        <v>0.000275797280802921</v>
      </c>
      <c r="Q32" s="215"/>
    </row>
    <row r="33" spans="1:256">
      <c r="B33" s="213" t="str">
        <v>כתב התח נדחה פועלים סד י</v>
      </c>
      <c r="C33" s="186">
        <v>1940402</v>
      </c>
      <c r="D33" s="186" t="s">
        <v>102</v>
      </c>
      <c r="E33" s="186" t="s">
        <v>98</v>
      </c>
      <c r="F33" s="186" t="s">
        <v>105</v>
      </c>
      <c r="G33" s="186" t="s">
        <v>49</v>
      </c>
      <c r="H33" s="186" t="s">
        <v>86</v>
      </c>
      <c r="I33" s="214">
        <v>0.041</v>
      </c>
      <c r="J33" s="209">
        <v>5.49</v>
      </c>
      <c r="K33" s="210">
        <v>0.0152</v>
      </c>
      <c r="L33" s="211">
        <v>53427008</v>
      </c>
      <c r="M33" s="209">
        <v>136.65</v>
      </c>
      <c r="N33" s="211">
        <v>73008</v>
      </c>
      <c r="O33" s="210">
        <v>0.0137</v>
      </c>
      <c r="P33" s="210">
        <f>+N33/'סיכום נכסי הקרן'!total</f>
        <v>0.00228144907059712</v>
      </c>
      <c r="Q33" s="215"/>
    </row>
    <row r="34" spans="1:256">
      <c r="B34" s="213" t="str">
        <v>לאומי מימ הת10</v>
      </c>
      <c r="C34" s="186">
        <v>7410186</v>
      </c>
      <c r="D34" s="186" t="s">
        <v>101</v>
      </c>
      <c r="E34" s="186" t="s">
        <v>98</v>
      </c>
      <c r="F34" s="186" t="s">
        <v>105</v>
      </c>
      <c r="G34" s="186" t="s">
        <v>49</v>
      </c>
      <c r="H34" s="186" t="s">
        <v>86</v>
      </c>
      <c r="I34" s="214">
        <v>0.053</v>
      </c>
      <c r="J34" s="209">
        <v>1.77</v>
      </c>
      <c r="K34" s="210">
        <v>0.001</v>
      </c>
      <c r="L34" s="211">
        <v>468469</v>
      </c>
      <c r="M34" s="209">
        <v>122.47</v>
      </c>
      <c r="N34" s="211">
        <v>573.73</v>
      </c>
      <c r="O34" s="210">
        <v>0.0002</v>
      </c>
      <c r="P34" s="210">
        <f>+N34/'סיכום נכסי הקרן'!total</f>
        <v>1.79286622736369e-05</v>
      </c>
      <c r="Q34" s="215"/>
    </row>
    <row r="35" spans="1:256">
      <c r="B35" s="213" t="str">
        <v>לאומי מימון אג7</v>
      </c>
      <c r="C35" s="186">
        <v>7410152</v>
      </c>
      <c r="D35" s="186" t="s">
        <v>101</v>
      </c>
      <c r="E35" s="186" t="s">
        <v>98</v>
      </c>
      <c r="F35" s="186" t="s">
        <v>105</v>
      </c>
      <c r="G35" s="186" t="s">
        <v>49</v>
      </c>
      <c r="H35" s="186" t="s">
        <v>86</v>
      </c>
      <c r="I35" s="214">
        <v>0.041</v>
      </c>
      <c r="J35" s="209">
        <v>1.95</v>
      </c>
      <c r="K35" s="210">
        <v>0.0021</v>
      </c>
      <c r="L35" s="211">
        <v>28422822</v>
      </c>
      <c r="M35" s="209">
        <v>128.47</v>
      </c>
      <c r="N35" s="211">
        <v>36514.8</v>
      </c>
      <c r="O35" s="210">
        <v>0.0142</v>
      </c>
      <c r="P35" s="210">
        <f>+N35/'סיכום נכסי הקרן'!total</f>
        <v>0.00114106202776462</v>
      </c>
      <c r="Q35" s="215"/>
    </row>
    <row r="36" spans="1:256">
      <c r="B36" s="213" t="str">
        <v>לאומי מימון הת אג3</v>
      </c>
      <c r="C36" s="186">
        <v>7410061</v>
      </c>
      <c r="D36" s="186" t="s">
        <v>101</v>
      </c>
      <c r="E36" s="186" t="s">
        <v>98</v>
      </c>
      <c r="F36" s="186" t="s">
        <v>105</v>
      </c>
      <c r="G36" s="186" t="s">
        <v>49</v>
      </c>
      <c r="H36" s="186" t="s">
        <v>86</v>
      </c>
      <c r="I36" s="214">
        <v>0.049</v>
      </c>
      <c r="J36" s="209">
        <v>3.01</v>
      </c>
      <c r="K36" s="210">
        <v>0.0058</v>
      </c>
      <c r="L36" s="211">
        <v>2134721</v>
      </c>
      <c r="M36" s="209">
        <v>151.81</v>
      </c>
      <c r="N36" s="211">
        <v>3240.72</v>
      </c>
      <c r="O36" s="210">
        <v>0.0042</v>
      </c>
      <c r="P36" s="210">
        <f>+N36/'סיכום נכסי הקרן'!total</f>
        <v>0.000101270239317136</v>
      </c>
      <c r="Q36" s="215"/>
    </row>
    <row r="37" spans="1:256">
      <c r="B37" s="213" t="str">
        <v>לאומי מימון הת יב</v>
      </c>
      <c r="C37" s="186">
        <v>7410228</v>
      </c>
      <c r="D37" s="186" t="s">
        <v>101</v>
      </c>
      <c r="E37" s="186" t="s">
        <v>98</v>
      </c>
      <c r="F37" s="186" t="s">
        <v>105</v>
      </c>
      <c r="G37" s="186" t="s">
        <v>49</v>
      </c>
      <c r="H37" s="186" t="s">
        <v>86</v>
      </c>
      <c r="I37" s="214">
        <v>0.026</v>
      </c>
      <c r="J37" s="209">
        <v>4.22</v>
      </c>
      <c r="K37" s="210">
        <v>0.0092</v>
      </c>
      <c r="L37" s="211">
        <v>53590723</v>
      </c>
      <c r="M37" s="209">
        <v>114.38</v>
      </c>
      <c r="N37" s="211">
        <v>61297.07</v>
      </c>
      <c r="O37" s="210">
        <v>0.0164</v>
      </c>
      <c r="P37" s="210">
        <f>+N37/'סיכום נכסי הקרן'!total</f>
        <v>0.00191549067748502</v>
      </c>
      <c r="Q37" s="215"/>
    </row>
    <row r="38" spans="1:256">
      <c r="B38" s="213" t="str">
        <v>לאומי מימון הת יד</v>
      </c>
      <c r="C38" s="186">
        <v>7410244</v>
      </c>
      <c r="D38" s="186" t="s">
        <v>101</v>
      </c>
      <c r="E38" s="186" t="s">
        <v>98</v>
      </c>
      <c r="F38" s="186" t="s">
        <v>105</v>
      </c>
      <c r="G38" s="186" t="s">
        <v>49</v>
      </c>
      <c r="H38" s="186" t="s">
        <v>86</v>
      </c>
      <c r="I38" s="214">
        <v>0.034</v>
      </c>
      <c r="J38" s="209">
        <v>6.81</v>
      </c>
      <c r="K38" s="210">
        <v>0.019</v>
      </c>
      <c r="L38" s="211">
        <v>1426700</v>
      </c>
      <c r="M38" s="209">
        <v>113.44</v>
      </c>
      <c r="N38" s="211">
        <v>1618.45</v>
      </c>
      <c r="O38" s="210">
        <v>0.0008</v>
      </c>
      <c r="P38" s="210">
        <f>+N38/'סיכום נכסי הקרן'!total</f>
        <v>5.05754334909586e-05</v>
      </c>
      <c r="Q38" s="215"/>
    </row>
    <row r="39" spans="1:256">
      <c r="B39" s="213" t="str">
        <v>לאומי מימון התח ח</v>
      </c>
      <c r="C39" s="186">
        <v>7410160</v>
      </c>
      <c r="D39" s="186" t="s">
        <v>101</v>
      </c>
      <c r="E39" s="186" t="s">
        <v>98</v>
      </c>
      <c r="F39" s="186" t="s">
        <v>105</v>
      </c>
      <c r="G39" s="186" t="s">
        <v>49</v>
      </c>
      <c r="H39" s="186" t="s">
        <v>86</v>
      </c>
      <c r="I39" s="214">
        <v>0.044</v>
      </c>
      <c r="J39" s="209">
        <v>3.39</v>
      </c>
      <c r="K39" s="210">
        <v>0.0071</v>
      </c>
      <c r="L39" s="211">
        <v>63129990</v>
      </c>
      <c r="M39" s="209">
        <v>133.22</v>
      </c>
      <c r="N39" s="211">
        <v>84101.77</v>
      </c>
      <c r="O39" s="210">
        <v>0.0327</v>
      </c>
      <c r="P39" s="210">
        <f>+N39/'סיכום נכסי הקרן'!total</f>
        <v>0.00262812164423176</v>
      </c>
      <c r="Q39" s="215"/>
    </row>
    <row r="40" spans="1:256">
      <c r="B40" s="213" t="str">
        <v>מזרחי אגח הנפקות 30</v>
      </c>
      <c r="C40" s="186">
        <v>2310068</v>
      </c>
      <c r="D40" s="186" t="s">
        <v>97</v>
      </c>
      <c r="E40" s="186" t="s">
        <v>98</v>
      </c>
      <c r="F40" s="186" t="s">
        <v>105</v>
      </c>
      <c r="G40" s="186" t="s">
        <v>49</v>
      </c>
      <c r="H40" s="186" t="s">
        <v>86</v>
      </c>
      <c r="I40" s="214">
        <v>0.039</v>
      </c>
      <c r="J40" s="209">
        <v>3.83</v>
      </c>
      <c r="K40" s="210">
        <v>0.0074</v>
      </c>
      <c r="L40" s="211">
        <v>22123459</v>
      </c>
      <c r="M40" s="209">
        <v>137.5</v>
      </c>
      <c r="N40" s="211">
        <v>30419.76</v>
      </c>
      <c r="O40" s="210">
        <v>0.0152</v>
      </c>
      <c r="P40" s="210">
        <f>+N40/'סיכום נכסי הקרן'!total</f>
        <v>0.000950596279582887</v>
      </c>
      <c r="Q40" s="215"/>
    </row>
    <row r="41" spans="1:256">
      <c r="B41" s="213" t="str">
        <v>מזרחי טפחות הנפקות הת 31</v>
      </c>
      <c r="C41" s="186">
        <v>2310076</v>
      </c>
      <c r="D41" s="186" t="s">
        <v>97</v>
      </c>
      <c r="E41" s="186" t="s">
        <v>98</v>
      </c>
      <c r="F41" s="186" t="s">
        <v>105</v>
      </c>
      <c r="G41" s="186" t="s">
        <v>49</v>
      </c>
      <c r="H41" s="186" t="s">
        <v>86</v>
      </c>
      <c r="I41" s="214">
        <v>0.03</v>
      </c>
      <c r="J41" s="209">
        <v>5.93</v>
      </c>
      <c r="K41" s="210">
        <v>0.0142</v>
      </c>
      <c r="L41" s="211">
        <v>24825761</v>
      </c>
      <c r="M41" s="209">
        <v>116.53</v>
      </c>
      <c r="N41" s="211">
        <v>28929.46</v>
      </c>
      <c r="O41" s="210">
        <v>0.0517</v>
      </c>
      <c r="P41" s="210">
        <f>+N41/'סיכום נכסי הקרן'!total</f>
        <v>0.000904025444196205</v>
      </c>
      <c r="Q41" s="215"/>
    </row>
    <row r="42" spans="1:256">
      <c r="B42" s="213" t="str">
        <v>נצבא      ד</v>
      </c>
      <c r="C42" s="186">
        <v>1116169</v>
      </c>
      <c r="D42" s="186" t="s">
        <v>112</v>
      </c>
      <c r="E42" s="186" t="s">
        <v>113</v>
      </c>
      <c r="F42" s="186" t="s">
        <v>105</v>
      </c>
      <c r="G42" s="186" t="s">
        <v>49</v>
      </c>
      <c r="H42" s="186" t="s">
        <v>86</v>
      </c>
      <c r="I42" s="214">
        <v>0.032</v>
      </c>
      <c r="J42" s="209">
        <v>1.35</v>
      </c>
      <c r="K42" s="210">
        <v>0.0039</v>
      </c>
      <c r="L42" s="211">
        <v>1887375</v>
      </c>
      <c r="M42" s="209">
        <v>112.94</v>
      </c>
      <c r="N42" s="211">
        <v>2131.6</v>
      </c>
      <c r="O42" s="210">
        <v>0.0064</v>
      </c>
      <c r="P42" s="210">
        <f>+N42/'סיכום נכסי הקרן'!total</f>
        <v>6.66110130243921e-05</v>
      </c>
      <c r="Q42" s="215"/>
    </row>
    <row r="43" spans="1:256">
      <c r="B43" s="213" t="str">
        <v>נצבא ה</v>
      </c>
      <c r="C43" s="186">
        <v>1120468</v>
      </c>
      <c r="D43" s="186" t="s">
        <v>112</v>
      </c>
      <c r="E43" s="186" t="s">
        <v>113</v>
      </c>
      <c r="F43" s="186" t="s">
        <v>105</v>
      </c>
      <c r="G43" s="186" t="s">
        <v>49</v>
      </c>
      <c r="H43" s="186" t="s">
        <v>86</v>
      </c>
      <c r="I43" s="214">
        <v>0.03</v>
      </c>
      <c r="J43" s="209">
        <v>4.76</v>
      </c>
      <c r="K43" s="210">
        <v>0.0178</v>
      </c>
      <c r="L43" s="211">
        <v>4823578.34</v>
      </c>
      <c r="M43" s="209">
        <v>111.81</v>
      </c>
      <c r="N43" s="211">
        <v>5393.24</v>
      </c>
      <c r="O43" s="210">
        <v>0.0044</v>
      </c>
      <c r="P43" s="210">
        <f>+N43/'סיכום נכסי הקרן'!total</f>
        <v>0.000168534987748017</v>
      </c>
      <c r="Q43" s="215"/>
    </row>
    <row r="44" spans="1:256">
      <c r="B44" s="213" t="str">
        <v>פועלים 14</v>
      </c>
      <c r="C44" s="186">
        <v>1940501</v>
      </c>
      <c r="D44" s="186" t="s">
        <v>102</v>
      </c>
      <c r="E44" s="186" t="s">
        <v>98</v>
      </c>
      <c r="F44" s="186" t="s">
        <v>105</v>
      </c>
      <c r="G44" s="186" t="s">
        <v>49</v>
      </c>
      <c r="H44" s="186" t="s">
        <v>86</v>
      </c>
      <c r="I44" s="214">
        <v>0.04</v>
      </c>
      <c r="J44" s="209">
        <v>7.08</v>
      </c>
      <c r="K44" s="210">
        <v>0.0212</v>
      </c>
      <c r="L44" s="211">
        <v>43737699</v>
      </c>
      <c r="M44" s="209">
        <v>120.15</v>
      </c>
      <c r="N44" s="211">
        <v>52550.84</v>
      </c>
      <c r="O44" s="210">
        <v>0.0151</v>
      </c>
      <c r="P44" s="210">
        <f>+N44/'סיכום נכסי הקרן'!total</f>
        <v>0.00164217709123792</v>
      </c>
      <c r="Q44" s="215"/>
    </row>
    <row r="45" spans="1:256">
      <c r="B45" s="213" t="str">
        <v>פועלים הנפ אג2</v>
      </c>
      <c r="C45" s="186">
        <v>1940063</v>
      </c>
      <c r="D45" s="186" t="s">
        <v>102</v>
      </c>
      <c r="E45" s="186" t="s">
        <v>98</v>
      </c>
      <c r="F45" s="186" t="s">
        <v>105</v>
      </c>
      <c r="G45" s="186" t="s">
        <v>49</v>
      </c>
      <c r="H45" s="186" t="s">
        <v>86</v>
      </c>
      <c r="I45" s="214">
        <v>0.055</v>
      </c>
      <c r="J45" s="209">
        <v>0.72</v>
      </c>
      <c r="K45" s="210">
        <v>-0.0023</v>
      </c>
      <c r="L45" s="211">
        <v>1100000</v>
      </c>
      <c r="M45" s="209">
        <v>141.02</v>
      </c>
      <c r="N45" s="211">
        <v>1551.22</v>
      </c>
      <c r="O45" s="210">
        <v>0.0061</v>
      </c>
      <c r="P45" s="210">
        <f>+N45/'סיכום נכסי הקרן'!total</f>
        <v>4.84745428897061e-05</v>
      </c>
      <c r="Q45" s="215"/>
    </row>
    <row r="46" spans="1:256">
      <c r="B46" s="213" t="str">
        <v>פועלים הנפ אג4</v>
      </c>
      <c r="C46" s="186">
        <v>1940105</v>
      </c>
      <c r="D46" s="186" t="s">
        <v>102</v>
      </c>
      <c r="E46" s="186" t="s">
        <v>98</v>
      </c>
      <c r="F46" s="186" t="s">
        <v>105</v>
      </c>
      <c r="G46" s="186" t="s">
        <v>49</v>
      </c>
      <c r="H46" s="186" t="s">
        <v>86</v>
      </c>
      <c r="I46" s="214">
        <v>0.052</v>
      </c>
      <c r="J46" s="209">
        <v>2.97</v>
      </c>
      <c r="K46" s="210">
        <v>0.0056</v>
      </c>
      <c r="L46" s="211">
        <v>18804554</v>
      </c>
      <c r="M46" s="209">
        <v>153.99</v>
      </c>
      <c r="N46" s="211">
        <v>28957.13</v>
      </c>
      <c r="O46" s="210">
        <v>0.0627</v>
      </c>
      <c r="P46" s="210">
        <f>+N46/'סיכום נכסי הקרן'!total</f>
        <v>0.000904890112393983</v>
      </c>
      <c r="Q46" s="215"/>
    </row>
    <row r="47" spans="1:256">
      <c r="B47" s="213" t="str">
        <v>פועלים הנפקות הת. ח</v>
      </c>
      <c r="C47" s="186">
        <v>1940303</v>
      </c>
      <c r="D47" s="186" t="s">
        <v>102</v>
      </c>
      <c r="E47" s="186" t="s">
        <v>98</v>
      </c>
      <c r="F47" s="186" t="s">
        <v>105</v>
      </c>
      <c r="G47" s="186" t="s">
        <v>49</v>
      </c>
      <c r="H47" s="186" t="s">
        <v>86</v>
      </c>
      <c r="I47" s="214">
        <v>0.045</v>
      </c>
      <c r="J47" s="209">
        <v>1.77</v>
      </c>
      <c r="K47" s="210">
        <v>0.0021</v>
      </c>
      <c r="L47" s="211">
        <v>5660794</v>
      </c>
      <c r="M47" s="209">
        <v>132.64</v>
      </c>
      <c r="N47" s="211">
        <v>7508.48</v>
      </c>
      <c r="O47" s="210">
        <v>0.0064</v>
      </c>
      <c r="P47" s="210">
        <f>+N47/'סיכום נכסי הקרן'!total</f>
        <v>0.000234634762184926</v>
      </c>
      <c r="Q47" s="215"/>
    </row>
    <row r="48" spans="1:256">
      <c r="B48" s="213" t="str">
        <v>פועלים הנפקות סדרה ט</v>
      </c>
      <c r="C48" s="186">
        <v>1940386</v>
      </c>
      <c r="D48" s="186" t="s">
        <v>102</v>
      </c>
      <c r="E48" s="186" t="s">
        <v>98</v>
      </c>
      <c r="F48" s="186" t="s">
        <v>105</v>
      </c>
      <c r="G48" s="186" t="s">
        <v>49</v>
      </c>
      <c r="H48" s="186" t="s">
        <v>86</v>
      </c>
      <c r="I48" s="214">
        <v>0.047</v>
      </c>
      <c r="J48" s="209">
        <v>2.64</v>
      </c>
      <c r="K48" s="210">
        <v>0.0047</v>
      </c>
      <c r="L48" s="211">
        <v>3531061.3</v>
      </c>
      <c r="M48" s="209">
        <v>133.39</v>
      </c>
      <c r="N48" s="211">
        <v>4710.08</v>
      </c>
      <c r="O48" s="210">
        <v>0.0049</v>
      </c>
      <c r="P48" s="210">
        <f>+N48/'סיכום נכסי הקרן'!total</f>
        <v>0.000147186714311282</v>
      </c>
      <c r="Q48" s="215"/>
    </row>
    <row r="49" spans="1:256">
      <c r="B49" s="213" t="str">
        <v>פניקס הון הת א</v>
      </c>
      <c r="C49" s="186">
        <v>1115104</v>
      </c>
      <c r="D49" s="186" t="s">
        <v>114</v>
      </c>
      <c r="E49" s="186" t="s">
        <v>111</v>
      </c>
      <c r="F49" s="186" t="s">
        <v>105</v>
      </c>
      <c r="G49" s="186" t="s">
        <v>54</v>
      </c>
      <c r="H49" s="186" t="s">
        <v>86</v>
      </c>
      <c r="I49" s="214">
        <v>0.044</v>
      </c>
      <c r="J49" s="209">
        <v>4.1</v>
      </c>
      <c r="K49" s="210">
        <v>0.0116</v>
      </c>
      <c r="L49" s="211">
        <v>2598968</v>
      </c>
      <c r="M49" s="209">
        <v>122.42</v>
      </c>
      <c r="N49" s="211">
        <v>3181.66</v>
      </c>
      <c r="O49" s="210">
        <v>0.0052</v>
      </c>
      <c r="P49" s="210">
        <f>+N49/'סיכום נכסי הקרן'!total</f>
        <v>9.94246555166013e-05</v>
      </c>
      <c r="Q49" s="215"/>
    </row>
    <row r="50" spans="1:256">
      <c r="B50" s="213" t="str">
        <v>פעלה.ק12</v>
      </c>
      <c r="C50" s="186">
        <v>1940428</v>
      </c>
      <c r="D50" s="186" t="s">
        <v>102</v>
      </c>
      <c r="E50" s="186" t="s">
        <v>98</v>
      </c>
      <c r="F50" s="186" t="s">
        <v>105</v>
      </c>
      <c r="G50" s="186" t="s">
        <v>49</v>
      </c>
      <c r="H50" s="186" t="s">
        <v>86</v>
      </c>
      <c r="I50" s="214">
        <v>0.05</v>
      </c>
      <c r="J50" s="209">
        <v>2.06</v>
      </c>
      <c r="K50" s="210">
        <v>0.0033</v>
      </c>
      <c r="L50" s="211">
        <v>1857684</v>
      </c>
      <c r="M50" s="209">
        <v>125.24</v>
      </c>
      <c r="N50" s="211">
        <v>2326.56</v>
      </c>
      <c r="O50" s="210">
        <v>0.003</v>
      </c>
      <c r="P50" s="210">
        <f>+N50/'סיכום נכסי הקרן'!total</f>
        <v>7.27033770229075e-05</v>
      </c>
      <c r="Q50" s="215"/>
    </row>
    <row r="51" spans="1:256">
      <c r="B51" s="213" t="str">
        <v>אגוד הנפ אגח ה</v>
      </c>
      <c r="C51" s="186">
        <v>1119817</v>
      </c>
      <c r="D51" s="186" t="s">
        <v>115</v>
      </c>
      <c r="E51" s="186" t="s">
        <v>98</v>
      </c>
      <c r="F51" s="186" t="s">
        <v>57</v>
      </c>
      <c r="G51" s="186" t="s">
        <v>54</v>
      </c>
      <c r="H51" s="186" t="s">
        <v>86</v>
      </c>
      <c r="I51" s="214">
        <v>0.013</v>
      </c>
      <c r="J51" s="209">
        <v>0.73</v>
      </c>
      <c r="K51" s="210">
        <v>-0.0035</v>
      </c>
      <c r="L51" s="211">
        <v>11601700</v>
      </c>
      <c r="M51" s="209">
        <v>108.36</v>
      </c>
      <c r="N51" s="211">
        <v>12571.6</v>
      </c>
      <c r="O51" s="210">
        <v>0.058</v>
      </c>
      <c r="P51" s="210">
        <f>+N51/'סיכום נכסי הקרן'!total</f>
        <v>0.000392853730220233</v>
      </c>
      <c r="Q51" s="215"/>
    </row>
    <row r="52" spans="1:256">
      <c r="B52" s="213" t="str">
        <v>אמות.ק3</v>
      </c>
      <c r="C52" s="186">
        <v>1117357</v>
      </c>
      <c r="D52" s="186" t="s">
        <v>116</v>
      </c>
      <c r="E52" s="186" t="s">
        <v>113</v>
      </c>
      <c r="F52" s="186" t="s">
        <v>57</v>
      </c>
      <c r="G52" s="186" t="s">
        <v>54</v>
      </c>
      <c r="H52" s="186" t="s">
        <v>86</v>
      </c>
      <c r="I52" s="214">
        <v>0.049</v>
      </c>
      <c r="J52" s="209">
        <v>3.97</v>
      </c>
      <c r="K52" s="210">
        <v>0.0152</v>
      </c>
      <c r="L52" s="211">
        <v>19639220</v>
      </c>
      <c r="M52" s="209">
        <v>122.25</v>
      </c>
      <c r="N52" s="211">
        <v>24008.95</v>
      </c>
      <c r="O52" s="210">
        <v>0.0293</v>
      </c>
      <c r="P52" s="210">
        <f>+N52/'סיכום נכסי הקרן'!total</f>
        <v>0.000750262939178072</v>
      </c>
      <c r="Q52" s="215"/>
    </row>
    <row r="53" spans="1:256">
      <c r="B53" s="213" t="str">
        <v>ארפט.ק1</v>
      </c>
      <c r="C53" s="186">
        <v>1096320</v>
      </c>
      <c r="D53" s="186" t="s">
        <v>117</v>
      </c>
      <c r="E53" s="186" t="s">
        <v>113</v>
      </c>
      <c r="F53" s="186" t="s">
        <v>57</v>
      </c>
      <c r="G53" s="186" t="s">
        <v>49</v>
      </c>
      <c r="H53" s="186" t="s">
        <v>86</v>
      </c>
      <c r="I53" s="214">
        <v>0.05</v>
      </c>
      <c r="J53" s="209">
        <v>1.39</v>
      </c>
      <c r="K53" s="210">
        <v>0.0039</v>
      </c>
      <c r="L53" s="211">
        <v>3498728.18</v>
      </c>
      <c r="M53" s="209">
        <v>127.15</v>
      </c>
      <c r="N53" s="211">
        <v>4448.63</v>
      </c>
      <c r="O53" s="210">
        <v>0.0136</v>
      </c>
      <c r="P53" s="210">
        <f>+N53/'סיכום נכסי הקרן'!total</f>
        <v>0.0001390165841953</v>
      </c>
      <c r="Q53" s="215"/>
    </row>
    <row r="54" spans="1:256">
      <c r="B54" s="213" t="str">
        <v>בינל אגח ה</v>
      </c>
      <c r="C54" s="186">
        <v>1105576</v>
      </c>
      <c r="D54" s="186" t="s">
        <v>108</v>
      </c>
      <c r="E54" s="186" t="s">
        <v>98</v>
      </c>
      <c r="F54" s="186" t="s">
        <v>57</v>
      </c>
      <c r="G54" s="186" t="s">
        <v>49</v>
      </c>
      <c r="H54" s="186" t="s">
        <v>86</v>
      </c>
      <c r="I54" s="214">
        <v>0.039</v>
      </c>
      <c r="J54" s="209">
        <v>3.47</v>
      </c>
      <c r="K54" s="210">
        <v>0.0069</v>
      </c>
      <c r="L54" s="211">
        <v>12364413</v>
      </c>
      <c r="M54" s="209">
        <v>133.38</v>
      </c>
      <c r="N54" s="211">
        <v>16491.65</v>
      </c>
      <c r="O54" s="210">
        <v>0.0168</v>
      </c>
      <c r="P54" s="210">
        <f>+N54/'סיכום נכסי הקרן'!total</f>
        <v>0.00051535255814586</v>
      </c>
      <c r="Q54" s="215"/>
    </row>
    <row r="55" spans="1:256">
      <c r="B55" s="213" t="str">
        <v>בינל הנפק אוצר אגח ו</v>
      </c>
      <c r="C55" s="186">
        <v>1110279</v>
      </c>
      <c r="D55" s="186" t="s">
        <v>108</v>
      </c>
      <c r="E55" s="186" t="s">
        <v>98</v>
      </c>
      <c r="F55" s="186" t="s">
        <v>57</v>
      </c>
      <c r="G55" s="186" t="s">
        <v>49</v>
      </c>
      <c r="H55" s="186" t="s">
        <v>86</v>
      </c>
      <c r="I55" s="214">
        <v>0.043</v>
      </c>
      <c r="J55" s="209">
        <v>2.9</v>
      </c>
      <c r="K55" s="210">
        <v>0.0004</v>
      </c>
      <c r="L55" s="211">
        <v>1627201</v>
      </c>
      <c r="M55" s="209">
        <v>129.71</v>
      </c>
      <c r="N55" s="211">
        <v>2150.88</v>
      </c>
      <c r="O55" s="210">
        <v>0.0077</v>
      </c>
      <c r="P55" s="210">
        <f>+N55/'סיכום נכסי הקרן'!total</f>
        <v>6.72134995749223e-05</v>
      </c>
      <c r="Q55" s="215"/>
    </row>
    <row r="56" spans="1:256">
      <c r="B56" s="213" t="str">
        <v>בינל הנפק ב</v>
      </c>
      <c r="C56" s="186">
        <v>1091164</v>
      </c>
      <c r="D56" s="186" t="s">
        <v>108</v>
      </c>
      <c r="E56" s="186" t="s">
        <v>98</v>
      </c>
      <c r="F56" s="186" t="s">
        <v>57</v>
      </c>
      <c r="G56" s="186" t="s">
        <v>49</v>
      </c>
      <c r="H56" s="186" t="s">
        <v>86</v>
      </c>
      <c r="I56" s="214">
        <v>0.053</v>
      </c>
      <c r="J56" s="209">
        <v>2.78</v>
      </c>
      <c r="K56" s="210">
        <v>0.0058</v>
      </c>
      <c r="L56" s="211">
        <v>1212957.6</v>
      </c>
      <c r="M56" s="209">
        <v>141.4</v>
      </c>
      <c r="N56" s="211">
        <v>1715.12</v>
      </c>
      <c r="O56" s="210">
        <v>0.0052</v>
      </c>
      <c r="P56" s="210">
        <f>+N56/'סיכום נכסי הקרן'!total</f>
        <v>5.35963035552615e-05</v>
      </c>
      <c r="Q56" s="215"/>
    </row>
    <row r="57" spans="1:256">
      <c r="B57" s="213" t="str">
        <v>בינלאומי הנפקות התחייבות אגח ד</v>
      </c>
      <c r="C57" s="186">
        <v>1103126</v>
      </c>
      <c r="D57" s="186" t="s">
        <v>108</v>
      </c>
      <c r="E57" s="186" t="s">
        <v>98</v>
      </c>
      <c r="F57" s="186" t="s">
        <v>57</v>
      </c>
      <c r="G57" s="186" t="s">
        <v>49</v>
      </c>
      <c r="H57" s="186" t="s">
        <v>86</v>
      </c>
      <c r="I57" s="214">
        <v>0.042</v>
      </c>
      <c r="J57" s="209">
        <v>4.22</v>
      </c>
      <c r="K57" s="210">
        <v>0.0069</v>
      </c>
      <c r="L57" s="211">
        <v>6576051.56</v>
      </c>
      <c r="M57" s="209">
        <v>137.68</v>
      </c>
      <c r="N57" s="211">
        <v>9053.91</v>
      </c>
      <c r="O57" s="210">
        <v>0.0315</v>
      </c>
      <c r="P57" s="210">
        <f>+N57/'סיכום נכסי הקרן'!total</f>
        <v>0.000282928371613658</v>
      </c>
      <c r="Q57" s="215"/>
    </row>
    <row r="58" spans="1:256">
      <c r="B58" s="213" t="str">
        <v>בינלאומי הנפקות התחייבות אגח ז</v>
      </c>
      <c r="C58" s="186">
        <v>1110428</v>
      </c>
      <c r="D58" s="186" t="s">
        <v>108</v>
      </c>
      <c r="E58" s="186" t="s">
        <v>98</v>
      </c>
      <c r="F58" s="186" t="s">
        <v>57</v>
      </c>
      <c r="G58" s="186" t="s">
        <v>49</v>
      </c>
      <c r="H58" s="186" t="s">
        <v>86</v>
      </c>
      <c r="I58" s="214">
        <v>0.041</v>
      </c>
      <c r="J58" s="209">
        <v>1.49</v>
      </c>
      <c r="K58" s="210">
        <v>0.0003</v>
      </c>
      <c r="L58" s="211">
        <v>58000</v>
      </c>
      <c r="M58" s="209">
        <v>124.29</v>
      </c>
      <c r="N58" s="211">
        <v>72.09</v>
      </c>
      <c r="O58" s="210">
        <v>0.0001</v>
      </c>
      <c r="P58" s="210">
        <f>+N58/'סיכום נכסי הקרן'!total</f>
        <v>2.25276221098162e-06</v>
      </c>
      <c r="Q58" s="215"/>
    </row>
    <row r="59" spans="1:256">
      <c r="B59" s="213" t="str">
        <v>בנק לאומי שה סדרה 200</v>
      </c>
      <c r="C59" s="186">
        <v>6040141</v>
      </c>
      <c r="D59" s="186" t="s">
        <v>101</v>
      </c>
      <c r="E59" s="186" t="s">
        <v>98</v>
      </c>
      <c r="F59" s="186" t="s">
        <v>57</v>
      </c>
      <c r="G59" s="186" t="s">
        <v>49</v>
      </c>
      <c r="H59" s="186" t="s">
        <v>86</v>
      </c>
      <c r="I59" s="214">
        <v>0.04</v>
      </c>
      <c r="J59" s="209">
        <v>6.83</v>
      </c>
      <c r="K59" s="210">
        <v>0.0224</v>
      </c>
      <c r="L59" s="211">
        <v>23970673</v>
      </c>
      <c r="M59" s="209">
        <v>120.61</v>
      </c>
      <c r="N59" s="211">
        <v>28911.03</v>
      </c>
      <c r="O59" s="210">
        <v>0.0178</v>
      </c>
      <c r="P59" s="210">
        <f>+N59/'סיכום נכסי הקרן'!total</f>
        <v>0.000903449519552726</v>
      </c>
      <c r="Q59" s="215"/>
    </row>
    <row r="60" spans="1:256">
      <c r="B60" s="213" t="str">
        <v>בריטיש ישר אגח א</v>
      </c>
      <c r="C60" s="186">
        <v>1104504</v>
      </c>
      <c r="D60" s="186" t="s">
        <v>118</v>
      </c>
      <c r="E60" s="186" t="s">
        <v>113</v>
      </c>
      <c r="F60" s="186" t="s">
        <v>57</v>
      </c>
      <c r="G60" s="186" t="s">
        <v>49</v>
      </c>
      <c r="H60" s="186" t="s">
        <v>86</v>
      </c>
      <c r="I60" s="214">
        <v>0.055</v>
      </c>
      <c r="J60" s="209">
        <v>2.73</v>
      </c>
      <c r="K60" s="210">
        <v>0.0156</v>
      </c>
      <c r="L60" s="211">
        <v>1041988</v>
      </c>
      <c r="M60" s="209">
        <v>133.72</v>
      </c>
      <c r="N60" s="211">
        <v>1393.35</v>
      </c>
      <c r="O60" s="210">
        <v>0.007</v>
      </c>
      <c r="P60" s="210">
        <f>+N60/'סיכום נכסי הקרן'!total</f>
        <v>4.35412155177035e-05</v>
      </c>
      <c r="Q60" s="215"/>
    </row>
    <row r="61" spans="1:256">
      <c r="B61" s="213" t="str">
        <v>בריטיש ישראל סדרה ג</v>
      </c>
      <c r="C61" s="186">
        <v>1117423</v>
      </c>
      <c r="D61" s="186" t="s">
        <v>118</v>
      </c>
      <c r="E61" s="186" t="s">
        <v>113</v>
      </c>
      <c r="F61" s="186" t="s">
        <v>57</v>
      </c>
      <c r="G61" s="186" t="s">
        <v>49</v>
      </c>
      <c r="H61" s="186" t="s">
        <v>86</v>
      </c>
      <c r="I61" s="214">
        <v>0.059</v>
      </c>
      <c r="J61" s="209">
        <v>4.74</v>
      </c>
      <c r="K61" s="210">
        <v>0.0249</v>
      </c>
      <c r="L61" s="211">
        <v>17291858</v>
      </c>
      <c r="M61" s="209">
        <v>126.25</v>
      </c>
      <c r="N61" s="211">
        <v>21830.97</v>
      </c>
      <c r="O61" s="210">
        <v>0.0078</v>
      </c>
      <c r="P61" s="210">
        <f>+N61/'סיכום נכסי הקרן'!total</f>
        <v>0.000682202583507747</v>
      </c>
      <c r="Q61" s="215"/>
    </row>
    <row r="62" spans="1:256">
      <c r="B62" s="213" t="str">
        <v>דקאהנ.ק7</v>
      </c>
      <c r="C62" s="186">
        <v>1119825</v>
      </c>
      <c r="D62" s="186" t="s">
        <v>119</v>
      </c>
      <c r="E62" s="186" t="s">
        <v>98</v>
      </c>
      <c r="F62" s="186" t="s">
        <v>57</v>
      </c>
      <c r="G62" s="186" t="s">
        <v>49</v>
      </c>
      <c r="H62" s="186" t="s">
        <v>86</v>
      </c>
      <c r="I62" s="214">
        <v>0.036</v>
      </c>
      <c r="J62" s="209">
        <v>5.31</v>
      </c>
      <c r="K62" s="210">
        <v>0.0158</v>
      </c>
      <c r="L62" s="211">
        <v>7342118</v>
      </c>
      <c r="M62" s="209">
        <v>119.94</v>
      </c>
      <c r="N62" s="211">
        <v>8806.14</v>
      </c>
      <c r="O62" s="210">
        <v>0.0184</v>
      </c>
      <c r="P62" s="210">
        <f>+N62/'סיכום נכסי הקרן'!total</f>
        <v>0.000275185731954691</v>
      </c>
      <c r="Q62" s="215"/>
    </row>
    <row r="63" spans="1:256">
      <c r="B63" s="213" t="str">
        <v>דקסיה הנפקות אג 5</v>
      </c>
      <c r="C63" s="186">
        <v>1114800</v>
      </c>
      <c r="D63" s="186" t="s">
        <v>119</v>
      </c>
      <c r="E63" s="186" t="s">
        <v>98</v>
      </c>
      <c r="F63" s="186" t="s">
        <v>57</v>
      </c>
      <c r="G63" s="186" t="s">
        <v>49</v>
      </c>
      <c r="H63" s="186" t="s">
        <v>86</v>
      </c>
      <c r="I63" s="214">
        <v>0.027</v>
      </c>
      <c r="J63" s="209">
        <v>1.33</v>
      </c>
      <c r="K63" s="210">
        <v>0.0002</v>
      </c>
      <c r="L63" s="211">
        <v>5968218</v>
      </c>
      <c r="M63" s="209">
        <v>114.08</v>
      </c>
      <c r="N63" s="211">
        <v>6808.54</v>
      </c>
      <c r="O63" s="210">
        <v>0.0081</v>
      </c>
      <c r="P63" s="210">
        <f>+N63/'סיכום נכסי הקרן'!total</f>
        <v>0.000212762125453694</v>
      </c>
      <c r="Q63" s="215"/>
    </row>
    <row r="64" spans="1:256">
      <c r="B64" s="213" t="str">
        <v>דקסיה ישראל אגח 4</v>
      </c>
      <c r="C64" s="186">
        <v>1111160</v>
      </c>
      <c r="D64" s="186" t="s">
        <v>119</v>
      </c>
      <c r="E64" s="186" t="s">
        <v>98</v>
      </c>
      <c r="F64" s="186" t="s">
        <v>57</v>
      </c>
      <c r="G64" s="186" t="s">
        <v>49</v>
      </c>
      <c r="H64" s="186" t="s">
        <v>86</v>
      </c>
      <c r="I64" s="214">
        <v>0.034</v>
      </c>
      <c r="J64" s="209">
        <v>1.16</v>
      </c>
      <c r="K64" s="210">
        <v>-0.0021</v>
      </c>
      <c r="L64" s="211">
        <v>1731295</v>
      </c>
      <c r="M64" s="209">
        <v>119.08</v>
      </c>
      <c r="N64" s="211">
        <v>2061.61</v>
      </c>
      <c r="O64" s="210">
        <v>0.0083</v>
      </c>
      <c r="P64" s="210">
        <f>+N64/'סיכום נכסי הקרן'!total</f>
        <v>6.44238743484786e-05</v>
      </c>
      <c r="Q64" s="215"/>
    </row>
    <row r="65" spans="1:256">
      <c r="B65" s="213" t="str">
        <v>דקסיה ישראל אגח א</v>
      </c>
      <c r="C65" s="186">
        <v>1095058</v>
      </c>
      <c r="D65" s="186" t="s">
        <v>119</v>
      </c>
      <c r="E65" s="186" t="s">
        <v>98</v>
      </c>
      <c r="F65" s="186" t="s">
        <v>57</v>
      </c>
      <c r="G65" s="186" t="s">
        <v>49</v>
      </c>
      <c r="H65" s="186" t="s">
        <v>86</v>
      </c>
      <c r="I65" s="214">
        <v>0.043</v>
      </c>
      <c r="J65" s="209">
        <v>0.7</v>
      </c>
      <c r="K65" s="210">
        <v>0.0015</v>
      </c>
      <c r="L65" s="211">
        <v>405733.33</v>
      </c>
      <c r="M65" s="209">
        <v>123.13</v>
      </c>
      <c r="N65" s="211">
        <v>499.58</v>
      </c>
      <c r="O65" s="210">
        <v>0.0057</v>
      </c>
      <c r="P65" s="210">
        <f>+N65/'סיכום נכסי הקרן'!total</f>
        <v>1.56115264996837e-05</v>
      </c>
      <c r="Q65" s="215"/>
    </row>
    <row r="66" spans="1:256">
      <c r="B66" s="213" t="str">
        <v>דקסיה ישראל אגח ב</v>
      </c>
      <c r="C66" s="186">
        <v>1095066</v>
      </c>
      <c r="D66" s="186" t="s">
        <v>119</v>
      </c>
      <c r="E66" s="186" t="s">
        <v>98</v>
      </c>
      <c r="F66" s="186" t="s">
        <v>57</v>
      </c>
      <c r="G66" s="186" t="s">
        <v>49</v>
      </c>
      <c r="H66" s="186" t="s">
        <v>86</v>
      </c>
      <c r="I66" s="214">
        <v>0.047</v>
      </c>
      <c r="J66" s="209">
        <v>3.95</v>
      </c>
      <c r="K66" s="210">
        <v>0.0095</v>
      </c>
      <c r="L66" s="211">
        <v>6437503.87</v>
      </c>
      <c r="M66" s="209">
        <v>137.7</v>
      </c>
      <c r="N66" s="211">
        <v>8864.44</v>
      </c>
      <c r="O66" s="210">
        <v>0.0091</v>
      </c>
      <c r="P66" s="210">
        <f>+N66/'סיכום נכסי הקרן'!total</f>
        <v>0.000277007566285392</v>
      </c>
      <c r="Q66" s="215"/>
    </row>
    <row r="67" spans="1:256">
      <c r="B67" s="213" t="str">
        <v>הראל הנפקות 6</v>
      </c>
      <c r="C67" s="186">
        <v>1126069</v>
      </c>
      <c r="D67" s="186" t="s">
        <v>110</v>
      </c>
      <c r="E67" s="186" t="s">
        <v>111</v>
      </c>
      <c r="F67" s="186" t="s">
        <v>57</v>
      </c>
      <c r="G67" s="186" t="s">
        <v>49</v>
      </c>
      <c r="H67" s="186" t="s">
        <v>86</v>
      </c>
      <c r="I67" s="214">
        <v>0.039</v>
      </c>
      <c r="J67" s="209">
        <v>8.49</v>
      </c>
      <c r="K67" s="210">
        <v>0.0305</v>
      </c>
      <c r="L67" s="211">
        <v>200000</v>
      </c>
      <c r="M67" s="209">
        <v>110.02</v>
      </c>
      <c r="N67" s="211">
        <v>220.04</v>
      </c>
      <c r="O67" s="210">
        <v>0.0011</v>
      </c>
      <c r="P67" s="210">
        <f>+N67/'סיכום נכסי הקרן'!total</f>
        <v>6.87609650304336e-06</v>
      </c>
      <c r="Q67" s="215"/>
    </row>
    <row r="68" spans="1:256">
      <c r="B68" s="213" t="str">
        <v>הראל הנפקות אגח ד</v>
      </c>
      <c r="C68" s="186">
        <v>1119213</v>
      </c>
      <c r="D68" s="186" t="s">
        <v>110</v>
      </c>
      <c r="E68" s="186" t="s">
        <v>111</v>
      </c>
      <c r="F68" s="186" t="s">
        <v>57</v>
      </c>
      <c r="G68" s="186" t="s">
        <v>49</v>
      </c>
      <c r="H68" s="186" t="s">
        <v>86</v>
      </c>
      <c r="I68" s="214">
        <v>0.039</v>
      </c>
      <c r="J68" s="209">
        <v>6.31</v>
      </c>
      <c r="K68" s="210">
        <v>0.0216</v>
      </c>
      <c r="L68" s="211">
        <v>4217974</v>
      </c>
      <c r="M68" s="209">
        <v>120.06</v>
      </c>
      <c r="N68" s="211">
        <v>5064.1</v>
      </c>
      <c r="O68" s="210">
        <v>0.0212</v>
      </c>
      <c r="P68" s="210">
        <f>+N68/'סיכום נכסי הקרן'!total</f>
        <v>0.000158249592351672</v>
      </c>
      <c r="Q68" s="215"/>
    </row>
    <row r="69" spans="1:256">
      <c r="B69" s="213" t="str">
        <v>הראל הנפקות אגח ה</v>
      </c>
      <c r="C69" s="186">
        <v>1119221</v>
      </c>
      <c r="D69" s="186" t="s">
        <v>110</v>
      </c>
      <c r="E69" s="186" t="s">
        <v>111</v>
      </c>
      <c r="F69" s="186" t="s">
        <v>57</v>
      </c>
      <c r="G69" s="186" t="s">
        <v>49</v>
      </c>
      <c r="H69" s="186" t="s">
        <v>86</v>
      </c>
      <c r="I69" s="214">
        <v>0.039</v>
      </c>
      <c r="J69" s="209">
        <v>7.07</v>
      </c>
      <c r="K69" s="210">
        <v>0.0236</v>
      </c>
      <c r="L69" s="211">
        <v>4754279</v>
      </c>
      <c r="M69" s="209">
        <v>119.99</v>
      </c>
      <c r="N69" s="211">
        <v>5704.66</v>
      </c>
      <c r="O69" s="210">
        <v>0.0119</v>
      </c>
      <c r="P69" s="210">
        <f>+N69/'סיכום נכסי הקרן'!total</f>
        <v>0.000178266645505596</v>
      </c>
      <c r="Q69" s="215"/>
    </row>
    <row r="70" spans="1:256">
      <c r="B70" s="213" t="str">
        <v>וילאר אג 6</v>
      </c>
      <c r="C70" s="186">
        <v>4160115</v>
      </c>
      <c r="D70" s="186" t="s">
        <v>120</v>
      </c>
      <c r="E70" s="186" t="s">
        <v>113</v>
      </c>
      <c r="F70" s="186" t="s">
        <v>57</v>
      </c>
      <c r="G70" s="186" t="s">
        <v>49</v>
      </c>
      <c r="H70" s="186" t="s">
        <v>86</v>
      </c>
      <c r="I70" s="214">
        <v>0.036</v>
      </c>
      <c r="J70" s="209">
        <v>5.41</v>
      </c>
      <c r="K70" s="210">
        <v>0.0182</v>
      </c>
      <c r="L70" s="211">
        <v>3580000</v>
      </c>
      <c r="M70" s="209">
        <v>118.25</v>
      </c>
      <c r="N70" s="211">
        <v>4233.35</v>
      </c>
      <c r="O70" s="210">
        <v>0.0244</v>
      </c>
      <c r="P70" s="210">
        <f>+N70/'סיכום נכסי הקרן'!total</f>
        <v>0.000132289234371744</v>
      </c>
      <c r="Q70" s="215"/>
    </row>
    <row r="71" spans="1:256">
      <c r="B71" s="213" t="str">
        <v>חשמל אגח סדרה 22</v>
      </c>
      <c r="C71" s="186">
        <v>6000020</v>
      </c>
      <c r="D71" s="186" t="s">
        <v>121</v>
      </c>
      <c r="E71" s="186" t="s">
        <v>122</v>
      </c>
      <c r="F71" s="186" t="s">
        <v>57</v>
      </c>
      <c r="G71" s="186" t="s">
        <v>49</v>
      </c>
      <c r="H71" s="186" t="s">
        <v>86</v>
      </c>
      <c r="I71" s="214">
        <v>0.065</v>
      </c>
      <c r="J71" s="209">
        <v>1</v>
      </c>
      <c r="K71" s="210">
        <v>0.0091</v>
      </c>
      <c r="L71" s="211">
        <v>9756.13</v>
      </c>
      <c r="M71" s="209">
        <v>131.36</v>
      </c>
      <c r="N71" s="211">
        <v>12.82</v>
      </c>
      <c r="O71" s="210">
        <v>0</v>
      </c>
      <c r="P71" s="210">
        <f>+N71/'סיכום נכסי הקרן'!total</f>
        <v>4.0061605693972e-07</v>
      </c>
      <c r="Q71" s="215"/>
    </row>
    <row r="72" spans="1:256">
      <c r="B72" s="213" t="str">
        <v>למן.ק300</v>
      </c>
      <c r="C72" s="186">
        <v>7410202</v>
      </c>
      <c r="D72" s="186" t="s">
        <v>101</v>
      </c>
      <c r="E72" s="186" t="s">
        <v>98</v>
      </c>
      <c r="F72" s="186" t="s">
        <v>57</v>
      </c>
      <c r="G72" s="186" t="s">
        <v>49</v>
      </c>
      <c r="H72" s="186" t="s">
        <v>86</v>
      </c>
      <c r="I72" s="214">
        <v>0.05</v>
      </c>
      <c r="J72" s="209">
        <v>6.3</v>
      </c>
      <c r="K72" s="210">
        <v>0.0206</v>
      </c>
      <c r="L72" s="211">
        <v>21204666</v>
      </c>
      <c r="M72" s="209">
        <v>130.84</v>
      </c>
      <c r="N72" s="211">
        <v>27744.19</v>
      </c>
      <c r="O72" s="210">
        <v>0.0212</v>
      </c>
      <c r="P72" s="210">
        <f>+N72/'סיכום נכסי הקרן'!total</f>
        <v>0.00086698658352468</v>
      </c>
      <c r="Q72" s="215"/>
    </row>
    <row r="73" spans="1:256">
      <c r="B73" s="213" t="str">
        <v>מליסרון   אגח ה</v>
      </c>
      <c r="C73" s="186">
        <v>3230091</v>
      </c>
      <c r="D73" s="186" t="s">
        <v>123</v>
      </c>
      <c r="E73" s="186" t="s">
        <v>113</v>
      </c>
      <c r="F73" s="186" t="s">
        <v>57</v>
      </c>
      <c r="G73" s="186" t="s">
        <v>49</v>
      </c>
      <c r="H73" s="186" t="s">
        <v>86</v>
      </c>
      <c r="I73" s="214">
        <v>0.051</v>
      </c>
      <c r="J73" s="209">
        <v>5.82</v>
      </c>
      <c r="K73" s="210">
        <v>0.0209</v>
      </c>
      <c r="L73" s="211">
        <v>20264236.79</v>
      </c>
      <c r="M73" s="209">
        <v>130.91</v>
      </c>
      <c r="N73" s="211">
        <v>26527.91</v>
      </c>
      <c r="O73" s="210">
        <v>0.0163</v>
      </c>
      <c r="P73" s="210">
        <f>+N73/'סיכום נכסי הקרן'!total</f>
        <v>0.000828978681985317</v>
      </c>
      <c r="Q73" s="215"/>
    </row>
    <row r="74" spans="1:256">
      <c r="B74" s="213" t="str">
        <v>מליסרון 7</v>
      </c>
      <c r="C74" s="186">
        <v>3230141</v>
      </c>
      <c r="D74" s="186" t="s">
        <v>123</v>
      </c>
      <c r="E74" s="186" t="s">
        <v>113</v>
      </c>
      <c r="F74" s="186" t="s">
        <v>57</v>
      </c>
      <c r="G74" s="186" t="s">
        <v>49</v>
      </c>
      <c r="H74" s="186" t="s">
        <v>86</v>
      </c>
      <c r="I74" s="214">
        <v>0.034</v>
      </c>
      <c r="J74" s="209">
        <v>6.19</v>
      </c>
      <c r="K74" s="210">
        <v>0.0261</v>
      </c>
      <c r="L74" s="211">
        <v>14336190</v>
      </c>
      <c r="M74" s="209">
        <v>106.93</v>
      </c>
      <c r="N74" s="211">
        <v>15329.69</v>
      </c>
      <c r="O74" s="210">
        <v>0.0432</v>
      </c>
      <c r="P74" s="210">
        <f>+N74/'סיכום נכסי הקרן'!total</f>
        <v>0.000479042118713592</v>
      </c>
      <c r="Q74" s="215"/>
    </row>
    <row r="75" spans="1:256">
      <c r="B75" s="213" t="str">
        <v>מליסרון אגח ו</v>
      </c>
      <c r="C75" s="186">
        <v>3230125</v>
      </c>
      <c r="D75" s="186" t="s">
        <v>123</v>
      </c>
      <c r="E75" s="186" t="s">
        <v>113</v>
      </c>
      <c r="F75" s="186" t="s">
        <v>57</v>
      </c>
      <c r="G75" s="186" t="s">
        <v>49</v>
      </c>
      <c r="H75" s="186" t="s">
        <v>86</v>
      </c>
      <c r="I75" s="214">
        <v>0.049</v>
      </c>
      <c r="J75" s="209">
        <v>5.91</v>
      </c>
      <c r="K75" s="210">
        <v>0.0294</v>
      </c>
      <c r="L75" s="211">
        <v>26440000</v>
      </c>
      <c r="M75" s="209">
        <v>115.95</v>
      </c>
      <c r="N75" s="211">
        <v>30657.18</v>
      </c>
      <c r="O75" s="210">
        <v>0.0396</v>
      </c>
      <c r="P75" s="210">
        <f>+N75/'סיכום נכסי הקרן'!total</f>
        <v>0.000958015488961875</v>
      </c>
      <c r="Q75" s="215"/>
    </row>
    <row r="76" spans="1:256">
      <c r="B76" s="213" t="str">
        <v>מנורה הון</v>
      </c>
      <c r="C76" s="186">
        <v>1103670</v>
      </c>
      <c r="D76" s="186" t="s">
        <v>124</v>
      </c>
      <c r="E76" s="186" t="s">
        <v>111</v>
      </c>
      <c r="F76" s="186" t="s">
        <v>57</v>
      </c>
      <c r="G76" s="186" t="s">
        <v>54</v>
      </c>
      <c r="H76" s="186" t="s">
        <v>86</v>
      </c>
      <c r="I76" s="214">
        <v>0.041</v>
      </c>
      <c r="J76" s="209">
        <v>4.4</v>
      </c>
      <c r="K76" s="210">
        <v>0.0104</v>
      </c>
      <c r="L76" s="211">
        <v>7925181.83</v>
      </c>
      <c r="M76" s="209">
        <v>138.26</v>
      </c>
      <c r="N76" s="211">
        <v>10957.36</v>
      </c>
      <c r="O76" s="210">
        <v>0.0218</v>
      </c>
      <c r="P76" s="210">
        <f>+N76/'סיכום נכסי הקרן'!total</f>
        <v>0.000342409856292434</v>
      </c>
      <c r="Q76" s="215"/>
    </row>
    <row r="77" spans="1:256">
      <c r="B77" s="213" t="str">
        <v>מנורה מב אג1</v>
      </c>
      <c r="C77" s="186">
        <v>5660048</v>
      </c>
      <c r="D77" s="186" t="s">
        <v>124</v>
      </c>
      <c r="E77" s="186" t="s">
        <v>111</v>
      </c>
      <c r="F77" s="186" t="s">
        <v>57</v>
      </c>
      <c r="G77" s="186" t="s">
        <v>54</v>
      </c>
      <c r="H77" s="186" t="s">
        <v>86</v>
      </c>
      <c r="I77" s="214">
        <v>0.043</v>
      </c>
      <c r="J77" s="209">
        <v>3.11</v>
      </c>
      <c r="K77" s="210">
        <v>0.0088</v>
      </c>
      <c r="L77" s="211">
        <v>4892755.32</v>
      </c>
      <c r="M77" s="209">
        <v>134.9</v>
      </c>
      <c r="N77" s="211">
        <v>6600.33</v>
      </c>
      <c r="O77" s="210">
        <v>0.0098</v>
      </c>
      <c r="P77" s="210">
        <f>+N77/'סיכום נכסי הקרן'!total</f>
        <v>0.000206255708198201</v>
      </c>
      <c r="Q77" s="215"/>
    </row>
    <row r="78" spans="1:256">
      <c r="B78" s="213" t="str">
        <v>סלקום אגח ב</v>
      </c>
      <c r="C78" s="186">
        <v>1096270</v>
      </c>
      <c r="D78" s="186" t="s">
        <v>125</v>
      </c>
      <c r="E78" s="186" t="s">
        <v>107</v>
      </c>
      <c r="F78" s="186" t="s">
        <v>57</v>
      </c>
      <c r="G78" s="186" t="s">
        <v>49</v>
      </c>
      <c r="H78" s="186" t="s">
        <v>86</v>
      </c>
      <c r="I78" s="214">
        <v>0.053</v>
      </c>
      <c r="J78" s="209">
        <v>2.2</v>
      </c>
      <c r="K78" s="210">
        <v>0.0116</v>
      </c>
      <c r="L78" s="211">
        <v>7963972.8</v>
      </c>
      <c r="M78" s="209">
        <v>130.67</v>
      </c>
      <c r="N78" s="211">
        <v>10406.52</v>
      </c>
      <c r="O78" s="210">
        <v>0.0108</v>
      </c>
      <c r="P78" s="210">
        <f>+N78/'סיכום נכסי הקרן'!total</f>
        <v>0.00032519649055104</v>
      </c>
      <c r="Q78" s="215"/>
    </row>
    <row r="79" spans="1:256">
      <c r="B79" s="213" t="str">
        <v>סלקום אגח ד</v>
      </c>
      <c r="C79" s="186">
        <v>1107333</v>
      </c>
      <c r="D79" s="186" t="s">
        <v>125</v>
      </c>
      <c r="E79" s="186" t="s">
        <v>107</v>
      </c>
      <c r="F79" s="186" t="s">
        <v>57</v>
      </c>
      <c r="G79" s="186" t="s">
        <v>49</v>
      </c>
      <c r="H79" s="186" t="s">
        <v>86</v>
      </c>
      <c r="I79" s="214">
        <v>0.052</v>
      </c>
      <c r="J79" s="209">
        <v>2.15</v>
      </c>
      <c r="K79" s="210">
        <v>0.0107</v>
      </c>
      <c r="L79" s="211">
        <v>65254062</v>
      </c>
      <c r="M79" s="209">
        <v>130.43</v>
      </c>
      <c r="N79" s="211">
        <v>85110.87</v>
      </c>
      <c r="O79" s="210">
        <v>0.0269</v>
      </c>
      <c r="P79" s="210">
        <f>+N79/'סיכום נכסי הקרן'!total</f>
        <v>0.00265965531529712</v>
      </c>
      <c r="Q79" s="215"/>
    </row>
    <row r="80" spans="1:256">
      <c r="B80" s="213" t="str">
        <v>פועלים שטר הון  סדרה 1</v>
      </c>
      <c r="C80" s="186">
        <v>1940444</v>
      </c>
      <c r="D80" s="186" t="s">
        <v>102</v>
      </c>
      <c r="E80" s="186" t="s">
        <v>98</v>
      </c>
      <c r="F80" s="186" t="s">
        <v>57</v>
      </c>
      <c r="G80" s="186" t="s">
        <v>49</v>
      </c>
      <c r="H80" s="186" t="s">
        <v>86</v>
      </c>
      <c r="I80" s="214">
        <v>0.065</v>
      </c>
      <c r="J80" s="209">
        <v>6.06</v>
      </c>
      <c r="K80" s="210">
        <v>0.0203</v>
      </c>
      <c r="L80" s="211">
        <v>44904536</v>
      </c>
      <c r="M80" s="209">
        <v>142.16</v>
      </c>
      <c r="N80" s="211">
        <v>64633.28</v>
      </c>
      <c r="O80" s="210">
        <v>0.0285</v>
      </c>
      <c r="P80" s="210">
        <f>+N80/'סיכום נכסי הקרן'!total</f>
        <v>0.00201974491268961</v>
      </c>
      <c r="Q80" s="215"/>
    </row>
    <row r="81" spans="1:256">
      <c r="B81" s="213" t="str">
        <v>פניקס הון אגח ב</v>
      </c>
      <c r="C81" s="186">
        <v>1120799</v>
      </c>
      <c r="D81" s="186" t="s">
        <v>114</v>
      </c>
      <c r="E81" s="186" t="s">
        <v>111</v>
      </c>
      <c r="F81" s="186" t="s">
        <v>57</v>
      </c>
      <c r="G81" s="186" t="s">
        <v>54</v>
      </c>
      <c r="H81" s="186" t="s">
        <v>86</v>
      </c>
      <c r="I81" s="214">
        <v>0.036</v>
      </c>
      <c r="J81" s="209">
        <v>5.9</v>
      </c>
      <c r="K81" s="210">
        <v>0.0202</v>
      </c>
      <c r="L81" s="211">
        <v>26196594</v>
      </c>
      <c r="M81" s="209">
        <v>114.77</v>
      </c>
      <c r="N81" s="211">
        <v>30065.83</v>
      </c>
      <c r="O81" s="210">
        <v>0.0633</v>
      </c>
      <c r="P81" s="210">
        <f>+N81/'סיכום נכסי הקרן'!total</f>
        <v>0.000939536213979714</v>
      </c>
      <c r="Q81" s="215"/>
    </row>
    <row r="82" spans="1:256">
      <c r="B82" s="213" t="str">
        <v>פרטנר     ג</v>
      </c>
      <c r="C82" s="186">
        <v>1118827</v>
      </c>
      <c r="D82" s="186" t="s">
        <v>126</v>
      </c>
      <c r="E82" s="186" t="s">
        <v>107</v>
      </c>
      <c r="F82" s="186" t="s">
        <v>57</v>
      </c>
      <c r="G82" s="186" t="s">
        <v>49</v>
      </c>
      <c r="H82" s="186" t="s">
        <v>86</v>
      </c>
      <c r="I82" s="214">
        <v>0.034</v>
      </c>
      <c r="J82" s="209">
        <v>4.42</v>
      </c>
      <c r="K82" s="210">
        <v>0.0179</v>
      </c>
      <c r="L82" s="211">
        <v>23465000</v>
      </c>
      <c r="M82" s="209">
        <v>115.83</v>
      </c>
      <c r="N82" s="211">
        <v>27179.51</v>
      </c>
      <c r="O82" s="210">
        <v>0.0365</v>
      </c>
      <c r="P82" s="210">
        <f>+N82/'סיכום נכסי הקרן'!total</f>
        <v>0.000849340727437885</v>
      </c>
      <c r="Q82" s="215"/>
    </row>
    <row r="83" spans="1:256">
      <c r="B83" s="213" t="str">
        <v>אגוד הנפקות  יט</v>
      </c>
      <c r="C83" s="186">
        <v>1124080</v>
      </c>
      <c r="D83" s="186" t="s">
        <v>115</v>
      </c>
      <c r="E83" s="186" t="s">
        <v>98</v>
      </c>
      <c r="F83" s="186" t="s">
        <v>127</v>
      </c>
      <c r="G83" s="186" t="s">
        <v>54</v>
      </c>
      <c r="H83" s="186" t="s">
        <v>86</v>
      </c>
      <c r="I83" s="214">
        <v>0.042</v>
      </c>
      <c r="J83" s="209">
        <v>6.33</v>
      </c>
      <c r="K83" s="210">
        <v>0.0196</v>
      </c>
      <c r="L83" s="211">
        <v>1431700</v>
      </c>
      <c r="M83" s="209">
        <v>119.92</v>
      </c>
      <c r="N83" s="211">
        <v>1716.89</v>
      </c>
      <c r="O83" s="210">
        <v>0.0048</v>
      </c>
      <c r="P83" s="210">
        <f>+N83/'סיכום נכסי הקרן'!total</f>
        <v>5.36516148205332e-05</v>
      </c>
      <c r="Q83" s="215"/>
    </row>
    <row r="84" spans="1:256">
      <c r="B84" s="213" t="str">
        <v>אגוד הנפקות 2</v>
      </c>
      <c r="C84" s="186">
        <v>1101005</v>
      </c>
      <c r="D84" s="186" t="s">
        <v>115</v>
      </c>
      <c r="E84" s="186" t="s">
        <v>98</v>
      </c>
      <c r="F84" s="186" t="s">
        <v>127</v>
      </c>
      <c r="G84" s="186" t="s">
        <v>54</v>
      </c>
      <c r="H84" s="186" t="s">
        <v>86</v>
      </c>
      <c r="I84" s="214">
        <v>0.043</v>
      </c>
      <c r="J84" s="209">
        <v>2.68</v>
      </c>
      <c r="K84" s="210">
        <v>0.0066</v>
      </c>
      <c r="L84" s="211">
        <v>5535853</v>
      </c>
      <c r="M84" s="209">
        <v>131.66</v>
      </c>
      <c r="N84" s="211">
        <v>7288.5</v>
      </c>
      <c r="O84" s="210">
        <v>0.018</v>
      </c>
      <c r="P84" s="210">
        <f>+N84/'סיכום נכסי הקרן'!total</f>
        <v>0.000227760540640027</v>
      </c>
      <c r="Q84" s="215"/>
    </row>
    <row r="85" spans="1:256">
      <c r="B85" s="213" t="str">
        <v>אלוני חץ אגח 3</v>
      </c>
      <c r="C85" s="186">
        <v>3900099</v>
      </c>
      <c r="D85" s="186" t="s">
        <v>128</v>
      </c>
      <c r="E85" s="186" t="s">
        <v>113</v>
      </c>
      <c r="F85" s="186" t="s">
        <v>127</v>
      </c>
      <c r="G85" s="186" t="s">
        <v>54</v>
      </c>
      <c r="H85" s="186" t="s">
        <v>86</v>
      </c>
      <c r="I85" s="214">
        <v>0.048</v>
      </c>
      <c r="J85" s="209">
        <v>0.61</v>
      </c>
      <c r="K85" s="210">
        <v>0.0044</v>
      </c>
      <c r="L85" s="211">
        <v>59671.85</v>
      </c>
      <c r="M85" s="209">
        <v>133.34</v>
      </c>
      <c r="N85" s="211">
        <v>79.57</v>
      </c>
      <c r="O85" s="210">
        <v>0.0007</v>
      </c>
      <c r="P85" s="210">
        <f>+N85/'סיכום נכסי הקרן'!total</f>
        <v>2.48650699303381e-06</v>
      </c>
      <c r="Q85" s="215"/>
    </row>
    <row r="86" spans="1:256">
      <c r="B86" s="213" t="str">
        <v>אמות אגח א</v>
      </c>
      <c r="C86" s="186">
        <v>1097385</v>
      </c>
      <c r="D86" s="186" t="s">
        <v>116</v>
      </c>
      <c r="E86" s="186" t="s">
        <v>113</v>
      </c>
      <c r="F86" s="186" t="s">
        <v>127</v>
      </c>
      <c r="G86" s="186" t="s">
        <v>49</v>
      </c>
      <c r="H86" s="186" t="s">
        <v>86</v>
      </c>
      <c r="I86" s="214">
        <v>0.05</v>
      </c>
      <c r="J86" s="209">
        <v>3.06</v>
      </c>
      <c r="K86" s="210">
        <v>0.0117</v>
      </c>
      <c r="L86" s="211">
        <v>7425448.45</v>
      </c>
      <c r="M86" s="209">
        <v>135.07</v>
      </c>
      <c r="N86" s="211">
        <v>10029.55</v>
      </c>
      <c r="O86" s="210">
        <v>0.0082</v>
      </c>
      <c r="P86" s="210">
        <f>+N86/'סיכום נכסי הקרן'!total</f>
        <v>0.000313416441020263</v>
      </c>
      <c r="Q86" s="215"/>
    </row>
    <row r="87" spans="1:256">
      <c r="B87" s="213" t="str">
        <v>גב ים     ה</v>
      </c>
      <c r="C87" s="186">
        <v>7590110</v>
      </c>
      <c r="D87" s="186" t="s">
        <v>129</v>
      </c>
      <c r="E87" s="186" t="s">
        <v>113</v>
      </c>
      <c r="F87" s="186" t="s">
        <v>127</v>
      </c>
      <c r="G87" s="186" t="s">
        <v>49</v>
      </c>
      <c r="H87" s="186" t="s">
        <v>86</v>
      </c>
      <c r="I87" s="214">
        <v>0.046</v>
      </c>
      <c r="J87" s="209">
        <v>2.87</v>
      </c>
      <c r="K87" s="210">
        <v>0.0126</v>
      </c>
      <c r="L87" s="211">
        <v>9675376</v>
      </c>
      <c r="M87" s="209">
        <v>130.68</v>
      </c>
      <c r="N87" s="211">
        <v>12643.78</v>
      </c>
      <c r="O87" s="210">
        <v>0.0137</v>
      </c>
      <c r="P87" s="210">
        <f>+N87/'סיכום נכסי הקרן'!total</f>
        <v>0.000395109304868431</v>
      </c>
      <c r="Q87" s="215"/>
    </row>
    <row r="88" spans="1:256">
      <c r="B88" s="213" t="str">
        <v>גב ים     ו</v>
      </c>
      <c r="C88" s="186">
        <v>7590128</v>
      </c>
      <c r="D88" s="186" t="s">
        <v>129</v>
      </c>
      <c r="E88" s="186" t="s">
        <v>113</v>
      </c>
      <c r="F88" s="186" t="s">
        <v>127</v>
      </c>
      <c r="G88" s="186" t="s">
        <v>49</v>
      </c>
      <c r="H88" s="186" t="s">
        <v>86</v>
      </c>
      <c r="I88" s="214">
        <v>0.048</v>
      </c>
      <c r="J88" s="209">
        <v>8.4</v>
      </c>
      <c r="K88" s="210">
        <v>0.0445</v>
      </c>
      <c r="L88" s="211">
        <v>2048271</v>
      </c>
      <c r="M88" s="209">
        <v>122.64</v>
      </c>
      <c r="N88" s="211">
        <v>2512</v>
      </c>
      <c r="O88" s="210">
        <v>0.0024</v>
      </c>
      <c r="P88" s="210">
        <f>+N88/'סיכום נכסי הקרן'!total</f>
        <v>7.84982476624474e-05</v>
      </c>
      <c r="Q88" s="215"/>
    </row>
    <row r="89" spans="1:256">
      <c r="B89" s="213" t="str">
        <v>גזית  גלובאגח 3 4.95%</v>
      </c>
      <c r="C89" s="186">
        <v>1260306</v>
      </c>
      <c r="D89" s="186" t="s">
        <v>130</v>
      </c>
      <c r="E89" s="186" t="s">
        <v>113</v>
      </c>
      <c r="F89" s="186" t="s">
        <v>127</v>
      </c>
      <c r="G89" s="186" t="s">
        <v>49</v>
      </c>
      <c r="H89" s="186" t="s">
        <v>86</v>
      </c>
      <c r="I89" s="214">
        <v>0.05</v>
      </c>
      <c r="J89" s="209">
        <v>3.16</v>
      </c>
      <c r="K89" s="210">
        <v>0.0156</v>
      </c>
      <c r="L89" s="211">
        <v>1911971.33</v>
      </c>
      <c r="M89" s="209">
        <v>137.13</v>
      </c>
      <c r="N89" s="211">
        <v>2621.89</v>
      </c>
      <c r="O89" s="210">
        <v>0.0019</v>
      </c>
      <c r="P89" s="210">
        <f>+N89/'סיכום נכסי הקרן'!total</f>
        <v>8.19322335046554e-05</v>
      </c>
      <c r="Q89" s="215"/>
    </row>
    <row r="90" spans="1:256">
      <c r="B90" s="213" t="str">
        <v>גזית גלוב אג10</v>
      </c>
      <c r="C90" s="186">
        <v>1260488</v>
      </c>
      <c r="D90" s="186" t="s">
        <v>130</v>
      </c>
      <c r="E90" s="186" t="s">
        <v>113</v>
      </c>
      <c r="F90" s="186" t="s">
        <v>127</v>
      </c>
      <c r="G90" s="186" t="s">
        <v>49</v>
      </c>
      <c r="H90" s="186" t="s">
        <v>86</v>
      </c>
      <c r="I90" s="214">
        <v>0.065</v>
      </c>
      <c r="J90" s="209">
        <v>5.37</v>
      </c>
      <c r="K90" s="210">
        <v>0.0191</v>
      </c>
      <c r="L90" s="211">
        <v>45163399</v>
      </c>
      <c r="M90" s="209">
        <v>141</v>
      </c>
      <c r="N90" s="211">
        <v>63680.39</v>
      </c>
      <c r="O90" s="210">
        <v>0.0615</v>
      </c>
      <c r="P90" s="210">
        <f>+N90/'סיכום נכסי הקרן'!total</f>
        <v>0.00198996776491291</v>
      </c>
      <c r="Q90" s="215"/>
    </row>
    <row r="91" spans="1:256">
      <c r="B91" s="213" t="str">
        <v>גזית גלוב ד</v>
      </c>
      <c r="C91" s="186">
        <v>1260397</v>
      </c>
      <c r="D91" s="186" t="s">
        <v>130</v>
      </c>
      <c r="E91" s="186" t="s">
        <v>113</v>
      </c>
      <c r="F91" s="186" t="s">
        <v>127</v>
      </c>
      <c r="G91" s="186" t="s">
        <v>49</v>
      </c>
      <c r="H91" s="186" t="s">
        <v>86</v>
      </c>
      <c r="I91" s="214">
        <v>0.051</v>
      </c>
      <c r="J91" s="209">
        <v>6.2</v>
      </c>
      <c r="K91" s="210">
        <v>0.0326</v>
      </c>
      <c r="L91" s="211">
        <v>23984281</v>
      </c>
      <c r="M91" s="209">
        <v>130.04</v>
      </c>
      <c r="N91" s="211">
        <v>31189.16</v>
      </c>
      <c r="O91" s="210">
        <v>0.0116</v>
      </c>
      <c r="P91" s="210">
        <f>+N91/'סיכום נכסי הקרן'!total</f>
        <v>0.000974639492859753</v>
      </c>
      <c r="Q91" s="215"/>
    </row>
    <row r="92" spans="1:256">
      <c r="B92" s="213" t="str">
        <v>גזית גלוב ט</v>
      </c>
      <c r="C92" s="186">
        <v>1260462</v>
      </c>
      <c r="D92" s="186" t="s">
        <v>130</v>
      </c>
      <c r="E92" s="186" t="s">
        <v>113</v>
      </c>
      <c r="F92" s="186" t="s">
        <v>127</v>
      </c>
      <c r="G92" s="186" t="s">
        <v>49</v>
      </c>
      <c r="H92" s="186" t="s">
        <v>86</v>
      </c>
      <c r="I92" s="214">
        <v>0.053</v>
      </c>
      <c r="J92" s="209">
        <v>3.04</v>
      </c>
      <c r="K92" s="210">
        <v>0.0171</v>
      </c>
      <c r="L92" s="211">
        <v>12054677</v>
      </c>
      <c r="M92" s="209">
        <v>129.96</v>
      </c>
      <c r="N92" s="211">
        <v>15666.26</v>
      </c>
      <c r="O92" s="210">
        <v>0.0084</v>
      </c>
      <c r="P92" s="210">
        <f>+N92/'סיכום נכסי הקרן'!total</f>
        <v>0.000489559696426868</v>
      </c>
      <c r="Q92" s="215"/>
    </row>
    <row r="93" spans="1:256">
      <c r="B93" s="213" t="str">
        <v>דיסק התחייבות י</v>
      </c>
      <c r="C93" s="186">
        <v>6910129</v>
      </c>
      <c r="D93" s="186" t="s">
        <v>131</v>
      </c>
      <c r="E93" s="186" t="s">
        <v>98</v>
      </c>
      <c r="F93" s="186" t="s">
        <v>127</v>
      </c>
      <c r="G93" s="186" t="s">
        <v>49</v>
      </c>
      <c r="H93" s="186" t="s">
        <v>86</v>
      </c>
      <c r="I93" s="214">
        <v>0.039</v>
      </c>
      <c r="J93" s="209">
        <v>6.74</v>
      </c>
      <c r="K93" s="210">
        <v>0.0195</v>
      </c>
      <c r="L93" s="211">
        <v>7178626</v>
      </c>
      <c r="M93" s="209">
        <v>121.58</v>
      </c>
      <c r="N93" s="211">
        <v>8727.77</v>
      </c>
      <c r="O93" s="210">
        <v>0.0169</v>
      </c>
      <c r="P93" s="210">
        <f>+N93/'סיכום נכסי הקרן'!total</f>
        <v>0.000272736724124554</v>
      </c>
      <c r="Q93" s="215"/>
    </row>
    <row r="94" spans="1:256">
      <c r="B94" s="213" t="str">
        <v>דיסקונט מנפיקים 8</v>
      </c>
      <c r="C94" s="186">
        <v>7480072</v>
      </c>
      <c r="D94" s="186" t="s">
        <v>131</v>
      </c>
      <c r="E94" s="186" t="s">
        <v>98</v>
      </c>
      <c r="F94" s="186" t="s">
        <v>127</v>
      </c>
      <c r="G94" s="186" t="s">
        <v>49</v>
      </c>
      <c r="H94" s="186" t="s">
        <v>86</v>
      </c>
      <c r="I94" s="214">
        <v>0.043</v>
      </c>
      <c r="J94" s="209">
        <v>2.84</v>
      </c>
      <c r="K94" s="210">
        <v>0.0053</v>
      </c>
      <c r="L94" s="211">
        <v>14316022</v>
      </c>
      <c r="M94" s="209">
        <v>127.64</v>
      </c>
      <c r="N94" s="211">
        <v>18272.97</v>
      </c>
      <c r="O94" s="210">
        <v>0.0168</v>
      </c>
      <c r="P94" s="210">
        <f>+N94/'סיכום נכסי הקרן'!total</f>
        <v>0.000571017565520889</v>
      </c>
      <c r="Q94" s="215"/>
    </row>
    <row r="95" spans="1:256">
      <c r="B95" s="213" t="str">
        <v>דלק קב אגח יח</v>
      </c>
      <c r="C95" s="186">
        <v>1115823</v>
      </c>
      <c r="D95" s="186" t="s">
        <v>132</v>
      </c>
      <c r="E95" s="186" t="s">
        <v>109</v>
      </c>
      <c r="F95" s="186" t="s">
        <v>127</v>
      </c>
      <c r="G95" s="186" t="s">
        <v>54</v>
      </c>
      <c r="H95" s="186" t="s">
        <v>86</v>
      </c>
      <c r="I95" s="214">
        <v>0.061</v>
      </c>
      <c r="J95" s="209">
        <v>5.63</v>
      </c>
      <c r="K95" s="210">
        <v>0.0312</v>
      </c>
      <c r="L95" s="211">
        <v>36565139</v>
      </c>
      <c r="M95" s="209">
        <v>128.82</v>
      </c>
      <c r="N95" s="211">
        <v>47103.21</v>
      </c>
      <c r="O95" s="210">
        <v>0.0344</v>
      </c>
      <c r="P95" s="210">
        <f>+N95/'סיכום נכסי הקרן'!total</f>
        <v>0.00147194245393164</v>
      </c>
      <c r="Q95" s="215"/>
    </row>
    <row r="96" spans="1:256">
      <c r="B96" s="213" t="str">
        <v>דסקמנ.ק4</v>
      </c>
      <c r="C96" s="186">
        <v>7480049</v>
      </c>
      <c r="D96" s="186" t="s">
        <v>131</v>
      </c>
      <c r="E96" s="186" t="s">
        <v>98</v>
      </c>
      <c r="F96" s="186" t="s">
        <v>127</v>
      </c>
      <c r="G96" s="186" t="s">
        <v>49</v>
      </c>
      <c r="H96" s="186" t="s">
        <v>86</v>
      </c>
      <c r="I96" s="214">
        <v>0.048</v>
      </c>
      <c r="J96" s="209">
        <v>4.68</v>
      </c>
      <c r="K96" s="210">
        <v>0.0122</v>
      </c>
      <c r="L96" s="211">
        <v>7804145</v>
      </c>
      <c r="M96" s="209">
        <v>138.18</v>
      </c>
      <c r="N96" s="211">
        <v>10783.77</v>
      </c>
      <c r="O96" s="210">
        <v>0.0108</v>
      </c>
      <c r="P96" s="210">
        <f>+N96/'סיכום נכסי הקרן'!total</f>
        <v>0.000336985289886493</v>
      </c>
      <c r="Q96" s="215"/>
    </row>
    <row r="97" spans="1:256">
      <c r="B97" s="213" t="str">
        <v>דקסיה ישראל אגח יג</v>
      </c>
      <c r="C97" s="186">
        <v>1125194</v>
      </c>
      <c r="D97" s="186" t="s">
        <v>119</v>
      </c>
      <c r="E97" s="186" t="s">
        <v>98</v>
      </c>
      <c r="F97" s="186" t="s">
        <v>127</v>
      </c>
      <c r="G97" s="186" t="s">
        <v>49</v>
      </c>
      <c r="H97" s="186" t="s">
        <v>86</v>
      </c>
      <c r="I97" s="214">
        <v>0.049</v>
      </c>
      <c r="J97" s="209">
        <v>5.17</v>
      </c>
      <c r="K97" s="210">
        <v>0.0193</v>
      </c>
      <c r="L97" s="211">
        <v>56705</v>
      </c>
      <c r="M97" s="209">
        <v>118.65</v>
      </c>
      <c r="N97" s="211">
        <v>67.28</v>
      </c>
      <c r="O97" s="210">
        <v>0.0004</v>
      </c>
      <c r="P97" s="210">
        <f>+N97/'סיכום נכסי הקרן'!total</f>
        <v>2.10245306637319e-06</v>
      </c>
      <c r="Q97" s="215"/>
    </row>
    <row r="98" spans="1:256">
      <c r="B98" s="213" t="str">
        <v>דש איפקס 2</v>
      </c>
      <c r="C98" s="186">
        <v>1097690</v>
      </c>
      <c r="D98" s="186" t="str">
        <v>דש אייפקס</v>
      </c>
      <c r="E98" s="186" t="str">
        <v>פיננסים</v>
      </c>
      <c r="F98" s="186" t="s">
        <v>127</v>
      </c>
      <c r="G98" s="186" t="s">
        <v>54</v>
      </c>
      <c r="H98" s="186" t="s">
        <v>86</v>
      </c>
      <c r="I98" s="214">
        <v>0.049</v>
      </c>
      <c r="J98" s="209">
        <v>0.83</v>
      </c>
      <c r="K98" s="210">
        <v>0.0101</v>
      </c>
      <c r="L98" s="211">
        <v>134789.53</v>
      </c>
      <c r="M98" s="209">
        <v>124.43</v>
      </c>
      <c r="N98" s="211">
        <v>167.72</v>
      </c>
      <c r="O98" s="210">
        <v>0.004</v>
      </c>
      <c r="P98" s="210">
        <f>+N98/'סיכום נכסי הקרן'!total</f>
        <v>5.24113300077455e-06</v>
      </c>
      <c r="Q98" s="215"/>
    </row>
    <row r="99" spans="1:256">
      <c r="B99" s="213" t="str">
        <v>הוט אגח א</v>
      </c>
      <c r="C99" s="186">
        <v>1123256</v>
      </c>
      <c r="D99" s="186" t="s">
        <v>133</v>
      </c>
      <c r="E99" s="186" t="s">
        <v>107</v>
      </c>
      <c r="F99" s="186" t="s">
        <v>127</v>
      </c>
      <c r="G99" s="186" t="s">
        <v>54</v>
      </c>
      <c r="H99" s="186" t="s">
        <v>86</v>
      </c>
      <c r="I99" s="214">
        <v>0.039</v>
      </c>
      <c r="J99" s="209">
        <v>3.97</v>
      </c>
      <c r="K99" s="210">
        <v>0.0235</v>
      </c>
      <c r="L99" s="211">
        <v>1049933.86</v>
      </c>
      <c r="M99" s="209">
        <v>109.58</v>
      </c>
      <c r="N99" s="211">
        <v>1150.52</v>
      </c>
      <c r="O99" s="210">
        <v>0.0014</v>
      </c>
      <c r="P99" s="210">
        <f>+N99/'סיכום נכסי הקרן'!total</f>
        <v>3.59529474126588e-05</v>
      </c>
      <c r="Q99" s="215"/>
    </row>
    <row r="100" spans="1:256">
      <c r="B100" s="213" t="str">
        <v>החברה לישראל אגח 6</v>
      </c>
      <c r="C100" s="186">
        <v>5760152</v>
      </c>
      <c r="D100" s="186" t="s">
        <v>134</v>
      </c>
      <c r="E100" s="186" t="s">
        <v>109</v>
      </c>
      <c r="F100" s="186" t="s">
        <v>127</v>
      </c>
      <c r="G100" s="186" t="s">
        <v>49</v>
      </c>
      <c r="H100" s="186" t="s">
        <v>86</v>
      </c>
      <c r="I100" s="214">
        <v>0.046</v>
      </c>
      <c r="J100" s="209">
        <v>1.9</v>
      </c>
      <c r="K100" s="210">
        <v>0.0069</v>
      </c>
      <c r="L100" s="211">
        <v>7624203.75</v>
      </c>
      <c r="M100" s="209">
        <v>127.99</v>
      </c>
      <c r="N100" s="211">
        <v>9758.22</v>
      </c>
      <c r="O100" s="210">
        <v>0.0073</v>
      </c>
      <c r="P100" s="210">
        <f>+N100/'סיכום נכסי הקרן'!total</f>
        <v>0.000304937567796436</v>
      </c>
      <c r="Q100" s="215"/>
    </row>
    <row r="101" spans="1:256">
      <c r="B101" s="213" t="str">
        <v>חברה לישראל אגח 7</v>
      </c>
      <c r="C101" s="186">
        <v>5760160</v>
      </c>
      <c r="D101" s="186" t="s">
        <v>134</v>
      </c>
      <c r="E101" s="186" t="s">
        <v>109</v>
      </c>
      <c r="F101" s="186" t="s">
        <v>127</v>
      </c>
      <c r="G101" s="186" t="s">
        <v>49</v>
      </c>
      <c r="H101" s="186" t="s">
        <v>86</v>
      </c>
      <c r="I101" s="214">
        <v>0.047</v>
      </c>
      <c r="J101" s="209">
        <v>5.31</v>
      </c>
      <c r="K101" s="210">
        <v>0.0229</v>
      </c>
      <c r="L101" s="211">
        <v>21213394</v>
      </c>
      <c r="M101" s="209">
        <v>135</v>
      </c>
      <c r="N101" s="211">
        <v>28638.08</v>
      </c>
      <c r="O101" s="210">
        <v>0.0122</v>
      </c>
      <c r="P101" s="210">
        <f>+N101/'סיכום נכסי הקרן'!total</f>
        <v>0.00089492002245899</v>
      </c>
      <c r="Q101" s="215"/>
    </row>
    <row r="102" spans="1:256">
      <c r="B102" s="213" t="str">
        <v>כלל ביט מימון אגח ג</v>
      </c>
      <c r="C102" s="186">
        <v>1120120</v>
      </c>
      <c r="D102" s="186" t="s">
        <v>135</v>
      </c>
      <c r="E102" s="186" t="s">
        <v>111</v>
      </c>
      <c r="F102" s="186" t="s">
        <v>127</v>
      </c>
      <c r="G102" s="186" t="s">
        <v>49</v>
      </c>
      <c r="H102" s="186" t="s">
        <v>86</v>
      </c>
      <c r="I102" s="214">
        <v>0.038</v>
      </c>
      <c r="J102" s="209">
        <v>7.26</v>
      </c>
      <c r="K102" s="210">
        <v>0.0263</v>
      </c>
      <c r="L102" s="211">
        <v>15875277</v>
      </c>
      <c r="M102" s="209">
        <v>115.27</v>
      </c>
      <c r="N102" s="211">
        <v>18299.43</v>
      </c>
      <c r="O102" s="210">
        <v>0.0252</v>
      </c>
      <c r="P102" s="210">
        <f>+N102/'סיכום נכסי הקרן'!total</f>
        <v>0.000571844422062747</v>
      </c>
      <c r="Q102" s="215"/>
    </row>
    <row r="103" spans="1:256">
      <c r="B103" s="213" t="str">
        <v>מזרחי טפחות שטר הון 1</v>
      </c>
      <c r="C103" s="186">
        <v>6950083</v>
      </c>
      <c r="D103" s="186" t="s">
        <v>97</v>
      </c>
      <c r="E103" s="186" t="s">
        <v>98</v>
      </c>
      <c r="F103" s="186" t="s">
        <v>127</v>
      </c>
      <c r="G103" s="186" t="s">
        <v>49</v>
      </c>
      <c r="H103" s="186" t="s">
        <v>86</v>
      </c>
      <c r="I103" s="214">
        <v>0.045</v>
      </c>
      <c r="J103" s="209">
        <v>7.43</v>
      </c>
      <c r="K103" s="210">
        <v>0.0242</v>
      </c>
      <c r="L103" s="211">
        <v>46024346</v>
      </c>
      <c r="M103" s="209">
        <v>138.01</v>
      </c>
      <c r="N103" s="211">
        <v>64131.56</v>
      </c>
      <c r="O103" s="210">
        <v>0.027</v>
      </c>
      <c r="P103" s="210">
        <f>+N103/'סיכום נכסי הקרן'!total</f>
        <v>0.00200406651268277</v>
      </c>
      <c r="Q103" s="215"/>
    </row>
    <row r="104" spans="1:256">
      <c r="B104" s="213" t="str">
        <v>מכתשים אגן ב</v>
      </c>
      <c r="C104" s="186">
        <v>1110915</v>
      </c>
      <c r="D104" s="186" t="s">
        <v>136</v>
      </c>
      <c r="E104" s="186" t="s">
        <v>100</v>
      </c>
      <c r="F104" s="186" t="s">
        <v>127</v>
      </c>
      <c r="G104" s="186" t="s">
        <v>49</v>
      </c>
      <c r="H104" s="186" t="s">
        <v>86</v>
      </c>
      <c r="I104" s="214">
        <v>0.052</v>
      </c>
      <c r="J104" s="209">
        <v>10.4</v>
      </c>
      <c r="K104" s="210">
        <v>0.0548</v>
      </c>
      <c r="L104" s="211">
        <v>24024105</v>
      </c>
      <c r="M104" s="209">
        <v>117.34</v>
      </c>
      <c r="N104" s="211">
        <v>28189.88</v>
      </c>
      <c r="O104" s="210">
        <v>0.0087</v>
      </c>
      <c r="P104" s="210">
        <f>+N104/'סיכום נכסי הקרן'!total</f>
        <v>0.000880914085117306</v>
      </c>
      <c r="Q104" s="215"/>
    </row>
    <row r="105" spans="1:256">
      <c r="B105" s="213" t="str">
        <v>מנפיקים התח ב</v>
      </c>
      <c r="C105" s="186">
        <v>7480023</v>
      </c>
      <c r="D105" s="186" t="s">
        <v>131</v>
      </c>
      <c r="E105" s="186" t="s">
        <v>98</v>
      </c>
      <c r="F105" s="186" t="s">
        <v>127</v>
      </c>
      <c r="G105" s="186" t="s">
        <v>49</v>
      </c>
      <c r="H105" s="186" t="s">
        <v>86</v>
      </c>
      <c r="I105" s="214">
        <v>0.053</v>
      </c>
      <c r="J105" s="209">
        <v>4.28</v>
      </c>
      <c r="K105" s="210">
        <v>0.0099</v>
      </c>
      <c r="L105" s="211">
        <v>10285798</v>
      </c>
      <c r="M105" s="209">
        <v>146.92</v>
      </c>
      <c r="N105" s="211">
        <v>15111.89</v>
      </c>
      <c r="O105" s="210">
        <v>0.0171</v>
      </c>
      <c r="P105" s="210">
        <f>+N105/'סיכום נכסי הקרן'!total</f>
        <v>0.000472236020647955</v>
      </c>
      <c r="Q105" s="215"/>
    </row>
    <row r="106" spans="1:256">
      <c r="B106" s="213" t="str">
        <v>מנפיקים כ. התחי א 2009/2018</v>
      </c>
      <c r="C106" s="186">
        <v>7480015</v>
      </c>
      <c r="D106" s="186" t="s">
        <v>131</v>
      </c>
      <c r="E106" s="186" t="s">
        <v>98</v>
      </c>
      <c r="F106" s="186" t="s">
        <v>127</v>
      </c>
      <c r="G106" s="186" t="s">
        <v>49</v>
      </c>
      <c r="H106" s="186" t="s">
        <v>86</v>
      </c>
      <c r="I106" s="214">
        <v>0.055</v>
      </c>
      <c r="J106" s="209">
        <v>2.91</v>
      </c>
      <c r="K106" s="210">
        <v>0.0032</v>
      </c>
      <c r="L106" s="211">
        <v>4066075.89</v>
      </c>
      <c r="M106" s="209">
        <v>141.83</v>
      </c>
      <c r="N106" s="211">
        <v>5766.92</v>
      </c>
      <c r="O106" s="210">
        <v>0.0102</v>
      </c>
      <c r="P106" s="210">
        <f>+N106/'סיכום נכסי הקרן'!total</f>
        <v>0.000180212227073854</v>
      </c>
      <c r="Q106" s="215"/>
    </row>
    <row r="107" spans="1:256">
      <c r="B107" s="213" t="str">
        <v>מרכנתיל הנפקות אגח 1</v>
      </c>
      <c r="C107" s="186">
        <v>1094101</v>
      </c>
      <c r="D107" s="186" t="s">
        <v>131</v>
      </c>
      <c r="E107" s="186" t="s">
        <v>98</v>
      </c>
      <c r="F107" s="186" t="s">
        <v>127</v>
      </c>
      <c r="G107" s="186" t="s">
        <v>49</v>
      </c>
      <c r="H107" s="186" t="s">
        <v>86</v>
      </c>
      <c r="I107" s="214">
        <v>0.043</v>
      </c>
      <c r="J107" s="209">
        <v>0.92</v>
      </c>
      <c r="K107" s="210">
        <v>-0.0055</v>
      </c>
      <c r="L107" s="211">
        <v>1905671.33</v>
      </c>
      <c r="M107" s="209">
        <v>127.86</v>
      </c>
      <c r="N107" s="211">
        <v>2436.59</v>
      </c>
      <c r="O107" s="210">
        <v>0.0095</v>
      </c>
      <c r="P107" s="210">
        <f>+N107/'סיכום נכסי הקרן'!total</f>
        <v>7.61417377674533e-05</v>
      </c>
      <c r="Q107" s="215"/>
    </row>
    <row r="108" spans="1:256">
      <c r="B108" s="213" t="str">
        <v>נכסים ובנין 6</v>
      </c>
      <c r="C108" s="186">
        <v>6990188</v>
      </c>
      <c r="D108" s="186" t="s">
        <v>137</v>
      </c>
      <c r="E108" s="186" t="s">
        <v>113</v>
      </c>
      <c r="F108" s="186" t="s">
        <v>127</v>
      </c>
      <c r="G108" s="186" t="s">
        <v>49</v>
      </c>
      <c r="H108" s="186" t="s">
        <v>86</v>
      </c>
      <c r="I108" s="214">
        <v>0.05</v>
      </c>
      <c r="J108" s="209">
        <v>5.77</v>
      </c>
      <c r="K108" s="210">
        <v>0.0431</v>
      </c>
      <c r="L108" s="211">
        <v>11369000</v>
      </c>
      <c r="M108" s="209">
        <v>105.23</v>
      </c>
      <c r="N108" s="211">
        <v>11963.6</v>
      </c>
      <c r="O108" s="210">
        <v>0.0353</v>
      </c>
      <c r="P108" s="210">
        <f>+N108/'סיכום נכסי הקרן'!total</f>
        <v>0.000373854154352889</v>
      </c>
      <c r="Q108" s="215"/>
    </row>
    <row r="109" spans="1:256">
      <c r="B109" s="213" t="str">
        <v>פז אגח ב</v>
      </c>
      <c r="C109" s="186">
        <v>1100064</v>
      </c>
      <c r="D109" s="186" t="s">
        <v>138</v>
      </c>
      <c r="E109" s="186" t="s">
        <v>100</v>
      </c>
      <c r="F109" s="186" t="s">
        <v>127</v>
      </c>
      <c r="G109" s="186" t="s">
        <v>49</v>
      </c>
      <c r="H109" s="186" t="s">
        <v>86</v>
      </c>
      <c r="I109" s="214">
        <v>0.047</v>
      </c>
      <c r="J109" s="209">
        <v>1.61</v>
      </c>
      <c r="K109" s="210">
        <v>0.0058</v>
      </c>
      <c r="L109" s="211">
        <v>100000</v>
      </c>
      <c r="M109" s="209">
        <v>128.4</v>
      </c>
      <c r="N109" s="211">
        <v>128.4</v>
      </c>
      <c r="O109" s="210">
        <v>0.0001</v>
      </c>
      <c r="P109" s="210">
        <f>+N109/'סיכום נכסי הקרן'!total</f>
        <v>4.01241042987988e-06</v>
      </c>
      <c r="Q109" s="215"/>
    </row>
    <row r="110" spans="1:256">
      <c r="B110" s="213" t="str">
        <v>פזנפט.ק1</v>
      </c>
      <c r="C110" s="186">
        <v>1100056</v>
      </c>
      <c r="D110" s="186" t="s">
        <v>138</v>
      </c>
      <c r="E110" s="186" t="s">
        <v>100</v>
      </c>
      <c r="F110" s="186" t="s">
        <v>127</v>
      </c>
      <c r="G110" s="186" t="s">
        <v>49</v>
      </c>
      <c r="H110" s="186" t="s">
        <v>86</v>
      </c>
      <c r="I110" s="214">
        <v>0.05</v>
      </c>
      <c r="J110" s="209">
        <v>1.06</v>
      </c>
      <c r="K110" s="210">
        <v>0.0018</v>
      </c>
      <c r="L110" s="211">
        <v>5978814.95</v>
      </c>
      <c r="M110" s="209">
        <v>126.25</v>
      </c>
      <c r="N110" s="211">
        <v>7548.25</v>
      </c>
      <c r="O110" s="210">
        <v>0.0082</v>
      </c>
      <c r="P110" s="210">
        <f>+N110/'סיכום נכסי הקרן'!total</f>
        <v>0.000235877546941906</v>
      </c>
      <c r="Q110" s="215"/>
    </row>
    <row r="111" spans="1:256">
      <c r="B111" s="213" t="str">
        <v>פנקס.ק1</v>
      </c>
      <c r="C111" s="186">
        <v>7670102</v>
      </c>
      <c r="D111" s="186" t="s">
        <v>114</v>
      </c>
      <c r="E111" s="186" t="s">
        <v>111</v>
      </c>
      <c r="F111" s="186" t="s">
        <v>127</v>
      </c>
      <c r="G111" s="186" t="s">
        <v>49</v>
      </c>
      <c r="H111" s="186" t="s">
        <v>86</v>
      </c>
      <c r="I111" s="214">
        <v>0.045</v>
      </c>
      <c r="J111" s="209">
        <v>3.35</v>
      </c>
      <c r="K111" s="210">
        <v>0.011</v>
      </c>
      <c r="L111" s="211">
        <v>1122103</v>
      </c>
      <c r="M111" s="209">
        <v>133.01</v>
      </c>
      <c r="N111" s="211">
        <v>1492.51</v>
      </c>
      <c r="O111" s="210">
        <v>0.0036</v>
      </c>
      <c r="P111" s="210">
        <f>+N111/'סיכום נכסי הקרן'!total</f>
        <v>4.66398963450157e-05</v>
      </c>
      <c r="Q111" s="215"/>
    </row>
    <row r="112" spans="1:256">
      <c r="B112" s="213" t="str">
        <v>רבוע נדלן 4</v>
      </c>
      <c r="C112" s="186">
        <v>1119999</v>
      </c>
      <c r="D112" s="186" t="s">
        <v>139</v>
      </c>
      <c r="E112" s="186" t="s">
        <v>113</v>
      </c>
      <c r="F112" s="186" t="s">
        <v>127</v>
      </c>
      <c r="G112" s="186" t="s">
        <v>54</v>
      </c>
      <c r="H112" s="186" t="s">
        <v>86</v>
      </c>
      <c r="I112" s="214">
        <v>0.045</v>
      </c>
      <c r="J112" s="209">
        <v>5.1</v>
      </c>
      <c r="K112" s="210">
        <v>0.0315</v>
      </c>
      <c r="L112" s="211">
        <v>21651000</v>
      </c>
      <c r="M112" s="209">
        <v>114.74</v>
      </c>
      <c r="N112" s="211">
        <v>24842.36</v>
      </c>
      <c r="O112" s="210">
        <v>0.0517</v>
      </c>
      <c r="P112" s="210">
        <f>+N112/'סיכום נכסי הקרן'!total</f>
        <v>0.000776306420302419</v>
      </c>
      <c r="Q112" s="215"/>
    </row>
    <row r="113" spans="1:256">
      <c r="B113" s="213" t="str">
        <v>רבוע נדלן אגח ב</v>
      </c>
      <c r="C113" s="186">
        <v>1098656</v>
      </c>
      <c r="D113" s="186" t="s">
        <v>139</v>
      </c>
      <c r="E113" s="186" t="s">
        <v>113</v>
      </c>
      <c r="F113" s="186" t="s">
        <v>127</v>
      </c>
      <c r="G113" s="186" t="s">
        <v>54</v>
      </c>
      <c r="H113" s="186" t="s">
        <v>86</v>
      </c>
      <c r="I113" s="214">
        <v>0.047</v>
      </c>
      <c r="J113" s="209">
        <v>1.87</v>
      </c>
      <c r="K113" s="210">
        <v>0.0173</v>
      </c>
      <c r="L113" s="211">
        <v>8323385</v>
      </c>
      <c r="M113" s="209">
        <v>123.58</v>
      </c>
      <c r="N113" s="211">
        <v>10286.04</v>
      </c>
      <c r="O113" s="210">
        <v>0.0107</v>
      </c>
      <c r="P113" s="210">
        <f>+N113/'סיכום נכסי הקרן'!total</f>
        <v>0.000321431574596274</v>
      </c>
      <c r="Q113" s="215"/>
    </row>
    <row r="114" spans="1:256">
      <c r="B114" s="213" t="str">
        <v>רבוע נדלן אגח ג</v>
      </c>
      <c r="C114" s="186">
        <v>1115724</v>
      </c>
      <c r="D114" s="186" t="s">
        <v>139</v>
      </c>
      <c r="E114" s="186" t="s">
        <v>113</v>
      </c>
      <c r="F114" s="186" t="s">
        <v>127</v>
      </c>
      <c r="G114" s="186" t="s">
        <v>54</v>
      </c>
      <c r="H114" s="186" t="s">
        <v>86</v>
      </c>
      <c r="I114" s="214">
        <v>0.042</v>
      </c>
      <c r="J114" s="209">
        <v>3.7</v>
      </c>
      <c r="K114" s="210">
        <v>0.0235</v>
      </c>
      <c r="L114" s="211">
        <v>3630757</v>
      </c>
      <c r="M114" s="209">
        <v>116.01</v>
      </c>
      <c r="N114" s="211">
        <v>4212.04</v>
      </c>
      <c r="O114" s="210">
        <v>0.0142</v>
      </c>
      <c r="P114" s="210">
        <f>+N114/'סיכום נכסי הקרן'!total</f>
        <v>0.000131623311737315</v>
      </c>
      <c r="Q114" s="215"/>
    </row>
    <row r="115" spans="1:256">
      <c r="B115" s="213" t="str">
        <v>ריט1 אגח 1</v>
      </c>
      <c r="C115" s="186">
        <v>1106657</v>
      </c>
      <c r="D115" s="186" t="s">
        <v>140</v>
      </c>
      <c r="E115" s="186" t="s">
        <v>113</v>
      </c>
      <c r="F115" s="186" t="s">
        <v>127</v>
      </c>
      <c r="G115" s="186" t="s">
        <v>49</v>
      </c>
      <c r="H115" s="186" t="s">
        <v>86</v>
      </c>
      <c r="I115" s="214">
        <v>0.047</v>
      </c>
      <c r="J115" s="209">
        <v>2.27</v>
      </c>
      <c r="K115" s="210">
        <v>0.0048</v>
      </c>
      <c r="L115" s="211">
        <v>2478702.48</v>
      </c>
      <c r="M115" s="209">
        <v>130.84</v>
      </c>
      <c r="N115" s="211">
        <v>3243.13</v>
      </c>
      <c r="O115" s="210">
        <v>0.0134</v>
      </c>
      <c r="P115" s="210">
        <f>+N115/'סיכום נכסי הקרן'!total</f>
        <v>0.000101345550135953</v>
      </c>
      <c r="Q115" s="215"/>
    </row>
    <row r="116" spans="1:256">
      <c r="B116" s="213" t="str">
        <v>שפרסל.ק2</v>
      </c>
      <c r="C116" s="186">
        <v>7770142</v>
      </c>
      <c r="D116" s="186" t="s">
        <v>141</v>
      </c>
      <c r="E116" s="186" t="s">
        <v>142</v>
      </c>
      <c r="F116" s="186" t="s">
        <v>127</v>
      </c>
      <c r="G116" s="186" t="s">
        <v>49</v>
      </c>
      <c r="H116" s="186" t="s">
        <v>86</v>
      </c>
      <c r="I116" s="214">
        <v>0.052</v>
      </c>
      <c r="J116" s="209">
        <v>3.75</v>
      </c>
      <c r="K116" s="210">
        <v>0.0171</v>
      </c>
      <c r="L116" s="211">
        <v>1754391</v>
      </c>
      <c r="M116" s="209">
        <v>138.11</v>
      </c>
      <c r="N116" s="211">
        <v>2422.99</v>
      </c>
      <c r="O116" s="210">
        <v>0.001</v>
      </c>
      <c r="P116" s="210">
        <f>+N116/'סיכום נכסי הקרן'!total</f>
        <v>7.57167472546312e-05</v>
      </c>
      <c r="Q116" s="215"/>
    </row>
    <row r="117" spans="1:256">
      <c r="B117" s="213" t="str">
        <v>1פועלים שה נד אג</v>
      </c>
      <c r="C117" s="186">
        <v>6620207</v>
      </c>
      <c r="D117" s="186" t="s">
        <v>102</v>
      </c>
      <c r="E117" s="186" t="s">
        <v>98</v>
      </c>
      <c r="F117" s="186" t="s">
        <v>143</v>
      </c>
      <c r="G117" s="186" t="s">
        <v>49</v>
      </c>
      <c r="H117" s="186" t="s">
        <v>86</v>
      </c>
      <c r="I117" s="214">
        <v>0.065</v>
      </c>
      <c r="J117" s="209">
        <v>3.4</v>
      </c>
      <c r="K117" s="210">
        <v>0.0098</v>
      </c>
      <c r="L117" s="211">
        <v>9997403</v>
      </c>
      <c r="M117" s="209">
        <v>153.41</v>
      </c>
      <c r="N117" s="211">
        <v>15337.02</v>
      </c>
      <c r="O117" s="210">
        <v>0.0148</v>
      </c>
      <c r="P117" s="210">
        <f>+N117/'סיכום נכסי הקרן'!total</f>
        <v>0.000479271176100282</v>
      </c>
      <c r="Q117" s="215"/>
    </row>
    <row r="118" spans="1:256">
      <c r="B118" s="213" t="str">
        <v>אבגל אגח 1</v>
      </c>
      <c r="C118" s="186">
        <v>1100973</v>
      </c>
      <c r="D118" s="186" t="s">
        <v>144</v>
      </c>
      <c r="E118" s="186" t="s">
        <v>145</v>
      </c>
      <c r="F118" s="186" t="s">
        <v>143</v>
      </c>
      <c r="G118" s="186" t="s">
        <v>49</v>
      </c>
      <c r="H118" s="186" t="s">
        <v>86</v>
      </c>
      <c r="I118" s="214">
        <v>0.052</v>
      </c>
      <c r="J118" s="209">
        <v>1.23</v>
      </c>
      <c r="K118" s="210">
        <v>0.0084</v>
      </c>
      <c r="L118" s="211">
        <v>8241667.93</v>
      </c>
      <c r="M118" s="209">
        <v>126.64</v>
      </c>
      <c r="N118" s="211">
        <v>10437.25</v>
      </c>
      <c r="O118" s="210">
        <v>0.0651</v>
      </c>
      <c r="P118" s="210">
        <f>+N118/'סיכום נכסי הקרן'!total</f>
        <v>0.000326156781614204</v>
      </c>
      <c r="Q118" s="215"/>
    </row>
    <row r="119" spans="1:256">
      <c r="B119" s="213" t="str">
        <v>אגוד הנפקות שה נד 1</v>
      </c>
      <c r="C119" s="186">
        <v>1115278</v>
      </c>
      <c r="D119" s="186" t="s">
        <v>115</v>
      </c>
      <c r="E119" s="186" t="s">
        <v>98</v>
      </c>
      <c r="F119" s="186" t="s">
        <v>143</v>
      </c>
      <c r="G119" s="186" t="s">
        <v>54</v>
      </c>
      <c r="H119" s="186" t="s">
        <v>86</v>
      </c>
      <c r="I119" s="214">
        <v>0.053</v>
      </c>
      <c r="J119" s="209">
        <v>6.34</v>
      </c>
      <c r="K119" s="210">
        <v>0.0209</v>
      </c>
      <c r="L119" s="211">
        <v>14975329</v>
      </c>
      <c r="M119" s="209">
        <v>131.2</v>
      </c>
      <c r="N119" s="211">
        <v>19647.63</v>
      </c>
      <c r="O119" s="210">
        <v>0.0576</v>
      </c>
      <c r="P119" s="210">
        <f>+N119/'סיכום נכסי הקרן'!total</f>
        <v>0.000613974731576486</v>
      </c>
      <c r="Q119" s="215"/>
    </row>
    <row r="120" spans="1:256">
      <c r="B120" s="213" t="str">
        <v>אשטרום נכ אג7</v>
      </c>
      <c r="C120" s="186">
        <v>2510139</v>
      </c>
      <c r="D120" s="186" t="s">
        <v>146</v>
      </c>
      <c r="E120" s="186" t="s">
        <v>113</v>
      </c>
      <c r="F120" s="186" t="s">
        <v>143</v>
      </c>
      <c r="G120" s="186" t="s">
        <v>49</v>
      </c>
      <c r="H120" s="186" t="s">
        <v>86</v>
      </c>
      <c r="I120" s="214">
        <v>0.043</v>
      </c>
      <c r="J120" s="209">
        <v>3.92</v>
      </c>
      <c r="K120" s="210">
        <v>0.022</v>
      </c>
      <c r="L120" s="211">
        <v>524310.81</v>
      </c>
      <c r="M120" s="209">
        <v>115.49</v>
      </c>
      <c r="N120" s="211">
        <v>605.53</v>
      </c>
      <c r="O120" s="210">
        <v>0.0012</v>
      </c>
      <c r="P120" s="210">
        <f>+N120/'סיכום נכסי הקרן'!total</f>
        <v>1.89223900903829e-05</v>
      </c>
      <c r="Q120" s="215"/>
    </row>
    <row r="121" spans="1:256">
      <c r="B121" s="213" t="str">
        <v>אשטרום נכ אג8</v>
      </c>
      <c r="C121" s="186">
        <v>2510162</v>
      </c>
      <c r="D121" s="186" t="s">
        <v>146</v>
      </c>
      <c r="E121" s="186" t="s">
        <v>113</v>
      </c>
      <c r="F121" s="186" t="s">
        <v>143</v>
      </c>
      <c r="G121" s="186" t="s">
        <v>49</v>
      </c>
      <c r="H121" s="186" t="s">
        <v>86</v>
      </c>
      <c r="I121" s="214">
        <v>0.046</v>
      </c>
      <c r="J121" s="209">
        <v>5.73</v>
      </c>
      <c r="K121" s="210">
        <v>0.0382</v>
      </c>
      <c r="L121" s="211">
        <v>8921900</v>
      </c>
      <c r="M121" s="209">
        <v>105.7</v>
      </c>
      <c r="N121" s="211">
        <v>9430.45</v>
      </c>
      <c r="O121" s="210">
        <v>0.0446</v>
      </c>
      <c r="P121" s="210">
        <f>+N121/'סיכום נכסי הקרן'!total</f>
        <v>0.000294694983944398</v>
      </c>
      <c r="Q121" s="215"/>
    </row>
    <row r="122" spans="1:256">
      <c r="B122" s="213" t="str">
        <v>דה לסר אגח 3</v>
      </c>
      <c r="C122" s="186">
        <v>1127299</v>
      </c>
      <c r="D122" s="186" t="s">
        <v>147</v>
      </c>
      <c r="E122" s="186" t="s">
        <v>113</v>
      </c>
      <c r="F122" s="186" t="s">
        <v>143</v>
      </c>
      <c r="G122" s="186" t="s">
        <v>49</v>
      </c>
      <c r="H122" s="186" t="s">
        <v>86</v>
      </c>
      <c r="I122" s="214">
        <v>0.054</v>
      </c>
      <c r="J122" s="209">
        <v>5.02</v>
      </c>
      <c r="K122" s="210">
        <v>0.0521</v>
      </c>
      <c r="L122" s="211">
        <v>9639499</v>
      </c>
      <c r="M122" s="209">
        <v>102.5</v>
      </c>
      <c r="N122" s="211">
        <v>9880.49</v>
      </c>
      <c r="O122" s="210">
        <v>0.0428</v>
      </c>
      <c r="P122" s="210">
        <f>+N122/'סיכום נכסי הקרן'!total</f>
        <v>0.000308758420002522</v>
      </c>
      <c r="Q122" s="215"/>
    </row>
    <row r="123" spans="1:256">
      <c r="B123" s="213" t="str">
        <v>דה לסר אגח ב</v>
      </c>
      <c r="C123" s="186">
        <v>1118587</v>
      </c>
      <c r="D123" s="186" t="s">
        <v>147</v>
      </c>
      <c r="E123" s="186" t="s">
        <v>113</v>
      </c>
      <c r="F123" s="186" t="s">
        <v>143</v>
      </c>
      <c r="G123" s="186" t="s">
        <v>54</v>
      </c>
      <c r="H123" s="186" t="s">
        <v>86</v>
      </c>
      <c r="I123" s="214">
        <v>0.064</v>
      </c>
      <c r="J123" s="209">
        <v>3.48</v>
      </c>
      <c r="K123" s="210">
        <v>0.0474</v>
      </c>
      <c r="L123" s="211">
        <v>5310696.64</v>
      </c>
      <c r="M123" s="209">
        <v>116.06</v>
      </c>
      <c r="N123" s="211">
        <v>6163.59</v>
      </c>
      <c r="O123" s="210">
        <v>0.0336</v>
      </c>
      <c r="P123" s="210">
        <f>+N123/'סיכום נכסי הקרן'!total</f>
        <v>0.000192607887862175</v>
      </c>
      <c r="Q123" s="215"/>
    </row>
    <row r="124" spans="1:256">
      <c r="B124" s="213" t="str">
        <v>דלקב.ק22</v>
      </c>
      <c r="C124" s="186">
        <v>1106046</v>
      </c>
      <c r="D124" s="186" t="s">
        <v>132</v>
      </c>
      <c r="E124" s="186" t="s">
        <v>109</v>
      </c>
      <c r="F124" s="186" t="s">
        <v>143</v>
      </c>
      <c r="G124" s="186" t="s">
        <v>49</v>
      </c>
      <c r="H124" s="186" t="s">
        <v>86</v>
      </c>
      <c r="I124" s="214">
        <v>0.045</v>
      </c>
      <c r="J124" s="209">
        <v>6.44</v>
      </c>
      <c r="K124" s="210">
        <v>0.032</v>
      </c>
      <c r="L124" s="211">
        <v>14462787.25</v>
      </c>
      <c r="M124" s="209">
        <v>130</v>
      </c>
      <c r="N124" s="211">
        <v>18801.62</v>
      </c>
      <c r="O124" s="210">
        <v>0.0386</v>
      </c>
      <c r="P124" s="210">
        <f>+N124/'סיכום נכסי הקרן'!total</f>
        <v>0.000587537509241729</v>
      </c>
      <c r="Q124" s="215"/>
    </row>
    <row r="125" spans="1:256">
      <c r="B125" s="213" t="str">
        <v>דן רכב אגח סדרה ו</v>
      </c>
      <c r="C125" s="186">
        <v>4590097</v>
      </c>
      <c r="D125" s="186" t="s">
        <v>148</v>
      </c>
      <c r="E125" s="186" t="s">
        <v>142</v>
      </c>
      <c r="F125" s="186" t="s">
        <v>143</v>
      </c>
      <c r="G125" s="186" t="s">
        <v>49</v>
      </c>
      <c r="H125" s="186" t="s">
        <v>86</v>
      </c>
      <c r="I125" s="214">
        <v>0.052</v>
      </c>
      <c r="J125" s="209">
        <v>2.35</v>
      </c>
      <c r="K125" s="210">
        <v>0.0313</v>
      </c>
      <c r="L125" s="211">
        <v>7507750.04</v>
      </c>
      <c r="M125" s="209">
        <v>125.08</v>
      </c>
      <c r="N125" s="211">
        <v>9390.69</v>
      </c>
      <c r="O125" s="210">
        <v>0.0386</v>
      </c>
      <c r="P125" s="210">
        <f>+N125/'סיכום נכסי הקרן'!total</f>
        <v>0.000293452511680441</v>
      </c>
      <c r="Q125" s="215"/>
    </row>
    <row r="126" spans="1:256">
      <c r="B126" s="213" t="str">
        <v>ישפרו אגח סד ב</v>
      </c>
      <c r="C126" s="186">
        <v>7430069</v>
      </c>
      <c r="D126" s="186" t="str">
        <v>ישפרו חברה להשכרת מבנים</v>
      </c>
      <c r="E126" s="186" t="s">
        <v>113</v>
      </c>
      <c r="F126" s="186" t="s">
        <v>143</v>
      </c>
      <c r="G126" s="186" t="s">
        <v>49</v>
      </c>
      <c r="H126" s="186" t="s">
        <v>86</v>
      </c>
      <c r="I126" s="214">
        <v>0.054</v>
      </c>
      <c r="J126" s="209">
        <v>3.87</v>
      </c>
      <c r="K126" s="210">
        <v>0.0245</v>
      </c>
      <c r="L126" s="211">
        <v>10050493.2</v>
      </c>
      <c r="M126" s="209">
        <v>133.77</v>
      </c>
      <c r="N126" s="211">
        <v>13444.54</v>
      </c>
      <c r="O126" s="210">
        <v>0.0247</v>
      </c>
      <c r="P126" s="210">
        <f>+N126/'סיכום נכסי הקרן'!total</f>
        <v>0.000420132496268981</v>
      </c>
      <c r="Q126" s="215"/>
    </row>
    <row r="127" spans="1:256">
      <c r="B127" s="213" t="str">
        <v>מבנה תעשיה אגח ח</v>
      </c>
      <c r="C127" s="186">
        <v>2260131</v>
      </c>
      <c r="D127" s="186" t="s">
        <v>149</v>
      </c>
      <c r="E127" s="186" t="s">
        <v>113</v>
      </c>
      <c r="F127" s="186" t="s">
        <v>143</v>
      </c>
      <c r="G127" s="186" t="s">
        <v>49</v>
      </c>
      <c r="H127" s="186" t="s">
        <v>86</v>
      </c>
      <c r="I127" s="214">
        <v>0.047</v>
      </c>
      <c r="J127" s="209">
        <v>2.76</v>
      </c>
      <c r="K127" s="210">
        <v>0.0272</v>
      </c>
      <c r="L127" s="211">
        <v>21415129.74</v>
      </c>
      <c r="M127" s="209">
        <v>126.34</v>
      </c>
      <c r="N127" s="211">
        <v>27055.87</v>
      </c>
      <c r="O127" s="210">
        <v>0.0296</v>
      </c>
      <c r="P127" s="210">
        <f>+N127/'סיכום נכסי הקרן'!total</f>
        <v>0.000845477063687493</v>
      </c>
      <c r="Q127" s="215"/>
    </row>
    <row r="128" spans="1:256">
      <c r="B128" s="213" t="str">
        <v>מבני תעשיה 14</v>
      </c>
      <c r="C128" s="186">
        <v>2260412</v>
      </c>
      <c r="D128" s="186" t="s">
        <v>149</v>
      </c>
      <c r="E128" s="186" t="s">
        <v>113</v>
      </c>
      <c r="F128" s="186" t="s">
        <v>143</v>
      </c>
      <c r="G128" s="186" t="s">
        <v>49</v>
      </c>
      <c r="H128" s="186" t="s">
        <v>86</v>
      </c>
      <c r="I128" s="214">
        <v>0.061</v>
      </c>
      <c r="J128" s="209">
        <v>4.47</v>
      </c>
      <c r="K128" s="210">
        <v>0.0423</v>
      </c>
      <c r="L128" s="211">
        <v>10152400</v>
      </c>
      <c r="M128" s="209">
        <v>110.35</v>
      </c>
      <c r="N128" s="211">
        <v>11203.17</v>
      </c>
      <c r="O128" s="210">
        <v>0.0304</v>
      </c>
      <c r="P128" s="210">
        <f>+N128/'סיכום נכסי הקרן'!total</f>
        <v>0.000350091247318671</v>
      </c>
      <c r="Q128" s="215"/>
    </row>
    <row r="129" spans="1:256">
      <c r="B129" s="213" t="str">
        <v>מבני תעשייה אג  ט צמוד 5.05%</v>
      </c>
      <c r="C129" s="186">
        <v>2260180</v>
      </c>
      <c r="D129" s="186" t="s">
        <v>149</v>
      </c>
      <c r="E129" s="186" t="s">
        <v>113</v>
      </c>
      <c r="F129" s="186" t="s">
        <v>143</v>
      </c>
      <c r="G129" s="186" t="s">
        <v>49</v>
      </c>
      <c r="H129" s="186" t="s">
        <v>86</v>
      </c>
      <c r="I129" s="214">
        <v>0.051</v>
      </c>
      <c r="J129" s="209">
        <v>3.49</v>
      </c>
      <c r="K129" s="210">
        <v>0.0349</v>
      </c>
      <c r="L129" s="211">
        <v>38985007</v>
      </c>
      <c r="M129" s="209">
        <v>126.5</v>
      </c>
      <c r="N129" s="211">
        <v>49316.03</v>
      </c>
      <c r="O129" s="210">
        <v>0.0348</v>
      </c>
      <c r="P129" s="210">
        <f>+N129/'סיכום נכסי הקרן'!total</f>
        <v>0.00154109153529804</v>
      </c>
      <c r="Q129" s="215"/>
    </row>
    <row r="130" spans="1:256">
      <c r="B130" s="213" t="str">
        <v>מבני תעשייה אגח 11</v>
      </c>
      <c r="C130" s="186">
        <v>2260206</v>
      </c>
      <c r="D130" s="186" t="s">
        <v>149</v>
      </c>
      <c r="E130" s="186" t="s">
        <v>113</v>
      </c>
      <c r="F130" s="186" t="s">
        <v>143</v>
      </c>
      <c r="G130" s="186" t="s">
        <v>49</v>
      </c>
      <c r="H130" s="186" t="s">
        <v>86</v>
      </c>
      <c r="I130" s="214">
        <v>0.053</v>
      </c>
      <c r="J130" s="209">
        <v>1.39</v>
      </c>
      <c r="K130" s="210">
        <v>0.0217</v>
      </c>
      <c r="L130" s="211">
        <v>16449445.5</v>
      </c>
      <c r="M130" s="209">
        <v>120.97</v>
      </c>
      <c r="N130" s="211">
        <v>19898.89</v>
      </c>
      <c r="O130" s="210">
        <v>0.0233</v>
      </c>
      <c r="P130" s="210">
        <f>+N130/'סיכום נכסי הקרן'!total</f>
        <v>0.000621826431300875</v>
      </c>
      <c r="Q130" s="215"/>
    </row>
    <row r="131" spans="1:256">
      <c r="B131" s="213" t="str">
        <v>נורסטאר החזקות אגח ט (לשעבר גזית)</v>
      </c>
      <c r="C131" s="186">
        <v>7230303</v>
      </c>
      <c r="D131" s="186" t="s">
        <v>150</v>
      </c>
      <c r="E131" s="186" t="s">
        <v>113</v>
      </c>
      <c r="F131" s="186" t="s">
        <v>143</v>
      </c>
      <c r="G131" s="186" t="s">
        <v>49</v>
      </c>
      <c r="H131" s="186" t="s">
        <v>86</v>
      </c>
      <c r="I131" s="214">
        <v>0.047</v>
      </c>
      <c r="J131" s="209">
        <v>4.44</v>
      </c>
      <c r="K131" s="210">
        <v>0.0284</v>
      </c>
      <c r="L131" s="211">
        <v>12019000</v>
      </c>
      <c r="M131" s="209">
        <v>117.82</v>
      </c>
      <c r="N131" s="211">
        <v>14160.79</v>
      </c>
      <c r="O131" s="210">
        <v>0.0224</v>
      </c>
      <c r="P131" s="210">
        <f>+N131/'סיכום נכסי הקרן'!total</f>
        <v>0.000442514809122575</v>
      </c>
      <c r="Q131" s="215"/>
    </row>
    <row r="132" spans="1:256">
      <c r="B132" s="213" t="str">
        <v>נורסטאר החזקות ו (לשעבר גזית)</v>
      </c>
      <c r="C132" s="186">
        <v>7230279</v>
      </c>
      <c r="D132" s="186" t="s">
        <v>150</v>
      </c>
      <c r="E132" s="186" t="s">
        <v>113</v>
      </c>
      <c r="F132" s="186" t="s">
        <v>143</v>
      </c>
      <c r="G132" s="186" t="s">
        <v>49</v>
      </c>
      <c r="H132" s="186" t="s">
        <v>86</v>
      </c>
      <c r="I132" s="214">
        <v>0.05</v>
      </c>
      <c r="J132" s="209">
        <v>1.9</v>
      </c>
      <c r="K132" s="210">
        <v>0.0145</v>
      </c>
      <c r="L132" s="211">
        <v>1877138.12</v>
      </c>
      <c r="M132" s="209">
        <v>130.96</v>
      </c>
      <c r="N132" s="211">
        <v>2458.3</v>
      </c>
      <c r="O132" s="210">
        <v>0.0036</v>
      </c>
      <c r="P132" s="210">
        <f>+N132/'סיכום נכסי הקרן'!total</f>
        <v>7.68201601228481e-05</v>
      </c>
      <c r="Q132" s="215"/>
    </row>
    <row r="133" spans="1:256">
      <c r="B133" s="213" t="str">
        <v>נכסים ובנין אגח סד 4</v>
      </c>
      <c r="C133" s="186">
        <v>6990154</v>
      </c>
      <c r="D133" s="186" t="s">
        <v>137</v>
      </c>
      <c r="E133" s="186" t="s">
        <v>113</v>
      </c>
      <c r="F133" s="186" t="s">
        <v>143</v>
      </c>
      <c r="G133" s="186" t="s">
        <v>49</v>
      </c>
      <c r="H133" s="186" t="s">
        <v>86</v>
      </c>
      <c r="I133" s="214">
        <v>0.05</v>
      </c>
      <c r="J133" s="209">
        <v>7.97</v>
      </c>
      <c r="K133" s="210">
        <v>0.0551</v>
      </c>
      <c r="L133" s="211">
        <v>12695544</v>
      </c>
      <c r="M133" s="209">
        <v>115.61</v>
      </c>
      <c r="N133" s="211">
        <v>14677.32</v>
      </c>
      <c r="O133" s="210">
        <v>0.0103</v>
      </c>
      <c r="P133" s="210">
        <f>+N133/'סיכום נכסי הקרן'!total</f>
        <v>0.000458656011298166</v>
      </c>
      <c r="Q133" s="215"/>
    </row>
    <row r="134" spans="1:256">
      <c r="B134" s="213" t="str">
        <v>נכסים ובנין בעמ(סדרה ג)</v>
      </c>
      <c r="C134" s="186">
        <v>6990139</v>
      </c>
      <c r="D134" s="186" t="s">
        <v>137</v>
      </c>
      <c r="E134" s="186" t="s">
        <v>113</v>
      </c>
      <c r="F134" s="186" t="s">
        <v>143</v>
      </c>
      <c r="G134" s="186" t="s">
        <v>49</v>
      </c>
      <c r="H134" s="186" t="s">
        <v>86</v>
      </c>
      <c r="I134" s="214">
        <v>0.05</v>
      </c>
      <c r="J134" s="209">
        <v>2.53</v>
      </c>
      <c r="K134" s="210">
        <v>0.0199</v>
      </c>
      <c r="L134" s="211">
        <v>29074370.5</v>
      </c>
      <c r="M134" s="209">
        <v>129.29</v>
      </c>
      <c r="N134" s="211">
        <v>37590.25</v>
      </c>
      <c r="O134" s="210">
        <v>0.0207</v>
      </c>
      <c r="P134" s="210">
        <f>+N134/'סיכום נכסי הקרן'!total</f>
        <v>0.00117466909004511</v>
      </c>
      <c r="Q134" s="215"/>
    </row>
    <row r="135" spans="1:256">
      <c r="B135" s="213" t="str">
        <v>קב דלק אגח 13</v>
      </c>
      <c r="C135" s="186">
        <v>1105543</v>
      </c>
      <c r="D135" s="186" t="s">
        <v>132</v>
      </c>
      <c r="E135" s="186" t="s">
        <v>109</v>
      </c>
      <c r="F135" s="186" t="s">
        <v>143</v>
      </c>
      <c r="G135" s="186" t="s">
        <v>49</v>
      </c>
      <c r="H135" s="186" t="s">
        <v>86</v>
      </c>
      <c r="I135" s="214">
        <v>0.046</v>
      </c>
      <c r="J135" s="209">
        <v>4.7</v>
      </c>
      <c r="K135" s="210">
        <v>0.0226</v>
      </c>
      <c r="L135" s="211">
        <v>30930890.4</v>
      </c>
      <c r="M135" s="209">
        <v>132.56</v>
      </c>
      <c r="N135" s="211">
        <v>41001.99</v>
      </c>
      <c r="O135" s="210">
        <v>0.0376</v>
      </c>
      <c r="P135" s="210">
        <f>+N135/'סיכום נכסי הקרן'!total</f>
        <v>0.00128128358506098</v>
      </c>
      <c r="Q135" s="215"/>
    </row>
    <row r="136" spans="1:256">
      <c r="B136" s="213" t="str">
        <v>קבוצת דלק כג</v>
      </c>
      <c r="C136" s="186">
        <v>1107465</v>
      </c>
      <c r="D136" s="186" t="s">
        <v>132</v>
      </c>
      <c r="E136" s="186" t="s">
        <v>109</v>
      </c>
      <c r="F136" s="186" t="s">
        <v>143</v>
      </c>
      <c r="G136" s="186" t="s">
        <v>49</v>
      </c>
      <c r="H136" s="186" t="s">
        <v>86</v>
      </c>
      <c r="I136" s="214">
        <v>0.048</v>
      </c>
      <c r="J136" s="209">
        <v>1.04</v>
      </c>
      <c r="K136" s="210">
        <v>0.0096</v>
      </c>
      <c r="L136" s="211">
        <v>14591592.63</v>
      </c>
      <c r="M136" s="209">
        <v>123.08</v>
      </c>
      <c r="N136" s="211">
        <v>17957.18</v>
      </c>
      <c r="O136" s="210">
        <v>0.0226</v>
      </c>
      <c r="P136" s="210">
        <f>+N136/'סיכום נכסי הקרן'!total</f>
        <v>0.000561149348311763</v>
      </c>
      <c r="Q136" s="215"/>
    </row>
    <row r="137" spans="1:256">
      <c r="B137" s="213" t="str">
        <v>קרדן רכב אגח 5</v>
      </c>
      <c r="C137" s="186">
        <v>4590089</v>
      </c>
      <c r="D137" s="186" t="s">
        <v>148</v>
      </c>
      <c r="E137" s="186" t="s">
        <v>142</v>
      </c>
      <c r="F137" s="186" t="s">
        <v>143</v>
      </c>
      <c r="G137" s="186" t="s">
        <v>49</v>
      </c>
      <c r="H137" s="186" t="s">
        <v>86</v>
      </c>
      <c r="I137" s="214">
        <v>0.053</v>
      </c>
      <c r="J137" s="209">
        <v>1.96</v>
      </c>
      <c r="K137" s="210">
        <v>0.0297</v>
      </c>
      <c r="L137" s="211">
        <v>6223685.5</v>
      </c>
      <c r="M137" s="209">
        <v>125.75</v>
      </c>
      <c r="N137" s="211">
        <v>7826.28</v>
      </c>
      <c r="O137" s="210">
        <v>0.0205</v>
      </c>
      <c r="P137" s="210">
        <f>+N137/'סיכום נכסי הקרן'!total</f>
        <v>0.000244565790491902</v>
      </c>
      <c r="Q137" s="215"/>
    </row>
    <row r="138" spans="1:256">
      <c r="B138" s="213" t="str">
        <v>שלמה החז אגח י</v>
      </c>
      <c r="C138" s="186">
        <v>1410216</v>
      </c>
      <c r="D138" s="186" t="str">
        <v>שלמה אחזקות - ניו קופל</v>
      </c>
      <c r="E138" s="186" t="s">
        <v>142</v>
      </c>
      <c r="F138" s="186" t="s">
        <v>143</v>
      </c>
      <c r="G138" s="186" t="s">
        <v>49</v>
      </c>
      <c r="H138" s="186" t="s">
        <v>86</v>
      </c>
      <c r="I138" s="214">
        <v>0.034</v>
      </c>
      <c r="J138" s="209">
        <v>0.61</v>
      </c>
      <c r="K138" s="210">
        <v>0.0059</v>
      </c>
      <c r="L138" s="211">
        <v>7661739.68</v>
      </c>
      <c r="M138" s="209">
        <v>109.22</v>
      </c>
      <c r="N138" s="211">
        <v>8368.15</v>
      </c>
      <c r="O138" s="210">
        <v>0.0226</v>
      </c>
      <c r="P138" s="210">
        <f>+N138/'סיכום נכסי הקרן'!total</f>
        <v>0.000261498849990649</v>
      </c>
      <c r="Q138" s="215"/>
    </row>
    <row r="139" spans="1:256">
      <c r="B139" s="213" t="str">
        <v>אזורים סדרה 9</v>
      </c>
      <c r="C139" s="186">
        <v>7150337</v>
      </c>
      <c r="D139" s="186" t="s">
        <v>151</v>
      </c>
      <c r="E139" s="186" t="s">
        <v>113</v>
      </c>
      <c r="F139" s="186" t="s">
        <v>152</v>
      </c>
      <c r="G139" s="186" t="s">
        <v>49</v>
      </c>
      <c r="H139" s="186" t="s">
        <v>86</v>
      </c>
      <c r="I139" s="214">
        <v>0.054</v>
      </c>
      <c r="J139" s="209">
        <v>4.53</v>
      </c>
      <c r="K139" s="210">
        <v>0.0535</v>
      </c>
      <c r="L139" s="211">
        <v>7708566</v>
      </c>
      <c r="M139" s="209">
        <v>100.75</v>
      </c>
      <c r="N139" s="211">
        <v>7766.38</v>
      </c>
      <c r="O139" s="210">
        <v>0.0308</v>
      </c>
      <c r="P139" s="210">
        <f>+N139/'סיכום נכסי הקרן'!total</f>
        <v>0.00024269395727734</v>
      </c>
      <c r="Q139" s="215"/>
    </row>
    <row r="140" spans="1:256">
      <c r="B140" s="213" t="str">
        <v>אלבר 11</v>
      </c>
      <c r="C140" s="186">
        <v>1123413</v>
      </c>
      <c r="D140" s="186" t="str">
        <v>אלבר</v>
      </c>
      <c r="E140" s="186" t="s">
        <v>142</v>
      </c>
      <c r="F140" s="186" t="s">
        <v>152</v>
      </c>
      <c r="G140" s="186" t="s">
        <v>54</v>
      </c>
      <c r="H140" s="186" t="s">
        <v>86</v>
      </c>
      <c r="I140" s="214">
        <v>0.028</v>
      </c>
      <c r="J140" s="209">
        <v>1.72</v>
      </c>
      <c r="K140" s="210">
        <v>0.0211</v>
      </c>
      <c r="L140" s="211">
        <v>5824699.1</v>
      </c>
      <c r="M140" s="209">
        <v>104.37</v>
      </c>
      <c r="N140" s="211">
        <v>6079.24</v>
      </c>
      <c r="O140" s="210">
        <v>0.0172</v>
      </c>
      <c r="P140" s="210">
        <f>+N140/'סיכום נכסי הקרן'!total</f>
        <v>0.000189972009203605</v>
      </c>
      <c r="Q140" s="215"/>
    </row>
    <row r="141" spans="1:256">
      <c r="B141" s="213" t="str">
        <v>גירון 3</v>
      </c>
      <c r="C141" s="186">
        <v>1125681</v>
      </c>
      <c r="D141" s="186" t="str">
        <v>גירון פיתוח ובניה בע"מ</v>
      </c>
      <c r="E141" s="186" t="s">
        <v>113</v>
      </c>
      <c r="F141" s="186" t="s">
        <v>152</v>
      </c>
      <c r="G141" s="186" t="s">
        <v>54</v>
      </c>
      <c r="H141" s="186" t="s">
        <v>86</v>
      </c>
      <c r="I141" s="214">
        <v>0.045</v>
      </c>
      <c r="J141" s="209">
        <v>4.57</v>
      </c>
      <c r="K141" s="210">
        <v>0.0281</v>
      </c>
      <c r="L141" s="211">
        <v>4450938</v>
      </c>
      <c r="M141" s="209">
        <v>110</v>
      </c>
      <c r="N141" s="211">
        <v>4896.03</v>
      </c>
      <c r="O141" s="210">
        <v>0.0353</v>
      </c>
      <c r="P141" s="210">
        <f>+N141/'סיכום נכסי הקרן'!total</f>
        <v>0.000152997522095053</v>
      </c>
      <c r="Q141" s="215"/>
    </row>
    <row r="142" spans="1:256">
      <c r="B142" s="213" t="str">
        <v>דיסקונט מנ שה</v>
      </c>
      <c r="C142" s="186">
        <v>7480098</v>
      </c>
      <c r="D142" s="186" t="s">
        <v>131</v>
      </c>
      <c r="E142" s="186" t="s">
        <v>98</v>
      </c>
      <c r="F142" s="186" t="s">
        <v>152</v>
      </c>
      <c r="G142" s="186" t="s">
        <v>49</v>
      </c>
      <c r="H142" s="186" t="s">
        <v>86</v>
      </c>
      <c r="I142" s="214">
        <v>0.064</v>
      </c>
      <c r="J142" s="209">
        <v>5.86</v>
      </c>
      <c r="K142" s="210">
        <v>0.0223</v>
      </c>
      <c r="L142" s="211">
        <v>40368149</v>
      </c>
      <c r="M142" s="209">
        <v>143.04</v>
      </c>
      <c r="N142" s="211">
        <v>57742.6</v>
      </c>
      <c r="O142" s="210">
        <v>0.0322</v>
      </c>
      <c r="P142" s="210">
        <f>+N142/'סיכום נכסי הקרן'!total</f>
        <v>0.00180441596953568</v>
      </c>
      <c r="Q142" s="215"/>
    </row>
    <row r="143" spans="1:256">
      <c r="B143" s="213" t="str">
        <v>דרבן   אגח  ג</v>
      </c>
      <c r="C143" s="186">
        <v>4110060</v>
      </c>
      <c r="D143" s="186" t="s">
        <v>153</v>
      </c>
      <c r="E143" s="186" t="s">
        <v>113</v>
      </c>
      <c r="F143" s="186" t="s">
        <v>152</v>
      </c>
      <c r="G143" s="186" t="s">
        <v>54</v>
      </c>
      <c r="H143" s="186" t="s">
        <v>86</v>
      </c>
      <c r="I143" s="214">
        <v>0.06</v>
      </c>
      <c r="J143" s="209">
        <v>0.19</v>
      </c>
      <c r="K143" s="210">
        <v>-0.0245</v>
      </c>
      <c r="L143" s="211">
        <v>170221.69</v>
      </c>
      <c r="M143" s="209">
        <v>129.56</v>
      </c>
      <c r="N143" s="211">
        <v>220.54</v>
      </c>
      <c r="O143" s="210">
        <v>0.0019</v>
      </c>
      <c r="P143" s="210">
        <f>+N143/'סיכום נכסי הקרן'!total</f>
        <v>6.89172115425006e-06</v>
      </c>
      <c r="Q143" s="215"/>
    </row>
    <row r="144" spans="1:256">
      <c r="B144" s="213" t="str">
        <v>דרבן השקעות אגח ח 6.5%</v>
      </c>
      <c r="C144" s="186">
        <v>4110151</v>
      </c>
      <c r="D144" s="186" t="s">
        <v>153</v>
      </c>
      <c r="E144" s="186" t="s">
        <v>113</v>
      </c>
      <c r="F144" s="186" t="s">
        <v>152</v>
      </c>
      <c r="G144" s="186" t="s">
        <v>54</v>
      </c>
      <c r="H144" s="186" t="s">
        <v>86</v>
      </c>
      <c r="I144" s="214">
        <v>0.065</v>
      </c>
      <c r="J144" s="209">
        <v>2.02</v>
      </c>
      <c r="K144" s="210">
        <v>0.0392</v>
      </c>
      <c r="L144" s="211">
        <v>13817640</v>
      </c>
      <c r="M144" s="209">
        <v>114.67</v>
      </c>
      <c r="N144" s="211">
        <v>15844.69</v>
      </c>
      <c r="O144" s="210">
        <v>0.0403</v>
      </c>
      <c r="P144" s="210">
        <f>+N144/'סיכום נכסי הקרן'!total</f>
        <v>0.00049513550945649</v>
      </c>
      <c r="Q144" s="215"/>
    </row>
    <row r="145" spans="1:256">
      <c r="B145" s="213" t="str">
        <v>דרבן.ק4</v>
      </c>
      <c r="C145" s="186">
        <v>4110094</v>
      </c>
      <c r="D145" s="186" t="s">
        <v>153</v>
      </c>
      <c r="E145" s="186" t="s">
        <v>113</v>
      </c>
      <c r="F145" s="186" t="s">
        <v>152</v>
      </c>
      <c r="G145" s="186" t="s">
        <v>49</v>
      </c>
      <c r="H145" s="186" t="s">
        <v>86</v>
      </c>
      <c r="I145" s="214">
        <v>0.046</v>
      </c>
      <c r="J145" s="209">
        <v>4.12</v>
      </c>
      <c r="K145" s="210">
        <v>0.0536</v>
      </c>
      <c r="L145" s="211">
        <v>8249052</v>
      </c>
      <c r="M145" s="209">
        <v>118.7</v>
      </c>
      <c r="N145" s="211">
        <v>9791.62</v>
      </c>
      <c r="O145" s="210">
        <v>0.0162</v>
      </c>
      <c r="P145" s="210">
        <f>+N145/'סיכום נכסי הקרן'!total</f>
        <v>0.000305981294497044</v>
      </c>
      <c r="Q145" s="215"/>
    </row>
    <row r="146" spans="1:256">
      <c r="B146" s="213" t="str">
        <v>כלכלית אגח 5</v>
      </c>
      <c r="C146" s="186">
        <v>1980150</v>
      </c>
      <c r="D146" s="186" t="s">
        <v>154</v>
      </c>
      <c r="E146" s="186" t="s">
        <v>113</v>
      </c>
      <c r="F146" s="186" t="s">
        <v>152</v>
      </c>
      <c r="G146" s="186" t="s">
        <v>49</v>
      </c>
      <c r="H146" s="186" t="s">
        <v>86</v>
      </c>
      <c r="I146" s="214">
        <v>0.048</v>
      </c>
      <c r="J146" s="209">
        <v>1.13</v>
      </c>
      <c r="K146" s="210">
        <v>0.0324</v>
      </c>
      <c r="L146" s="211">
        <v>3463166.59</v>
      </c>
      <c r="M146" s="209">
        <v>125.27</v>
      </c>
      <c r="N146" s="211">
        <v>4338.31</v>
      </c>
      <c r="O146" s="210">
        <v>0.0081</v>
      </c>
      <c r="P146" s="210">
        <f>+N146/'סיכום נכסי הקרן'!total</f>
        <v>0.000135569161153054</v>
      </c>
      <c r="Q146" s="215"/>
    </row>
    <row r="147" spans="1:256">
      <c r="B147" s="213" t="str">
        <v>כלכלית ים אגח ז</v>
      </c>
      <c r="C147" s="186">
        <v>1980200</v>
      </c>
      <c r="D147" s="186" t="s">
        <v>154</v>
      </c>
      <c r="E147" s="186" t="s">
        <v>113</v>
      </c>
      <c r="F147" s="186" t="s">
        <v>152</v>
      </c>
      <c r="G147" s="186" t="s">
        <v>49</v>
      </c>
      <c r="H147" s="186" t="s">
        <v>86</v>
      </c>
      <c r="I147" s="214">
        <v>0.051</v>
      </c>
      <c r="J147" s="209">
        <v>1.36</v>
      </c>
      <c r="K147" s="210">
        <v>0.0377</v>
      </c>
      <c r="L147" s="211">
        <v>6988801.85</v>
      </c>
      <c r="M147" s="209">
        <v>120.01</v>
      </c>
      <c r="N147" s="211">
        <v>8387.26</v>
      </c>
      <c r="O147" s="210">
        <v>0.0236</v>
      </c>
      <c r="P147" s="210">
        <f>+N147/'סיכום נכסי הקרן'!total</f>
        <v>0.000262096024159769</v>
      </c>
      <c r="Q147" s="215"/>
    </row>
    <row r="148" spans="1:256">
      <c r="B148" s="213" t="str">
        <v>כלכלית ים ד</v>
      </c>
      <c r="C148" s="186">
        <v>1980119</v>
      </c>
      <c r="D148" s="186" t="s">
        <v>154</v>
      </c>
      <c r="E148" s="186" t="s">
        <v>113</v>
      </c>
      <c r="F148" s="186" t="s">
        <v>152</v>
      </c>
      <c r="G148" s="186" t="s">
        <v>49</v>
      </c>
      <c r="H148" s="186" t="s">
        <v>86</v>
      </c>
      <c r="I148" s="214">
        <v>0.055</v>
      </c>
      <c r="J148" s="209">
        <v>0.91</v>
      </c>
      <c r="K148" s="210">
        <v>0.0208</v>
      </c>
      <c r="L148" s="211">
        <v>133899.88</v>
      </c>
      <c r="M148" s="209">
        <v>127.48</v>
      </c>
      <c r="N148" s="211">
        <v>170.7</v>
      </c>
      <c r="O148" s="210">
        <v>0.002</v>
      </c>
      <c r="P148" s="210">
        <f>+N148/'סיכום נכסי הקרן'!total</f>
        <v>5.33425592196647e-06</v>
      </c>
      <c r="Q148" s="215"/>
    </row>
    <row r="149" spans="1:256">
      <c r="B149" s="213" t="str">
        <v>כלכלית ירושלים אגח י</v>
      </c>
      <c r="C149" s="186">
        <v>1980317</v>
      </c>
      <c r="D149" s="186" t="s">
        <v>154</v>
      </c>
      <c r="E149" s="186" t="s">
        <v>113</v>
      </c>
      <c r="F149" s="186" t="s">
        <v>152</v>
      </c>
      <c r="G149" s="186" t="s">
        <v>49</v>
      </c>
      <c r="H149" s="186" t="s">
        <v>86</v>
      </c>
      <c r="I149" s="214">
        <v>0.068</v>
      </c>
      <c r="J149" s="209">
        <v>4.7</v>
      </c>
      <c r="K149" s="210">
        <v>0.0669</v>
      </c>
      <c r="L149" s="211">
        <v>7014088</v>
      </c>
      <c r="M149" s="209">
        <v>102.89</v>
      </c>
      <c r="N149" s="211">
        <v>7216.79</v>
      </c>
      <c r="O149" s="210">
        <v>0.049</v>
      </c>
      <c r="P149" s="210">
        <f>+N149/'סיכום נכסי הקרן'!total</f>
        <v>0.000225519653163963</v>
      </c>
      <c r="Q149" s="215"/>
    </row>
    <row r="150" spans="1:256">
      <c r="B150" s="213" t="str">
        <v>כלכלית לירושלים אגח סד ו</v>
      </c>
      <c r="C150" s="186">
        <v>1980192</v>
      </c>
      <c r="D150" s="186" t="s">
        <v>154</v>
      </c>
      <c r="E150" s="186" t="s">
        <v>113</v>
      </c>
      <c r="F150" s="186" t="s">
        <v>152</v>
      </c>
      <c r="G150" s="186" t="s">
        <v>49</v>
      </c>
      <c r="H150" s="186" t="s">
        <v>86</v>
      </c>
      <c r="I150" s="214">
        <v>0.054</v>
      </c>
      <c r="J150" s="209">
        <v>3.43</v>
      </c>
      <c r="K150" s="210">
        <v>0.0746</v>
      </c>
      <c r="L150" s="211">
        <v>21003657</v>
      </c>
      <c r="M150" s="209">
        <v>112.25</v>
      </c>
      <c r="N150" s="211">
        <v>23576.61</v>
      </c>
      <c r="O150" s="210">
        <v>0.0279</v>
      </c>
      <c r="P150" s="210">
        <f>+N150/'סיכום נכסי הקרן'!total</f>
        <v>0.000736752615772665</v>
      </c>
      <c r="Q150" s="215"/>
    </row>
    <row r="151" spans="1:256">
      <c r="B151" s="213" t="str">
        <v>כלל תעשיות 14</v>
      </c>
      <c r="C151" s="186">
        <v>6080204</v>
      </c>
      <c r="D151" s="186" t="s">
        <v>155</v>
      </c>
      <c r="E151" s="186" t="s">
        <v>109</v>
      </c>
      <c r="F151" s="186" t="s">
        <v>152</v>
      </c>
      <c r="G151" s="186" t="s">
        <v>49</v>
      </c>
      <c r="H151" s="186" t="s">
        <v>86</v>
      </c>
      <c r="I151" s="214">
        <v>0.049</v>
      </c>
      <c r="J151" s="209">
        <v>5.93</v>
      </c>
      <c r="K151" s="210">
        <v>0.0346</v>
      </c>
      <c r="L151" s="211">
        <v>18141800</v>
      </c>
      <c r="M151" s="209">
        <v>129.96</v>
      </c>
      <c r="N151" s="211">
        <v>23577.08</v>
      </c>
      <c r="O151" s="210">
        <v>0.0316</v>
      </c>
      <c r="P151" s="210">
        <f>+N151/'סיכום נכסי הקרן'!total</f>
        <v>0.000736767302944799</v>
      </c>
      <c r="Q151" s="215"/>
    </row>
    <row r="152" spans="1:256">
      <c r="B152" s="213" t="str">
        <v>כלל תעשיות יג</v>
      </c>
      <c r="C152" s="186">
        <v>6080188</v>
      </c>
      <c r="D152" s="186" t="s">
        <v>155</v>
      </c>
      <c r="E152" s="186" t="s">
        <v>109</v>
      </c>
      <c r="F152" s="186" t="s">
        <v>152</v>
      </c>
      <c r="G152" s="186" t="s">
        <v>49</v>
      </c>
      <c r="H152" s="186" t="s">
        <v>86</v>
      </c>
      <c r="I152" s="214">
        <v>0.045</v>
      </c>
      <c r="J152" s="209">
        <v>2.1</v>
      </c>
      <c r="K152" s="210">
        <v>0.0129</v>
      </c>
      <c r="L152" s="211">
        <v>2762178</v>
      </c>
      <c r="M152" s="209">
        <v>133.98</v>
      </c>
      <c r="N152" s="211">
        <v>3700.77</v>
      </c>
      <c r="O152" s="210">
        <v>0.0049</v>
      </c>
      <c r="P152" s="210">
        <f>+N152/'סיכום נכסי הקרן'!total</f>
        <v>0.000115646480892419</v>
      </c>
      <c r="Q152" s="215"/>
    </row>
    <row r="153" spans="1:256">
      <c r="B153" s="213" t="str">
        <v>אדגר אגח ו</v>
      </c>
      <c r="C153" s="186">
        <v>1820141</v>
      </c>
      <c r="D153" s="186" t="s">
        <v>156</v>
      </c>
      <c r="E153" s="186" t="s">
        <v>113</v>
      </c>
      <c r="F153" s="186" t="s">
        <v>93</v>
      </c>
      <c r="G153" s="186" t="s">
        <v>54</v>
      </c>
      <c r="H153" s="186" t="s">
        <v>86</v>
      </c>
      <c r="I153" s="214">
        <v>0.061</v>
      </c>
      <c r="J153" s="209">
        <v>2.38</v>
      </c>
      <c r="K153" s="210">
        <v>0.04</v>
      </c>
      <c r="L153" s="211">
        <v>8279102</v>
      </c>
      <c r="M153" s="209">
        <v>115.55</v>
      </c>
      <c r="N153" s="211">
        <v>9566.5</v>
      </c>
      <c r="O153" s="210">
        <v>0.0414</v>
      </c>
      <c r="P153" s="210">
        <f>+N153/'סיכום נכסי הקרן'!total</f>
        <v>0.00029894645153774</v>
      </c>
      <c r="Q153" s="215"/>
    </row>
    <row r="154" spans="1:256">
      <c r="B154" s="213" t="str">
        <v>אזרם.ק8</v>
      </c>
      <c r="C154" s="186">
        <v>7150246</v>
      </c>
      <c r="D154" s="186" t="s">
        <v>151</v>
      </c>
      <c r="E154" s="186" t="s">
        <v>113</v>
      </c>
      <c r="F154" s="186" t="s">
        <v>93</v>
      </c>
      <c r="G154" s="186" t="s">
        <v>49</v>
      </c>
      <c r="H154" s="186" t="s">
        <v>86</v>
      </c>
      <c r="I154" s="214">
        <v>0.055</v>
      </c>
      <c r="J154" s="209">
        <v>2.55</v>
      </c>
      <c r="K154" s="210">
        <v>0.0389</v>
      </c>
      <c r="L154" s="211">
        <v>5734382</v>
      </c>
      <c r="M154" s="209">
        <v>124.91</v>
      </c>
      <c r="N154" s="211">
        <v>7162.82</v>
      </c>
      <c r="O154" s="210">
        <v>0.0164</v>
      </c>
      <c r="P154" s="210">
        <f>+N154/'סיכום נכסי הקרן'!total</f>
        <v>0.000223833128312712</v>
      </c>
      <c r="Q154" s="215"/>
    </row>
    <row r="155" spans="1:256">
      <c r="B155" s="213" t="str">
        <v>בזן ב</v>
      </c>
      <c r="C155" s="186">
        <v>2590263</v>
      </c>
      <c r="D155" s="186" t="s">
        <v>157</v>
      </c>
      <c r="E155" s="186" t="s">
        <v>100</v>
      </c>
      <c r="F155" s="186" t="s">
        <v>93</v>
      </c>
      <c r="G155" s="186" t="s">
        <v>49</v>
      </c>
      <c r="H155" s="186" t="s">
        <v>86</v>
      </c>
      <c r="I155" s="214">
        <v>0.046</v>
      </c>
      <c r="J155" s="209">
        <v>1.21</v>
      </c>
      <c r="K155" s="210">
        <v>0.0511</v>
      </c>
      <c r="L155" s="211">
        <v>13333626.67</v>
      </c>
      <c r="M155" s="209">
        <v>116.6</v>
      </c>
      <c r="N155" s="211">
        <v>15547.01</v>
      </c>
      <c r="O155" s="210">
        <v>0.019</v>
      </c>
      <c r="P155" s="210">
        <f>+N155/'סיכום נכסי הקרן'!total</f>
        <v>0.000485833217114071</v>
      </c>
      <c r="Q155" s="215"/>
    </row>
    <row r="156" spans="1:256">
      <c r="B156" s="213" t="str">
        <v>בזן.ק1</v>
      </c>
      <c r="C156" s="186">
        <v>2590255</v>
      </c>
      <c r="D156" s="186" t="s">
        <v>157</v>
      </c>
      <c r="E156" s="186" t="s">
        <v>100</v>
      </c>
      <c r="F156" s="186" t="s">
        <v>93</v>
      </c>
      <c r="G156" s="186" t="s">
        <v>49</v>
      </c>
      <c r="H156" s="186" t="s">
        <v>86</v>
      </c>
      <c r="I156" s="214">
        <v>0.048</v>
      </c>
      <c r="J156" s="209">
        <v>3.56</v>
      </c>
      <c r="K156" s="210">
        <v>0.0512</v>
      </c>
      <c r="L156" s="211">
        <v>6883561</v>
      </c>
      <c r="M156" s="209">
        <v>116.21</v>
      </c>
      <c r="N156" s="211">
        <v>7999.39</v>
      </c>
      <c r="O156" s="210">
        <v>0.0146</v>
      </c>
      <c r="P156" s="210">
        <f>+N156/'סיכום נכסי הקרן'!total</f>
        <v>0.000249975357232685</v>
      </c>
      <c r="Q156" s="215"/>
    </row>
    <row r="157" spans="1:256">
      <c r="B157" s="213" t="str">
        <v>הכשר.ק13</v>
      </c>
      <c r="C157" s="186">
        <v>6120125</v>
      </c>
      <c r="D157" s="186" t="s">
        <v>158</v>
      </c>
      <c r="E157" s="186" t="s">
        <v>109</v>
      </c>
      <c r="F157" s="186" t="s">
        <v>93</v>
      </c>
      <c r="G157" s="186" t="s">
        <v>49</v>
      </c>
      <c r="H157" s="186" t="s">
        <v>86</v>
      </c>
      <c r="I157" s="214">
        <v>0.053</v>
      </c>
      <c r="J157" s="209">
        <v>3.14</v>
      </c>
      <c r="K157" s="210">
        <v>0.1048</v>
      </c>
      <c r="L157" s="211">
        <v>5883394</v>
      </c>
      <c r="M157" s="209">
        <v>104.49</v>
      </c>
      <c r="N157" s="211">
        <v>6147.56</v>
      </c>
      <c r="O157" s="210">
        <v>0.0291</v>
      </c>
      <c r="P157" s="210">
        <f>+N157/'סיכום נכסי הקרן'!total</f>
        <v>0.000192106961544489</v>
      </c>
      <c r="Q157" s="215"/>
    </row>
    <row r="158" spans="1:256">
      <c r="B158" s="213" t="str">
        <v>הכשרת ישוב 12</v>
      </c>
      <c r="C158" s="186">
        <v>6120117</v>
      </c>
      <c r="D158" s="186" t="s">
        <v>158</v>
      </c>
      <c r="E158" s="186" t="s">
        <v>109</v>
      </c>
      <c r="F158" s="186" t="s">
        <v>93</v>
      </c>
      <c r="G158" s="186" t="s">
        <v>49</v>
      </c>
      <c r="H158" s="186" t="s">
        <v>86</v>
      </c>
      <c r="I158" s="214">
        <v>0.053</v>
      </c>
      <c r="J158" s="209">
        <v>2.46</v>
      </c>
      <c r="K158" s="210">
        <v>0.092</v>
      </c>
      <c r="L158" s="211">
        <v>11304804</v>
      </c>
      <c r="M158" s="209">
        <v>108.92</v>
      </c>
      <c r="N158" s="211">
        <v>12313.19</v>
      </c>
      <c r="O158" s="210">
        <v>0.0414</v>
      </c>
      <c r="P158" s="210">
        <f>+N158/'סיכום נכסי הקרן'!total</f>
        <v>0.000384778597983587</v>
      </c>
      <c r="Q158" s="215"/>
    </row>
    <row r="159" spans="1:256">
      <c r="B159" s="213" t="str">
        <v>טנדל.ק1</v>
      </c>
      <c r="C159" s="186">
        <v>1108307</v>
      </c>
      <c r="D159" s="186" t="str">
        <v>טן חברה לדלק</v>
      </c>
      <c r="E159" s="186" t="s">
        <v>142</v>
      </c>
      <c r="F159" s="186" t="s">
        <v>93</v>
      </c>
      <c r="G159" s="186" t="s">
        <v>49</v>
      </c>
      <c r="H159" s="186" t="s">
        <v>86</v>
      </c>
      <c r="I159" s="214">
        <v>0.055</v>
      </c>
      <c r="J159" s="209">
        <v>1.67</v>
      </c>
      <c r="K159" s="210">
        <v>0.0385</v>
      </c>
      <c r="L159" s="211">
        <v>4132162.37</v>
      </c>
      <c r="M159" s="209">
        <v>120.72</v>
      </c>
      <c r="N159" s="211">
        <v>4988.35</v>
      </c>
      <c r="O159" s="210">
        <v>0.0497</v>
      </c>
      <c r="P159" s="210">
        <f>+N159/'סיכום נכסי הקרן'!total</f>
        <v>0.000155882457693857</v>
      </c>
      <c r="Q159" s="215"/>
    </row>
    <row r="160" spans="1:256">
      <c r="B160" s="213" t="str">
        <v>קרגל סד א 6.1%</v>
      </c>
      <c r="C160" s="186">
        <v>2170041</v>
      </c>
      <c r="D160" s="186" t="str">
        <v>קרגל בע"מ</v>
      </c>
      <c r="E160" s="186" t="s">
        <v>145</v>
      </c>
      <c r="F160" s="186" t="s">
        <v>93</v>
      </c>
      <c r="G160" s="186" t="s">
        <v>54</v>
      </c>
      <c r="H160" s="186" t="s">
        <v>86</v>
      </c>
      <c r="I160" s="214">
        <v>0.055</v>
      </c>
      <c r="J160" s="209">
        <v>0.74</v>
      </c>
      <c r="K160" s="210">
        <v>0.0577</v>
      </c>
      <c r="L160" s="211">
        <v>1397139.5</v>
      </c>
      <c r="M160" s="209">
        <v>117.39</v>
      </c>
      <c r="N160" s="211">
        <v>1640.1</v>
      </c>
      <c r="O160" s="210">
        <v>0.0291</v>
      </c>
      <c r="P160" s="210">
        <f>+N160/'סיכום נכסי הקרן'!total</f>
        <v>5.12519808882086e-05</v>
      </c>
      <c r="Q160" s="215"/>
    </row>
    <row r="161" spans="1:256">
      <c r="B161" s="213" t="str">
        <v>אדגר.ק5</v>
      </c>
      <c r="C161" s="186">
        <v>1820133</v>
      </c>
      <c r="D161" s="186" t="s">
        <v>156</v>
      </c>
      <c r="E161" s="186" t="s">
        <v>113</v>
      </c>
      <c r="F161" s="186" t="s">
        <v>159</v>
      </c>
      <c r="G161" s="186" t="s">
        <v>49</v>
      </c>
      <c r="H161" s="186" t="s">
        <v>86</v>
      </c>
      <c r="I161" s="214">
        <v>0.047</v>
      </c>
      <c r="J161" s="209">
        <v>1.44</v>
      </c>
      <c r="K161" s="210">
        <v>0.0296</v>
      </c>
      <c r="L161" s="211">
        <v>3958566.69</v>
      </c>
      <c r="M161" s="209">
        <v>122</v>
      </c>
      <c r="N161" s="211">
        <v>4829.45</v>
      </c>
      <c r="O161" s="210">
        <v>0.0329</v>
      </c>
      <c r="P161" s="210">
        <f>+N161/'סיכום נכסי הקרן'!total</f>
        <v>0.000150916943540369</v>
      </c>
      <c r="Q161" s="215"/>
    </row>
    <row r="162" spans="1:256">
      <c r="A162" s="188"/>
      <c r="B162" s="213" t="str">
        <v>אדגר.ק7</v>
      </c>
      <c r="C162" s="186">
        <v>1820158</v>
      </c>
      <c r="D162" s="186" t="s">
        <v>156</v>
      </c>
      <c r="E162" s="186" t="s">
        <v>113</v>
      </c>
      <c r="F162" s="186" t="s">
        <v>159</v>
      </c>
      <c r="G162" s="186" t="s">
        <v>49</v>
      </c>
      <c r="H162" s="186" t="s">
        <v>86</v>
      </c>
      <c r="I162" s="214">
        <v>0.056</v>
      </c>
      <c r="J162" s="209">
        <v>3.75</v>
      </c>
      <c r="K162" s="210">
        <v>0.0519</v>
      </c>
      <c r="L162" s="211">
        <v>3020700</v>
      </c>
      <c r="M162" s="209">
        <v>107.25</v>
      </c>
      <c r="N162" s="211">
        <v>3239.7</v>
      </c>
      <c r="O162" s="210">
        <v>0.0151</v>
      </c>
      <c r="P162" s="210">
        <f>+N162/'סיכום נכסי הקרן'!total</f>
        <v>0.000101238365028675</v>
      </c>
      <c r="Q162" s="215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  <c r="AC162" s="188"/>
      <c r="AD162" s="188"/>
      <c r="AE162" s="188"/>
      <c r="AF162" s="188"/>
      <c r="AG162" s="188"/>
      <c r="AH162" s="188"/>
      <c r="AI162" s="188"/>
      <c r="AJ162" s="188"/>
      <c r="AK162" s="188"/>
      <c r="AL162" s="188"/>
      <c r="AM162" s="188"/>
      <c r="AN162" s="188"/>
      <c r="AO162" s="188"/>
      <c r="AP162" s="188"/>
      <c r="AQ162" s="188"/>
      <c r="AR162" s="188"/>
      <c r="AS162" s="188"/>
      <c r="AT162" s="188"/>
      <c r="AU162" s="188"/>
      <c r="AV162" s="188"/>
      <c r="AW162" s="188"/>
      <c r="AX162" s="188"/>
      <c r="AY162" s="188"/>
      <c r="AZ162" s="188"/>
      <c r="BA162" s="188"/>
      <c r="BB162" s="188"/>
      <c r="BC162" s="188"/>
      <c r="BD162" s="188"/>
      <c r="BE162" s="188"/>
      <c r="BF162" s="188"/>
      <c r="BG162" s="188"/>
      <c r="BH162" s="188"/>
      <c r="BI162" s="188"/>
      <c r="BJ162" s="188"/>
      <c r="BK162" s="188"/>
      <c r="BL162" s="188"/>
      <c r="BM162" s="188"/>
      <c r="BN162" s="188"/>
      <c r="BO162" s="188"/>
      <c r="BP162" s="188"/>
      <c r="BQ162" s="188"/>
      <c r="BR162" s="188"/>
      <c r="BS162" s="188"/>
      <c r="BT162" s="188"/>
      <c r="BU162" s="188"/>
      <c r="BV162" s="188"/>
      <c r="BW162" s="188"/>
      <c r="BX162" s="188"/>
      <c r="BY162" s="188"/>
      <c r="BZ162" s="188"/>
      <c r="CA162" s="188"/>
      <c r="CB162" s="188"/>
      <c r="CC162" s="188"/>
      <c r="CD162" s="188"/>
      <c r="CE162" s="188"/>
      <c r="CF162" s="188"/>
      <c r="CG162" s="188"/>
      <c r="CH162" s="188"/>
      <c r="CI162" s="188"/>
      <c r="CJ162" s="188"/>
      <c r="CK162" s="188"/>
      <c r="CL162" s="188"/>
      <c r="CM162" s="188"/>
      <c r="CN162" s="188"/>
      <c r="CO162" s="188"/>
      <c r="CP162" s="188"/>
      <c r="CQ162" s="188"/>
      <c r="CR162" s="188"/>
      <c r="CS162" s="188"/>
      <c r="CT162" s="188"/>
      <c r="CU162" s="188"/>
      <c r="CV162" s="188"/>
      <c r="CW162" s="188"/>
      <c r="CX162" s="188"/>
      <c r="CY162" s="188"/>
      <c r="CZ162" s="188"/>
      <c r="DA162" s="188"/>
      <c r="DB162" s="188"/>
      <c r="DC162" s="188"/>
      <c r="DD162" s="188"/>
      <c r="DE162" s="188"/>
      <c r="DF162" s="188"/>
      <c r="DG162" s="188"/>
      <c r="DH162" s="188"/>
      <c r="DI162" s="188"/>
      <c r="DJ162" s="188"/>
      <c r="DK162" s="188"/>
      <c r="DL162" s="188"/>
      <c r="DM162" s="188"/>
      <c r="DN162" s="188"/>
      <c r="DO162" s="188"/>
      <c r="DP162" s="188"/>
      <c r="DQ162" s="188"/>
      <c r="DR162" s="188"/>
      <c r="DS162" s="188"/>
      <c r="DT162" s="188"/>
      <c r="DU162" s="188"/>
      <c r="DV162" s="188"/>
      <c r="DW162" s="188"/>
      <c r="DX162" s="188"/>
      <c r="DY162" s="188"/>
      <c r="DZ162" s="188"/>
      <c r="EA162" s="188"/>
      <c r="EB162" s="188"/>
      <c r="EC162" s="188"/>
      <c r="ED162" s="188"/>
      <c r="EE162" s="188"/>
      <c r="EF162" s="188"/>
      <c r="EG162" s="188"/>
      <c r="EH162" s="188"/>
      <c r="EI162" s="188"/>
      <c r="EJ162" s="188"/>
      <c r="EK162" s="188"/>
      <c r="EL162" s="188"/>
      <c r="EM162" s="188"/>
      <c r="EN162" s="188"/>
      <c r="EO162" s="188"/>
      <c r="EP162" s="188"/>
      <c r="EQ162" s="188"/>
      <c r="ER162" s="188"/>
      <c r="ES162" s="188"/>
      <c r="ET162" s="188"/>
      <c r="EU162" s="188"/>
      <c r="EV162" s="188"/>
      <c r="EW162" s="188"/>
      <c r="EX162" s="188"/>
      <c r="EY162" s="188"/>
      <c r="EZ162" s="188"/>
      <c r="FA162" s="188"/>
      <c r="FB162" s="188"/>
      <c r="FC162" s="188"/>
      <c r="FD162" s="188"/>
      <c r="FE162" s="188"/>
      <c r="FF162" s="188"/>
      <c r="FG162" s="188"/>
      <c r="FH162" s="188"/>
      <c r="FI162" s="188"/>
      <c r="FJ162" s="188"/>
      <c r="FK162" s="188"/>
      <c r="FL162" s="188"/>
      <c r="FM162" s="188"/>
      <c r="FN162" s="188"/>
      <c r="FO162" s="188"/>
      <c r="FP162" s="188"/>
      <c r="FQ162" s="188"/>
      <c r="FR162" s="188"/>
      <c r="FS162" s="188"/>
      <c r="FT162" s="188"/>
      <c r="FU162" s="188"/>
      <c r="FV162" s="188"/>
      <c r="FW162" s="188"/>
      <c r="FX162" s="188"/>
      <c r="FY162" s="188"/>
      <c r="FZ162" s="188"/>
      <c r="GA162" s="188"/>
      <c r="GB162" s="188"/>
      <c r="GC162" s="188"/>
      <c r="GD162" s="188"/>
      <c r="GE162" s="188"/>
      <c r="GF162" s="188"/>
      <c r="GG162" s="188"/>
      <c r="GH162" s="188"/>
      <c r="GI162" s="188"/>
      <c r="GJ162" s="188"/>
      <c r="GK162" s="188"/>
      <c r="GL162" s="188"/>
      <c r="GM162" s="188"/>
      <c r="GN162" s="188"/>
      <c r="GO162" s="188"/>
      <c r="GP162" s="188"/>
      <c r="GQ162" s="188"/>
      <c r="GR162" s="188"/>
      <c r="GS162" s="188"/>
      <c r="GT162" s="188"/>
      <c r="GU162" s="188"/>
      <c r="GV162" s="188"/>
      <c r="GW162" s="188"/>
      <c r="GX162" s="188"/>
      <c r="GY162" s="188"/>
      <c r="GZ162" s="188"/>
      <c r="HA162" s="188"/>
      <c r="HB162" s="188"/>
      <c r="HC162" s="188"/>
      <c r="HD162" s="188"/>
      <c r="HE162" s="188"/>
      <c r="HF162" s="188"/>
      <c r="HG162" s="188"/>
      <c r="HH162" s="188"/>
      <c r="HI162" s="188"/>
      <c r="HJ162" s="188"/>
      <c r="HK162" s="188"/>
      <c r="HL162" s="188"/>
      <c r="HM162" s="188"/>
      <c r="HN162" s="188"/>
      <c r="HO162" s="188"/>
      <c r="HP162" s="188"/>
      <c r="HQ162" s="188"/>
      <c r="HR162" s="188"/>
      <c r="HS162" s="188"/>
      <c r="HT162" s="188"/>
      <c r="HU162" s="188"/>
      <c r="HV162" s="188"/>
      <c r="HW162" s="188"/>
      <c r="HX162" s="188"/>
      <c r="HY162" s="188"/>
      <c r="HZ162" s="188"/>
      <c r="IA162" s="188"/>
      <c r="IB162" s="188"/>
      <c r="IC162" s="188"/>
      <c r="ID162" s="188"/>
      <c r="IE162" s="188"/>
      <c r="IF162" s="188"/>
      <c r="IG162" s="188"/>
      <c r="IH162" s="188"/>
      <c r="II162" s="188"/>
      <c r="IJ162" s="188"/>
      <c r="IK162" s="188"/>
      <c r="IL162" s="188"/>
      <c r="IM162" s="188"/>
      <c r="IN162" s="188"/>
      <c r="IO162" s="188"/>
      <c r="IP162" s="188"/>
      <c r="IQ162" s="188"/>
      <c r="IR162" s="188"/>
      <c r="IS162" s="188"/>
      <c r="IT162" s="188"/>
      <c r="IU162" s="188"/>
      <c r="IV162" s="188"/>
    </row>
    <row r="163" spans="1:256">
      <c r="B163" s="213" t="str">
        <v>דיסקונט השקעות סד 6</v>
      </c>
      <c r="C163" s="186">
        <v>6390207</v>
      </c>
      <c r="D163" s="186" t="s">
        <v>160</v>
      </c>
      <c r="E163" s="186" t="s">
        <v>109</v>
      </c>
      <c r="F163" s="186" t="s">
        <v>159</v>
      </c>
      <c r="G163" s="186" t="s">
        <v>49</v>
      </c>
      <c r="H163" s="186" t="s">
        <v>86</v>
      </c>
      <c r="I163" s="214">
        <v>0.05</v>
      </c>
      <c r="J163" s="209">
        <v>6.7</v>
      </c>
      <c r="K163" s="210">
        <v>0.0927</v>
      </c>
      <c r="L163" s="211">
        <v>28110338</v>
      </c>
      <c r="M163" s="209">
        <v>90.81</v>
      </c>
      <c r="N163" s="211">
        <v>25527</v>
      </c>
      <c r="O163" s="210">
        <v>0.0224</v>
      </c>
      <c r="P163" s="210">
        <f>+N163/'סיכום נכסי הקרן'!total</f>
        <v>0.000797700942706726</v>
      </c>
      <c r="Q163" s="215"/>
    </row>
    <row r="164" spans="1:256">
      <c r="A164" s="188"/>
      <c r="B164" s="213" t="str">
        <v>דיסקונט שטר הון 1</v>
      </c>
      <c r="C164" s="186">
        <v>6910095</v>
      </c>
      <c r="D164" s="186" t="s">
        <v>131</v>
      </c>
      <c r="E164" s="186" t="s">
        <v>98</v>
      </c>
      <c r="F164" s="186" t="s">
        <v>159</v>
      </c>
      <c r="G164" s="186" t="s">
        <v>49</v>
      </c>
      <c r="H164" s="186" t="s">
        <v>86</v>
      </c>
      <c r="I164" s="214">
        <v>0.051</v>
      </c>
      <c r="J164" s="209">
        <v>7.25</v>
      </c>
      <c r="K164" s="210">
        <v>0.0335</v>
      </c>
      <c r="L164" s="211">
        <v>42150577</v>
      </c>
      <c r="M164" s="209">
        <v>134.67</v>
      </c>
      <c r="N164" s="211">
        <v>57402.05</v>
      </c>
      <c r="O164" s="210">
        <v>0.0367</v>
      </c>
      <c r="P164" s="210">
        <f>+N164/'סיכום נכסי הקרן'!total</f>
        <v>0.0017937740195988</v>
      </c>
      <c r="Q164" s="215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  <c r="AE164" s="188"/>
      <c r="AF164" s="188"/>
      <c r="AG164" s="188"/>
      <c r="AH164" s="188"/>
      <c r="AI164" s="188"/>
      <c r="AJ164" s="188"/>
      <c r="AK164" s="188"/>
      <c r="AL164" s="188"/>
      <c r="AM164" s="188"/>
      <c r="AN164" s="188"/>
      <c r="AO164" s="188"/>
      <c r="AP164" s="188"/>
      <c r="AQ164" s="188"/>
      <c r="AR164" s="188"/>
      <c r="AS164" s="188"/>
      <c r="AT164" s="188"/>
      <c r="AU164" s="188"/>
      <c r="AV164" s="188"/>
      <c r="AW164" s="188"/>
      <c r="AX164" s="188"/>
      <c r="AY164" s="188"/>
      <c r="AZ164" s="188"/>
      <c r="BA164" s="188"/>
      <c r="BB164" s="188"/>
      <c r="BC164" s="188"/>
      <c r="BD164" s="188"/>
      <c r="BE164" s="188"/>
      <c r="BF164" s="188"/>
      <c r="BG164" s="188"/>
      <c r="BH164" s="188"/>
      <c r="BI164" s="188"/>
      <c r="BJ164" s="188"/>
      <c r="BK164" s="188"/>
      <c r="BL164" s="188"/>
      <c r="BM164" s="188"/>
      <c r="BN164" s="188"/>
      <c r="BO164" s="188"/>
      <c r="BP164" s="188"/>
      <c r="BQ164" s="188"/>
      <c r="BR164" s="188"/>
      <c r="BS164" s="188"/>
      <c r="BT164" s="188"/>
      <c r="BU164" s="188"/>
      <c r="BV164" s="188"/>
      <c r="BW164" s="188"/>
      <c r="BX164" s="188"/>
      <c r="BY164" s="188"/>
      <c r="BZ164" s="188"/>
      <c r="CA164" s="188"/>
      <c r="CB164" s="188"/>
      <c r="CC164" s="188"/>
      <c r="CD164" s="188"/>
      <c r="CE164" s="188"/>
      <c r="CF164" s="188"/>
      <c r="CG164" s="188"/>
      <c r="CH164" s="188"/>
      <c r="CI164" s="188"/>
      <c r="CJ164" s="188"/>
      <c r="CK164" s="188"/>
      <c r="CL164" s="188"/>
      <c r="CM164" s="188"/>
      <c r="CN164" s="188"/>
      <c r="CO164" s="188"/>
      <c r="CP164" s="188"/>
      <c r="CQ164" s="188"/>
      <c r="CR164" s="188"/>
      <c r="CS164" s="188"/>
      <c r="CT164" s="188"/>
      <c r="CU164" s="188"/>
      <c r="CV164" s="188"/>
      <c r="CW164" s="188"/>
      <c r="CX164" s="188"/>
      <c r="CY164" s="188"/>
      <c r="CZ164" s="188"/>
      <c r="DA164" s="188"/>
      <c r="DB164" s="188"/>
      <c r="DC164" s="188"/>
      <c r="DD164" s="188"/>
      <c r="DE164" s="188"/>
      <c r="DF164" s="188"/>
      <c r="DG164" s="188"/>
      <c r="DH164" s="188"/>
      <c r="DI164" s="188"/>
      <c r="DJ164" s="188"/>
      <c r="DK164" s="188"/>
      <c r="DL164" s="188"/>
      <c r="DM164" s="188"/>
      <c r="DN164" s="188"/>
      <c r="DO164" s="188"/>
      <c r="DP164" s="188"/>
      <c r="DQ164" s="188"/>
      <c r="DR164" s="188"/>
      <c r="DS164" s="188"/>
      <c r="DT164" s="188"/>
      <c r="DU164" s="188"/>
      <c r="DV164" s="188"/>
      <c r="DW164" s="188"/>
      <c r="DX164" s="188"/>
      <c r="DY164" s="188"/>
      <c r="DZ164" s="188"/>
      <c r="EA164" s="188"/>
      <c r="EB164" s="188"/>
      <c r="EC164" s="188"/>
      <c r="ED164" s="188"/>
      <c r="EE164" s="188"/>
      <c r="EF164" s="188"/>
      <c r="EG164" s="188"/>
      <c r="EH164" s="188"/>
      <c r="EI164" s="188"/>
      <c r="EJ164" s="188"/>
      <c r="EK164" s="188"/>
      <c r="EL164" s="188"/>
      <c r="EM164" s="188"/>
      <c r="EN164" s="188"/>
      <c r="EO164" s="188"/>
      <c r="EP164" s="188"/>
      <c r="EQ164" s="188"/>
      <c r="ER164" s="188"/>
      <c r="ES164" s="188"/>
      <c r="ET164" s="188"/>
      <c r="EU164" s="188"/>
      <c r="EV164" s="188"/>
      <c r="EW164" s="188"/>
      <c r="EX164" s="188"/>
      <c r="EY164" s="188"/>
      <c r="EZ164" s="188"/>
      <c r="FA164" s="188"/>
      <c r="FB164" s="188"/>
      <c r="FC164" s="188"/>
      <c r="FD164" s="188"/>
      <c r="FE164" s="188"/>
      <c r="FF164" s="188"/>
      <c r="FG164" s="188"/>
      <c r="FH164" s="188"/>
      <c r="FI164" s="188"/>
      <c r="FJ164" s="188"/>
      <c r="FK164" s="188"/>
      <c r="FL164" s="188"/>
      <c r="FM164" s="188"/>
      <c r="FN164" s="188"/>
      <c r="FO164" s="188"/>
      <c r="FP164" s="188"/>
      <c r="FQ164" s="188"/>
      <c r="FR164" s="188"/>
      <c r="FS164" s="188"/>
      <c r="FT164" s="188"/>
      <c r="FU164" s="188"/>
      <c r="FV164" s="188"/>
      <c r="FW164" s="188"/>
      <c r="FX164" s="188"/>
      <c r="FY164" s="188"/>
      <c r="FZ164" s="188"/>
      <c r="GA164" s="188"/>
      <c r="GB164" s="188"/>
      <c r="GC164" s="188"/>
      <c r="GD164" s="188"/>
      <c r="GE164" s="188"/>
      <c r="GF164" s="188"/>
      <c r="GG164" s="188"/>
      <c r="GH164" s="188"/>
      <c r="GI164" s="188"/>
      <c r="GJ164" s="188"/>
      <c r="GK164" s="188"/>
      <c r="GL164" s="188"/>
      <c r="GM164" s="188"/>
      <c r="GN164" s="188"/>
      <c r="GO164" s="188"/>
      <c r="GP164" s="188"/>
      <c r="GQ164" s="188"/>
      <c r="GR164" s="188"/>
      <c r="GS164" s="188"/>
      <c r="GT164" s="188"/>
      <c r="GU164" s="188"/>
      <c r="GV164" s="188"/>
      <c r="GW164" s="188"/>
      <c r="GX164" s="188"/>
      <c r="GY164" s="188"/>
      <c r="GZ164" s="188"/>
      <c r="HA164" s="188"/>
      <c r="HB164" s="188"/>
      <c r="HC164" s="188"/>
      <c r="HD164" s="188"/>
      <c r="HE164" s="188"/>
      <c r="HF164" s="188"/>
      <c r="HG164" s="188"/>
      <c r="HH164" s="188"/>
      <c r="HI164" s="188"/>
      <c r="HJ164" s="188"/>
      <c r="HK164" s="188"/>
      <c r="HL164" s="188"/>
      <c r="HM164" s="188"/>
      <c r="HN164" s="188"/>
      <c r="HO164" s="188"/>
      <c r="HP164" s="188"/>
      <c r="HQ164" s="188"/>
      <c r="HR164" s="188"/>
      <c r="HS164" s="188"/>
      <c r="HT164" s="188"/>
      <c r="HU164" s="188"/>
      <c r="HV164" s="188"/>
      <c r="HW164" s="188"/>
      <c r="HX164" s="188"/>
      <c r="HY164" s="188"/>
      <c r="HZ164" s="188"/>
      <c r="IA164" s="188"/>
      <c r="IB164" s="188"/>
      <c r="IC164" s="188"/>
      <c r="ID164" s="188"/>
      <c r="IE164" s="188"/>
      <c r="IF164" s="188"/>
      <c r="IG164" s="188"/>
      <c r="IH164" s="188"/>
      <c r="II164" s="188"/>
      <c r="IJ164" s="188"/>
      <c r="IK164" s="188"/>
      <c r="IL164" s="188"/>
      <c r="IM164" s="188"/>
      <c r="IN164" s="188"/>
      <c r="IO164" s="188"/>
      <c r="IP164" s="188"/>
      <c r="IQ164" s="188"/>
      <c r="IR164" s="188"/>
      <c r="IS164" s="188"/>
      <c r="IT164" s="188"/>
      <c r="IU164" s="188"/>
      <c r="IV164" s="188"/>
    </row>
    <row r="165" spans="1:256">
      <c r="B165" s="213" t="str">
        <v>דלק ישראל אגח 1</v>
      </c>
      <c r="C165" s="186">
        <v>6360069</v>
      </c>
      <c r="D165" s="186" t="s">
        <v>161</v>
      </c>
      <c r="E165" s="186" t="s">
        <v>142</v>
      </c>
      <c r="F165" s="186" t="s">
        <v>159</v>
      </c>
      <c r="G165" s="186" t="s">
        <v>49</v>
      </c>
      <c r="H165" s="186" t="s">
        <v>86</v>
      </c>
      <c r="I165" s="214">
        <v>0.051</v>
      </c>
      <c r="J165" s="209">
        <v>1.74</v>
      </c>
      <c r="K165" s="210">
        <v>0.0339</v>
      </c>
      <c r="L165" s="211">
        <v>18657293.84</v>
      </c>
      <c r="M165" s="209">
        <v>124.97</v>
      </c>
      <c r="N165" s="211">
        <v>23316.02</v>
      </c>
      <c r="O165" s="210">
        <v>0.028</v>
      </c>
      <c r="P165" s="210">
        <f>+N165/'סיכום נכסי הקרן'!total</f>
        <v>0.000728609360056758</v>
      </c>
      <c r="Q165" s="215"/>
    </row>
    <row r="166" spans="1:256">
      <c r="B166" s="213" t="str">
        <v>דסקונט  השקעות .ק4</v>
      </c>
      <c r="C166" s="186">
        <v>6390157</v>
      </c>
      <c r="D166" s="186" t="s">
        <v>160</v>
      </c>
      <c r="E166" s="186" t="s">
        <v>109</v>
      </c>
      <c r="F166" s="186" t="s">
        <v>159</v>
      </c>
      <c r="G166" s="186" t="s">
        <v>49</v>
      </c>
      <c r="H166" s="186" t="s">
        <v>86</v>
      </c>
      <c r="I166" s="214">
        <v>0.05</v>
      </c>
      <c r="J166" s="209">
        <v>1.39</v>
      </c>
      <c r="K166" s="210">
        <v>0.0907</v>
      </c>
      <c r="L166" s="211">
        <v>19240529.6</v>
      </c>
      <c r="M166" s="209">
        <v>120.95</v>
      </c>
      <c r="N166" s="211">
        <v>23271.42</v>
      </c>
      <c r="O166" s="210">
        <v>0.0123</v>
      </c>
      <c r="P166" s="210">
        <f>+N166/'סיכום נכסי הקרן'!total</f>
        <v>0.000727215641169121</v>
      </c>
      <c r="Q166" s="215"/>
    </row>
    <row r="167" spans="1:256">
      <c r="B167" s="213" t="str">
        <v>דסקש.ק8</v>
      </c>
      <c r="C167" s="186">
        <v>6390223</v>
      </c>
      <c r="D167" s="186" t="s">
        <v>160</v>
      </c>
      <c r="E167" s="186" t="s">
        <v>109</v>
      </c>
      <c r="F167" s="186" t="s">
        <v>159</v>
      </c>
      <c r="G167" s="186" t="s">
        <v>49</v>
      </c>
      <c r="H167" s="186" t="s">
        <v>86</v>
      </c>
      <c r="I167" s="214">
        <v>0.045</v>
      </c>
      <c r="J167" s="209">
        <v>3.25</v>
      </c>
      <c r="K167" s="210">
        <v>0.0852</v>
      </c>
      <c r="L167" s="211">
        <v>3343267</v>
      </c>
      <c r="M167" s="209">
        <v>107.75</v>
      </c>
      <c r="N167" s="211">
        <v>3602.37</v>
      </c>
      <c r="O167" s="210">
        <v>0.0179</v>
      </c>
      <c r="P167" s="210">
        <f>+N167/'סיכום נכסי הקרן'!total</f>
        <v>0.000112571549534941</v>
      </c>
      <c r="Q167" s="215"/>
    </row>
    <row r="168" spans="1:256">
      <c r="B168" s="213" t="str">
        <v>אדרי אל אגח ב</v>
      </c>
      <c r="C168" s="186">
        <v>1123371</v>
      </c>
      <c r="D168" s="186" t="str">
        <v>אדרי אל</v>
      </c>
      <c r="E168" s="186" t="s">
        <v>113</v>
      </c>
      <c r="F168" s="186" t="str">
        <v>BBB-</v>
      </c>
      <c r="G168" s="186" t="s">
        <v>49</v>
      </c>
      <c r="H168" s="186" t="s">
        <v>86</v>
      </c>
      <c r="I168" s="214">
        <v>0.051</v>
      </c>
      <c r="J168" s="209">
        <v>3.52</v>
      </c>
      <c r="K168" s="210">
        <v>0.0492</v>
      </c>
      <c r="L168" s="211">
        <v>9413294.6</v>
      </c>
      <c r="M168" s="209">
        <v>105.11</v>
      </c>
      <c r="N168" s="211">
        <v>9894.31</v>
      </c>
      <c r="O168" s="210">
        <v>0.0337</v>
      </c>
      <c r="P168" s="210">
        <f>+N168/'סיכום נכסי הקרן'!total</f>
        <v>0.000309190285361875</v>
      </c>
      <c r="Q168" s="215"/>
    </row>
    <row r="169" spans="1:256">
      <c r="B169" s="213" t="str">
        <v>מפעלים פטרוכימיים סד 2</v>
      </c>
      <c r="C169" s="186">
        <v>7560048</v>
      </c>
      <c r="D169" s="186" t="s">
        <v>162</v>
      </c>
      <c r="E169" s="186" t="s">
        <v>100</v>
      </c>
      <c r="F169" s="186" t="s">
        <v>163</v>
      </c>
      <c r="G169" s="186" t="s">
        <v>54</v>
      </c>
      <c r="H169" s="186" t="s">
        <v>86</v>
      </c>
      <c r="I169" s="214">
        <v>0.051</v>
      </c>
      <c r="J169" s="209">
        <v>5.59</v>
      </c>
      <c r="K169" s="210">
        <v>0.1552</v>
      </c>
      <c r="L169" s="211">
        <v>756045</v>
      </c>
      <c r="M169" s="209">
        <v>68.55</v>
      </c>
      <c r="N169" s="211">
        <v>518.27</v>
      </c>
      <c r="O169" s="210">
        <v>0.0015</v>
      </c>
      <c r="P169" s="210">
        <f>+N169/'סיכום נכסי הקרן'!total</f>
        <v>1.61955759617901e-05</v>
      </c>
      <c r="Q169" s="215"/>
    </row>
    <row r="170" spans="1:256">
      <c r="B170" s="213" t="str">
        <v>קרדן אן וי אגח 1 4.45%</v>
      </c>
      <c r="C170" s="186">
        <v>1105535</v>
      </c>
      <c r="D170" s="186" t="s">
        <v>164</v>
      </c>
      <c r="E170" s="186" t="s">
        <v>109</v>
      </c>
      <c r="F170" s="186" t="s">
        <v>165</v>
      </c>
      <c r="G170" s="186" t="s">
        <v>49</v>
      </c>
      <c r="H170" s="186" t="s">
        <v>86</v>
      </c>
      <c r="I170" s="214">
        <v>0.045</v>
      </c>
      <c r="J170" s="209">
        <v>1.65</v>
      </c>
      <c r="K170" s="210">
        <v>0.4462</v>
      </c>
      <c r="L170" s="211">
        <v>4073784</v>
      </c>
      <c r="M170" s="209">
        <v>67.51</v>
      </c>
      <c r="N170" s="211">
        <v>2750.21</v>
      </c>
      <c r="O170" s="210">
        <v>0.0046</v>
      </c>
      <c r="P170" s="210">
        <f>+N170/'סיכום נכסי הקרן'!total</f>
        <v>8.59421439903422e-05</v>
      </c>
      <c r="Q170" s="215"/>
    </row>
    <row r="171" spans="1:256">
      <c r="A171" s="188"/>
      <c r="B171" s="213" t="str">
        <v>קרנו.ק2</v>
      </c>
      <c r="C171" s="186">
        <v>1113034</v>
      </c>
      <c r="D171" s="186" t="s">
        <v>164</v>
      </c>
      <c r="E171" s="186" t="s">
        <v>109</v>
      </c>
      <c r="F171" s="186" t="s">
        <v>165</v>
      </c>
      <c r="G171" s="186" t="s">
        <v>49</v>
      </c>
      <c r="H171" s="186" t="s">
        <v>86</v>
      </c>
      <c r="I171" s="214">
        <v>0.049</v>
      </c>
      <c r="J171" s="209">
        <v>2.67</v>
      </c>
      <c r="K171" s="210">
        <v>0.3204</v>
      </c>
      <c r="L171" s="211">
        <v>16543536</v>
      </c>
      <c r="M171" s="209">
        <v>59.01</v>
      </c>
      <c r="N171" s="211">
        <v>9762.34</v>
      </c>
      <c r="O171" s="210">
        <v>0.0124</v>
      </c>
      <c r="P171" s="210">
        <f>+N171/'סיכום נכסי הקרן'!total</f>
        <v>0.000305066314922379</v>
      </c>
      <c r="Q171" s="215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8"/>
      <c r="AT171" s="188"/>
      <c r="AU171" s="188"/>
      <c r="AV171" s="188"/>
      <c r="AW171" s="188"/>
      <c r="AX171" s="188"/>
      <c r="AY171" s="188"/>
      <c r="AZ171" s="188"/>
      <c r="BA171" s="188"/>
      <c r="BB171" s="188"/>
      <c r="BC171" s="188"/>
      <c r="BD171" s="188"/>
      <c r="BE171" s="188"/>
      <c r="BF171" s="188"/>
      <c r="BG171" s="188"/>
      <c r="BH171" s="188"/>
      <c r="BI171" s="188"/>
      <c r="BJ171" s="188"/>
      <c r="BK171" s="188"/>
      <c r="BL171" s="188"/>
      <c r="BM171" s="188"/>
      <c r="BN171" s="188"/>
      <c r="BO171" s="188"/>
      <c r="BP171" s="188"/>
      <c r="BQ171" s="188"/>
      <c r="BR171" s="188"/>
      <c r="BS171" s="188"/>
      <c r="BT171" s="188"/>
      <c r="BU171" s="188"/>
      <c r="BV171" s="188"/>
      <c r="BW171" s="188"/>
      <c r="BX171" s="188"/>
      <c r="BY171" s="188"/>
      <c r="BZ171" s="188"/>
      <c r="CA171" s="188"/>
      <c r="CB171" s="188"/>
      <c r="CC171" s="188"/>
      <c r="CD171" s="188"/>
      <c r="CE171" s="188"/>
      <c r="CF171" s="188"/>
      <c r="CG171" s="188"/>
      <c r="CH171" s="188"/>
      <c r="CI171" s="188"/>
      <c r="CJ171" s="188"/>
      <c r="CK171" s="188"/>
      <c r="CL171" s="188"/>
      <c r="CM171" s="188"/>
      <c r="CN171" s="188"/>
      <c r="CO171" s="188"/>
      <c r="CP171" s="188"/>
      <c r="CQ171" s="188"/>
      <c r="CR171" s="188"/>
      <c r="CS171" s="188"/>
      <c r="CT171" s="188"/>
      <c r="CU171" s="188"/>
      <c r="CV171" s="188"/>
      <c r="CW171" s="188"/>
      <c r="CX171" s="188"/>
      <c r="CY171" s="188"/>
      <c r="CZ171" s="188"/>
      <c r="DA171" s="188"/>
      <c r="DB171" s="188"/>
      <c r="DC171" s="188"/>
      <c r="DD171" s="188"/>
      <c r="DE171" s="188"/>
      <c r="DF171" s="188"/>
      <c r="DG171" s="188"/>
      <c r="DH171" s="188"/>
      <c r="DI171" s="188"/>
      <c r="DJ171" s="188"/>
      <c r="DK171" s="188"/>
      <c r="DL171" s="188"/>
      <c r="DM171" s="188"/>
      <c r="DN171" s="188"/>
      <c r="DO171" s="188"/>
      <c r="DP171" s="188"/>
      <c r="DQ171" s="188"/>
      <c r="DR171" s="188"/>
      <c r="DS171" s="188"/>
      <c r="DT171" s="188"/>
      <c r="DU171" s="188"/>
      <c r="DV171" s="188"/>
      <c r="DW171" s="188"/>
      <c r="DX171" s="188"/>
      <c r="DY171" s="188"/>
      <c r="DZ171" s="188"/>
      <c r="EA171" s="188"/>
      <c r="EB171" s="188"/>
      <c r="EC171" s="188"/>
      <c r="ED171" s="188"/>
      <c r="EE171" s="188"/>
      <c r="EF171" s="188"/>
      <c r="EG171" s="188"/>
      <c r="EH171" s="188"/>
      <c r="EI171" s="188"/>
      <c r="EJ171" s="188"/>
      <c r="EK171" s="188"/>
      <c r="EL171" s="188"/>
      <c r="EM171" s="188"/>
      <c r="EN171" s="188"/>
      <c r="EO171" s="188"/>
      <c r="EP171" s="188"/>
      <c r="EQ171" s="188"/>
      <c r="ER171" s="188"/>
      <c r="ES171" s="188"/>
      <c r="ET171" s="188"/>
      <c r="EU171" s="188"/>
      <c r="EV171" s="188"/>
      <c r="EW171" s="188"/>
      <c r="EX171" s="188"/>
      <c r="EY171" s="188"/>
      <c r="EZ171" s="188"/>
      <c r="FA171" s="188"/>
      <c r="FB171" s="188"/>
      <c r="FC171" s="188"/>
      <c r="FD171" s="188"/>
      <c r="FE171" s="188"/>
      <c r="FF171" s="188"/>
      <c r="FG171" s="188"/>
      <c r="FH171" s="188"/>
      <c r="FI171" s="188"/>
      <c r="FJ171" s="188"/>
      <c r="FK171" s="188"/>
      <c r="FL171" s="188"/>
      <c r="FM171" s="188"/>
      <c r="FN171" s="188"/>
      <c r="FO171" s="188"/>
      <c r="FP171" s="188"/>
      <c r="FQ171" s="188"/>
      <c r="FR171" s="188"/>
      <c r="FS171" s="188"/>
      <c r="FT171" s="188"/>
      <c r="FU171" s="188"/>
      <c r="FV171" s="188"/>
      <c r="FW171" s="188"/>
      <c r="FX171" s="188"/>
      <c r="FY171" s="188"/>
      <c r="FZ171" s="188"/>
      <c r="GA171" s="188"/>
      <c r="GB171" s="188"/>
      <c r="GC171" s="188"/>
      <c r="GD171" s="188"/>
      <c r="GE171" s="188"/>
      <c r="GF171" s="188"/>
      <c r="GG171" s="188"/>
      <c r="GH171" s="188"/>
      <c r="GI171" s="188"/>
      <c r="GJ171" s="188"/>
      <c r="GK171" s="188"/>
      <c r="GL171" s="188"/>
      <c r="GM171" s="188"/>
      <c r="GN171" s="188"/>
      <c r="GO171" s="188"/>
      <c r="GP171" s="188"/>
      <c r="GQ171" s="188"/>
      <c r="GR171" s="188"/>
      <c r="GS171" s="188"/>
      <c r="GT171" s="188"/>
      <c r="GU171" s="188"/>
      <c r="GV171" s="188"/>
      <c r="GW171" s="188"/>
      <c r="GX171" s="188"/>
      <c r="GY171" s="188"/>
      <c r="GZ171" s="188"/>
      <c r="HA171" s="188"/>
      <c r="HB171" s="188"/>
      <c r="HC171" s="188"/>
      <c r="HD171" s="188"/>
      <c r="HE171" s="188"/>
      <c r="HF171" s="188"/>
      <c r="HG171" s="188"/>
      <c r="HH171" s="188"/>
      <c r="HI171" s="188"/>
      <c r="HJ171" s="188"/>
      <c r="HK171" s="188"/>
      <c r="HL171" s="188"/>
      <c r="HM171" s="188"/>
      <c r="HN171" s="188"/>
      <c r="HO171" s="188"/>
      <c r="HP171" s="188"/>
      <c r="HQ171" s="188"/>
      <c r="HR171" s="188"/>
      <c r="HS171" s="188"/>
      <c r="HT171" s="188"/>
      <c r="HU171" s="188"/>
      <c r="HV171" s="188"/>
      <c r="HW171" s="188"/>
      <c r="HX171" s="188"/>
      <c r="HY171" s="188"/>
      <c r="HZ171" s="188"/>
      <c r="IA171" s="188"/>
      <c r="IB171" s="188"/>
      <c r="IC171" s="188"/>
      <c r="ID171" s="188"/>
      <c r="IE171" s="188"/>
      <c r="IF171" s="188"/>
      <c r="IG171" s="188"/>
      <c r="IH171" s="188"/>
      <c r="II171" s="188"/>
      <c r="IJ171" s="188"/>
      <c r="IK171" s="188"/>
      <c r="IL171" s="188"/>
      <c r="IM171" s="188"/>
      <c r="IN171" s="188"/>
      <c r="IO171" s="188"/>
      <c r="IP171" s="188"/>
      <c r="IQ171" s="188"/>
      <c r="IR171" s="188"/>
      <c r="IS171" s="188"/>
      <c r="IT171" s="188"/>
      <c r="IU171" s="188"/>
      <c r="IV171" s="188"/>
    </row>
    <row r="172" spans="1:256">
      <c r="B172" s="213" t="str">
        <v>א. לוי השקעות ובניו סד ד</v>
      </c>
      <c r="C172" s="186">
        <v>7190077</v>
      </c>
      <c r="D172" s="186" t="s">
        <v>166</v>
      </c>
      <c r="E172" s="186" t="s">
        <v>113</v>
      </c>
      <c r="F172" s="186" t="s">
        <v>167</v>
      </c>
      <c r="G172" s="186" t="s">
        <v>54</v>
      </c>
      <c r="H172" s="186" t="s">
        <v>86</v>
      </c>
      <c r="I172" s="214">
        <v>0.061</v>
      </c>
      <c r="J172" s="209">
        <v>0.48</v>
      </c>
      <c r="K172" s="210">
        <v>0.8718</v>
      </c>
      <c r="L172" s="211">
        <v>358512.28</v>
      </c>
      <c r="M172" s="209">
        <v>91</v>
      </c>
      <c r="N172" s="211">
        <v>326.25</v>
      </c>
      <c r="O172" s="210">
        <v>0.0258</v>
      </c>
      <c r="P172" s="210">
        <f>+N172/'סיכום נכסי הקרן'!total</f>
        <v>1.019508491237e-05</v>
      </c>
      <c r="Q172" s="215"/>
    </row>
    <row r="173" spans="1:256">
      <c r="B173" s="213" t="str">
        <v>אורד אגח א</v>
      </c>
      <c r="C173" s="186">
        <v>1104728</v>
      </c>
      <c r="D173" s="186" t="str">
        <v>אורד בע"מ</v>
      </c>
      <c r="E173" s="186" t="s">
        <v>109</v>
      </c>
      <c r="F173" s="186" t="str">
        <v>D</v>
      </c>
      <c r="G173" s="186" t="s">
        <v>49</v>
      </c>
      <c r="H173" s="186" t="s">
        <v>86</v>
      </c>
      <c r="I173" s="214">
        <v>0.055</v>
      </c>
      <c r="J173" s="209">
        <v>0.17</v>
      </c>
      <c r="K173" s="210">
        <v>0.0839</v>
      </c>
      <c r="L173" s="211">
        <v>993333.34</v>
      </c>
      <c r="M173" s="209">
        <v>119.92</v>
      </c>
      <c r="N173" s="211">
        <v>1191.21</v>
      </c>
      <c r="O173" s="210">
        <v>0.1214</v>
      </c>
      <c r="P173" s="210">
        <f>+N173/'סיכום נכסי הקרן'!total</f>
        <v>3.72244815278599e-05</v>
      </c>
      <c r="Q173" s="215"/>
    </row>
    <row r="174" spans="1:256">
      <c r="B174" s="213" t="str">
        <v>אלון חברת דלק אגח ב</v>
      </c>
      <c r="C174" s="186">
        <v>1093244</v>
      </c>
      <c r="D174" s="186" t="s">
        <v>168</v>
      </c>
      <c r="E174" s="186" t="s">
        <v>142</v>
      </c>
      <c r="F174" s="186" t="s">
        <v>169</v>
      </c>
      <c r="G174" s="186"/>
      <c r="H174" s="186" t="s">
        <v>86</v>
      </c>
      <c r="I174" s="214">
        <v>0.05</v>
      </c>
      <c r="J174" s="209">
        <v>1.14</v>
      </c>
      <c r="K174" s="210">
        <v>0.0238</v>
      </c>
      <c r="L174" s="211">
        <v>1632750</v>
      </c>
      <c r="M174" s="209">
        <v>126.91</v>
      </c>
      <c r="N174" s="211">
        <v>2072.12</v>
      </c>
      <c r="O174" s="210">
        <v>0.0093</v>
      </c>
      <c r="P174" s="210">
        <f>+N174/'סיכום נכסי הקרן'!total</f>
        <v>6.47523045168434e-05</v>
      </c>
      <c r="Q174" s="215"/>
    </row>
    <row r="175" spans="1:256">
      <c r="B175" s="213" t="str">
        <v>חלל.ה2</v>
      </c>
      <c r="C175" s="186">
        <v>1092360</v>
      </c>
      <c r="D175" s="186" t="s">
        <v>170</v>
      </c>
      <c r="E175" s="186" t="s">
        <v>107</v>
      </c>
      <c r="F175" s="186" t="s">
        <v>169</v>
      </c>
      <c r="G175" s="186"/>
      <c r="H175" s="186" t="s">
        <v>86</v>
      </c>
      <c r="I175" s="214">
        <v>0.042</v>
      </c>
      <c r="J175" s="209">
        <v>1.52</v>
      </c>
      <c r="K175" s="210">
        <v>0.0333</v>
      </c>
      <c r="L175" s="211">
        <v>843750</v>
      </c>
      <c r="M175" s="209">
        <v>125.9</v>
      </c>
      <c r="N175" s="211">
        <v>1062.28</v>
      </c>
      <c r="O175" s="210">
        <v>0.0097</v>
      </c>
      <c r="P175" s="210">
        <f>+N175/'סיכום נכסי הקרן'!total</f>
        <v>3.31955089677009e-05</v>
      </c>
      <c r="Q175" s="215"/>
    </row>
    <row r="176" spans="1:256">
      <c r="B176" s="213" t="str">
        <v>חלל.ה3</v>
      </c>
      <c r="C176" s="186">
        <v>1095348</v>
      </c>
      <c r="D176" s="186" t="s">
        <v>170</v>
      </c>
      <c r="E176" s="186" t="s">
        <v>107</v>
      </c>
      <c r="F176" s="186" t="s">
        <v>169</v>
      </c>
      <c r="G176" s="186"/>
      <c r="H176" s="186" t="s">
        <v>86</v>
      </c>
      <c r="I176" s="214">
        <v>0.075</v>
      </c>
      <c r="J176" s="209">
        <v>1.69</v>
      </c>
      <c r="K176" s="210">
        <v>0.0353</v>
      </c>
      <c r="L176" s="211">
        <v>1204500</v>
      </c>
      <c r="M176" s="209">
        <v>128.3</v>
      </c>
      <c r="N176" s="211">
        <v>1545.37</v>
      </c>
      <c r="O176" s="210">
        <v>0.0087</v>
      </c>
      <c r="P176" s="210">
        <f>+N176/'סיכום נכסי הקרן'!total</f>
        <v>4.82917344705877e-05</v>
      </c>
      <c r="Q176" s="215"/>
    </row>
    <row r="177" spans="1:256">
      <c r="B177" s="213" t="str">
        <v>אלון גז אגח א</v>
      </c>
      <c r="C177" s="186">
        <v>1125590</v>
      </c>
      <c r="D177" s="186" t="s">
        <v>171</v>
      </c>
      <c r="E177" s="186" t="s">
        <v>142</v>
      </c>
      <c r="F177" s="186" t="s">
        <v>169</v>
      </c>
      <c r="G177" s="186"/>
      <c r="H177" s="186" t="s">
        <v>86</v>
      </c>
      <c r="I177" s="214">
        <v>0.081</v>
      </c>
      <c r="J177" s="209">
        <v>3.4</v>
      </c>
      <c r="K177" s="210">
        <v>0.0311</v>
      </c>
      <c r="L177" s="211">
        <v>9645000</v>
      </c>
      <c r="M177" s="209">
        <v>120.72</v>
      </c>
      <c r="N177" s="211">
        <v>11643.44</v>
      </c>
      <c r="O177" s="210">
        <v>0.0482</v>
      </c>
      <c r="P177" s="210">
        <f>+N177/'סיכום נכסי הקרן'!total</f>
        <v>0.000363849377692216</v>
      </c>
    </row>
    <row r="178" spans="1:256">
      <c r="B178" s="213" t="str">
        <v>נפטא אגח א</v>
      </c>
      <c r="C178" s="186">
        <v>6430102</v>
      </c>
      <c r="D178" s="186" t="s">
        <v>172</v>
      </c>
      <c r="E178" s="186" t="s">
        <v>173</v>
      </c>
      <c r="F178" s="186" t="s">
        <v>169</v>
      </c>
      <c r="G178" s="186"/>
      <c r="H178" s="186" t="s">
        <v>86</v>
      </c>
      <c r="I178" s="214">
        <v>0.042</v>
      </c>
      <c r="J178" s="209">
        <v>2.06</v>
      </c>
      <c r="K178" s="210">
        <v>0.0196</v>
      </c>
      <c r="L178" s="211">
        <v>5390119.5</v>
      </c>
      <c r="M178" s="209">
        <v>106.75</v>
      </c>
      <c r="N178" s="211">
        <v>5753.95</v>
      </c>
      <c r="O178" s="210">
        <v>0.0227</v>
      </c>
      <c r="P178" s="210">
        <f>+N178/'סיכום נכסי הקרן'!total</f>
        <v>0.000179806923621552</v>
      </c>
    </row>
    <row r="179" spans="1:256">
      <c r="B179" s="212" t="str">
        <v>צמודות סה"כ</v>
      </c>
      <c r="C179" s="188"/>
      <c r="D179" s="188"/>
      <c r="E179" s="188"/>
      <c r="F179" s="188"/>
      <c r="G179" s="188"/>
      <c r="H179" s="188"/>
      <c r="I179" s="216"/>
      <c r="J179" s="205">
        <v>4.39</v>
      </c>
      <c r="K179" s="206">
        <v>0.0253</v>
      </c>
      <c r="L179" s="207"/>
      <c r="M179" s="205"/>
      <c r="N179" s="207">
        <f>SUM(N13:N178)</f>
        <v>2319922.26</v>
      </c>
      <c r="O179" s="206"/>
      <c r="P179" s="206">
        <f>+N179/'סיכום נכסי הקרן'!total</f>
        <v>0.072495952278306</v>
      </c>
      <c r="Q179" s="215"/>
    </row>
    <row r="180" spans="1:256">
      <c r="B180" s="217"/>
      <c r="J180" s="209"/>
      <c r="K180" s="210"/>
      <c r="L180" s="211"/>
      <c r="M180" s="209"/>
      <c r="Q180" s="215"/>
    </row>
    <row r="181" spans="1:256">
      <c r="B181" s="212" t="s">
        <v>88</v>
      </c>
      <c r="C181" s="188"/>
      <c r="D181" s="188"/>
      <c r="E181" s="188"/>
      <c r="F181" s="188"/>
      <c r="G181" s="188"/>
      <c r="H181" s="188"/>
      <c r="I181" s="188"/>
      <c r="J181" s="205"/>
      <c r="K181" s="206"/>
      <c r="L181" s="207"/>
      <c r="M181" s="205"/>
      <c r="N181" s="188"/>
      <c r="O181" s="188"/>
      <c r="P181" s="188"/>
      <c r="Q181" s="215"/>
    </row>
    <row r="182" spans="1:256">
      <c r="B182" s="213" t="str">
        <v>אלביט א</v>
      </c>
      <c r="C182" s="186">
        <v>1119635</v>
      </c>
      <c r="D182" s="186" t="s">
        <v>174</v>
      </c>
      <c r="E182" s="186" t="s">
        <v>175</v>
      </c>
      <c r="F182" s="186" t="s">
        <v>48</v>
      </c>
      <c r="G182" s="186" t="s">
        <v>54</v>
      </c>
      <c r="H182" s="186" t="s">
        <v>86</v>
      </c>
      <c r="I182" s="214">
        <v>0.048</v>
      </c>
      <c r="J182" s="209">
        <v>3.43</v>
      </c>
      <c r="K182" s="210">
        <v>0.0303</v>
      </c>
      <c r="L182" s="211">
        <v>21548430.72</v>
      </c>
      <c r="M182" s="209">
        <v>107.5</v>
      </c>
      <c r="N182" s="211">
        <v>23164.56</v>
      </c>
      <c r="O182" s="210">
        <v>0.0128</v>
      </c>
      <c r="P182" s="210">
        <f>+N182/'סיכום נכסי הקרן'!total</f>
        <v>0.000723876340713226</v>
      </c>
      <c r="Q182" s="215"/>
    </row>
    <row r="183" spans="1:256">
      <c r="B183" s="213" t="str">
        <v>פועלים הנפק 26</v>
      </c>
      <c r="C183" s="186">
        <v>1940451</v>
      </c>
      <c r="D183" s="186" t="s">
        <v>102</v>
      </c>
      <c r="E183" s="186" t="s">
        <v>98</v>
      </c>
      <c r="F183" s="186" t="s">
        <v>48</v>
      </c>
      <c r="G183" s="186" t="s">
        <v>49</v>
      </c>
      <c r="H183" s="186" t="s">
        <v>86</v>
      </c>
      <c r="I183" s="214">
        <v>0.023</v>
      </c>
      <c r="J183" s="209">
        <v>3.53</v>
      </c>
      <c r="K183" s="210">
        <v>0.0222</v>
      </c>
      <c r="L183" s="211">
        <v>331651</v>
      </c>
      <c r="M183" s="209">
        <v>100.78</v>
      </c>
      <c r="N183" s="211">
        <v>334.24</v>
      </c>
      <c r="O183" s="210">
        <v>0.0004</v>
      </c>
      <c r="P183" s="210">
        <f>+N183/'סיכום נכסי הקרן'!total</f>
        <v>1.0444766838653e-05</v>
      </c>
      <c r="Q183" s="215"/>
    </row>
    <row r="184" spans="1:256">
      <c r="B184" s="213" t="str">
        <v>פועלים הנפקות אגח 29</v>
      </c>
      <c r="C184" s="186">
        <v>1940485</v>
      </c>
      <c r="D184" s="186" t="s">
        <v>102</v>
      </c>
      <c r="E184" s="186" t="s">
        <v>98</v>
      </c>
      <c r="F184" s="186" t="s">
        <v>48</v>
      </c>
      <c r="G184" s="186" t="s">
        <v>49</v>
      </c>
      <c r="H184" s="186" t="s">
        <v>86</v>
      </c>
      <c r="I184" s="214">
        <v>0.059</v>
      </c>
      <c r="J184" s="209">
        <v>4.5</v>
      </c>
      <c r="K184" s="210">
        <v>0.0324</v>
      </c>
      <c r="L184" s="211">
        <v>10955727</v>
      </c>
      <c r="M184" s="209">
        <v>114.6</v>
      </c>
      <c r="N184" s="211">
        <v>12555.26</v>
      </c>
      <c r="O184" s="210">
        <v>0.0068</v>
      </c>
      <c r="P184" s="210">
        <f>+N184/'סיכום נכסי הקרן'!total</f>
        <v>0.000392343116618798</v>
      </c>
      <c r="Q184" s="215"/>
    </row>
    <row r="185" spans="1:256">
      <c r="B185" s="213" t="str">
        <v>פועלים הנפקות אגח 30</v>
      </c>
      <c r="C185" s="186">
        <v>1940493</v>
      </c>
      <c r="D185" s="186" t="s">
        <v>102</v>
      </c>
      <c r="E185" s="186" t="s">
        <v>98</v>
      </c>
      <c r="F185" s="186" t="s">
        <v>48</v>
      </c>
      <c r="G185" s="186" t="s">
        <v>49</v>
      </c>
      <c r="H185" s="186" t="s">
        <v>86</v>
      </c>
      <c r="I185" s="214">
        <v>0.033</v>
      </c>
      <c r="J185" s="209">
        <v>5.19</v>
      </c>
      <c r="K185" s="210">
        <v>0.025</v>
      </c>
      <c r="L185" s="211">
        <v>722700</v>
      </c>
      <c r="M185" s="209">
        <v>105</v>
      </c>
      <c r="N185" s="211">
        <v>758.83</v>
      </c>
      <c r="O185" s="210">
        <v>0.0012</v>
      </c>
      <c r="P185" s="210">
        <f>+N185/'סיכום נכסי הקרן'!total</f>
        <v>2.37129081503563e-05</v>
      </c>
      <c r="Q185" s="215"/>
    </row>
    <row r="186" spans="1:256">
      <c r="B186" s="213" t="str">
        <v>שטרס.ק3</v>
      </c>
      <c r="C186" s="186">
        <v>7460207</v>
      </c>
      <c r="D186" s="186" t="s">
        <v>103</v>
      </c>
      <c r="E186" s="186" t="s">
        <v>104</v>
      </c>
      <c r="F186" s="186" t="s">
        <v>48</v>
      </c>
      <c r="G186" s="186" t="s">
        <v>49</v>
      </c>
      <c r="H186" s="186" t="s">
        <v>86</v>
      </c>
      <c r="I186" s="214">
        <v>0.023</v>
      </c>
      <c r="J186" s="209">
        <v>0.18</v>
      </c>
      <c r="K186" s="210">
        <v>0.0201</v>
      </c>
      <c r="L186" s="211">
        <v>827442.66</v>
      </c>
      <c r="M186" s="209">
        <v>100.23</v>
      </c>
      <c r="N186" s="211">
        <v>829.35</v>
      </c>
      <c r="O186" s="210">
        <v>0.005</v>
      </c>
      <c r="P186" s="210">
        <f>+N186/'סיכום נכסי הקרן'!total</f>
        <v>2.59166089565489e-05</v>
      </c>
      <c r="Q186" s="215"/>
    </row>
    <row r="187" spans="1:256">
      <c r="B187" s="213" t="str">
        <v>לאומי חב למימון סד ט 6.3%</v>
      </c>
      <c r="C187" s="186">
        <v>7410178</v>
      </c>
      <c r="D187" s="186" t="s">
        <v>101</v>
      </c>
      <c r="E187" s="186" t="s">
        <v>98</v>
      </c>
      <c r="F187" s="186" t="s">
        <v>105</v>
      </c>
      <c r="G187" s="186" t="s">
        <v>49</v>
      </c>
      <c r="H187" s="186" t="s">
        <v>86</v>
      </c>
      <c r="I187" s="214">
        <v>0.063</v>
      </c>
      <c r="J187" s="209">
        <v>0.37</v>
      </c>
      <c r="K187" s="210">
        <v>0.02</v>
      </c>
      <c r="L187" s="211">
        <v>5149025</v>
      </c>
      <c r="M187" s="209">
        <v>105.51</v>
      </c>
      <c r="N187" s="211">
        <v>5432.74</v>
      </c>
      <c r="O187" s="210">
        <v>0.003</v>
      </c>
      <c r="P187" s="210">
        <f>+N187/'סיכום נכסי הקרן'!total</f>
        <v>0.000169769335193346</v>
      </c>
      <c r="Q187" s="215"/>
    </row>
    <row r="188" spans="1:256">
      <c r="B188" s="213" t="str">
        <v>לאומי מימון הת יג</v>
      </c>
      <c r="C188" s="186">
        <v>7410236</v>
      </c>
      <c r="D188" s="186" t="s">
        <v>101</v>
      </c>
      <c r="E188" s="186" t="s">
        <v>98</v>
      </c>
      <c r="F188" s="186" t="s">
        <v>105</v>
      </c>
      <c r="G188" s="186" t="s">
        <v>49</v>
      </c>
      <c r="H188" s="186" t="s">
        <v>86</v>
      </c>
      <c r="I188" s="214">
        <v>0.054</v>
      </c>
      <c r="J188" s="209">
        <v>3.99</v>
      </c>
      <c r="K188" s="210">
        <v>0.0313</v>
      </c>
      <c r="L188" s="211">
        <v>25160190</v>
      </c>
      <c r="M188" s="209">
        <v>112.21</v>
      </c>
      <c r="N188" s="211">
        <v>28232.25</v>
      </c>
      <c r="O188" s="210">
        <v>0.0114</v>
      </c>
      <c r="P188" s="210">
        <f>+N188/'סיכום נכסי הקרן'!total</f>
        <v>0.000882238118060562</v>
      </c>
      <c r="Q188" s="215"/>
    </row>
    <row r="189" spans="1:256">
      <c r="B189" s="213" t="str">
        <v>פעלה.ק11</v>
      </c>
      <c r="C189" s="186">
        <v>1940410</v>
      </c>
      <c r="D189" s="186" t="s">
        <v>102</v>
      </c>
      <c r="E189" s="186" t="s">
        <v>98</v>
      </c>
      <c r="F189" s="186" t="s">
        <v>105</v>
      </c>
      <c r="G189" s="186" t="s">
        <v>49</v>
      </c>
      <c r="H189" s="186" t="s">
        <v>86</v>
      </c>
      <c r="I189" s="214">
        <v>0.061</v>
      </c>
      <c r="J189" s="209">
        <v>5.24</v>
      </c>
      <c r="K189" s="210">
        <v>0.0385</v>
      </c>
      <c r="L189" s="211">
        <v>27911582</v>
      </c>
      <c r="M189" s="209">
        <v>111.79</v>
      </c>
      <c r="N189" s="211">
        <v>31202.36</v>
      </c>
      <c r="O189" s="210">
        <v>0.0163</v>
      </c>
      <c r="P189" s="210">
        <f>+N189/'סיכום נכסי הקרן'!total</f>
        <v>0.000975051983651609</v>
      </c>
      <c r="Q189" s="215"/>
    </row>
    <row r="190" spans="1:256">
      <c r="B190" s="213" t="str">
        <v>בנק לאומי שה סדרה 201</v>
      </c>
      <c r="C190" s="186">
        <v>6040158</v>
      </c>
      <c r="D190" s="186" t="s">
        <v>101</v>
      </c>
      <c r="E190" s="186" t="s">
        <v>98</v>
      </c>
      <c r="F190" s="186" t="s">
        <v>57</v>
      </c>
      <c r="G190" s="186" t="s">
        <v>49</v>
      </c>
      <c r="H190" s="186" t="s">
        <v>86</v>
      </c>
      <c r="I190" s="214">
        <v>0.031</v>
      </c>
      <c r="J190" s="209">
        <v>6.98</v>
      </c>
      <c r="K190" s="210">
        <v>0.0311</v>
      </c>
      <c r="L190" s="211">
        <v>25492972</v>
      </c>
      <c r="M190" s="209">
        <v>100.48</v>
      </c>
      <c r="N190" s="211">
        <v>25615.34</v>
      </c>
      <c r="O190" s="210">
        <v>0.0268</v>
      </c>
      <c r="P190" s="210">
        <f>+N190/'סיכום נכסי הקרן'!total</f>
        <v>0.000800461506081925</v>
      </c>
      <c r="Q190" s="215"/>
    </row>
    <row r="191" spans="1:256">
      <c r="B191" s="213" t="str">
        <v>דקסיה ישראל הנפקות אגח ח</v>
      </c>
      <c r="C191" s="186">
        <v>1125186</v>
      </c>
      <c r="D191" s="186" t="s">
        <v>119</v>
      </c>
      <c r="E191" s="186" t="s">
        <v>98</v>
      </c>
      <c r="F191" s="186" t="s">
        <v>57</v>
      </c>
      <c r="G191" s="186" t="s">
        <v>49</v>
      </c>
      <c r="H191" s="186" t="s">
        <v>86</v>
      </c>
      <c r="I191" s="214">
        <v>0.052</v>
      </c>
      <c r="J191" s="209">
        <v>1.24</v>
      </c>
      <c r="K191" s="210">
        <v>0.0223</v>
      </c>
      <c r="L191" s="211">
        <v>3127500</v>
      </c>
      <c r="M191" s="209">
        <v>104.87</v>
      </c>
      <c r="N191" s="211">
        <v>3259.98</v>
      </c>
      <c r="O191" s="210">
        <v>0.0104</v>
      </c>
      <c r="P191" s="210">
        <f>+N191/'סיכום נכסי הקרן'!total</f>
        <v>0.000101872100881618</v>
      </c>
      <c r="Q191" s="215"/>
    </row>
    <row r="192" spans="1:256">
      <c r="B192" s="213" t="str">
        <v>דקסיה ישראל הנפקות אגח ט</v>
      </c>
      <c r="C192" s="186">
        <v>1126051</v>
      </c>
      <c r="D192" s="186" t="s">
        <v>119</v>
      </c>
      <c r="E192" s="186" t="s">
        <v>98</v>
      </c>
      <c r="F192" s="186" t="s">
        <v>57</v>
      </c>
      <c r="G192" s="186" t="s">
        <v>49</v>
      </c>
      <c r="H192" s="186" t="s">
        <v>86</v>
      </c>
      <c r="I192" s="214">
        <v>0.03</v>
      </c>
      <c r="J192" s="209">
        <v>2.89</v>
      </c>
      <c r="K192" s="210">
        <v>0.0268</v>
      </c>
      <c r="L192" s="211">
        <v>13347649</v>
      </c>
      <c r="M192" s="209">
        <v>100.85</v>
      </c>
      <c r="N192" s="211">
        <v>13559.61</v>
      </c>
      <c r="O192" s="210">
        <v>0.0606</v>
      </c>
      <c r="P192" s="210">
        <f>+N192/'סיכום נכסי הקרן'!total</f>
        <v>0.000423728353497691</v>
      </c>
      <c r="Q192" s="215"/>
    </row>
    <row r="193" spans="1:256">
      <c r="B193" s="213" t="str">
        <v>הפניקס אגח ג</v>
      </c>
      <c r="C193" s="186">
        <v>1120807</v>
      </c>
      <c r="D193" s="186" t="s">
        <v>114</v>
      </c>
      <c r="E193" s="186" t="s">
        <v>111</v>
      </c>
      <c r="F193" s="186" t="s">
        <v>57</v>
      </c>
      <c r="G193" s="186" t="s">
        <v>54</v>
      </c>
      <c r="H193" s="186" t="s">
        <v>86</v>
      </c>
      <c r="I193" s="214">
        <v>0.06</v>
      </c>
      <c r="J193" s="209">
        <v>4.05</v>
      </c>
      <c r="K193" s="210">
        <v>0.0351</v>
      </c>
      <c r="L193" s="211">
        <v>13305500</v>
      </c>
      <c r="M193" s="209">
        <v>110.36</v>
      </c>
      <c r="N193" s="211">
        <v>14683.95</v>
      </c>
      <c r="O193" s="210">
        <v>0.0387</v>
      </c>
      <c r="P193" s="210">
        <f>+N193/'סיכום נכסי הקרן'!total</f>
        <v>0.000458863194173167</v>
      </c>
      <c r="Q193" s="215"/>
    </row>
    <row r="194" spans="1:256">
      <c r="B194" s="213" t="str">
        <v>הראל הנפקות אגח ב</v>
      </c>
      <c r="C194" s="186">
        <v>1119197</v>
      </c>
      <c r="D194" s="186" t="s">
        <v>110</v>
      </c>
      <c r="E194" s="186" t="s">
        <v>111</v>
      </c>
      <c r="F194" s="186" t="s">
        <v>57</v>
      </c>
      <c r="G194" s="186" t="s">
        <v>49</v>
      </c>
      <c r="H194" s="186" t="s">
        <v>86</v>
      </c>
      <c r="I194" s="214">
        <v>0.035</v>
      </c>
      <c r="J194" s="209">
        <v>4.75</v>
      </c>
      <c r="K194" s="210">
        <v>0.0326</v>
      </c>
      <c r="L194" s="211">
        <v>9526767</v>
      </c>
      <c r="M194" s="209">
        <v>101.49</v>
      </c>
      <c r="N194" s="211">
        <v>9668.72</v>
      </c>
      <c r="O194" s="210">
        <v>0.0635</v>
      </c>
      <c r="P194" s="210">
        <f>+N194/'סיכום נכסי הקרן'!total</f>
        <v>0.000302140755230437</v>
      </c>
      <c r="Q194" s="215"/>
    </row>
    <row r="195" spans="1:256">
      <c r="B195" s="213" t="str">
        <v>הראל הנפקות אגח ג</v>
      </c>
      <c r="C195" s="186">
        <v>1119205</v>
      </c>
      <c r="D195" s="186" t="s">
        <v>110</v>
      </c>
      <c r="E195" s="186" t="s">
        <v>111</v>
      </c>
      <c r="F195" s="186" t="s">
        <v>57</v>
      </c>
      <c r="G195" s="186" t="s">
        <v>49</v>
      </c>
      <c r="H195" s="186" t="s">
        <v>86</v>
      </c>
      <c r="I195" s="214">
        <v>0.035</v>
      </c>
      <c r="J195" s="209">
        <v>5.57</v>
      </c>
      <c r="K195" s="210">
        <v>0.0325</v>
      </c>
      <c r="L195" s="211">
        <v>7214420</v>
      </c>
      <c r="M195" s="209">
        <v>101.77</v>
      </c>
      <c r="N195" s="211">
        <v>7342.12</v>
      </c>
      <c r="O195" s="210">
        <v>0.0481</v>
      </c>
      <c r="P195" s="210">
        <f>+N195/'סיכום נכסי הקרן'!total</f>
        <v>0.000229436128235433</v>
      </c>
      <c r="Q195" s="215"/>
    </row>
    <row r="196" spans="1:256">
      <c r="B196" s="213" t="str">
        <v>וילאר אג 5</v>
      </c>
      <c r="C196" s="186">
        <v>4160107</v>
      </c>
      <c r="D196" s="186" t="s">
        <v>120</v>
      </c>
      <c r="E196" s="186" t="s">
        <v>113</v>
      </c>
      <c r="F196" s="186" t="s">
        <v>57</v>
      </c>
      <c r="G196" s="186" t="s">
        <v>49</v>
      </c>
      <c r="H196" s="186" t="s">
        <v>86</v>
      </c>
      <c r="I196" s="214">
        <v>0.053</v>
      </c>
      <c r="J196" s="209">
        <v>2.74</v>
      </c>
      <c r="K196" s="210">
        <v>0.0321</v>
      </c>
      <c r="L196" s="211">
        <v>1619890</v>
      </c>
      <c r="M196" s="209">
        <v>106</v>
      </c>
      <c r="N196" s="211">
        <v>1717.08</v>
      </c>
      <c r="O196" s="210">
        <v>0.0119</v>
      </c>
      <c r="P196" s="210">
        <f>+N196/'סיכום נכסי הקרן'!total</f>
        <v>5.36575521879917e-05</v>
      </c>
      <c r="Q196" s="215"/>
    </row>
    <row r="197" spans="1:256">
      <c r="B197" s="213" t="str">
        <v>לאומי מימון שטר הון סדרה 301</v>
      </c>
      <c r="C197" s="186">
        <v>7410210</v>
      </c>
      <c r="D197" s="186" t="s">
        <v>101</v>
      </c>
      <c r="E197" s="186" t="s">
        <v>98</v>
      </c>
      <c r="F197" s="186" t="s">
        <v>57</v>
      </c>
      <c r="G197" s="186" t="s">
        <v>49</v>
      </c>
      <c r="H197" s="186" t="s">
        <v>86</v>
      </c>
      <c r="I197" s="214">
        <v>0.037</v>
      </c>
      <c r="J197" s="209">
        <v>6.48</v>
      </c>
      <c r="K197" s="210">
        <v>0.0314</v>
      </c>
      <c r="L197" s="211">
        <v>1582316</v>
      </c>
      <c r="M197" s="209">
        <v>104.23</v>
      </c>
      <c r="N197" s="211">
        <v>1649.25</v>
      </c>
      <c r="O197" s="210">
        <v>0.0016</v>
      </c>
      <c r="P197" s="210">
        <f>+N197/'סיכום נכסי הקרן'!total</f>
        <v>5.15379120052912e-05</v>
      </c>
      <c r="Q197" s="215"/>
    </row>
    <row r="198" spans="1:256">
      <c r="B198" s="213" t="str">
        <v>סלקום אגח ה</v>
      </c>
      <c r="C198" s="186">
        <v>1113661</v>
      </c>
      <c r="D198" s="186" t="s">
        <v>125</v>
      </c>
      <c r="E198" s="186" t="s">
        <v>107</v>
      </c>
      <c r="F198" s="186" t="s">
        <v>57</v>
      </c>
      <c r="G198" s="186" t="s">
        <v>49</v>
      </c>
      <c r="H198" s="186" t="s">
        <v>86</v>
      </c>
      <c r="I198" s="214">
        <v>0.063</v>
      </c>
      <c r="J198" s="209">
        <v>2.16</v>
      </c>
      <c r="K198" s="210">
        <v>0.0341</v>
      </c>
      <c r="L198" s="211">
        <v>23455263.87</v>
      </c>
      <c r="M198" s="209">
        <v>107.46</v>
      </c>
      <c r="N198" s="211">
        <v>25205.03</v>
      </c>
      <c r="O198" s="210">
        <v>0.0196</v>
      </c>
      <c r="P198" s="210">
        <f>+N198/'סיכום נכסי הקרן'!total</f>
        <v>0.000787639604808685</v>
      </c>
      <c r="Q198" s="215"/>
    </row>
    <row r="199" spans="1:256">
      <c r="B199" s="213" t="str">
        <v>פרטנר     ד</v>
      </c>
      <c r="C199" s="186">
        <v>1118835</v>
      </c>
      <c r="D199" s="186" t="s">
        <v>126</v>
      </c>
      <c r="E199" s="186" t="s">
        <v>107</v>
      </c>
      <c r="F199" s="186" t="s">
        <v>57</v>
      </c>
      <c r="G199" s="186" t="s">
        <v>49</v>
      </c>
      <c r="H199" s="186" t="s">
        <v>86</v>
      </c>
      <c r="I199" s="214">
        <v>0.029</v>
      </c>
      <c r="J199" s="209">
        <v>6.12</v>
      </c>
      <c r="K199" s="210">
        <v>0.036</v>
      </c>
      <c r="L199" s="211">
        <v>6547340</v>
      </c>
      <c r="M199" s="209">
        <v>95.99</v>
      </c>
      <c r="N199" s="211">
        <v>6284.79</v>
      </c>
      <c r="O199" s="210">
        <v>0.012</v>
      </c>
      <c r="P199" s="210">
        <f>+N199/'סיכום נכסי הקרן'!total</f>
        <v>0.000196395303314679</v>
      </c>
      <c r="Q199" s="215"/>
    </row>
    <row r="200" spans="1:256">
      <c r="B200" s="213" t="str">
        <v>פרטנר     ה</v>
      </c>
      <c r="C200" s="186">
        <v>1118843</v>
      </c>
      <c r="D200" s="186" t="s">
        <v>126</v>
      </c>
      <c r="E200" s="186" t="s">
        <v>107</v>
      </c>
      <c r="F200" s="186" t="s">
        <v>57</v>
      </c>
      <c r="G200" s="186" t="s">
        <v>49</v>
      </c>
      <c r="H200" s="186" t="s">
        <v>86</v>
      </c>
      <c r="I200" s="214">
        <v>0.055</v>
      </c>
      <c r="J200" s="209">
        <v>2.56</v>
      </c>
      <c r="K200" s="210">
        <v>0.0328</v>
      </c>
      <c r="L200" s="211">
        <v>1914607</v>
      </c>
      <c r="M200" s="209">
        <v>107.14</v>
      </c>
      <c r="N200" s="211">
        <v>2051.31</v>
      </c>
      <c r="O200" s="210">
        <v>0.002</v>
      </c>
      <c r="P200" s="210">
        <f>+N200/'סיכום נכסי הקרן'!total</f>
        <v>6.41020065336206e-05</v>
      </c>
      <c r="Q200" s="215"/>
    </row>
    <row r="201" spans="1:256">
      <c r="B201" s="213" t="str">
        <v>גבים אגח ז</v>
      </c>
      <c r="C201" s="186">
        <v>7590144</v>
      </c>
      <c r="D201" s="186" t="s">
        <v>129</v>
      </c>
      <c r="E201" s="186" t="s">
        <v>113</v>
      </c>
      <c r="F201" s="186" t="s">
        <v>127</v>
      </c>
      <c r="G201" s="186" t="s">
        <v>49</v>
      </c>
      <c r="H201" s="186" t="s">
        <v>86</v>
      </c>
      <c r="I201" s="214">
        <v>0.064</v>
      </c>
      <c r="J201" s="209">
        <v>2.38</v>
      </c>
      <c r="K201" s="210">
        <v>0.0317</v>
      </c>
      <c r="L201" s="211">
        <v>2174332</v>
      </c>
      <c r="M201" s="209">
        <v>110.59</v>
      </c>
      <c r="N201" s="211">
        <v>2404.59</v>
      </c>
      <c r="O201" s="210">
        <v>0.0041</v>
      </c>
      <c r="P201" s="210">
        <f>+N201/'סיכום נכסי הקרן'!total</f>
        <v>7.51417600902247e-05</v>
      </c>
      <c r="Q201" s="215"/>
    </row>
    <row r="202" spans="1:256">
      <c r="B202" s="213" t="str">
        <v>גזית גלוב סד ו</v>
      </c>
      <c r="C202" s="186">
        <v>1260405</v>
      </c>
      <c r="D202" s="186" t="s">
        <v>130</v>
      </c>
      <c r="E202" s="186" t="s">
        <v>113</v>
      </c>
      <c r="F202" s="186" t="s">
        <v>127</v>
      </c>
      <c r="G202" s="186" t="s">
        <v>49</v>
      </c>
      <c r="H202" s="186" t="s">
        <v>86</v>
      </c>
      <c r="I202" s="214">
        <v>0.064</v>
      </c>
      <c r="J202" s="209">
        <v>2.3</v>
      </c>
      <c r="K202" s="210">
        <v>0.0288</v>
      </c>
      <c r="L202" s="211">
        <v>11498144.4</v>
      </c>
      <c r="M202" s="209">
        <v>109.58</v>
      </c>
      <c r="N202" s="211">
        <v>12599.67</v>
      </c>
      <c r="O202" s="210">
        <v>0.0135</v>
      </c>
      <c r="P202" s="210">
        <f>+N202/'סיכום נכסי הקרן'!total</f>
        <v>0.000393730898138976</v>
      </c>
      <c r="Q202" s="215"/>
    </row>
    <row r="203" spans="1:256">
      <c r="B203" s="213" t="str">
        <v>גלוב.ק5</v>
      </c>
      <c r="C203" s="186">
        <v>1260421</v>
      </c>
      <c r="D203" s="186" t="s">
        <v>130</v>
      </c>
      <c r="E203" s="186" t="s">
        <v>113</v>
      </c>
      <c r="F203" s="186" t="s">
        <v>127</v>
      </c>
      <c r="G203" s="186" t="s">
        <v>49</v>
      </c>
      <c r="H203" s="186" t="s">
        <v>86</v>
      </c>
      <c r="I203" s="214">
        <v>0.024</v>
      </c>
      <c r="J203" s="209">
        <v>4.27</v>
      </c>
      <c r="K203" s="210">
        <v>0.0335</v>
      </c>
      <c r="L203" s="211">
        <v>11491831</v>
      </c>
      <c r="M203" s="209">
        <v>96.61</v>
      </c>
      <c r="N203" s="211">
        <v>11102.26</v>
      </c>
      <c r="O203" s="210">
        <v>0.0207</v>
      </c>
      <c r="P203" s="210">
        <f>+N203/'סיכום נכסי הקרן'!total</f>
        <v>0.000346937880212135</v>
      </c>
      <c r="Q203" s="215"/>
    </row>
    <row r="204" spans="1:256">
      <c r="B204" s="213" t="str">
        <v>דיסקונט התחייבות יא</v>
      </c>
      <c r="C204" s="186">
        <v>6910137</v>
      </c>
      <c r="D204" s="186" t="s">
        <v>131</v>
      </c>
      <c r="E204" s="186" t="s">
        <v>98</v>
      </c>
      <c r="F204" s="186" t="s">
        <v>127</v>
      </c>
      <c r="G204" s="186" t="s">
        <v>49</v>
      </c>
      <c r="H204" s="186" t="s">
        <v>86</v>
      </c>
      <c r="I204" s="214">
        <v>0.064</v>
      </c>
      <c r="J204" s="209">
        <v>6.21</v>
      </c>
      <c r="K204" s="210">
        <v>0.0423</v>
      </c>
      <c r="L204" s="211">
        <v>9910483</v>
      </c>
      <c r="M204" s="209">
        <v>116.28</v>
      </c>
      <c r="N204" s="211">
        <v>11523.91</v>
      </c>
      <c r="O204" s="210">
        <v>0.0305</v>
      </c>
      <c r="P204" s="210">
        <f>+N204/'סיכום נכסי הקרן'!total</f>
        <v>0.000360114148574743</v>
      </c>
      <c r="Q204" s="215"/>
    </row>
    <row r="205" spans="1:256">
      <c r="B205" s="213" t="str">
        <v>דיסקונט מנפיקים הת9</v>
      </c>
      <c r="C205" s="186">
        <v>7480106</v>
      </c>
      <c r="D205" s="186" t="s">
        <v>131</v>
      </c>
      <c r="E205" s="186" t="s">
        <v>98</v>
      </c>
      <c r="F205" s="186" t="s">
        <v>127</v>
      </c>
      <c r="G205" s="186" t="s">
        <v>49</v>
      </c>
      <c r="H205" s="186" t="s">
        <v>86</v>
      </c>
      <c r="I205" s="214">
        <v>0.037</v>
      </c>
      <c r="J205" s="209">
        <v>4.1</v>
      </c>
      <c r="K205" s="210">
        <v>0.0293</v>
      </c>
      <c r="L205" s="211">
        <v>15413276</v>
      </c>
      <c r="M205" s="209">
        <v>103.5</v>
      </c>
      <c r="N205" s="211">
        <v>15952.74</v>
      </c>
      <c r="O205" s="210">
        <v>0.0202</v>
      </c>
      <c r="P205" s="210">
        <f>+N205/'סיכום נכסי הקרן'!total</f>
        <v>0.000498511996582258</v>
      </c>
      <c r="Q205" s="215"/>
    </row>
    <row r="206" spans="1:256">
      <c r="B206" s="213" t="str">
        <v>דלק קבוצה טז</v>
      </c>
      <c r="C206" s="186">
        <v>1115385</v>
      </c>
      <c r="D206" s="186" t="s">
        <v>132</v>
      </c>
      <c r="E206" s="186" t="s">
        <v>109</v>
      </c>
      <c r="F206" s="186" t="s">
        <v>127</v>
      </c>
      <c r="G206" s="186" t="s">
        <v>54</v>
      </c>
      <c r="H206" s="186" t="s">
        <v>86</v>
      </c>
      <c r="I206" s="214">
        <v>0.055</v>
      </c>
      <c r="J206" s="209">
        <v>1.76</v>
      </c>
      <c r="K206" s="210">
        <v>0.0334</v>
      </c>
      <c r="L206" s="211">
        <v>123500.9</v>
      </c>
      <c r="M206" s="209">
        <v>104.22</v>
      </c>
      <c r="N206" s="211">
        <v>128.71</v>
      </c>
      <c r="O206" s="210">
        <v>0.0006</v>
      </c>
      <c r="P206" s="210">
        <f>+N206/'סיכום נכסי הקרן'!total</f>
        <v>4.02209771362803e-06</v>
      </c>
      <c r="Q206" s="215"/>
    </row>
    <row r="207" spans="1:256">
      <c r="B207" s="213" t="str">
        <v>הוט.ק2</v>
      </c>
      <c r="C207" s="186">
        <v>1123264</v>
      </c>
      <c r="D207" s="186" t="s">
        <v>133</v>
      </c>
      <c r="E207" s="186" t="s">
        <v>107</v>
      </c>
      <c r="F207" s="186" t="s">
        <v>127</v>
      </c>
      <c r="G207" s="186" t="s">
        <v>54</v>
      </c>
      <c r="H207" s="186" t="s">
        <v>86</v>
      </c>
      <c r="I207" s="214">
        <v>0.069</v>
      </c>
      <c r="J207" s="209">
        <v>3.77</v>
      </c>
      <c r="K207" s="210">
        <v>0.0456</v>
      </c>
      <c r="L207" s="211">
        <v>10052853.77</v>
      </c>
      <c r="M207" s="209">
        <v>109</v>
      </c>
      <c r="N207" s="211">
        <v>10957.61</v>
      </c>
      <c r="O207" s="210">
        <v>0.0162</v>
      </c>
      <c r="P207" s="210">
        <f>+N207/'סיכום נכסי הקרן'!total</f>
        <v>0.000342417668618038</v>
      </c>
    </row>
    <row r="208" spans="1:256">
      <c r="B208" s="213" t="str">
        <v>ירושלים הנפקות אגח 7</v>
      </c>
      <c r="C208" s="186">
        <v>1115039</v>
      </c>
      <c r="D208" s="186" t="s">
        <v>176</v>
      </c>
      <c r="E208" s="186" t="s">
        <v>98</v>
      </c>
      <c r="F208" s="186" t="s">
        <v>127</v>
      </c>
      <c r="G208" s="186" t="s">
        <v>49</v>
      </c>
      <c r="H208" s="186" t="s">
        <v>86</v>
      </c>
      <c r="I208" s="214">
        <v>0.026</v>
      </c>
      <c r="J208" s="209">
        <v>2.11</v>
      </c>
      <c r="K208" s="210">
        <v>0.0239</v>
      </c>
      <c r="L208" s="211">
        <v>7488805</v>
      </c>
      <c r="M208" s="209">
        <v>100.74</v>
      </c>
      <c r="N208" s="211">
        <v>7544.22</v>
      </c>
      <c r="O208" s="210">
        <v>0.0178</v>
      </c>
      <c r="P208" s="210">
        <f>+N208/'סיכום נכסי הקרן'!total</f>
        <v>0.00023575161225318</v>
      </c>
    </row>
    <row r="209" spans="1:256">
      <c r="B209" s="213" t="str">
        <v>כללביט אג6</v>
      </c>
      <c r="C209" s="186">
        <v>1120138</v>
      </c>
      <c r="D209" s="186" t="s">
        <v>135</v>
      </c>
      <c r="E209" s="186" t="s">
        <v>111</v>
      </c>
      <c r="F209" s="186" t="s">
        <v>127</v>
      </c>
      <c r="G209" s="186" t="s">
        <v>49</v>
      </c>
      <c r="H209" s="186" t="s">
        <v>86</v>
      </c>
      <c r="I209" s="214">
        <v>0.057</v>
      </c>
      <c r="J209" s="209">
        <v>3.9</v>
      </c>
      <c r="K209" s="210">
        <v>0.0351</v>
      </c>
      <c r="L209" s="211">
        <v>9282570</v>
      </c>
      <c r="M209" s="209">
        <v>109.73</v>
      </c>
      <c r="N209" s="211">
        <v>10185.76</v>
      </c>
      <c r="O209" s="210">
        <v>0.0125</v>
      </c>
      <c r="P209" s="210">
        <f>+N209/'סיכום נכסי הקרן'!total</f>
        <v>0.000318297894550259</v>
      </c>
      <c r="Q209" s="215"/>
    </row>
    <row r="210" spans="1:256">
      <c r="B210" s="213" t="str">
        <v>כתב התח שקלי (סדרה ה) דיסקונט</v>
      </c>
      <c r="C210" s="186">
        <v>7480031</v>
      </c>
      <c r="D210" s="186" t="s">
        <v>131</v>
      </c>
      <c r="E210" s="186" t="s">
        <v>98</v>
      </c>
      <c r="F210" s="186" t="s">
        <v>127</v>
      </c>
      <c r="G210" s="186" t="s">
        <v>49</v>
      </c>
      <c r="H210" s="186" t="s">
        <v>86</v>
      </c>
      <c r="I210" s="214">
        <v>0.061</v>
      </c>
      <c r="J210" s="209">
        <v>3.62</v>
      </c>
      <c r="K210" s="210">
        <v>0.0326</v>
      </c>
      <c r="L210" s="211">
        <v>16935188</v>
      </c>
      <c r="M210" s="209">
        <v>110.62</v>
      </c>
      <c r="N210" s="211">
        <v>18733.71</v>
      </c>
      <c r="O210" s="210">
        <v>0.0226</v>
      </c>
      <c r="P210" s="210">
        <f>+N210/'סיכום נכסי הקרן'!total</f>
        <v>0.000585415369114836</v>
      </c>
      <c r="Q210" s="215"/>
    </row>
    <row r="211" spans="1:256">
      <c r="B211" s="213" t="str">
        <v>כתב התח שקלי (סדרה ז) דיסקונט</v>
      </c>
      <c r="C211" s="186">
        <v>7480064</v>
      </c>
      <c r="D211" s="186" t="s">
        <v>131</v>
      </c>
      <c r="E211" s="186" t="s">
        <v>98</v>
      </c>
      <c r="F211" s="186" t="s">
        <v>127</v>
      </c>
      <c r="G211" s="186" t="s">
        <v>49</v>
      </c>
      <c r="H211" s="186" t="s">
        <v>86</v>
      </c>
      <c r="I211" s="214">
        <v>0.068</v>
      </c>
      <c r="J211" s="209">
        <v>1.89</v>
      </c>
      <c r="K211" s="210">
        <v>0.0261</v>
      </c>
      <c r="L211" s="211">
        <v>824432</v>
      </c>
      <c r="M211" s="209">
        <v>108.17</v>
      </c>
      <c r="N211" s="211">
        <v>891.79</v>
      </c>
      <c r="O211" s="210">
        <v>0.0008</v>
      </c>
      <c r="P211" s="210">
        <f>+N211/'סיכום נכסי הקרן'!total</f>
        <v>2.78678153992412e-05</v>
      </c>
      <c r="Q211" s="215"/>
    </row>
    <row r="212" spans="1:256">
      <c r="B212" s="213" t="str">
        <v>כתב התחייבות נדחה סד יח אגוד</v>
      </c>
      <c r="C212" s="186">
        <v>1121854</v>
      </c>
      <c r="D212" s="186" t="s">
        <v>115</v>
      </c>
      <c r="E212" s="186" t="s">
        <v>98</v>
      </c>
      <c r="F212" s="186" t="s">
        <v>127</v>
      </c>
      <c r="G212" s="186" t="s">
        <v>54</v>
      </c>
      <c r="H212" s="186" t="s">
        <v>86</v>
      </c>
      <c r="I212" s="214">
        <v>0.03</v>
      </c>
      <c r="J212" s="209">
        <v>6.06</v>
      </c>
      <c r="K212" s="210">
        <v>0.0279</v>
      </c>
      <c r="L212" s="211">
        <v>19459879</v>
      </c>
      <c r="M212" s="209">
        <v>102.12</v>
      </c>
      <c r="N212" s="211">
        <v>19872.43</v>
      </c>
      <c r="O212" s="210">
        <v>0.0437</v>
      </c>
      <c r="P212" s="210">
        <f>+N212/'סיכום נכסי הקרן'!total</f>
        <v>0.000620999574759017</v>
      </c>
      <c r="Q212" s="215"/>
    </row>
    <row r="213" spans="1:256">
      <c r="B213" s="213" t="str">
        <v>מכתשים אגן אגח ד</v>
      </c>
      <c r="C213" s="186">
        <v>1110931</v>
      </c>
      <c r="D213" s="186" t="s">
        <v>136</v>
      </c>
      <c r="E213" s="186" t="s">
        <v>100</v>
      </c>
      <c r="F213" s="186" t="s">
        <v>127</v>
      </c>
      <c r="G213" s="186" t="s">
        <v>49</v>
      </c>
      <c r="H213" s="186" t="s">
        <v>86</v>
      </c>
      <c r="I213" s="214">
        <v>0.065</v>
      </c>
      <c r="J213" s="209">
        <v>2.03</v>
      </c>
      <c r="K213" s="210">
        <v>0.0297</v>
      </c>
      <c r="L213" s="211">
        <v>1660.66</v>
      </c>
      <c r="M213" s="209">
        <v>109.48</v>
      </c>
      <c r="N213" s="211">
        <v>1.82</v>
      </c>
      <c r="O213" s="210">
        <v>0</v>
      </c>
      <c r="P213" s="210">
        <f>+N213/'סיכום נכסי הקרן'!total</f>
        <v>5.68737303923783e-08</v>
      </c>
      <c r="Q213" s="215"/>
    </row>
    <row r="214" spans="1:256">
      <c r="B214" s="213" t="str">
        <v>נכסים ובנין 7</v>
      </c>
      <c r="C214" s="186">
        <v>6990196</v>
      </c>
      <c r="D214" s="186" t="s">
        <v>137</v>
      </c>
      <c r="E214" s="186" t="s">
        <v>113</v>
      </c>
      <c r="F214" s="186" t="s">
        <v>127</v>
      </c>
      <c r="G214" s="186" t="s">
        <v>49</v>
      </c>
      <c r="H214" s="186" t="s">
        <v>86</v>
      </c>
      <c r="I214" s="214">
        <v>0.071</v>
      </c>
      <c r="J214" s="209">
        <v>5.82</v>
      </c>
      <c r="K214" s="210">
        <v>0.0637</v>
      </c>
      <c r="L214" s="211">
        <v>4185000</v>
      </c>
      <c r="M214" s="209">
        <v>106.3</v>
      </c>
      <c r="N214" s="211">
        <v>4448.65</v>
      </c>
      <c r="O214" s="210">
        <v>0.0383</v>
      </c>
      <c r="P214" s="210">
        <f>+N214/'סיכום נכסי הקרן'!total</f>
        <v>0.000139017209181348</v>
      </c>
      <c r="Q214" s="215"/>
    </row>
    <row r="215" spans="1:256">
      <c r="B215" s="213" t="str">
        <v>פז נפט אג 3</v>
      </c>
      <c r="C215" s="186">
        <v>1114073</v>
      </c>
      <c r="D215" s="186" t="s">
        <v>138</v>
      </c>
      <c r="E215" s="186" t="s">
        <v>100</v>
      </c>
      <c r="F215" s="186" t="s">
        <v>127</v>
      </c>
      <c r="G215" s="186" t="s">
        <v>49</v>
      </c>
      <c r="H215" s="186" t="s">
        <v>86</v>
      </c>
      <c r="I215" s="214">
        <v>0.04</v>
      </c>
      <c r="J215" s="209">
        <v>5.51</v>
      </c>
      <c r="K215" s="210">
        <v>0.0357</v>
      </c>
      <c r="L215" s="211">
        <v>32911863</v>
      </c>
      <c r="M215" s="209">
        <v>102.33</v>
      </c>
      <c r="N215" s="211">
        <v>33678.71</v>
      </c>
      <c r="O215" s="210">
        <v>0.0117</v>
      </c>
      <c r="P215" s="210">
        <f>+N215/'סיכום נכסי הקרן'!total</f>
        <v>0.00105243619368302</v>
      </c>
      <c r="Q215" s="215"/>
    </row>
    <row r="216" spans="1:256">
      <c r="B216" s="213" t="str">
        <v>קבוצת דלק סד יז</v>
      </c>
      <c r="C216" s="186">
        <v>1115401</v>
      </c>
      <c r="D216" s="186" t="s">
        <v>132</v>
      </c>
      <c r="E216" s="186" t="s">
        <v>109</v>
      </c>
      <c r="F216" s="186" t="s">
        <v>127</v>
      </c>
      <c r="G216" s="186" t="s">
        <v>54</v>
      </c>
      <c r="H216" s="186" t="s">
        <v>86</v>
      </c>
      <c r="I216" s="214">
        <v>0.045</v>
      </c>
      <c r="J216" s="209">
        <v>1.75</v>
      </c>
      <c r="K216" s="210">
        <v>0.0318</v>
      </c>
      <c r="L216" s="211">
        <v>269142.53</v>
      </c>
      <c r="M216" s="209">
        <v>102.76</v>
      </c>
      <c r="N216" s="211">
        <v>276.57</v>
      </c>
      <c r="O216" s="210">
        <v>0.0036</v>
      </c>
      <c r="P216" s="210">
        <f>+N216/'סיכום נכסי הקרן'!total</f>
        <v>8.64261956847256e-06</v>
      </c>
      <c r="Q216" s="215"/>
    </row>
    <row r="217" spans="1:256">
      <c r="B217" s="213" t="str">
        <v>קבוצת דלק סדרה טו (15)</v>
      </c>
      <c r="C217" s="186">
        <v>1115070</v>
      </c>
      <c r="D217" s="186" t="s">
        <v>132</v>
      </c>
      <c r="E217" s="186" t="s">
        <v>109</v>
      </c>
      <c r="F217" s="186" t="s">
        <v>127</v>
      </c>
      <c r="G217" s="186" t="s">
        <v>54</v>
      </c>
      <c r="H217" s="186" t="s">
        <v>86</v>
      </c>
      <c r="I217" s="214">
        <v>0.085</v>
      </c>
      <c r="J217" s="209">
        <v>3.08</v>
      </c>
      <c r="K217" s="210">
        <v>0.0393</v>
      </c>
      <c r="L217" s="211">
        <v>36272457</v>
      </c>
      <c r="M217" s="209">
        <v>118.89</v>
      </c>
      <c r="N217" s="211">
        <v>43124.32</v>
      </c>
      <c r="O217" s="210">
        <v>0.0244</v>
      </c>
      <c r="P217" s="210">
        <f>+N217/'סיכום נכסי הקרן'!total</f>
        <v>0.001347604917052</v>
      </c>
    </row>
    <row r="218" spans="1:256">
      <c r="B218" s="213" t="str">
        <v>קבוצת דלק סדרה יד (14)</v>
      </c>
      <c r="C218" s="186">
        <v>1115062</v>
      </c>
      <c r="D218" s="186" t="s">
        <v>132</v>
      </c>
      <c r="E218" s="186" t="s">
        <v>109</v>
      </c>
      <c r="F218" s="186" t="s">
        <v>127</v>
      </c>
      <c r="G218" s="186" t="s">
        <v>54</v>
      </c>
      <c r="H218" s="186" t="s">
        <v>86</v>
      </c>
      <c r="I218" s="214">
        <v>0.085</v>
      </c>
      <c r="J218" s="209">
        <v>4.37</v>
      </c>
      <c r="K218" s="210">
        <v>0.0445</v>
      </c>
      <c r="L218" s="211">
        <v>8402023</v>
      </c>
      <c r="M218" s="209">
        <v>121.08</v>
      </c>
      <c r="N218" s="211">
        <v>10173.17</v>
      </c>
      <c r="O218" s="210">
        <v>0.02</v>
      </c>
      <c r="P218" s="210">
        <f>+N218/'סיכום נכסי הקרן'!total</f>
        <v>0.000317904465832874</v>
      </c>
      <c r="Q218" s="218"/>
    </row>
    <row r="219" spans="1:256">
      <c r="B219" s="213" t="str">
        <v>שפרסל.ק3</v>
      </c>
      <c r="C219" s="186">
        <v>7770167</v>
      </c>
      <c r="D219" s="186" t="s">
        <v>141</v>
      </c>
      <c r="E219" s="186" t="s">
        <v>142</v>
      </c>
      <c r="F219" s="186" t="s">
        <v>127</v>
      </c>
      <c r="G219" s="186" t="s">
        <v>49</v>
      </c>
      <c r="H219" s="186" t="s">
        <v>86</v>
      </c>
      <c r="I219" s="214">
        <v>0.055</v>
      </c>
      <c r="J219" s="209">
        <v>2.25</v>
      </c>
      <c r="K219" s="210">
        <v>0.0316</v>
      </c>
      <c r="L219" s="211">
        <v>22599.99</v>
      </c>
      <c r="M219" s="209">
        <v>105.87</v>
      </c>
      <c r="N219" s="211">
        <v>23.93</v>
      </c>
      <c r="O219" s="210">
        <v>0</v>
      </c>
      <c r="P219" s="210">
        <f>+N219/'סיכום נכסי הקרן'!total</f>
        <v>7.47795806752535e-07</v>
      </c>
    </row>
    <row r="220" spans="1:256">
      <c r="B220" s="213" t="str">
        <v>אבגול אגח ב</v>
      </c>
      <c r="C220" s="186">
        <v>1126317</v>
      </c>
      <c r="D220" s="186" t="s">
        <v>144</v>
      </c>
      <c r="E220" s="186" t="s">
        <v>145</v>
      </c>
      <c r="F220" s="186" t="s">
        <v>143</v>
      </c>
      <c r="G220" s="186" t="s">
        <v>49</v>
      </c>
      <c r="H220" s="186" t="s">
        <v>86</v>
      </c>
      <c r="I220" s="214">
        <v>0.063</v>
      </c>
      <c r="J220" s="209">
        <v>3.77</v>
      </c>
      <c r="K220" s="210">
        <v>0.0393</v>
      </c>
      <c r="L220" s="211">
        <v>9586000</v>
      </c>
      <c r="M220" s="209">
        <v>110.84</v>
      </c>
      <c r="N220" s="211">
        <v>10625.12</v>
      </c>
      <c r="O220" s="210">
        <v>0.0256</v>
      </c>
      <c r="P220" s="210">
        <f>+N220/'סיכום נכסי הקרן'!total</f>
        <v>0.000332027588058608</v>
      </c>
    </row>
    <row r="221" spans="1:256">
      <c r="B221" s="213" t="str">
        <v>אגוד הנפקות שה נד 2</v>
      </c>
      <c r="C221" s="186">
        <v>1115286</v>
      </c>
      <c r="D221" s="186" t="s">
        <v>115</v>
      </c>
      <c r="E221" s="186" t="s">
        <v>98</v>
      </c>
      <c r="F221" s="186" t="s">
        <v>143</v>
      </c>
      <c r="G221" s="186" t="s">
        <v>54</v>
      </c>
      <c r="H221" s="186" t="s">
        <v>86</v>
      </c>
      <c r="I221" s="214">
        <v>0.042</v>
      </c>
      <c r="J221" s="209">
        <v>6.48</v>
      </c>
      <c r="K221" s="210">
        <v>0.0313</v>
      </c>
      <c r="L221" s="211">
        <v>2325747</v>
      </c>
      <c r="M221" s="209">
        <v>107.35</v>
      </c>
      <c r="N221" s="211">
        <v>2496.69</v>
      </c>
      <c r="O221" s="210">
        <v>0.0241</v>
      </c>
      <c r="P221" s="210">
        <f>+N221/'סיכום נכסי הקרן'!total</f>
        <v>7.80198208424983e-05</v>
      </c>
    </row>
    <row r="222" spans="1:256">
      <c r="B222" s="213" t="str">
        <v>גזית אגח ח</v>
      </c>
      <c r="C222" s="186">
        <v>7230295</v>
      </c>
      <c r="D222" s="186" t="s">
        <v>150</v>
      </c>
      <c r="E222" s="186" t="s">
        <v>113</v>
      </c>
      <c r="F222" s="186" t="s">
        <v>143</v>
      </c>
      <c r="G222" s="186" t="s">
        <v>49</v>
      </c>
      <c r="H222" s="186" t="s">
        <v>86</v>
      </c>
      <c r="I222" s="214">
        <v>0.025</v>
      </c>
      <c r="J222" s="209">
        <v>4.99</v>
      </c>
      <c r="K222" s="210">
        <v>0.0445</v>
      </c>
      <c r="L222" s="211">
        <v>7073649</v>
      </c>
      <c r="M222" s="209">
        <v>91.2</v>
      </c>
      <c r="N222" s="211">
        <v>6451.17</v>
      </c>
      <c r="O222" s="210">
        <v>0.0173</v>
      </c>
      <c r="P222" s="210">
        <f>+N222/'סיכום נכסי הקרן'!total</f>
        <v>0.000201594562250219</v>
      </c>
      <c r="Q222" s="215"/>
    </row>
    <row r="223" spans="1:256">
      <c r="B223" s="213" t="str">
        <v>דור אלון  ד</v>
      </c>
      <c r="C223" s="186">
        <v>1115252</v>
      </c>
      <c r="D223" s="186" t="s">
        <v>168</v>
      </c>
      <c r="E223" s="186" t="s">
        <v>142</v>
      </c>
      <c r="F223" s="186" t="s">
        <v>143</v>
      </c>
      <c r="G223" s="186" t="s">
        <v>54</v>
      </c>
      <c r="H223" s="186" t="s">
        <v>86</v>
      </c>
      <c r="I223" s="214">
        <v>0.067</v>
      </c>
      <c r="J223" s="209">
        <v>1.82</v>
      </c>
      <c r="K223" s="210">
        <v>0.0357</v>
      </c>
      <c r="L223" s="211">
        <v>9355000</v>
      </c>
      <c r="M223" s="209">
        <v>106.21</v>
      </c>
      <c r="N223" s="211">
        <v>9935.95</v>
      </c>
      <c r="O223" s="210">
        <v>0.0216</v>
      </c>
      <c r="P223" s="210">
        <f>+N223/'סיכום נכסי הקרן'!total</f>
        <v>0.000310491506314369</v>
      </c>
      <c r="Q223" s="215"/>
    </row>
    <row r="224" spans="1:256">
      <c r="B224" s="213" t="str">
        <v>דור אלון אגח ג</v>
      </c>
      <c r="C224" s="186">
        <v>1115245</v>
      </c>
      <c r="D224" s="186" t="s">
        <v>168</v>
      </c>
      <c r="E224" s="186" t="s">
        <v>142</v>
      </c>
      <c r="F224" s="186" t="s">
        <v>143</v>
      </c>
      <c r="G224" s="186" t="s">
        <v>54</v>
      </c>
      <c r="H224" s="186" t="s">
        <v>86</v>
      </c>
      <c r="I224" s="214">
        <v>0.039</v>
      </c>
      <c r="J224" s="209">
        <v>2.3</v>
      </c>
      <c r="K224" s="210">
        <v>0.0338</v>
      </c>
      <c r="L224" s="211">
        <v>614557</v>
      </c>
      <c r="M224" s="209">
        <v>101.63</v>
      </c>
      <c r="N224" s="211">
        <v>624.57</v>
      </c>
      <c r="O224" s="210">
        <v>0.006</v>
      </c>
      <c r="P224" s="210">
        <f>+N224/'סיכום נכסי הקרן'!total</f>
        <v>1.95173768083339e-05</v>
      </c>
      <c r="Q224" s="215"/>
    </row>
    <row r="225" spans="1:256">
      <c r="B225" s="213" t="str">
        <v>טמפו משק  אגח א</v>
      </c>
      <c r="C225" s="186">
        <v>1118306</v>
      </c>
      <c r="D225" s="186" t="str">
        <v>טמפו משקאות</v>
      </c>
      <c r="E225" s="186" t="s">
        <v>104</v>
      </c>
      <c r="F225" s="186" t="s">
        <v>143</v>
      </c>
      <c r="G225" s="186" t="s">
        <v>54</v>
      </c>
      <c r="H225" s="186" t="s">
        <v>86</v>
      </c>
      <c r="I225" s="214">
        <v>0.056</v>
      </c>
      <c r="J225" s="209">
        <v>3.54</v>
      </c>
      <c r="K225" s="210">
        <v>0.0401</v>
      </c>
      <c r="L225" s="211">
        <v>1312180.8</v>
      </c>
      <c r="M225" s="209">
        <v>106</v>
      </c>
      <c r="N225" s="211">
        <v>1390.91</v>
      </c>
      <c r="O225" s="210">
        <v>0.0156</v>
      </c>
      <c r="P225" s="210">
        <f>+N225/'סיכום נכסי הקרן'!total</f>
        <v>4.34649672198148e-05</v>
      </c>
      <c r="Q225" s="215"/>
    </row>
    <row r="226" spans="1:256">
      <c r="B226" s="213" t="str">
        <v>מבני תעשיה אגח יג</v>
      </c>
      <c r="C226" s="186">
        <v>2260263</v>
      </c>
      <c r="D226" s="186" t="s">
        <v>149</v>
      </c>
      <c r="E226" s="186" t="s">
        <v>113</v>
      </c>
      <c r="F226" s="186" t="s">
        <v>143</v>
      </c>
      <c r="G226" s="186" t="s">
        <v>54</v>
      </c>
      <c r="H226" s="186" t="s">
        <v>86</v>
      </c>
      <c r="I226" s="214">
        <v>0.062</v>
      </c>
      <c r="J226" s="209">
        <v>1.68</v>
      </c>
      <c r="K226" s="210">
        <v>0.0424</v>
      </c>
      <c r="L226" s="211">
        <v>7749270</v>
      </c>
      <c r="M226" s="209">
        <v>103.3</v>
      </c>
      <c r="N226" s="211">
        <v>8005</v>
      </c>
      <c r="O226" s="210">
        <v>0.0249</v>
      </c>
      <c r="P226" s="210">
        <f>+N226/'סיכום נכסי הקרן'!total</f>
        <v>0.000250150665819224</v>
      </c>
      <c r="Q226" s="215"/>
    </row>
    <row r="227" spans="1:256">
      <c r="B227" s="213" t="str">
        <v>מבני תעשייה אג י שקלי 6.5%</v>
      </c>
      <c r="C227" s="186">
        <v>2260198</v>
      </c>
      <c r="D227" s="186" t="s">
        <v>149</v>
      </c>
      <c r="E227" s="186" t="s">
        <v>113</v>
      </c>
      <c r="F227" s="186" t="s">
        <v>143</v>
      </c>
      <c r="G227" s="186" t="s">
        <v>49</v>
      </c>
      <c r="H227" s="186" t="s">
        <v>86</v>
      </c>
      <c r="I227" s="214">
        <v>0.065</v>
      </c>
      <c r="J227" s="209">
        <v>0.76</v>
      </c>
      <c r="K227" s="210">
        <v>0.0364</v>
      </c>
      <c r="L227" s="211">
        <v>29998</v>
      </c>
      <c r="M227" s="209">
        <v>103.65</v>
      </c>
      <c r="N227" s="211">
        <v>31.09</v>
      </c>
      <c r="O227" s="210">
        <v>0.0007</v>
      </c>
      <c r="P227" s="210">
        <f>+N227/'סיכום נכסי הקרן'!total</f>
        <v>9.7154081203244e-07</v>
      </c>
      <c r="Q227" s="215"/>
    </row>
    <row r="228" spans="1:256">
      <c r="B228" s="213" t="str">
        <v>דרבן.ק5</v>
      </c>
      <c r="C228" s="186">
        <v>4110102</v>
      </c>
      <c r="D228" s="186" t="s">
        <v>153</v>
      </c>
      <c r="E228" s="186" t="s">
        <v>113</v>
      </c>
      <c r="F228" s="186" t="s">
        <v>152</v>
      </c>
      <c r="G228" s="186" t="s">
        <v>49</v>
      </c>
      <c r="H228" s="186" t="s">
        <v>86</v>
      </c>
      <c r="I228" s="214">
        <v>0.059</v>
      </c>
      <c r="J228" s="209">
        <v>1.21</v>
      </c>
      <c r="K228" s="210">
        <v>0.0432</v>
      </c>
      <c r="L228" s="211">
        <v>2826693.6</v>
      </c>
      <c r="M228" s="209">
        <v>106.17</v>
      </c>
      <c r="N228" s="211">
        <v>3001.1</v>
      </c>
      <c r="O228" s="210">
        <v>0.0242</v>
      </c>
      <c r="P228" s="210">
        <f>+N228/'סיכום נכסי הקרן'!total</f>
        <v>9.37822814728387e-05</v>
      </c>
      <c r="Q228" s="215"/>
    </row>
    <row r="229" spans="1:256">
      <c r="B229" s="213" t="str">
        <v>כלל תעשיות אג טו</v>
      </c>
      <c r="C229" s="186">
        <v>6080212</v>
      </c>
      <c r="D229" s="186" t="s">
        <v>155</v>
      </c>
      <c r="E229" s="186" t="s">
        <v>109</v>
      </c>
      <c r="F229" s="186" t="s">
        <v>152</v>
      </c>
      <c r="G229" s="186" t="s">
        <v>49</v>
      </c>
      <c r="H229" s="186" t="s">
        <v>86</v>
      </c>
      <c r="I229" s="214">
        <v>0.056</v>
      </c>
      <c r="J229" s="209">
        <v>2.04</v>
      </c>
      <c r="K229" s="210">
        <v>0.0351</v>
      </c>
      <c r="L229" s="211">
        <v>3121197</v>
      </c>
      <c r="M229" s="209">
        <v>108.71</v>
      </c>
      <c r="N229" s="211">
        <v>3393.05</v>
      </c>
      <c r="O229" s="210">
        <v>0.009</v>
      </c>
      <c r="P229" s="210">
        <f>+N229/'סיכום נכסי הקרן'!total</f>
        <v>0.000106030445553769</v>
      </c>
      <c r="Q229" s="215"/>
    </row>
    <row r="230" spans="1:256">
      <c r="B230" s="213" t="str">
        <v>דיסקונט השקעות סד ט</v>
      </c>
      <c r="C230" s="186">
        <v>6390249</v>
      </c>
      <c r="D230" s="186" t="s">
        <v>160</v>
      </c>
      <c r="E230" s="186" t="s">
        <v>109</v>
      </c>
      <c r="F230" s="186" t="s">
        <v>159</v>
      </c>
      <c r="G230" s="186" t="s">
        <v>49</v>
      </c>
      <c r="H230" s="186" t="s">
        <v>86</v>
      </c>
      <c r="I230" s="214">
        <v>0.067</v>
      </c>
      <c r="J230" s="209">
        <v>2.7</v>
      </c>
      <c r="K230" s="210">
        <v>0.1264</v>
      </c>
      <c r="L230" s="211">
        <v>4018036.94</v>
      </c>
      <c r="M230" s="209">
        <v>87.39</v>
      </c>
      <c r="N230" s="211">
        <v>3511.36</v>
      </c>
      <c r="O230" s="210">
        <v>0.0042</v>
      </c>
      <c r="P230" s="210">
        <f>+N230/'סיכום נכסי הקרן'!total</f>
        <v>0.000109727550522298</v>
      </c>
      <c r="Q230" s="215"/>
    </row>
    <row r="231" spans="1:256">
      <c r="B231" s="213" t="str">
        <v>דלק ישראל אגח ב</v>
      </c>
      <c r="C231" s="186">
        <v>6360127</v>
      </c>
      <c r="D231" s="186" t="s">
        <v>161</v>
      </c>
      <c r="E231" s="186" t="s">
        <v>142</v>
      </c>
      <c r="F231" s="186" t="s">
        <v>159</v>
      </c>
      <c r="G231" s="186" t="s">
        <v>49</v>
      </c>
      <c r="H231" s="186" t="s">
        <v>86</v>
      </c>
      <c r="I231" s="214">
        <v>0.052</v>
      </c>
      <c r="J231" s="209">
        <v>0.66</v>
      </c>
      <c r="K231" s="210">
        <v>0.0377</v>
      </c>
      <c r="L231" s="211">
        <v>1524779.95</v>
      </c>
      <c r="M231" s="209">
        <v>101.42</v>
      </c>
      <c r="N231" s="211">
        <v>1546.43</v>
      </c>
      <c r="O231" s="210">
        <v>0.0081</v>
      </c>
      <c r="P231" s="210">
        <f>+N231/'סיכום נכסי הקרן'!total</f>
        <v>4.83248587311459e-05</v>
      </c>
      <c r="Q231" s="215"/>
    </row>
    <row r="232" spans="1:256">
      <c r="B232" s="213" t="str">
        <v>מ. פטרוכימיים 3  שקלי</v>
      </c>
      <c r="C232" s="186">
        <v>7560055</v>
      </c>
      <c r="D232" s="186" t="s">
        <v>162</v>
      </c>
      <c r="E232" s="186" t="s">
        <v>100</v>
      </c>
      <c r="F232" s="186" t="s">
        <v>163</v>
      </c>
      <c r="G232" s="186" t="s">
        <v>54</v>
      </c>
      <c r="H232" s="186" t="s">
        <v>86</v>
      </c>
      <c r="I232" s="214">
        <v>0.067</v>
      </c>
      <c r="J232" s="209">
        <v>5.28</v>
      </c>
      <c r="K232" s="210">
        <v>0.1622</v>
      </c>
      <c r="L232" s="211">
        <v>3977175</v>
      </c>
      <c r="M232" s="209">
        <v>63.16</v>
      </c>
      <c r="N232" s="211">
        <v>2511.98</v>
      </c>
      <c r="O232" s="210">
        <v>0.0152</v>
      </c>
      <c r="P232" s="210">
        <f>+N232/'סיכום נכסי הקרן'!total</f>
        <v>7.84976226763991e-05</v>
      </c>
      <c r="Q232" s="215"/>
    </row>
    <row r="233" spans="1:256">
      <c r="B233" s="213" t="str">
        <v>סאנפלואואר אגד ד</v>
      </c>
      <c r="C233" s="186">
        <v>1120310</v>
      </c>
      <c r="D233" s="186" t="str">
        <v>גילץ</v>
      </c>
      <c r="E233" s="186" t="s">
        <v>109</v>
      </c>
      <c r="F233" s="186" t="s">
        <v>169</v>
      </c>
      <c r="G233" s="186"/>
      <c r="H233" s="186" t="s">
        <v>86</v>
      </c>
      <c r="I233" s="214">
        <v>0.073</v>
      </c>
      <c r="J233" s="209">
        <v>2.47</v>
      </c>
      <c r="K233" s="210">
        <v>0.0599</v>
      </c>
      <c r="L233" s="211">
        <v>4991000</v>
      </c>
      <c r="M233" s="209">
        <v>105.42</v>
      </c>
      <c r="N233" s="211">
        <v>5261.51</v>
      </c>
      <c r="O233" s="210">
        <v>0.0524</v>
      </c>
      <c r="P233" s="210">
        <f>+N233/'סיכום נכסי הקרן'!total</f>
        <v>0.0001644185171411</v>
      </c>
      <c r="Q233" s="215"/>
    </row>
    <row r="234" spans="1:256">
      <c r="B234" s="213" t="str">
        <v>צור שמיר  ו</v>
      </c>
      <c r="C234" s="186">
        <v>7300106</v>
      </c>
      <c r="D234" s="186" t="str">
        <v>צור שמיר</v>
      </c>
      <c r="E234" s="186" t="s">
        <v>109</v>
      </c>
      <c r="F234" s="186" t="s">
        <v>169</v>
      </c>
      <c r="G234" s="186"/>
      <c r="H234" s="186" t="s">
        <v>86</v>
      </c>
      <c r="I234" s="214">
        <v>0.071</v>
      </c>
      <c r="J234" s="209">
        <v>1.76</v>
      </c>
      <c r="K234" s="210">
        <v>0.0812</v>
      </c>
      <c r="L234" s="211">
        <v>2480801.69</v>
      </c>
      <c r="M234" s="209">
        <v>99.29</v>
      </c>
      <c r="N234" s="211">
        <v>2463.19</v>
      </c>
      <c r="O234" s="210">
        <v>0.0213</v>
      </c>
      <c r="P234" s="210">
        <f>+N234/'סיכום נכסי הקרן'!total</f>
        <v>7.69729692116496e-05</v>
      </c>
      <c r="Q234" s="215"/>
    </row>
    <row r="235" spans="1:256">
      <c r="B235" s="212" t="s">
        <v>89</v>
      </c>
      <c r="C235" s="188"/>
      <c r="D235" s="188"/>
      <c r="E235" s="188"/>
      <c r="F235" s="188"/>
      <c r="G235" s="188"/>
      <c r="H235" s="188"/>
      <c r="I235" s="216"/>
      <c r="J235" s="205">
        <v>4.04</v>
      </c>
      <c r="K235" s="206">
        <v>0.0364</v>
      </c>
      <c r="L235" s="207"/>
      <c r="M235" s="205"/>
      <c r="N235" s="207">
        <f>SUM(N182:N234)</f>
        <v>488420.46</v>
      </c>
      <c r="O235" s="206"/>
      <c r="P235" s="206">
        <f>+N235/'סיכום נכסי הקרן'!total</f>
        <v>0.0152627986594293</v>
      </c>
      <c r="Q235" s="215"/>
    </row>
    <row r="236" spans="1:256">
      <c r="B236" s="219"/>
      <c r="J236" s="209"/>
      <c r="K236" s="210"/>
      <c r="L236" s="211"/>
      <c r="M236" s="209"/>
      <c r="Q236" s="215"/>
    </row>
    <row r="237" spans="1:256">
      <c r="B237" s="212" t="s">
        <v>177</v>
      </c>
      <c r="C237" s="188"/>
      <c r="D237" s="188"/>
      <c r="E237" s="188"/>
      <c r="F237" s="188"/>
      <c r="G237" s="188"/>
      <c r="H237" s="188"/>
      <c r="I237" s="188"/>
      <c r="J237" s="205"/>
      <c r="K237" s="206"/>
      <c r="L237" s="207"/>
      <c r="M237" s="205"/>
      <c r="N237" s="188"/>
      <c r="O237" s="188"/>
      <c r="P237" s="188"/>
    </row>
    <row r="238" spans="1:256">
      <c r="B238" s="213" t="str">
        <v>5גזית אג</v>
      </c>
      <c r="C238" s="186">
        <v>7230139</v>
      </c>
      <c r="D238" s="186" t="s">
        <v>150</v>
      </c>
      <c r="E238" s="186" t="s">
        <v>113</v>
      </c>
      <c r="F238" s="186" t="s">
        <v>143</v>
      </c>
      <c r="G238" s="186" t="s">
        <v>49</v>
      </c>
      <c r="H238" s="186" t="s">
        <v>86</v>
      </c>
      <c r="I238" s="214">
        <v>0.008</v>
      </c>
      <c r="J238" s="209">
        <v>2.24</v>
      </c>
      <c r="K238" s="210">
        <v>0.0069</v>
      </c>
      <c r="L238" s="211">
        <v>53584.35</v>
      </c>
      <c r="M238" s="209">
        <v>86.92</v>
      </c>
      <c r="N238" s="211">
        <v>46.58</v>
      </c>
      <c r="O238" s="210">
        <v>0.0037</v>
      </c>
      <c r="P238" s="210">
        <f>+N238/'סיכום נכסי הקרן'!total</f>
        <v>1.45559250641592e-06</v>
      </c>
      <c r="Q238" s="218"/>
    </row>
    <row r="239" spans="1:256">
      <c r="B239" s="212" t="s">
        <v>178</v>
      </c>
      <c r="C239" s="188"/>
      <c r="D239" s="188"/>
      <c r="E239" s="188"/>
      <c r="F239" s="188"/>
      <c r="G239" s="188"/>
      <c r="H239" s="188"/>
      <c r="I239" s="216"/>
      <c r="J239" s="205">
        <v>2.24</v>
      </c>
      <c r="K239" s="206">
        <v>0.0069</v>
      </c>
      <c r="L239" s="207"/>
      <c r="M239" s="205"/>
      <c r="N239" s="207">
        <f>SUM(N238)</f>
        <v>46.58</v>
      </c>
      <c r="O239" s="206"/>
      <c r="P239" s="206">
        <f>+N239/'סיכום נכסי הקרן'!total</f>
        <v>1.45559250641592e-06</v>
      </c>
    </row>
    <row r="240" spans="1:256">
      <c r="B240" s="219"/>
      <c r="J240" s="209"/>
      <c r="K240" s="210"/>
      <c r="L240" s="211"/>
      <c r="M240" s="209"/>
      <c r="Q240" s="215"/>
    </row>
    <row r="241" spans="1:256">
      <c r="B241" s="208" t="s">
        <v>90</v>
      </c>
      <c r="C241" s="188"/>
      <c r="D241" s="188"/>
      <c r="E241" s="188"/>
      <c r="F241" s="188"/>
      <c r="G241" s="188"/>
      <c r="H241" s="188"/>
      <c r="I241" s="216"/>
      <c r="J241" s="205">
        <v>4.33</v>
      </c>
      <c r="K241" s="206">
        <v>0.0272</v>
      </c>
      <c r="L241" s="207"/>
      <c r="M241" s="205"/>
      <c r="N241" s="207">
        <f>+N239+N235+N179</f>
        <v>2808389.3</v>
      </c>
      <c r="O241" s="206"/>
      <c r="P241" s="206">
        <f>+N241/'סיכום נכסי הקרן'!total</f>
        <v>0.0877602065302418</v>
      </c>
    </row>
    <row r="242" spans="1:256">
      <c r="B242" s="220"/>
      <c r="J242" s="209"/>
      <c r="K242" s="210"/>
      <c r="L242" s="211"/>
      <c r="M242" s="209"/>
    </row>
    <row r="243" spans="1:256">
      <c r="B243" s="204" t="s">
        <v>179</v>
      </c>
      <c r="C243" s="188"/>
      <c r="D243" s="188"/>
      <c r="E243" s="188"/>
      <c r="F243" s="188"/>
      <c r="G243" s="188"/>
      <c r="H243" s="188"/>
      <c r="I243" s="216"/>
      <c r="J243" s="205">
        <v>4.33</v>
      </c>
      <c r="K243" s="206">
        <v>0.0272</v>
      </c>
      <c r="L243" s="207"/>
      <c r="M243" s="205"/>
      <c r="N243" s="207">
        <f>+N241</f>
        <v>2808389.3</v>
      </c>
      <c r="O243" s="206"/>
      <c r="P243" s="206">
        <f>+N243/'סיכום נכסי הקרן'!total</f>
        <v>0.0877602065302418</v>
      </c>
    </row>
    <row r="244" spans="1:256">
      <c r="B244" s="221"/>
      <c r="C244" s="222"/>
      <c r="D244" s="222"/>
      <c r="E244" s="222"/>
      <c r="F244" s="222"/>
      <c r="G244" s="222"/>
      <c r="H244" s="222"/>
      <c r="I244" s="222"/>
      <c r="J244" s="223"/>
      <c r="K244" s="224"/>
      <c r="L244" s="225"/>
      <c r="M244" s="223"/>
      <c r="N244" s="222"/>
      <c r="O244" s="222"/>
      <c r="P244" s="222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8" fitToWidth="1" orientation="landscape" pageOrder="downThenOver" paperSize="9" scale="63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99"/>
  <sheetViews>
    <sheetView workbookViewId="0" showGridLines="0" rightToLeft="1">
      <selection activeCell="B2" sqref="B2"/>
    </sheetView>
  </sheetViews>
  <sheetFormatPr defaultRowHeight="14.25"/>
  <cols>
    <col min="1" max="1" style="226" width="2.737996" customWidth="1"/>
    <col min="2" max="2" style="226" width="42.68863" customWidth="1"/>
    <col min="3" max="3" style="226" width="16.92736" bestFit="1" customWidth="1"/>
    <col min="4" max="4" style="226" width="32.49433" customWidth="1"/>
    <col min="5" max="5" style="226" width="32.08105" customWidth="1"/>
    <col min="6" max="6" style="226" width="14.72319" customWidth="1"/>
    <col min="7" max="7" style="226" width="17.89168" customWidth="1"/>
    <col min="8" max="8" style="226" width="14.03438" customWidth="1"/>
    <col min="9" max="9" style="226" width="16.7896" customWidth="1"/>
    <col min="10" max="10" style="226" width="15.82527" customWidth="1"/>
    <col min="11" max="11" style="226" width="14.58542" customWidth="1"/>
    <col min="12" max="12" style="226" width="19.13153" customWidth="1"/>
    <col min="13" max="14" style="226" width="15.13647" customWidth="1"/>
    <col min="15" max="15" style="226" width="13.20782" customWidth="1"/>
    <col min="16" max="16" style="226"/>
    <col min="17" max="17" style="226" width="15.96303" customWidth="1"/>
    <col min="18" max="256" style="226"/>
  </cols>
  <sheetData>
    <row r="1" spans="1:256" ht="15" customHeight="1">
      <c r="B1" s="227" t="s">
        <v>31</v>
      </c>
      <c r="C1" s="228"/>
      <c r="D1" s="229"/>
      <c r="F1" s="230"/>
    </row>
    <row r="2" spans="1:256" ht="15" customHeight="1">
      <c r="B2" s="231" t="s">
        <v>1</v>
      </c>
      <c r="C2" s="232"/>
      <c r="D2" s="233"/>
      <c r="F2" s="230"/>
    </row>
    <row r="3" spans="1:256" ht="15" customHeight="1">
      <c r="B3" s="234" t="s">
        <v>2</v>
      </c>
      <c r="C3" s="235">
        <v>41364</v>
      </c>
      <c r="D3" s="236"/>
      <c r="F3" s="230"/>
    </row>
    <row r="4" spans="1:256" ht="15" customHeight="1">
      <c r="B4" s="234" t="s">
        <v>3</v>
      </c>
      <c r="C4" s="237" t="s">
        <v>4</v>
      </c>
      <c r="D4" s="236"/>
      <c r="F4" s="230"/>
    </row>
    <row r="5" spans="1:256" ht="15" customHeight="1">
      <c r="B5" s="234" t="s">
        <v>5</v>
      </c>
      <c r="C5" s="237" t="s">
        <v>6</v>
      </c>
      <c r="D5" s="236"/>
      <c r="F5" s="230"/>
    </row>
    <row r="6" spans="1:256" ht="15" customHeight="1">
      <c r="B6" s="234" t="s">
        <v>7</v>
      </c>
      <c r="C6" s="238">
        <v>162</v>
      </c>
      <c r="D6" s="236"/>
      <c r="F6" s="230"/>
    </row>
    <row r="8" spans="1:256">
      <c r="A8" s="239"/>
      <c r="B8" s="240" t="s">
        <v>71</v>
      </c>
      <c r="C8" s="241" t="s">
        <v>72</v>
      </c>
      <c r="D8" s="241" t="s">
        <v>73</v>
      </c>
      <c r="E8" s="241" t="s">
        <v>96</v>
      </c>
      <c r="F8" s="241" t="s">
        <v>44</v>
      </c>
      <c r="G8" s="242" t="s">
        <v>78</v>
      </c>
      <c r="H8" s="243" t="s">
        <v>79</v>
      </c>
      <c r="I8" s="242" t="s">
        <v>80</v>
      </c>
      <c r="J8" s="242" t="s">
        <v>81</v>
      </c>
      <c r="K8" s="242" t="s">
        <v>33</v>
      </c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39"/>
      <c r="BA8" s="239"/>
      <c r="BB8" s="239"/>
      <c r="BC8" s="239"/>
      <c r="BD8" s="239"/>
      <c r="BE8" s="239"/>
      <c r="BF8" s="239"/>
      <c r="BG8" s="239"/>
      <c r="BH8" s="239"/>
      <c r="BI8" s="239"/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  <c r="BV8" s="239"/>
      <c r="BW8" s="239"/>
      <c r="BX8" s="239"/>
      <c r="BY8" s="239"/>
      <c r="BZ8" s="239"/>
      <c r="CA8" s="239"/>
      <c r="CB8" s="239"/>
      <c r="CC8" s="239"/>
      <c r="CD8" s="239"/>
      <c r="CE8" s="239"/>
      <c r="CF8" s="239"/>
      <c r="CG8" s="239"/>
      <c r="CH8" s="239"/>
      <c r="CI8" s="239"/>
      <c r="CJ8" s="239"/>
      <c r="CK8" s="239"/>
      <c r="CL8" s="239"/>
      <c r="CM8" s="239"/>
      <c r="CN8" s="239"/>
      <c r="CO8" s="239"/>
      <c r="CP8" s="239"/>
      <c r="CQ8" s="239"/>
      <c r="CR8" s="239"/>
      <c r="CS8" s="239"/>
      <c r="CT8" s="239"/>
      <c r="CU8" s="239"/>
      <c r="CV8" s="239"/>
      <c r="CW8" s="239"/>
      <c r="CX8" s="239"/>
      <c r="CY8" s="239"/>
      <c r="CZ8" s="239"/>
      <c r="DA8" s="239"/>
      <c r="DB8" s="239"/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39"/>
      <c r="DN8" s="239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39"/>
      <c r="ED8" s="239"/>
      <c r="EE8" s="239"/>
      <c r="EF8" s="239"/>
      <c r="EG8" s="239"/>
      <c r="EH8" s="239"/>
      <c r="EI8" s="239"/>
      <c r="EJ8" s="239"/>
      <c r="EK8" s="239"/>
      <c r="EL8" s="239"/>
      <c r="EM8" s="239"/>
      <c r="EN8" s="239"/>
      <c r="EO8" s="239"/>
      <c r="EP8" s="239"/>
      <c r="EQ8" s="239"/>
      <c r="ER8" s="239"/>
      <c r="ES8" s="239"/>
      <c r="ET8" s="239"/>
      <c r="EU8" s="239"/>
      <c r="EV8" s="239"/>
      <c r="EW8" s="239"/>
      <c r="EX8" s="239"/>
      <c r="EY8" s="239"/>
      <c r="EZ8" s="239"/>
      <c r="FA8" s="239"/>
      <c r="FB8" s="239"/>
      <c r="FC8" s="239"/>
      <c r="FD8" s="239"/>
      <c r="FE8" s="239"/>
      <c r="FF8" s="239"/>
      <c r="FG8" s="239"/>
      <c r="FH8" s="239"/>
      <c r="FI8" s="239"/>
      <c r="FJ8" s="239"/>
      <c r="FK8" s="239"/>
      <c r="FL8" s="239"/>
      <c r="FM8" s="239"/>
      <c r="FN8" s="239"/>
      <c r="FO8" s="239"/>
      <c r="FP8" s="239"/>
      <c r="FQ8" s="239"/>
      <c r="FR8" s="239"/>
      <c r="FS8" s="239"/>
      <c r="FT8" s="239"/>
      <c r="FU8" s="239"/>
      <c r="FV8" s="239"/>
      <c r="FW8" s="239"/>
      <c r="FX8" s="239"/>
      <c r="FY8" s="239"/>
      <c r="FZ8" s="239"/>
      <c r="GA8" s="239"/>
      <c r="GB8" s="239"/>
      <c r="GC8" s="239"/>
      <c r="GD8" s="239"/>
      <c r="GE8" s="239"/>
      <c r="GF8" s="239"/>
      <c r="GG8" s="239"/>
      <c r="GH8" s="239"/>
      <c r="GI8" s="239"/>
      <c r="GJ8" s="239"/>
      <c r="GK8" s="239"/>
      <c r="GL8" s="239"/>
      <c r="GM8" s="239"/>
      <c r="GN8" s="239"/>
      <c r="GO8" s="239"/>
      <c r="GP8" s="239"/>
      <c r="GQ8" s="239"/>
      <c r="GR8" s="239"/>
      <c r="GS8" s="239"/>
      <c r="GT8" s="239"/>
      <c r="GU8" s="239"/>
      <c r="GV8" s="239"/>
      <c r="GW8" s="239"/>
      <c r="GX8" s="239"/>
      <c r="GY8" s="239"/>
      <c r="GZ8" s="239"/>
      <c r="HA8" s="239"/>
      <c r="HB8" s="239"/>
      <c r="HC8" s="239"/>
      <c r="HD8" s="239"/>
      <c r="HE8" s="239"/>
      <c r="HF8" s="239"/>
      <c r="HG8" s="239"/>
      <c r="HH8" s="239"/>
      <c r="HI8" s="239"/>
      <c r="HJ8" s="239"/>
      <c r="HK8" s="239"/>
      <c r="HL8" s="239"/>
      <c r="HM8" s="239"/>
      <c r="HN8" s="239"/>
      <c r="HO8" s="239"/>
      <c r="HP8" s="239"/>
      <c r="HQ8" s="239"/>
      <c r="HR8" s="239"/>
      <c r="HS8" s="239"/>
      <c r="HT8" s="239"/>
      <c r="HU8" s="239"/>
      <c r="HV8" s="239"/>
      <c r="HW8" s="239"/>
      <c r="HX8" s="239"/>
      <c r="HY8" s="239"/>
      <c r="HZ8" s="239"/>
      <c r="IA8" s="239"/>
      <c r="IB8" s="239"/>
      <c r="IC8" s="239"/>
      <c r="ID8" s="239"/>
      <c r="IE8" s="239"/>
      <c r="IF8" s="239"/>
      <c r="IG8" s="239"/>
      <c r="IH8" s="239"/>
      <c r="II8" s="239"/>
      <c r="IJ8" s="239"/>
      <c r="IK8" s="239"/>
      <c r="IL8" s="239"/>
      <c r="IM8" s="239"/>
      <c r="IN8" s="239"/>
      <c r="IO8" s="239"/>
      <c r="IP8" s="239"/>
      <c r="IQ8" s="239"/>
      <c r="IR8" s="239"/>
      <c r="IS8" s="239"/>
      <c r="IT8" s="239"/>
      <c r="IU8" s="239"/>
      <c r="IV8" s="239"/>
    </row>
    <row r="9" spans="1:256">
      <c r="B9" s="244" t="s">
        <v>9</v>
      </c>
      <c r="C9" s="245"/>
      <c r="D9" s="245"/>
      <c r="E9" s="245"/>
      <c r="F9" s="245"/>
      <c r="G9" s="246"/>
      <c r="H9" s="247"/>
      <c r="I9" s="245"/>
      <c r="J9" s="245"/>
      <c r="K9" s="245"/>
    </row>
    <row r="10" spans="1:256">
      <c r="B10" s="248" t="s">
        <v>13</v>
      </c>
      <c r="C10" s="234"/>
      <c r="D10" s="234"/>
      <c r="E10" s="234"/>
      <c r="F10" s="234"/>
      <c r="G10" s="249"/>
      <c r="H10" s="250"/>
      <c r="I10" s="234"/>
      <c r="J10" s="234"/>
      <c r="K10" s="234"/>
    </row>
    <row r="11" spans="1:256">
      <c r="A11" s="234"/>
      <c r="B11" s="251" t="s">
        <v>82</v>
      </c>
      <c r="C11" s="234"/>
      <c r="D11" s="234"/>
      <c r="E11" s="234"/>
      <c r="F11" s="234"/>
      <c r="G11" s="252"/>
      <c r="H11" s="253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  <c r="AD11" s="234"/>
      <c r="AE11" s="234"/>
      <c r="AF11" s="234"/>
      <c r="AG11" s="234"/>
      <c r="AH11" s="234"/>
      <c r="AI11" s="234"/>
      <c r="AJ11" s="234"/>
      <c r="AK11" s="234"/>
      <c r="AL11" s="234"/>
      <c r="AM11" s="234"/>
      <c r="AN11" s="234"/>
      <c r="AO11" s="234"/>
      <c r="AP11" s="234"/>
      <c r="AQ11" s="234"/>
      <c r="AR11" s="234"/>
      <c r="AS11" s="234"/>
      <c r="AT11" s="234"/>
      <c r="AU11" s="234"/>
      <c r="AV11" s="234"/>
      <c r="AW11" s="234"/>
      <c r="AX11" s="234"/>
      <c r="AY11" s="234"/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234"/>
      <c r="BW11" s="234"/>
      <c r="BX11" s="234"/>
      <c r="BY11" s="234"/>
      <c r="BZ11" s="234"/>
      <c r="CA11" s="234"/>
      <c r="CB11" s="234"/>
      <c r="CC11" s="234"/>
      <c r="CD11" s="234"/>
      <c r="CE11" s="234"/>
      <c r="CF11" s="234"/>
      <c r="CG11" s="234"/>
      <c r="CH11" s="234"/>
      <c r="CI11" s="234"/>
      <c r="CJ11" s="234"/>
      <c r="CK11" s="234"/>
      <c r="CL11" s="234"/>
      <c r="CM11" s="234"/>
      <c r="CN11" s="234"/>
      <c r="CO11" s="234"/>
      <c r="CP11" s="234"/>
      <c r="CQ11" s="234"/>
      <c r="CR11" s="234"/>
      <c r="CS11" s="234"/>
      <c r="CT11" s="234"/>
      <c r="CU11" s="234"/>
      <c r="CV11" s="234"/>
      <c r="CW11" s="234"/>
      <c r="CX11" s="234"/>
      <c r="CY11" s="234"/>
      <c r="CZ11" s="234"/>
      <c r="DA11" s="234"/>
      <c r="DB11" s="234"/>
      <c r="DC11" s="234"/>
      <c r="DD11" s="234"/>
      <c r="DE11" s="234"/>
      <c r="DF11" s="234"/>
      <c r="DG11" s="234"/>
      <c r="DH11" s="234"/>
      <c r="DI11" s="234"/>
      <c r="DJ11" s="234"/>
      <c r="DK11" s="234"/>
      <c r="DL11" s="234"/>
      <c r="DM11" s="234"/>
      <c r="DN11" s="234"/>
      <c r="DO11" s="234"/>
      <c r="DP11" s="234"/>
      <c r="DQ11" s="234"/>
      <c r="DR11" s="234"/>
      <c r="DS11" s="234"/>
      <c r="DT11" s="234"/>
      <c r="DU11" s="234"/>
      <c r="DV11" s="234"/>
      <c r="DW11" s="234"/>
      <c r="DX11" s="234"/>
      <c r="DY11" s="234"/>
      <c r="DZ11" s="234"/>
      <c r="EA11" s="234"/>
      <c r="EB11" s="234"/>
      <c r="EC11" s="234"/>
      <c r="ED11" s="234"/>
      <c r="EE11" s="234"/>
      <c r="EF11" s="234"/>
      <c r="EG11" s="234"/>
      <c r="EH11" s="234"/>
      <c r="EI11" s="234"/>
      <c r="EJ11" s="234"/>
      <c r="EK11" s="234"/>
      <c r="EL11" s="234"/>
      <c r="EM11" s="234"/>
      <c r="EN11" s="234"/>
      <c r="EO11" s="234"/>
      <c r="EP11" s="234"/>
      <c r="EQ11" s="234"/>
      <c r="ER11" s="234"/>
      <c r="ES11" s="234"/>
      <c r="ET11" s="234"/>
      <c r="EU11" s="234"/>
      <c r="EV11" s="234"/>
      <c r="EW11" s="234"/>
      <c r="EX11" s="234"/>
      <c r="EY11" s="234"/>
      <c r="EZ11" s="234"/>
      <c r="FA11" s="234"/>
      <c r="FB11" s="234"/>
      <c r="FC11" s="234"/>
      <c r="FD11" s="234"/>
      <c r="FE11" s="234"/>
      <c r="FF11" s="234"/>
      <c r="FG11" s="234"/>
      <c r="FH11" s="234"/>
      <c r="FI11" s="234"/>
      <c r="FJ11" s="234"/>
      <c r="FK11" s="234"/>
      <c r="FL11" s="234"/>
      <c r="FM11" s="234"/>
      <c r="FN11" s="234"/>
      <c r="FO11" s="234"/>
      <c r="FP11" s="234"/>
      <c r="FQ11" s="234"/>
      <c r="FR11" s="234"/>
      <c r="FS11" s="234"/>
      <c r="FT11" s="234"/>
      <c r="FU11" s="234"/>
      <c r="FV11" s="234"/>
      <c r="FW11" s="234"/>
      <c r="FX11" s="234"/>
      <c r="FY11" s="234"/>
      <c r="FZ11" s="234"/>
      <c r="GA11" s="234"/>
      <c r="GB11" s="234"/>
      <c r="GC11" s="234"/>
      <c r="GD11" s="234"/>
      <c r="GE11" s="234"/>
      <c r="GF11" s="234"/>
      <c r="GG11" s="234"/>
      <c r="GH11" s="234"/>
      <c r="GI11" s="234"/>
      <c r="GJ11" s="234"/>
      <c r="GK11" s="234"/>
      <c r="GL11" s="234"/>
      <c r="GM11" s="234"/>
      <c r="GN11" s="234"/>
      <c r="GO11" s="234"/>
      <c r="GP11" s="234"/>
      <c r="GQ11" s="234"/>
      <c r="GR11" s="234"/>
      <c r="GS11" s="234"/>
      <c r="GT11" s="234"/>
      <c r="GU11" s="234"/>
      <c r="GV11" s="234"/>
      <c r="GW11" s="234"/>
      <c r="GX11" s="234"/>
      <c r="GY11" s="234"/>
      <c r="GZ11" s="234"/>
      <c r="HA11" s="234"/>
      <c r="HB11" s="234"/>
      <c r="HC11" s="234"/>
      <c r="HD11" s="234"/>
      <c r="HE11" s="234"/>
      <c r="HF11" s="234"/>
      <c r="HG11" s="234"/>
      <c r="HH11" s="234"/>
      <c r="HI11" s="234"/>
      <c r="HJ11" s="234"/>
      <c r="HK11" s="234"/>
      <c r="HL11" s="234"/>
      <c r="HM11" s="234"/>
      <c r="HN11" s="234"/>
      <c r="HO11" s="234"/>
      <c r="HP11" s="234"/>
      <c r="HQ11" s="234"/>
      <c r="HR11" s="234"/>
      <c r="HS11" s="234"/>
      <c r="HT11" s="234"/>
      <c r="HU11" s="234"/>
      <c r="HV11" s="234"/>
      <c r="HW11" s="234"/>
      <c r="HX11" s="234"/>
      <c r="HY11" s="234"/>
      <c r="HZ11" s="234"/>
      <c r="IA11" s="234"/>
      <c r="IB11" s="234"/>
      <c r="IC11" s="234"/>
      <c r="ID11" s="234"/>
      <c r="IE11" s="234"/>
      <c r="IF11" s="234"/>
      <c r="IG11" s="234"/>
      <c r="IH11" s="234"/>
      <c r="II11" s="234"/>
      <c r="IJ11" s="234"/>
      <c r="IK11" s="234"/>
      <c r="IL11" s="234"/>
      <c r="IM11" s="234"/>
      <c r="IN11" s="234"/>
      <c r="IO11" s="234"/>
      <c r="IP11" s="234"/>
      <c r="IQ11" s="234"/>
      <c r="IR11" s="234"/>
      <c r="IS11" s="234"/>
      <c r="IT11" s="234"/>
      <c r="IU11" s="234"/>
      <c r="IV11" s="234"/>
    </row>
    <row r="12" spans="1:256">
      <c r="B12" s="254" t="str">
        <v>תל אביב 25</v>
      </c>
      <c r="C12" s="234"/>
      <c r="D12" s="234"/>
      <c r="E12" s="234"/>
      <c r="F12" s="234"/>
      <c r="G12" s="249"/>
      <c r="H12" s="250"/>
      <c r="I12" s="234"/>
      <c r="J12" s="234"/>
      <c r="K12" s="234"/>
    </row>
    <row r="13" spans="1:256">
      <c r="B13" s="255" t="str">
        <v>אבנר יהש</v>
      </c>
      <c r="C13" s="232">
        <v>268011</v>
      </c>
      <c r="D13" s="232" t="str">
        <v>אבנר חיפושי נפט</v>
      </c>
      <c r="E13" s="232" t="s">
        <v>173</v>
      </c>
      <c r="F13" s="232" t="s">
        <v>86</v>
      </c>
      <c r="G13" s="252">
        <v>19416440.54</v>
      </c>
      <c r="H13" s="253">
        <v>269.9</v>
      </c>
      <c r="I13" s="252">
        <v>52404.97</v>
      </c>
      <c r="J13" s="256">
        <v>0.0058</v>
      </c>
      <c r="K13" s="256">
        <f>+I13/'סיכום נכסי הקרן'!total</f>
        <v>0.00163761875549488</v>
      </c>
    </row>
    <row r="14" spans="1:256">
      <c r="B14" s="255" t="str">
        <v>איזיציפ</v>
      </c>
      <c r="C14" s="232">
        <v>1082544</v>
      </c>
      <c r="D14" s="232" t="s">
        <v>180</v>
      </c>
      <c r="E14" s="232" t="s">
        <v>142</v>
      </c>
      <c r="F14" s="232" t="s">
        <v>86</v>
      </c>
      <c r="G14" s="252">
        <v>31701</v>
      </c>
      <c r="H14" s="253">
        <v>8769</v>
      </c>
      <c r="I14" s="252">
        <v>2779.86</v>
      </c>
      <c r="J14" s="256">
        <v>0.0011</v>
      </c>
      <c r="K14" s="256">
        <f>+I14/'סיכום נכסי הקרן'!total</f>
        <v>8.68686858068993e-05</v>
      </c>
    </row>
    <row r="15" spans="1:256">
      <c r="B15" s="255" t="s">
        <v>174</v>
      </c>
      <c r="C15" s="232">
        <v>1081124</v>
      </c>
      <c r="D15" s="232" t="s">
        <v>174</v>
      </c>
      <c r="E15" s="232" t="s">
        <v>175</v>
      </c>
      <c r="F15" s="232" t="s">
        <v>86</v>
      </c>
      <c r="G15" s="252">
        <v>452848</v>
      </c>
      <c r="H15" s="253">
        <v>15360</v>
      </c>
      <c r="I15" s="252">
        <v>69557.45</v>
      </c>
      <c r="J15" s="256">
        <v>0.0108</v>
      </c>
      <c r="K15" s="256">
        <f>+I15/'סיכום נכסי הקרן'!total</f>
        <v>0.00217362179015458</v>
      </c>
    </row>
    <row r="16" spans="1:256">
      <c r="B16" s="255" t="s">
        <v>181</v>
      </c>
      <c r="C16" s="232">
        <v>304014</v>
      </c>
      <c r="D16" s="232" t="s">
        <v>181</v>
      </c>
      <c r="E16" s="232" t="s">
        <v>104</v>
      </c>
      <c r="F16" s="232" t="s">
        <v>86</v>
      </c>
      <c r="G16" s="252">
        <v>542573</v>
      </c>
      <c r="H16" s="253">
        <v>6950</v>
      </c>
      <c r="I16" s="252">
        <v>37708.82</v>
      </c>
      <c r="J16" s="256">
        <v>0.0049</v>
      </c>
      <c r="K16" s="256">
        <f>+I16/'סיכום נכסי הקרן'!total</f>
        <v>0.00117837431983227</v>
      </c>
    </row>
    <row r="17" spans="1:256">
      <c r="B17" s="255" t="str">
        <v>בזק</v>
      </c>
      <c r="C17" s="232">
        <v>230011</v>
      </c>
      <c r="D17" s="232" t="s">
        <v>106</v>
      </c>
      <c r="E17" s="232" t="s">
        <v>107</v>
      </c>
      <c r="F17" s="232" t="s">
        <v>86</v>
      </c>
      <c r="G17" s="252">
        <v>27865371</v>
      </c>
      <c r="H17" s="253">
        <v>504</v>
      </c>
      <c r="I17" s="252">
        <v>140441.47</v>
      </c>
      <c r="J17" s="256">
        <v>0.0102</v>
      </c>
      <c r="K17" s="256">
        <f>+I17/'סיכום נכסי הקרן'!total</f>
        <v>0.0043886979674117</v>
      </c>
    </row>
    <row r="18" spans="1:256">
      <c r="B18" s="255" t="str">
        <v>בתי זיקוק לנפט</v>
      </c>
      <c r="C18" s="232">
        <v>2590248</v>
      </c>
      <c r="D18" s="232" t="s">
        <v>157</v>
      </c>
      <c r="E18" s="232" t="s">
        <v>100</v>
      </c>
      <c r="F18" s="232" t="s">
        <v>86</v>
      </c>
      <c r="G18" s="252">
        <v>30738782</v>
      </c>
      <c r="H18" s="253">
        <v>192</v>
      </c>
      <c r="I18" s="252">
        <v>59018.46</v>
      </c>
      <c r="J18" s="256">
        <v>0.0126</v>
      </c>
      <c r="K18" s="256">
        <f>+I18/'סיכום נכסי הקרן'!total</f>
        <v>0.00184428570451284</v>
      </c>
    </row>
    <row r="19" spans="1:256">
      <c r="B19" s="255" t="str">
        <v>גזית גלוב*</v>
      </c>
      <c r="C19" s="232">
        <v>126011</v>
      </c>
      <c r="D19" s="232" t="s">
        <v>130</v>
      </c>
      <c r="E19" s="232" t="s">
        <v>113</v>
      </c>
      <c r="F19" s="232" t="s">
        <v>86</v>
      </c>
      <c r="G19" s="252">
        <v>2988053.18</v>
      </c>
      <c r="H19" s="253">
        <v>4958</v>
      </c>
      <c r="I19" s="252">
        <v>148147.68</v>
      </c>
      <c r="J19" s="256">
        <v>0.0181</v>
      </c>
      <c r="K19" s="256">
        <f>+I19/'סיכום נכסי הקרן'!total</f>
        <v>0.00462951165416282</v>
      </c>
    </row>
    <row r="20" spans="1:256">
      <c r="B20" s="255" t="str">
        <v>דיסקונט</v>
      </c>
      <c r="C20" s="232">
        <v>691212</v>
      </c>
      <c r="D20" s="232" t="s">
        <v>131</v>
      </c>
      <c r="E20" s="232" t="s">
        <v>98</v>
      </c>
      <c r="F20" s="232" t="s">
        <v>86</v>
      </c>
      <c r="G20" s="252">
        <v>10817938</v>
      </c>
      <c r="H20" s="253">
        <v>622</v>
      </c>
      <c r="I20" s="252">
        <v>67287.57</v>
      </c>
      <c r="J20" s="256">
        <v>0.0103</v>
      </c>
      <c r="K20" s="256">
        <f>+I20/'סיכום נכסי הקרן'!total</f>
        <v>0.00210268962359246</v>
      </c>
    </row>
    <row r="21" spans="1:256">
      <c r="B21" s="255" t="str">
        <v>דלק קדוחים</v>
      </c>
      <c r="C21" s="232">
        <v>475020</v>
      </c>
      <c r="D21" s="232" t="str">
        <v>דלק קידוחים</v>
      </c>
      <c r="E21" s="232" t="s">
        <v>173</v>
      </c>
      <c r="F21" s="232" t="s">
        <v>86</v>
      </c>
      <c r="G21" s="252">
        <v>1811127</v>
      </c>
      <c r="H21" s="253">
        <v>1568</v>
      </c>
      <c r="I21" s="252">
        <v>28398.47</v>
      </c>
      <c r="J21" s="256">
        <v>0.0033</v>
      </c>
      <c r="K21" s="256">
        <f>+I21/'סיכום נכסי הקרן'!total</f>
        <v>0.000887432377107716</v>
      </c>
    </row>
    <row r="22" spans="1:256">
      <c r="B22" s="255" t="str">
        <v>חברה לישראל</v>
      </c>
      <c r="C22" s="232">
        <v>576017</v>
      </c>
      <c r="D22" s="232" t="s">
        <v>134</v>
      </c>
      <c r="E22" s="232" t="s">
        <v>109</v>
      </c>
      <c r="F22" s="232" t="s">
        <v>86</v>
      </c>
      <c r="G22" s="252">
        <v>43379</v>
      </c>
      <c r="H22" s="253">
        <v>276000</v>
      </c>
      <c r="I22" s="252">
        <v>119726.04</v>
      </c>
      <c r="J22" s="256">
        <v>0.0056</v>
      </c>
      <c r="K22" s="256">
        <f>+I22/'סיכום נכסי הקרן'!total</f>
        <v>0.00374135523071819</v>
      </c>
    </row>
    <row r="23" spans="1:256">
      <c r="B23" s="255" t="s">
        <v>182</v>
      </c>
      <c r="C23" s="232">
        <v>629014</v>
      </c>
      <c r="D23" s="232" t="s">
        <v>182</v>
      </c>
      <c r="E23" s="232" t="s">
        <v>183</v>
      </c>
      <c r="F23" s="232" t="s">
        <v>86</v>
      </c>
      <c r="G23" s="252">
        <v>752211</v>
      </c>
      <c r="H23" s="253">
        <v>14320</v>
      </c>
      <c r="I23" s="252">
        <v>107716.62</v>
      </c>
      <c r="J23" s="256">
        <v>0.0008</v>
      </c>
      <c r="K23" s="256">
        <f>+I23/'סיכום נכסי הקרן'!total</f>
        <v>0.00336606923332872</v>
      </c>
    </row>
    <row r="24" spans="1:256">
      <c r="B24" s="255" t="str">
        <v>ישראמקו*</v>
      </c>
      <c r="C24" s="232">
        <v>232017</v>
      </c>
      <c r="D24" s="232" t="str">
        <v>ישראמקו נגב 2</v>
      </c>
      <c r="E24" s="232" t="s">
        <v>173</v>
      </c>
      <c r="F24" s="232" t="s">
        <v>86</v>
      </c>
      <c r="G24" s="252">
        <v>362468112.52</v>
      </c>
      <c r="H24" s="253">
        <v>66.5</v>
      </c>
      <c r="I24" s="252">
        <v>241041.29</v>
      </c>
      <c r="J24" s="256">
        <v>0.028</v>
      </c>
      <c r="K24" s="256">
        <f>+I24/'סיכום נכסי הקרן'!total</f>
        <v>0.00753237216532477</v>
      </c>
    </row>
    <row r="25" spans="1:256">
      <c r="B25" s="255" t="str">
        <v>כיל</v>
      </c>
      <c r="C25" s="232">
        <v>281014</v>
      </c>
      <c r="D25" s="232" t="s">
        <v>99</v>
      </c>
      <c r="E25" s="232" t="s">
        <v>100</v>
      </c>
      <c r="F25" s="232" t="s">
        <v>86</v>
      </c>
      <c r="G25" s="252">
        <v>3297586</v>
      </c>
      <c r="H25" s="253">
        <v>4700</v>
      </c>
      <c r="I25" s="252">
        <v>154986.54</v>
      </c>
      <c r="J25" s="256">
        <v>0.0026</v>
      </c>
      <c r="K25" s="256">
        <f>+I25/'סיכום נכסי הקרן'!total</f>
        <v>0.00484322125846569</v>
      </c>
    </row>
    <row r="26" spans="1:256">
      <c r="B26" s="255" t="s">
        <v>47</v>
      </c>
      <c r="C26" s="232">
        <v>604611</v>
      </c>
      <c r="D26" s="232" t="s">
        <v>101</v>
      </c>
      <c r="E26" s="232" t="s">
        <v>98</v>
      </c>
      <c r="F26" s="232" t="s">
        <v>86</v>
      </c>
      <c r="G26" s="252">
        <v>12391295</v>
      </c>
      <c r="H26" s="253">
        <v>1282</v>
      </c>
      <c r="I26" s="252">
        <v>158856.4</v>
      </c>
      <c r="J26" s="256">
        <v>0.0084</v>
      </c>
      <c r="K26" s="256">
        <f>+I26/'סיכום נכסי הקרן'!total</f>
        <v>0.00496415168390319</v>
      </c>
    </row>
    <row r="27" spans="1:256">
      <c r="B27" s="255" t="s">
        <v>51</v>
      </c>
      <c r="C27" s="232">
        <v>695437</v>
      </c>
      <c r="D27" s="232" t="s">
        <v>97</v>
      </c>
      <c r="E27" s="232" t="s">
        <v>98</v>
      </c>
      <c r="F27" s="232" t="s">
        <v>86</v>
      </c>
      <c r="G27" s="252">
        <v>2750451</v>
      </c>
      <c r="H27" s="253">
        <v>3880</v>
      </c>
      <c r="I27" s="252">
        <v>106717.5</v>
      </c>
      <c r="J27" s="256">
        <v>0.0121</v>
      </c>
      <c r="K27" s="256">
        <f>+I27/'סיכום נכסי הקרן'!total</f>
        <v>0.00333484743030145</v>
      </c>
    </row>
    <row r="28" spans="1:256">
      <c r="B28" s="255" t="str">
        <v>מלנקס*</v>
      </c>
      <c r="C28" s="232">
        <v>1101732</v>
      </c>
      <c r="D28" s="232" t="s">
        <v>184</v>
      </c>
      <c r="E28" s="232" t="s">
        <v>185</v>
      </c>
      <c r="F28" s="232" t="s">
        <v>86</v>
      </c>
      <c r="G28" s="252">
        <v>96772</v>
      </c>
      <c r="H28" s="253">
        <v>20100</v>
      </c>
      <c r="I28" s="252">
        <v>19451.17</v>
      </c>
      <c r="J28" s="256">
        <v>0.0024</v>
      </c>
      <c r="K28" s="256">
        <f>+I28/'סיכום נכסי הקרן'!total</f>
        <v>0.00060783549362435</v>
      </c>
    </row>
    <row r="29" spans="1:256">
      <c r="B29" s="255" t="s">
        <v>186</v>
      </c>
      <c r="C29" s="232">
        <v>273011</v>
      </c>
      <c r="D29" s="232" t="s">
        <v>186</v>
      </c>
      <c r="E29" s="232" t="s">
        <v>187</v>
      </c>
      <c r="F29" s="232" t="s">
        <v>86</v>
      </c>
      <c r="G29" s="252">
        <v>225289</v>
      </c>
      <c r="H29" s="253">
        <v>13370</v>
      </c>
      <c r="I29" s="252">
        <v>30121.14</v>
      </c>
      <c r="J29" s="256">
        <v>0.0037</v>
      </c>
      <c r="K29" s="256">
        <f>+I29/'סיכום נכסי הקרן'!total</f>
        <v>0.000941264612896199</v>
      </c>
    </row>
    <row r="30" spans="1:256">
      <c r="B30" s="255" t="str">
        <v>סלקום CEL</v>
      </c>
      <c r="C30" s="232">
        <v>1101534</v>
      </c>
      <c r="D30" s="232" t="s">
        <v>125</v>
      </c>
      <c r="E30" s="232" t="s">
        <v>107</v>
      </c>
      <c r="F30" s="232" t="s">
        <v>86</v>
      </c>
      <c r="G30" s="252">
        <v>120318</v>
      </c>
      <c r="H30" s="253">
        <v>3046</v>
      </c>
      <c r="I30" s="252">
        <v>3664.89</v>
      </c>
      <c r="J30" s="256">
        <v>0.0012</v>
      </c>
      <c r="K30" s="256">
        <f>+I30/'סיכום נכסי הקרן'!total</f>
        <v>0.000114525255921826</v>
      </c>
    </row>
    <row r="31" spans="1:256">
      <c r="B31" s="255" t="s">
        <v>50</v>
      </c>
      <c r="C31" s="232">
        <v>662577</v>
      </c>
      <c r="D31" s="232" t="s">
        <v>102</v>
      </c>
      <c r="E31" s="232" t="s">
        <v>98</v>
      </c>
      <c r="F31" s="232" t="s">
        <v>86</v>
      </c>
      <c r="G31" s="252">
        <v>14405540</v>
      </c>
      <c r="H31" s="253">
        <v>1648</v>
      </c>
      <c r="I31" s="252">
        <v>237403.3</v>
      </c>
      <c r="J31" s="256">
        <v>0.0109</v>
      </c>
      <c r="K31" s="256">
        <f>+I31/'סיכום נכסי הקרן'!total</f>
        <v>0.00741868751563786</v>
      </c>
    </row>
    <row r="32" spans="1:256">
      <c r="B32" s="255" t="str">
        <v>פז נפט</v>
      </c>
      <c r="C32" s="232">
        <v>1100007</v>
      </c>
      <c r="D32" s="232" t="s">
        <v>138</v>
      </c>
      <c r="E32" s="232" t="s">
        <v>100</v>
      </c>
      <c r="F32" s="232" t="s">
        <v>86</v>
      </c>
      <c r="G32" s="252">
        <v>49196</v>
      </c>
      <c r="H32" s="253">
        <v>56790</v>
      </c>
      <c r="I32" s="252">
        <v>27938.41</v>
      </c>
      <c r="J32" s="256">
        <v>0.0048</v>
      </c>
      <c r="K32" s="256">
        <f>+I32/'סיכום נכסי הקרן'!total</f>
        <v>0.00087305582303941</v>
      </c>
    </row>
    <row r="33" spans="1:256">
      <c r="B33" s="255" t="str">
        <v>פרטנר</v>
      </c>
      <c r="C33" s="232">
        <v>1083484</v>
      </c>
      <c r="D33" s="232" t="s">
        <v>126</v>
      </c>
      <c r="E33" s="232" t="s">
        <v>107</v>
      </c>
      <c r="F33" s="232" t="s">
        <v>86</v>
      </c>
      <c r="G33" s="252">
        <v>137915</v>
      </c>
      <c r="H33" s="253">
        <v>2242</v>
      </c>
      <c r="I33" s="252">
        <v>3092.05</v>
      </c>
      <c r="J33" s="256">
        <v>0.0009</v>
      </c>
      <c r="K33" s="256">
        <f>+I33/'סיכום נכסי הקרן'!total</f>
        <v>9.6624405527337e-05</v>
      </c>
    </row>
    <row r="34" spans="1:256">
      <c r="B34" s="255" t="s">
        <v>188</v>
      </c>
      <c r="C34" s="232">
        <v>1092428</v>
      </c>
      <c r="D34" s="232" t="s">
        <v>188</v>
      </c>
      <c r="E34" s="232" t="s">
        <v>183</v>
      </c>
      <c r="F34" s="232" t="s">
        <v>86</v>
      </c>
      <c r="G34" s="252">
        <v>209215.36</v>
      </c>
      <c r="H34" s="253">
        <v>42610</v>
      </c>
      <c r="I34" s="252">
        <v>89146.66</v>
      </c>
      <c r="J34" s="256">
        <v>0.0022</v>
      </c>
      <c r="K34" s="256">
        <f>+I34/'סיכום נכסי הקרן'!total</f>
        <v>0.00278577093748407</v>
      </c>
    </row>
    <row r="35" spans="1:256">
      <c r="B35" s="255" t="s">
        <v>132</v>
      </c>
      <c r="C35" s="232">
        <v>1084128</v>
      </c>
      <c r="D35" s="232" t="s">
        <v>132</v>
      </c>
      <c r="E35" s="232" t="s">
        <v>109</v>
      </c>
      <c r="F35" s="232" t="s">
        <v>86</v>
      </c>
      <c r="G35" s="252">
        <v>36335.44</v>
      </c>
      <c r="H35" s="253">
        <v>102100</v>
      </c>
      <c r="I35" s="252">
        <v>37098.48</v>
      </c>
      <c r="J35" s="256">
        <v>0.0032</v>
      </c>
      <c r="K35" s="256">
        <f>+I35/'סיכום נכסי הקרן'!total</f>
        <v>0.00115930162059727</v>
      </c>
    </row>
    <row r="36" spans="1:256">
      <c r="B36" s="255" t="s">
        <v>189</v>
      </c>
      <c r="C36" s="232">
        <v>1119478</v>
      </c>
      <c r="D36" s="232" t="s">
        <v>189</v>
      </c>
      <c r="E36" s="232" t="s">
        <v>113</v>
      </c>
      <c r="F36" s="232" t="s">
        <v>86</v>
      </c>
      <c r="G36" s="252">
        <v>868049</v>
      </c>
      <c r="H36" s="253">
        <v>10130</v>
      </c>
      <c r="I36" s="252">
        <v>87933.36</v>
      </c>
      <c r="J36" s="256">
        <v>0.0072</v>
      </c>
      <c r="K36" s="256">
        <f>+I36/'סיכום נכסי הקרן'!total</f>
        <v>0.0027478561588659</v>
      </c>
    </row>
    <row r="37" spans="1:256">
      <c r="B37" s="255" t="str">
        <v>שטראוס עלית*</v>
      </c>
      <c r="C37" s="232">
        <v>746016</v>
      </c>
      <c r="D37" s="232" t="s">
        <v>103</v>
      </c>
      <c r="E37" s="232" t="s">
        <v>104</v>
      </c>
      <c r="F37" s="232" t="s">
        <v>86</v>
      </c>
      <c r="G37" s="252">
        <v>1651945.36</v>
      </c>
      <c r="H37" s="253">
        <v>5109</v>
      </c>
      <c r="I37" s="252">
        <v>84397.89</v>
      </c>
      <c r="J37" s="256">
        <v>0.0155</v>
      </c>
      <c r="K37" s="256">
        <f>+I37/'סיכום נכסי הקרן'!total</f>
        <v>0.00263737518766242</v>
      </c>
    </row>
    <row r="38" spans="1:256">
      <c r="B38" s="254" t="str">
        <v>תל אביב 25 סה"כ</v>
      </c>
      <c r="C38" s="234"/>
      <c r="D38" s="234"/>
      <c r="E38" s="234"/>
      <c r="F38" s="234"/>
      <c r="G38" s="249"/>
      <c r="H38" s="250"/>
      <c r="I38" s="249">
        <f>SUM(I13:I37)</f>
        <v>2115036.49</v>
      </c>
      <c r="J38" s="257"/>
      <c r="K38" s="257">
        <f>+I38/'סיכום נכסי הקרן'!total</f>
        <v>0.0660934148913748</v>
      </c>
    </row>
    <row r="39" spans="1:256">
      <c r="B39" s="258"/>
      <c r="G39" s="252"/>
      <c r="H39" s="253"/>
    </row>
    <row r="40" spans="1:256">
      <c r="B40" s="254" t="str">
        <v>תל אביב 75</v>
      </c>
      <c r="C40" s="234"/>
      <c r="D40" s="234"/>
      <c r="E40" s="234"/>
      <c r="F40" s="234"/>
      <c r="G40" s="249"/>
      <c r="H40" s="250"/>
      <c r="I40" s="234"/>
      <c r="J40" s="234"/>
      <c r="K40" s="234"/>
    </row>
    <row r="41" spans="1:256">
      <c r="B41" s="255" t="str">
        <v>אבגול*</v>
      </c>
      <c r="C41" s="232">
        <v>1100957</v>
      </c>
      <c r="D41" s="232" t="s">
        <v>144</v>
      </c>
      <c r="E41" s="232" t="s">
        <v>145</v>
      </c>
      <c r="F41" s="232" t="s">
        <v>86</v>
      </c>
      <c r="G41" s="252">
        <v>3896697</v>
      </c>
      <c r="H41" s="253">
        <v>333.4</v>
      </c>
      <c r="I41" s="252">
        <v>12991.59</v>
      </c>
      <c r="J41" s="256">
        <v>0.013</v>
      </c>
      <c r="K41" s="256">
        <f>+I41/'סיכום נכסי הקרן'!total</f>
        <v>0.000405978124740834</v>
      </c>
    </row>
    <row r="42" spans="1:256">
      <c r="B42" s="255" t="str">
        <v>אבוגן*</v>
      </c>
      <c r="C42" s="232">
        <v>1105055</v>
      </c>
      <c r="D42" s="232" t="str">
        <v>אבוגין</v>
      </c>
      <c r="E42" s="232" t="s">
        <v>190</v>
      </c>
      <c r="F42" s="232" t="s">
        <v>86</v>
      </c>
      <c r="G42" s="252">
        <v>690454</v>
      </c>
      <c r="H42" s="253">
        <v>1890</v>
      </c>
      <c r="I42" s="252">
        <v>13049.58</v>
      </c>
      <c r="J42" s="256">
        <v>0.0183</v>
      </c>
      <c r="K42" s="256">
        <f>+I42/'סיכום נכסי הקרן'!total</f>
        <v>0.000407790271787787</v>
      </c>
    </row>
    <row r="43" spans="1:256">
      <c r="B43" s="255" t="str">
        <v>אורמת*</v>
      </c>
      <c r="C43" s="232">
        <v>260018</v>
      </c>
      <c r="D43" s="232" t="str">
        <v>אורמת תעשיות בע"מ</v>
      </c>
      <c r="E43" s="232" t="str">
        <v>קלינטק</v>
      </c>
      <c r="F43" s="232" t="s">
        <v>86</v>
      </c>
      <c r="G43" s="252">
        <v>1966952</v>
      </c>
      <c r="H43" s="253">
        <v>2175</v>
      </c>
      <c r="I43" s="252">
        <v>42781.21</v>
      </c>
      <c r="J43" s="256">
        <v>0.0169</v>
      </c>
      <c r="K43" s="256">
        <f>+I43/'סיכום נכסי הקרן'!total</f>
        <v>0.00133688296890094</v>
      </c>
    </row>
    <row r="44" spans="1:256">
      <c r="B44" s="255" t="s">
        <v>191</v>
      </c>
      <c r="C44" s="232">
        <v>1099654</v>
      </c>
      <c r="D44" s="232" t="s">
        <v>191</v>
      </c>
      <c r="E44" s="232" t="s">
        <v>192</v>
      </c>
      <c r="F44" s="232" t="s">
        <v>86</v>
      </c>
      <c r="G44" s="252">
        <v>4241</v>
      </c>
      <c r="H44" s="253">
        <v>4519</v>
      </c>
      <c r="I44" s="252">
        <v>191.65</v>
      </c>
      <c r="J44" s="256">
        <v>0.0001</v>
      </c>
      <c r="K44" s="256">
        <f>+I44/'סיכום נכסי הקרן'!total</f>
        <v>5.98892880752709e-06</v>
      </c>
    </row>
    <row r="45" spans="1:256">
      <c r="B45" s="255" t="str">
        <v>אלוני חץ</v>
      </c>
      <c r="C45" s="232">
        <v>390013</v>
      </c>
      <c r="D45" s="232" t="s">
        <v>128</v>
      </c>
      <c r="E45" s="232" t="s">
        <v>113</v>
      </c>
      <c r="F45" s="232" t="s">
        <v>86</v>
      </c>
      <c r="G45" s="252">
        <v>5270</v>
      </c>
      <c r="H45" s="253">
        <v>2301</v>
      </c>
      <c r="I45" s="252">
        <v>122.42</v>
      </c>
      <c r="J45" s="256">
        <v>0</v>
      </c>
      <c r="K45" s="256">
        <f>+I45/'סיכום נכסי הקרן'!total</f>
        <v>3.82553960144778e-06</v>
      </c>
    </row>
    <row r="46" spans="1:256">
      <c r="B46" s="255" t="str">
        <v>אלקו החזקות</v>
      </c>
      <c r="C46" s="232">
        <v>694034</v>
      </c>
      <c r="D46" s="232" t="s">
        <v>193</v>
      </c>
      <c r="E46" s="232" t="s">
        <v>109</v>
      </c>
      <c r="F46" s="232" t="s">
        <v>86</v>
      </c>
      <c r="G46" s="252">
        <v>241980</v>
      </c>
      <c r="H46" s="253">
        <v>2861</v>
      </c>
      <c r="I46" s="252">
        <v>6923.05</v>
      </c>
      <c r="J46" s="256">
        <v>0.0091</v>
      </c>
      <c r="K46" s="256">
        <f>+I46/'סיכום נכסי הקרן'!total</f>
        <v>0.000216340483073052</v>
      </c>
    </row>
    <row r="47" spans="1:256">
      <c r="B47" s="255" t="str">
        <v>אלקטרה מוצרי צריכה</v>
      </c>
      <c r="C47" s="232">
        <v>5010129</v>
      </c>
      <c r="D47" s="232" t="str">
        <v>אלקטרה מוצרי צריכה 1951 בע"מ</v>
      </c>
      <c r="E47" s="232" t="s">
        <v>142</v>
      </c>
      <c r="F47" s="232" t="s">
        <v>86</v>
      </c>
      <c r="G47" s="252">
        <v>177230</v>
      </c>
      <c r="H47" s="253">
        <v>3276</v>
      </c>
      <c r="I47" s="252">
        <v>5806.05</v>
      </c>
      <c r="J47" s="256">
        <v>0.0082</v>
      </c>
      <c r="K47" s="256">
        <f>+I47/'סיכום נכסי הקרן'!total</f>
        <v>0.00018143501227729</v>
      </c>
    </row>
    <row r="48" spans="1:256">
      <c r="B48" s="255" t="str">
        <v>אלקטרה*</v>
      </c>
      <c r="C48" s="232">
        <v>739037</v>
      </c>
      <c r="D48" s="232" t="s">
        <v>194</v>
      </c>
      <c r="E48" s="232" t="s">
        <v>109</v>
      </c>
      <c r="F48" s="232" t="s">
        <v>86</v>
      </c>
      <c r="G48" s="252">
        <v>85703</v>
      </c>
      <c r="H48" s="253">
        <v>39980</v>
      </c>
      <c r="I48" s="252">
        <v>35471.55</v>
      </c>
      <c r="J48" s="256">
        <v>0.0241</v>
      </c>
      <c r="K48" s="256">
        <f>+I48/'סיכום נכסי הקרן'!total</f>
        <v>0.00110846119302185</v>
      </c>
    </row>
    <row r="49" spans="1:256">
      <c r="B49" s="255" t="str">
        <v>אלרוב ישראל</v>
      </c>
      <c r="C49" s="232">
        <v>146019</v>
      </c>
      <c r="D49" s="232" t="s">
        <v>195</v>
      </c>
      <c r="E49" s="232" t="s">
        <v>113</v>
      </c>
      <c r="F49" s="232" t="s">
        <v>86</v>
      </c>
      <c r="G49" s="252">
        <v>9743</v>
      </c>
      <c r="H49" s="253">
        <v>10130</v>
      </c>
      <c r="I49" s="252">
        <v>986.97</v>
      </c>
      <c r="J49" s="256">
        <v>0.0007</v>
      </c>
      <c r="K49" s="256">
        <f>+I49/'סיכום נכסי הקרן'!total</f>
        <v>3.08421240029481e-05</v>
      </c>
    </row>
    <row r="50" spans="1:256">
      <c r="B50" s="255" t="str">
        <v>אלרוב נדלן ומלונאות</v>
      </c>
      <c r="C50" s="232">
        <v>387019</v>
      </c>
      <c r="D50" s="232" t="s">
        <v>195</v>
      </c>
      <c r="E50" s="232" t="s">
        <v>113</v>
      </c>
      <c r="F50" s="232" t="s">
        <v>86</v>
      </c>
      <c r="G50" s="252">
        <v>41478</v>
      </c>
      <c r="H50" s="253">
        <v>7935</v>
      </c>
      <c r="I50" s="252">
        <v>3291.28</v>
      </c>
      <c r="J50" s="256">
        <v>0.0018</v>
      </c>
      <c r="K50" s="256">
        <f>+I50/'סיכום נכסי הקרן'!total</f>
        <v>0.000102850204047158</v>
      </c>
    </row>
    <row r="51" spans="1:256">
      <c r="B51" s="255" t="str">
        <v>אמות*</v>
      </c>
      <c r="C51" s="232">
        <v>1097278</v>
      </c>
      <c r="D51" s="232" t="s">
        <v>116</v>
      </c>
      <c r="E51" s="232" t="s">
        <v>113</v>
      </c>
      <c r="F51" s="232" t="s">
        <v>86</v>
      </c>
      <c r="G51" s="252">
        <v>36462</v>
      </c>
      <c r="H51" s="253">
        <v>964.1</v>
      </c>
      <c r="I51" s="252">
        <v>357.36</v>
      </c>
      <c r="J51" s="256">
        <v>0.0002</v>
      </c>
      <c r="K51" s="256">
        <f>+I51/'סיכום נכסי הקרן'!total</f>
        <v>1.11672507104507e-05</v>
      </c>
    </row>
    <row r="52" spans="1:256">
      <c r="B52" s="255" t="str">
        <v>אפריקה</v>
      </c>
      <c r="C52" s="232">
        <v>611012</v>
      </c>
      <c r="D52" s="232" t="str">
        <v>אפריקה ישראל להשקעות בע"מ</v>
      </c>
      <c r="E52" s="232" t="s">
        <v>113</v>
      </c>
      <c r="F52" s="232" t="s">
        <v>86</v>
      </c>
      <c r="G52" s="252">
        <v>255949.99</v>
      </c>
      <c r="H52" s="253">
        <v>920.5</v>
      </c>
      <c r="I52" s="252">
        <v>2356.02</v>
      </c>
      <c r="J52" s="256">
        <v>0.0019</v>
      </c>
      <c r="K52" s="256">
        <f>+I52/'סיכום נכסי הקרן'!total</f>
        <v>7.36239814720061e-05</v>
      </c>
    </row>
    <row r="53" spans="1:256">
      <c r="B53" s="255" t="str">
        <v>ארפורט סיטי</v>
      </c>
      <c r="C53" s="232">
        <v>1095835</v>
      </c>
      <c r="D53" s="232" t="s">
        <v>117</v>
      </c>
      <c r="E53" s="232" t="s">
        <v>113</v>
      </c>
      <c r="F53" s="232" t="s">
        <v>86</v>
      </c>
      <c r="G53" s="252">
        <v>2</v>
      </c>
      <c r="H53" s="253">
        <v>1967</v>
      </c>
      <c r="I53" s="252">
        <v>0.04</v>
      </c>
      <c r="J53" s="256">
        <v>0</v>
      </c>
      <c r="K53" s="256">
        <f>+I53/'סיכום נכסי הקרן'!total</f>
        <v>1.24997209653579e-09</v>
      </c>
    </row>
    <row r="54" spans="1:256">
      <c r="B54" s="255" t="str">
        <v>ביג</v>
      </c>
      <c r="C54" s="232">
        <v>1097260</v>
      </c>
      <c r="D54" s="232" t="str">
        <v>ביג מרכזי קניות 2004 בע"מ</v>
      </c>
      <c r="E54" s="232" t="s">
        <v>113</v>
      </c>
      <c r="F54" s="232" t="s">
        <v>86</v>
      </c>
      <c r="G54" s="252">
        <v>59090</v>
      </c>
      <c r="H54" s="253">
        <v>11070</v>
      </c>
      <c r="I54" s="252">
        <v>6541.26</v>
      </c>
      <c r="J54" s="256">
        <v>0.005</v>
      </c>
      <c r="K54" s="256">
        <f>+I54/'סיכום נכסי הקרן'!total</f>
        <v>0.000204409811904642</v>
      </c>
    </row>
    <row r="55" spans="1:256">
      <c r="B55" s="255" t="str">
        <v>בינלאומי 5</v>
      </c>
      <c r="C55" s="232">
        <v>593038</v>
      </c>
      <c r="D55" s="232" t="s">
        <v>108</v>
      </c>
      <c r="E55" s="232" t="s">
        <v>98</v>
      </c>
      <c r="F55" s="232" t="s">
        <v>86</v>
      </c>
      <c r="G55" s="252">
        <v>428711</v>
      </c>
      <c r="H55" s="253">
        <v>5203</v>
      </c>
      <c r="I55" s="252">
        <v>22305.83</v>
      </c>
      <c r="J55" s="256">
        <v>0.0043</v>
      </c>
      <c r="K55" s="256">
        <f>+I55/'סיכום נכסי הקרן'!total</f>
        <v>0.000697041627251771</v>
      </c>
    </row>
    <row r="56" spans="1:256">
      <c r="B56" s="255" t="str">
        <v>גב ים 1</v>
      </c>
      <c r="C56" s="232">
        <v>759019</v>
      </c>
      <c r="D56" s="232" t="s">
        <v>129</v>
      </c>
      <c r="E56" s="232" t="s">
        <v>113</v>
      </c>
      <c r="F56" s="232" t="s">
        <v>86</v>
      </c>
      <c r="G56" s="252">
        <v>4322</v>
      </c>
      <c r="H56" s="253">
        <v>74830</v>
      </c>
      <c r="I56" s="252">
        <v>3557.3</v>
      </c>
      <c r="J56" s="256">
        <v>0.0022</v>
      </c>
      <c r="K56" s="256">
        <f>+I56/'סיכום נכסי הקרן'!total</f>
        <v>0.000111163143475169</v>
      </c>
    </row>
    <row r="57" spans="1:256">
      <c r="B57" s="255" t="s">
        <v>196</v>
      </c>
      <c r="C57" s="232">
        <v>1086537</v>
      </c>
      <c r="D57" s="232" t="s">
        <v>196</v>
      </c>
      <c r="E57" s="232" t="s">
        <v>197</v>
      </c>
      <c r="F57" s="232" t="s">
        <v>86</v>
      </c>
      <c r="G57" s="252">
        <v>48539</v>
      </c>
      <c r="H57" s="253">
        <v>5851</v>
      </c>
      <c r="I57" s="252">
        <v>2840.02</v>
      </c>
      <c r="J57" s="256">
        <v>0.0016</v>
      </c>
      <c r="K57" s="256">
        <f>+I57/'סיכום נכסי הקרן'!total</f>
        <v>8.87486438400891e-05</v>
      </c>
    </row>
    <row r="58" spans="1:256">
      <c r="B58" s="255" t="str">
        <v>דלק רכב*</v>
      </c>
      <c r="C58" s="232">
        <v>829010</v>
      </c>
      <c r="D58" s="232" t="str">
        <v>דלק רכב</v>
      </c>
      <c r="E58" s="232" t="s">
        <v>142</v>
      </c>
      <c r="F58" s="232" t="s">
        <v>86</v>
      </c>
      <c r="G58" s="252">
        <v>1710155</v>
      </c>
      <c r="H58" s="253">
        <v>3466</v>
      </c>
      <c r="I58" s="252">
        <v>61753.7</v>
      </c>
      <c r="J58" s="256">
        <v>0.0183</v>
      </c>
      <c r="K58" s="256">
        <f>+I58/'סיכום נכסי הקרן'!total</f>
        <v>0.00192976004644605</v>
      </c>
    </row>
    <row r="59" spans="1:256">
      <c r="B59" s="255" t="str">
        <v>הפניקס 1</v>
      </c>
      <c r="C59" s="232">
        <v>767012</v>
      </c>
      <c r="D59" s="232" t="s">
        <v>114</v>
      </c>
      <c r="E59" s="232" t="s">
        <v>111</v>
      </c>
      <c r="F59" s="232" t="s">
        <v>86</v>
      </c>
      <c r="G59" s="252">
        <v>2009911</v>
      </c>
      <c r="H59" s="253">
        <v>1115</v>
      </c>
      <c r="I59" s="252">
        <v>22410.51</v>
      </c>
      <c r="J59" s="256">
        <v>0.009</v>
      </c>
      <c r="K59" s="256">
        <f>+I59/'סיכום נכסי הקרן'!total</f>
        <v>0.000700312804228405</v>
      </c>
    </row>
    <row r="60" spans="1:256">
      <c r="B60" s="255" t="str">
        <v>הראל</v>
      </c>
      <c r="C60" s="232">
        <v>585018</v>
      </c>
      <c r="D60" s="232" t="s">
        <v>110</v>
      </c>
      <c r="E60" s="232" t="s">
        <v>111</v>
      </c>
      <c r="F60" s="232" t="s">
        <v>86</v>
      </c>
      <c r="G60" s="252">
        <v>259116</v>
      </c>
      <c r="H60" s="253">
        <v>18810</v>
      </c>
      <c r="I60" s="252">
        <v>48739.72</v>
      </c>
      <c r="J60" s="256">
        <v>0.0122</v>
      </c>
      <c r="K60" s="256">
        <f>+I60/'סיכום נכסי הקרן'!total</f>
        <v>0.00152308224982418</v>
      </c>
    </row>
    <row r="61" spans="1:256">
      <c r="B61" s="255" t="str">
        <v>חלל</v>
      </c>
      <c r="C61" s="232">
        <v>1092345</v>
      </c>
      <c r="D61" s="232" t="s">
        <v>170</v>
      </c>
      <c r="E61" s="232" t="s">
        <v>107</v>
      </c>
      <c r="F61" s="232" t="s">
        <v>86</v>
      </c>
      <c r="G61" s="252">
        <v>169120</v>
      </c>
      <c r="H61" s="253">
        <v>5756</v>
      </c>
      <c r="I61" s="252">
        <v>9734.55</v>
      </c>
      <c r="J61" s="256">
        <v>0.0083</v>
      </c>
      <c r="K61" s="256">
        <f>+I61/'סיכום נכסי הקרן'!total</f>
        <v>0.000304197896808311</v>
      </c>
    </row>
    <row r="62" spans="1:256">
      <c r="B62" s="255" t="str">
        <v>טאואר</v>
      </c>
      <c r="C62" s="232">
        <v>1082379</v>
      </c>
      <c r="D62" s="232" t="s">
        <v>198</v>
      </c>
      <c r="E62" s="232" t="s">
        <v>199</v>
      </c>
      <c r="F62" s="232" t="s">
        <v>86</v>
      </c>
      <c r="G62" s="252">
        <v>191330.2</v>
      </c>
      <c r="H62" s="253">
        <v>2581</v>
      </c>
      <c r="I62" s="252">
        <v>4938.23</v>
      </c>
      <c r="J62" s="256">
        <v>0.0082</v>
      </c>
      <c r="K62" s="256">
        <f>+I62/'סיכום נכסי הקרן'!total</f>
        <v>0.000154316242656898</v>
      </c>
    </row>
    <row r="63" spans="1:256">
      <c r="B63" s="255" t="s">
        <v>200</v>
      </c>
      <c r="C63" s="232">
        <v>583013</v>
      </c>
      <c r="D63" s="232" t="s">
        <v>200</v>
      </c>
      <c r="E63" s="232" t="s">
        <v>109</v>
      </c>
      <c r="F63" s="232" t="s">
        <v>86</v>
      </c>
      <c r="G63" s="252">
        <v>105723</v>
      </c>
      <c r="H63" s="253">
        <v>8190</v>
      </c>
      <c r="I63" s="252">
        <v>8658.71</v>
      </c>
      <c r="J63" s="256">
        <v>0.0061</v>
      </c>
      <c r="K63" s="256">
        <f>+I63/'סיכום נכסי הקרן'!total</f>
        <v>0.000270578647299885</v>
      </c>
    </row>
    <row r="64" spans="1:256">
      <c r="B64" s="255" t="str">
        <v>כלכלית</v>
      </c>
      <c r="C64" s="232">
        <v>198010</v>
      </c>
      <c r="D64" s="232" t="s">
        <v>154</v>
      </c>
      <c r="E64" s="232" t="s">
        <v>113</v>
      </c>
      <c r="F64" s="232" t="s">
        <v>86</v>
      </c>
      <c r="G64" s="252">
        <v>144416</v>
      </c>
      <c r="H64" s="253">
        <v>2482</v>
      </c>
      <c r="I64" s="252">
        <v>3584.41</v>
      </c>
      <c r="J64" s="256">
        <v>0.0018</v>
      </c>
      <c r="K64" s="256">
        <f>+I64/'סיכום נכסי הקרן'!total</f>
        <v>0.000112010312063596</v>
      </c>
    </row>
    <row r="65" spans="1:256">
      <c r="B65" s="255" t="str">
        <v>כלל ביוטכנולוגיות בעמ*</v>
      </c>
      <c r="C65" s="232">
        <v>1104280</v>
      </c>
      <c r="D65" s="232" t="str">
        <v>כלל ביוטכנולוגיות</v>
      </c>
      <c r="E65" s="232" t="s">
        <v>201</v>
      </c>
      <c r="F65" s="232" t="s">
        <v>86</v>
      </c>
      <c r="G65" s="252">
        <v>1555984</v>
      </c>
      <c r="H65" s="253">
        <v>849.3</v>
      </c>
      <c r="I65" s="252">
        <v>13214.97</v>
      </c>
      <c r="J65" s="256">
        <v>0.0153</v>
      </c>
      <c r="K65" s="256">
        <f>+I65/'סיכום נכסי הקרן'!total</f>
        <v>0.000412958593913938</v>
      </c>
    </row>
    <row r="66" spans="1:256">
      <c r="B66" s="255" t="str">
        <v>כלל ביטוח</v>
      </c>
      <c r="C66" s="232">
        <v>224014</v>
      </c>
      <c r="D66" s="232" t="str">
        <v>כלל החזקות עסקי ביטוח בע"מ</v>
      </c>
      <c r="E66" s="232" t="s">
        <v>111</v>
      </c>
      <c r="F66" s="232" t="s">
        <v>86</v>
      </c>
      <c r="G66" s="252">
        <v>624335</v>
      </c>
      <c r="H66" s="253">
        <v>6030</v>
      </c>
      <c r="I66" s="252">
        <v>37647.4</v>
      </c>
      <c r="J66" s="256">
        <v>0.0113</v>
      </c>
      <c r="K66" s="256">
        <f>+I66/'סיכום נכסי הקרן'!total</f>
        <v>0.00117645498767803</v>
      </c>
    </row>
    <row r="67" spans="1:256">
      <c r="B67" s="255" t="str">
        <v>כלל תעשיות</v>
      </c>
      <c r="C67" s="232">
        <v>608018</v>
      </c>
      <c r="D67" s="232" t="s">
        <v>155</v>
      </c>
      <c r="E67" s="232" t="s">
        <v>109</v>
      </c>
      <c r="F67" s="232" t="s">
        <v>86</v>
      </c>
      <c r="G67" s="252">
        <v>1164311</v>
      </c>
      <c r="H67" s="253">
        <v>1418</v>
      </c>
      <c r="I67" s="252">
        <v>16509.93</v>
      </c>
      <c r="J67" s="256">
        <v>0.0074</v>
      </c>
      <c r="K67" s="256">
        <f>+I67/'סיכום נכסי הקרן'!total</f>
        <v>0.000515923795393977</v>
      </c>
    </row>
    <row r="68" spans="1:256">
      <c r="B68" s="255" t="s">
        <v>202</v>
      </c>
      <c r="C68" s="232">
        <v>1123017</v>
      </c>
      <c r="D68" s="232" t="s">
        <v>202</v>
      </c>
      <c r="E68" s="232" t="s">
        <v>203</v>
      </c>
      <c r="F68" s="232" t="s">
        <v>86</v>
      </c>
      <c r="G68" s="252">
        <v>25651</v>
      </c>
      <c r="H68" s="253">
        <v>4905</v>
      </c>
      <c r="I68" s="252">
        <v>1258.18</v>
      </c>
      <c r="J68" s="256">
        <v>0.0005</v>
      </c>
      <c r="K68" s="256">
        <f>+I68/'סיכום נכסי הקרן'!total</f>
        <v>3.93172473104849e-05</v>
      </c>
    </row>
    <row r="69" spans="1:256">
      <c r="B69" s="255" t="str">
        <v>מטריקס*</v>
      </c>
      <c r="C69" s="232">
        <v>445015</v>
      </c>
      <c r="D69" s="232" t="str">
        <v>מטריקס</v>
      </c>
      <c r="E69" s="232" t="s">
        <v>204</v>
      </c>
      <c r="F69" s="232" t="s">
        <v>86</v>
      </c>
      <c r="G69" s="252">
        <v>1578289</v>
      </c>
      <c r="H69" s="253">
        <v>1672</v>
      </c>
      <c r="I69" s="252">
        <v>26862.48</v>
      </c>
      <c r="J69" s="256">
        <v>0.0263</v>
      </c>
      <c r="K69" s="256">
        <f>+I69/'סיכום נכסי הקרן'!total</f>
        <v>0.000839433761093766</v>
      </c>
    </row>
    <row r="70" spans="1:256">
      <c r="B70" s="255" t="str">
        <v>מליסרון*</v>
      </c>
      <c r="C70" s="232">
        <v>323014</v>
      </c>
      <c r="D70" s="232" t="s">
        <v>123</v>
      </c>
      <c r="E70" s="232" t="s">
        <v>113</v>
      </c>
      <c r="F70" s="232" t="s">
        <v>86</v>
      </c>
      <c r="G70" s="252">
        <v>1081364.8</v>
      </c>
      <c r="H70" s="253">
        <v>7747</v>
      </c>
      <c r="I70" s="252">
        <v>83773.33</v>
      </c>
      <c r="J70" s="256">
        <v>0.0269</v>
      </c>
      <c r="K70" s="256">
        <f>+I70/'סיכום נכסי הקרן'!total</f>
        <v>0.00261785812334711</v>
      </c>
    </row>
    <row r="71" spans="1:256">
      <c r="B71" s="255" t="s">
        <v>124</v>
      </c>
      <c r="C71" s="232">
        <v>566018</v>
      </c>
      <c r="D71" s="232" t="s">
        <v>124</v>
      </c>
      <c r="E71" s="232" t="s">
        <v>111</v>
      </c>
      <c r="F71" s="232" t="s">
        <v>86</v>
      </c>
      <c r="G71" s="252">
        <v>632976</v>
      </c>
      <c r="H71" s="253">
        <v>3904</v>
      </c>
      <c r="I71" s="252">
        <v>24711.38</v>
      </c>
      <c r="J71" s="256">
        <v>0.01</v>
      </c>
      <c r="K71" s="256">
        <f>+I71/'סיכום נכסי הקרן'!total</f>
        <v>0.000772213386672313</v>
      </c>
    </row>
    <row r="72" spans="1:256">
      <c r="B72" s="255" t="str">
        <v>נובה</v>
      </c>
      <c r="C72" s="232">
        <v>1084557</v>
      </c>
      <c r="D72" s="232" t="s">
        <v>205</v>
      </c>
      <c r="E72" s="232" t="s">
        <v>185</v>
      </c>
      <c r="F72" s="232" t="s">
        <v>86</v>
      </c>
      <c r="G72" s="252">
        <v>33790</v>
      </c>
      <c r="H72" s="253">
        <v>3279</v>
      </c>
      <c r="I72" s="252">
        <v>1107.97</v>
      </c>
      <c r="J72" s="256">
        <v>0.0013</v>
      </c>
      <c r="K72" s="256">
        <f>+I72/'סיכום נכסי הקרן'!total</f>
        <v>3.46232895949689e-05</v>
      </c>
    </row>
    <row r="73" spans="1:256">
      <c r="B73" s="255" t="str">
        <v>נפטא*</v>
      </c>
      <c r="C73" s="232">
        <v>643015</v>
      </c>
      <c r="D73" s="232" t="s">
        <v>172</v>
      </c>
      <c r="E73" s="232" t="s">
        <v>173</v>
      </c>
      <c r="F73" s="232" t="s">
        <v>86</v>
      </c>
      <c r="G73" s="252">
        <v>1511411.5</v>
      </c>
      <c r="H73" s="253">
        <v>1867</v>
      </c>
      <c r="I73" s="252">
        <v>28218.05</v>
      </c>
      <c r="J73" s="256">
        <v>0.0155</v>
      </c>
      <c r="K73" s="256">
        <f>+I73/'סיכום נכסי הקרן'!total</f>
        <v>0.000881794377966291</v>
      </c>
    </row>
    <row r="74" spans="1:256">
      <c r="B74" s="255" t="str">
        <v>נצבא</v>
      </c>
      <c r="C74" s="232">
        <v>1081215</v>
      </c>
      <c r="D74" s="232" t="s">
        <v>112</v>
      </c>
      <c r="E74" s="232" t="s">
        <v>113</v>
      </c>
      <c r="F74" s="232" t="s">
        <v>86</v>
      </c>
      <c r="G74" s="252">
        <v>227391</v>
      </c>
      <c r="H74" s="253">
        <v>3697</v>
      </c>
      <c r="I74" s="252">
        <v>8406.65</v>
      </c>
      <c r="J74" s="256">
        <v>0.004</v>
      </c>
      <c r="K74" s="256">
        <f>+I74/'סיכום נכסי הקרן'!total</f>
        <v>0.000262701948133564</v>
      </c>
    </row>
    <row r="75" spans="1:256">
      <c r="B75" s="255" t="str">
        <v>סרגון*</v>
      </c>
      <c r="C75" s="232">
        <v>1085166</v>
      </c>
      <c r="D75" s="232" t="s">
        <v>206</v>
      </c>
      <c r="E75" s="232" t="s">
        <v>187</v>
      </c>
      <c r="F75" s="232" t="s">
        <v>86</v>
      </c>
      <c r="G75" s="252">
        <v>17567</v>
      </c>
      <c r="H75" s="253">
        <v>1585</v>
      </c>
      <c r="I75" s="252">
        <v>278.44</v>
      </c>
      <c r="J75" s="256">
        <v>0.0005</v>
      </c>
      <c r="K75" s="256">
        <f>+I75/'סיכום נכסי הקרן'!total</f>
        <v>8.70105576398561e-06</v>
      </c>
    </row>
    <row r="76" spans="1:256">
      <c r="B76" s="255" t="s">
        <v>207</v>
      </c>
      <c r="C76" s="232">
        <v>256016</v>
      </c>
      <c r="D76" s="232" t="s">
        <v>207</v>
      </c>
      <c r="E76" s="232" t="s">
        <v>204</v>
      </c>
      <c r="F76" s="232" t="s">
        <v>86</v>
      </c>
      <c r="G76" s="252">
        <v>123678</v>
      </c>
      <c r="H76" s="253">
        <v>6988</v>
      </c>
      <c r="I76" s="252">
        <v>8642.62</v>
      </c>
      <c r="J76" s="256">
        <v>0.0091</v>
      </c>
      <c r="K76" s="256">
        <f>+I76/'סיכום נכסי הקרן'!total</f>
        <v>0.000270075846024053</v>
      </c>
    </row>
    <row r="77" spans="1:256">
      <c r="B77" s="255" t="s">
        <v>208</v>
      </c>
      <c r="C77" s="232">
        <v>1120609</v>
      </c>
      <c r="D77" s="232" t="s">
        <v>208</v>
      </c>
      <c r="E77" s="232" t="s">
        <v>190</v>
      </c>
      <c r="F77" s="232" t="s">
        <v>86</v>
      </c>
      <c r="G77" s="252">
        <v>21767</v>
      </c>
      <c r="H77" s="253">
        <v>1989</v>
      </c>
      <c r="I77" s="252">
        <v>432.95</v>
      </c>
      <c r="J77" s="256">
        <v>0.0002</v>
      </c>
      <c r="K77" s="256">
        <f>+I77/'סיכום נכסי הקרן'!total</f>
        <v>1.35293854798792e-05</v>
      </c>
    </row>
    <row r="78" spans="1:256">
      <c r="B78" s="255" t="s">
        <v>209</v>
      </c>
      <c r="C78" s="232">
        <v>1081082</v>
      </c>
      <c r="D78" s="232" t="s">
        <v>209</v>
      </c>
      <c r="E78" s="232" t="s">
        <v>104</v>
      </c>
      <c r="F78" s="232" t="s">
        <v>86</v>
      </c>
      <c r="G78" s="252">
        <v>574464</v>
      </c>
      <c r="H78" s="253">
        <v>4904</v>
      </c>
      <c r="I78" s="252">
        <v>28171.71</v>
      </c>
      <c r="J78" s="256">
        <v>0.0099</v>
      </c>
      <c r="K78" s="256">
        <f>+I78/'סיכום נכסי הקרן'!total</f>
        <v>0.000880346285292455</v>
      </c>
    </row>
    <row r="79" spans="1:256">
      <c r="B79" s="255" t="s">
        <v>210</v>
      </c>
      <c r="C79" s="232">
        <v>1119189</v>
      </c>
      <c r="D79" s="232" t="s">
        <v>210</v>
      </c>
      <c r="E79" s="232" t="s">
        <v>197</v>
      </c>
      <c r="F79" s="232" t="s">
        <v>86</v>
      </c>
      <c r="G79" s="252">
        <v>83454</v>
      </c>
      <c r="H79" s="253">
        <v>1829</v>
      </c>
      <c r="I79" s="252">
        <v>1526.37</v>
      </c>
      <c r="J79" s="256">
        <v>0.0013</v>
      </c>
      <c r="K79" s="256">
        <f>+I79/'סיכום נכסי הקרן'!total</f>
        <v>4.76979977247332e-05</v>
      </c>
    </row>
    <row r="80" spans="1:256">
      <c r="B80" s="255" t="s">
        <v>211</v>
      </c>
      <c r="C80" s="232">
        <v>1094119</v>
      </c>
      <c r="D80" s="232" t="s">
        <v>211</v>
      </c>
      <c r="E80" s="232" t="s">
        <v>190</v>
      </c>
      <c r="F80" s="232" t="s">
        <v>86</v>
      </c>
      <c r="G80" s="252">
        <v>175064</v>
      </c>
      <c r="H80" s="253">
        <v>3737</v>
      </c>
      <c r="I80" s="252">
        <v>6542.14</v>
      </c>
      <c r="J80" s="256">
        <v>0.0061</v>
      </c>
      <c r="K80" s="256">
        <f>+I80/'סיכום נכסי הקרן'!total</f>
        <v>0.000204437311290766</v>
      </c>
    </row>
    <row r="81" spans="1:256">
      <c r="B81" s="255" t="str">
        <v>קרור 1*</v>
      </c>
      <c r="C81" s="232">
        <v>621011</v>
      </c>
      <c r="D81" s="232" t="str">
        <v>קרור ואספקה</v>
      </c>
      <c r="E81" s="232" t="s">
        <v>104</v>
      </c>
      <c r="F81" s="232" t="s">
        <v>86</v>
      </c>
      <c r="G81" s="252">
        <v>218772</v>
      </c>
      <c r="H81" s="253">
        <v>4782</v>
      </c>
      <c r="I81" s="252">
        <v>10461.68</v>
      </c>
      <c r="J81" s="256">
        <v>0.0174</v>
      </c>
      <c r="K81" s="256">
        <f>+I81/'סיכום נכסי הקרן'!total</f>
        <v>0.000326920202072163</v>
      </c>
    </row>
    <row r="82" spans="1:256">
      <c r="B82" s="255" t="s">
        <v>140</v>
      </c>
      <c r="C82" s="232">
        <v>1098920</v>
      </c>
      <c r="D82" s="232" t="s">
        <v>140</v>
      </c>
      <c r="E82" s="232" t="s">
        <v>113</v>
      </c>
      <c r="F82" s="232" t="s">
        <v>86</v>
      </c>
      <c r="G82" s="252">
        <v>343300</v>
      </c>
      <c r="H82" s="253">
        <v>763.1</v>
      </c>
      <c r="I82" s="252">
        <v>2619.72</v>
      </c>
      <c r="J82" s="256">
        <v>0.0027</v>
      </c>
      <c r="K82" s="256">
        <f>+I82/'סיכום נכסי הקרן'!total</f>
        <v>8.18644225184183e-05</v>
      </c>
    </row>
    <row r="83" spans="1:256">
      <c r="B83" s="255" t="s">
        <v>212</v>
      </c>
      <c r="C83" s="232">
        <v>1104249</v>
      </c>
      <c r="D83" s="232" t="s">
        <v>212</v>
      </c>
      <c r="E83" s="232" t="s">
        <v>142</v>
      </c>
      <c r="F83" s="232" t="s">
        <v>86</v>
      </c>
      <c r="G83" s="252">
        <v>100796</v>
      </c>
      <c r="H83" s="253">
        <v>14740</v>
      </c>
      <c r="I83" s="252">
        <v>14991.94</v>
      </c>
      <c r="J83" s="256">
        <v>0.0075</v>
      </c>
      <c r="K83" s="256">
        <f>+I83/'סיכום נכסי הקרן'!total</f>
        <v>0.000468487666823468</v>
      </c>
    </row>
    <row r="84" spans="1:256">
      <c r="B84" s="255" t="str">
        <v>שופרסל</v>
      </c>
      <c r="C84" s="232">
        <v>777037</v>
      </c>
      <c r="D84" s="232" t="s">
        <v>141</v>
      </c>
      <c r="E84" s="232" t="s">
        <v>142</v>
      </c>
      <c r="F84" s="232" t="s">
        <v>86</v>
      </c>
      <c r="G84" s="252">
        <v>778991</v>
      </c>
      <c r="H84" s="253">
        <v>1123</v>
      </c>
      <c r="I84" s="252">
        <v>9384.76</v>
      </c>
      <c r="J84" s="256">
        <v>0.0037</v>
      </c>
      <c r="K84" s="256">
        <f>+I84/'סיכום נכסי הקרן'!total</f>
        <v>0.00029326720331713</v>
      </c>
    </row>
    <row r="85" spans="1:256">
      <c r="B85" s="255" t="str">
        <v>שיכון ובינוי*</v>
      </c>
      <c r="C85" s="232">
        <v>1081942</v>
      </c>
      <c r="D85" s="232" t="s">
        <v>213</v>
      </c>
      <c r="E85" s="232" t="s">
        <v>113</v>
      </c>
      <c r="F85" s="232" t="s">
        <v>86</v>
      </c>
      <c r="G85" s="252">
        <v>6731433</v>
      </c>
      <c r="H85" s="253">
        <v>763.8</v>
      </c>
      <c r="I85" s="252">
        <v>51414.69</v>
      </c>
      <c r="J85" s="256">
        <v>0.0165</v>
      </c>
      <c r="K85" s="256">
        <f>+I85/'סיכום נכסי הקרן'!total</f>
        <v>0.00160667319630094</v>
      </c>
    </row>
    <row r="86" spans="1:256">
      <c r="B86" s="254" t="str">
        <v>תל אביב 75 סה"כ</v>
      </c>
      <c r="C86" s="234"/>
      <c r="D86" s="234"/>
      <c r="E86" s="234"/>
      <c r="F86" s="234"/>
      <c r="G86" s="249"/>
      <c r="H86" s="250"/>
      <c r="I86" s="249">
        <f>SUM(I41:I85)</f>
        <v>695570.37</v>
      </c>
      <c r="J86" s="257"/>
      <c r="K86" s="257">
        <f>+I86/'סיכום נכסי הקרן'!total</f>
        <v>0.0217360888419268</v>
      </c>
    </row>
    <row r="87" spans="1:256">
      <c r="B87" s="259"/>
      <c r="G87" s="252"/>
      <c r="H87" s="253"/>
    </row>
    <row r="88" spans="1:256">
      <c r="B88" s="254" t="str">
        <v>מניות היתר</v>
      </c>
      <c r="C88" s="234"/>
      <c r="D88" s="234"/>
      <c r="E88" s="234"/>
      <c r="F88" s="234"/>
      <c r="G88" s="249"/>
      <c r="H88" s="250"/>
      <c r="I88" s="234"/>
      <c r="J88" s="234"/>
      <c r="K88" s="234"/>
    </row>
    <row r="89" spans="1:256">
      <c r="B89" s="255" t="str">
        <v>1 אפקון תעשיות</v>
      </c>
      <c r="C89" s="232">
        <v>578013</v>
      </c>
      <c r="D89" s="232" t="str">
        <v>אפקון תעשיות</v>
      </c>
      <c r="E89" s="232" t="s">
        <v>122</v>
      </c>
      <c r="F89" s="232" t="s">
        <v>86</v>
      </c>
      <c r="G89" s="252">
        <v>31738</v>
      </c>
      <c r="H89" s="253">
        <v>3880</v>
      </c>
      <c r="I89" s="252">
        <v>1231.43</v>
      </c>
      <c r="J89" s="256">
        <v>0.0069</v>
      </c>
      <c r="K89" s="256">
        <f>+I89/'סיכום נכסי הקרן'!total</f>
        <v>3.84813284709266e-05</v>
      </c>
    </row>
    <row r="90" spans="1:256">
      <c r="B90" s="255" t="s">
        <v>156</v>
      </c>
      <c r="C90" s="232">
        <v>1820083</v>
      </c>
      <c r="D90" s="232" t="s">
        <v>156</v>
      </c>
      <c r="E90" s="232" t="s">
        <v>113</v>
      </c>
      <c r="F90" s="232" t="s">
        <v>86</v>
      </c>
      <c r="G90" s="252">
        <v>588299</v>
      </c>
      <c r="H90" s="253">
        <v>472.3</v>
      </c>
      <c r="I90" s="252">
        <v>2778.54</v>
      </c>
      <c r="J90" s="256">
        <v>0.0052</v>
      </c>
      <c r="K90" s="256">
        <f>+I90/'סיכום נכסי הקרן'!total</f>
        <v>8.68274367277136e-05</v>
      </c>
    </row>
    <row r="91" spans="1:256">
      <c r="B91" s="255" t="str">
        <v>אוארטי*</v>
      </c>
      <c r="C91" s="232">
        <v>1086230</v>
      </c>
      <c r="D91" s="232" t="str">
        <v>אוארטי</v>
      </c>
      <c r="E91" s="232" t="s">
        <v>214</v>
      </c>
      <c r="F91" s="232" t="s">
        <v>86</v>
      </c>
      <c r="G91" s="252">
        <v>140385</v>
      </c>
      <c r="H91" s="253">
        <v>2720</v>
      </c>
      <c r="I91" s="252">
        <v>3818.47</v>
      </c>
      <c r="J91" s="256">
        <v>0.0246</v>
      </c>
      <c r="K91" s="256">
        <f>+I91/'סיכום נכסי הקרן'!total</f>
        <v>0.000119324523786475</v>
      </c>
    </row>
    <row r="92" spans="1:256">
      <c r="B92" s="255" t="s">
        <v>215</v>
      </c>
      <c r="C92" s="232">
        <v>1082965</v>
      </c>
      <c r="D92" s="232" t="s">
        <v>215</v>
      </c>
      <c r="E92" s="232" t="s">
        <v>187</v>
      </c>
      <c r="F92" s="232" t="s">
        <v>86</v>
      </c>
      <c r="G92" s="252">
        <v>42579</v>
      </c>
      <c r="H92" s="253">
        <v>1386</v>
      </c>
      <c r="I92" s="252">
        <v>590.14</v>
      </c>
      <c r="J92" s="256">
        <v>0.0011</v>
      </c>
      <c r="K92" s="256">
        <f>+I92/'סיכום נכסי הקרן'!total</f>
        <v>1.84414633262407e-05</v>
      </c>
    </row>
    <row r="93" spans="1:256">
      <c r="B93" s="255" t="str">
        <v>אורביט*</v>
      </c>
      <c r="C93" s="232">
        <v>265017</v>
      </c>
      <c r="D93" s="232" t="str">
        <v>אורביט</v>
      </c>
      <c r="E93" s="232" t="s">
        <v>175</v>
      </c>
      <c r="F93" s="232" t="s">
        <v>86</v>
      </c>
      <c r="G93" s="252">
        <v>157739</v>
      </c>
      <c r="H93" s="253">
        <v>896</v>
      </c>
      <c r="I93" s="252">
        <v>1413.34</v>
      </c>
      <c r="J93" s="256">
        <v>0.0174</v>
      </c>
      <c r="K93" s="256">
        <f>+I93/'סיכום נכסי הקרן'!total</f>
        <v>4.41658890729472e-05</v>
      </c>
    </row>
    <row r="94" spans="1:256">
      <c r="B94" s="255" t="str">
        <v>אוריין*</v>
      </c>
      <c r="C94" s="232">
        <v>1103506</v>
      </c>
      <c r="D94" s="232" t="str">
        <v>אוריין ש.מ בע"מ</v>
      </c>
      <c r="E94" s="232" t="s">
        <v>142</v>
      </c>
      <c r="F94" s="232" t="s">
        <v>86</v>
      </c>
      <c r="G94" s="252">
        <v>248097</v>
      </c>
      <c r="H94" s="253">
        <v>2046</v>
      </c>
      <c r="I94" s="252">
        <v>5076.06</v>
      </c>
      <c r="J94" s="256">
        <v>0.019</v>
      </c>
      <c r="K94" s="256">
        <f>+I94/'סיכום נכסי הקרן'!total</f>
        <v>0.000158623334008536</v>
      </c>
    </row>
    <row r="95" spans="1:256">
      <c r="B95" s="255" t="str">
        <v>אזורים*</v>
      </c>
      <c r="C95" s="232">
        <v>715011</v>
      </c>
      <c r="D95" s="232" t="s">
        <v>151</v>
      </c>
      <c r="E95" s="232" t="s">
        <v>113</v>
      </c>
      <c r="F95" s="232" t="s">
        <v>86</v>
      </c>
      <c r="G95" s="252">
        <v>3875088</v>
      </c>
      <c r="H95" s="253">
        <v>315.4</v>
      </c>
      <c r="I95" s="252">
        <v>12222.03</v>
      </c>
      <c r="J95" s="256">
        <v>0.0184</v>
      </c>
      <c r="K95" s="256">
        <f>+I95/'סיכום נכסי הקרן'!total</f>
        <v>0.000381929911575582</v>
      </c>
    </row>
    <row r="96" spans="1:256">
      <c r="B96" s="255" t="str">
        <v>אייסקיור מדיקל*</v>
      </c>
      <c r="C96" s="232">
        <v>1122415</v>
      </c>
      <c r="D96" s="232" t="s">
        <v>216</v>
      </c>
      <c r="E96" s="232" t="s">
        <v>217</v>
      </c>
      <c r="F96" s="232" t="s">
        <v>86</v>
      </c>
      <c r="G96" s="252">
        <v>1197482</v>
      </c>
      <c r="H96" s="253">
        <v>27.6</v>
      </c>
      <c r="I96" s="252">
        <v>330.51</v>
      </c>
      <c r="J96" s="256">
        <v>0.0433</v>
      </c>
      <c r="K96" s="256">
        <f>+I96/'סיכום נכסי הקרן'!total</f>
        <v>1.03282069406511e-05</v>
      </c>
    </row>
    <row r="97" spans="1:256">
      <c r="B97" s="255" t="s">
        <v>218</v>
      </c>
      <c r="C97" s="232">
        <v>282012</v>
      </c>
      <c r="D97" s="232" t="s">
        <v>218</v>
      </c>
      <c r="E97" s="232" t="s">
        <v>175</v>
      </c>
      <c r="F97" s="232" t="s">
        <v>86</v>
      </c>
      <c r="G97" s="252">
        <v>37886</v>
      </c>
      <c r="H97" s="253">
        <v>2050</v>
      </c>
      <c r="I97" s="252">
        <v>776.66</v>
      </c>
      <c r="J97" s="256">
        <v>0.0076</v>
      </c>
      <c r="K97" s="256">
        <f>+I97/'סיכום נכסי הקרן'!total</f>
        <v>2.42700832123871e-05</v>
      </c>
    </row>
    <row r="98" spans="1:256">
      <c r="B98" s="255" t="str">
        <v>אלספק*</v>
      </c>
      <c r="C98" s="232">
        <v>1090364</v>
      </c>
      <c r="D98" s="232" t="str">
        <v>אלספק</v>
      </c>
      <c r="E98" s="232" t="s">
        <v>122</v>
      </c>
      <c r="F98" s="232" t="s">
        <v>86</v>
      </c>
      <c r="G98" s="252">
        <v>646302</v>
      </c>
      <c r="H98" s="253">
        <v>510</v>
      </c>
      <c r="I98" s="252">
        <v>3296.14</v>
      </c>
      <c r="J98" s="256">
        <v>0.0336</v>
      </c>
      <c r="K98" s="256">
        <f>+I98/'סיכום נכסי הקרן'!total</f>
        <v>0.000103002075656887</v>
      </c>
    </row>
    <row r="99" spans="1:256">
      <c r="B99" s="255" t="s">
        <v>219</v>
      </c>
      <c r="C99" s="232">
        <v>749077</v>
      </c>
      <c r="D99" s="232" t="s">
        <v>219</v>
      </c>
      <c r="E99" s="232" t="s">
        <v>201</v>
      </c>
      <c r="F99" s="232" t="s">
        <v>86</v>
      </c>
      <c r="G99" s="252">
        <v>198841.68</v>
      </c>
      <c r="H99" s="253">
        <v>1968</v>
      </c>
      <c r="I99" s="252">
        <v>3913.2</v>
      </c>
      <c r="J99" s="256">
        <v>0.0067</v>
      </c>
      <c r="K99" s="256">
        <f>+I99/'סיכום נכסי הקרן'!total</f>
        <v>0.000122284770204096</v>
      </c>
    </row>
    <row r="100" spans="1:256">
      <c r="B100" s="255" t="str">
        <v>אמנת*</v>
      </c>
      <c r="C100" s="232">
        <v>654012</v>
      </c>
      <c r="D100" s="232" t="str">
        <v>אמנת</v>
      </c>
      <c r="E100" s="232" t="s">
        <v>142</v>
      </c>
      <c r="F100" s="232" t="s">
        <v>86</v>
      </c>
      <c r="G100" s="252">
        <v>134616</v>
      </c>
      <c r="H100" s="253">
        <v>1360</v>
      </c>
      <c r="I100" s="252">
        <v>1830.78</v>
      </c>
      <c r="J100" s="256">
        <v>0.0202</v>
      </c>
      <c r="K100" s="256">
        <f>+I100/'סיכום נכסי הקרן'!total</f>
        <v>5.72105978723947e-05</v>
      </c>
    </row>
    <row r="101" spans="1:256">
      <c r="B101" s="255" t="str">
        <v>אמפל</v>
      </c>
      <c r="C101" s="232">
        <v>1098300</v>
      </c>
      <c r="D101" s="232" t="str">
        <v>אמפל אמריקן ישראל</v>
      </c>
      <c r="E101" s="232" t="s">
        <v>109</v>
      </c>
      <c r="F101" s="232" t="s">
        <v>86</v>
      </c>
      <c r="G101" s="252">
        <v>0.65</v>
      </c>
      <c r="H101" s="253">
        <v>1018</v>
      </c>
      <c r="I101" s="252">
        <v>0.01</v>
      </c>
      <c r="J101" s="256">
        <v>0</v>
      </c>
      <c r="K101" s="256">
        <f>+I101/'סיכום נכסי הקרן'!total</f>
        <v>3.12493024133947e-10</v>
      </c>
    </row>
    <row r="102" spans="1:256">
      <c r="B102" s="255" t="str">
        <v>אפוסנס מניה רגילה</v>
      </c>
      <c r="C102" s="232">
        <v>1119593</v>
      </c>
      <c r="D102" s="232" t="s">
        <v>220</v>
      </c>
      <c r="E102" s="232" t="s">
        <v>190</v>
      </c>
      <c r="F102" s="232" t="s">
        <v>86</v>
      </c>
      <c r="G102" s="252">
        <v>73400</v>
      </c>
      <c r="H102" s="253">
        <v>358.7</v>
      </c>
      <c r="I102" s="252">
        <v>263.29</v>
      </c>
      <c r="J102" s="256">
        <v>0.0028</v>
      </c>
      <c r="K102" s="256">
        <f>+I102/'סיכום נכסי הקרן'!total</f>
        <v>8.22762883242268e-06</v>
      </c>
    </row>
    <row r="103" spans="1:256">
      <c r="B103" s="255" t="s">
        <v>221</v>
      </c>
      <c r="C103" s="232">
        <v>1097948</v>
      </c>
      <c r="D103" s="232" t="s">
        <v>221</v>
      </c>
      <c r="E103" s="232" t="s">
        <v>113</v>
      </c>
      <c r="F103" s="232" t="s">
        <v>86</v>
      </c>
      <c r="G103" s="252">
        <v>108754</v>
      </c>
      <c r="H103" s="253">
        <v>5128</v>
      </c>
      <c r="I103" s="252">
        <v>5930.86</v>
      </c>
      <c r="J103" s="256">
        <v>0.0088</v>
      </c>
      <c r="K103" s="256">
        <f>+I103/'סיכום נכסי הקרן'!total</f>
        <v>0.000185335237711506</v>
      </c>
    </row>
    <row r="104" spans="1:256">
      <c r="B104" s="255" t="str">
        <v>אפריקה תעשיות</v>
      </c>
      <c r="C104" s="232">
        <v>800011</v>
      </c>
      <c r="D104" s="232" t="str">
        <v>אפריקה ישראל תעשיות בע"מ</v>
      </c>
      <c r="E104" s="232" t="s">
        <v>222</v>
      </c>
      <c r="F104" s="232" t="s">
        <v>86</v>
      </c>
      <c r="G104" s="252">
        <v>2843</v>
      </c>
      <c r="H104" s="253">
        <v>22820</v>
      </c>
      <c r="I104" s="252">
        <v>648.77</v>
      </c>
      <c r="J104" s="256">
        <v>0.0019</v>
      </c>
      <c r="K104" s="256">
        <f>+I104/'סיכום נכסי הקרן'!total</f>
        <v>2.02736099267381e-05</v>
      </c>
    </row>
    <row r="105" spans="1:256">
      <c r="B105" s="255" t="str">
        <v>אקסלנז*</v>
      </c>
      <c r="C105" s="232">
        <v>1104868</v>
      </c>
      <c r="D105" s="232" t="str">
        <v>אקסלנז ביוסיינס</v>
      </c>
      <c r="E105" s="232" t="s">
        <v>197</v>
      </c>
      <c r="F105" s="232" t="s">
        <v>86</v>
      </c>
      <c r="G105" s="252">
        <v>26983521.57</v>
      </c>
      <c r="H105" s="253">
        <v>12.5</v>
      </c>
      <c r="I105" s="252">
        <v>3372.94</v>
      </c>
      <c r="J105" s="256">
        <v>0.0556</v>
      </c>
      <c r="K105" s="256">
        <f>+I105/'סיכום נכסי הקרן'!total</f>
        <v>0.000105402022082235</v>
      </c>
    </row>
    <row r="106" spans="1:256">
      <c r="B106" s="255" t="str">
        <v>ארד*</v>
      </c>
      <c r="C106" s="232">
        <v>1091651</v>
      </c>
      <c r="D106" s="232" t="str">
        <v>ארד</v>
      </c>
      <c r="E106" s="232" t="s">
        <v>214</v>
      </c>
      <c r="F106" s="232" t="s">
        <v>86</v>
      </c>
      <c r="G106" s="252">
        <v>498980</v>
      </c>
      <c r="H106" s="253">
        <v>2045</v>
      </c>
      <c r="I106" s="252">
        <v>10204.14</v>
      </c>
      <c r="J106" s="256">
        <v>0.0202</v>
      </c>
      <c r="K106" s="256">
        <f>+I106/'סיכום נכסי הקרן'!total</f>
        <v>0.000318872256728617</v>
      </c>
    </row>
    <row r="107" spans="1:256">
      <c r="B107" s="255" t="str">
        <v>ביוליין אר אקס</v>
      </c>
      <c r="C107" s="232">
        <v>1101518</v>
      </c>
      <c r="D107" s="232" t="str">
        <v>ביוליין</v>
      </c>
      <c r="E107" s="232" t="s">
        <v>190</v>
      </c>
      <c r="F107" s="232" t="s">
        <v>86</v>
      </c>
      <c r="G107" s="252">
        <v>1796469</v>
      </c>
      <c r="H107" s="253">
        <v>66</v>
      </c>
      <c r="I107" s="252">
        <v>1185.67</v>
      </c>
      <c r="J107" s="256">
        <v>0.0081</v>
      </c>
      <c r="K107" s="256">
        <f>+I107/'סיכום נכסי הקרן'!total</f>
        <v>3.70513603924897e-05</v>
      </c>
    </row>
    <row r="108" spans="1:256">
      <c r="B108" s="255" t="str">
        <v>ביוסל*</v>
      </c>
      <c r="C108" s="232">
        <v>278010</v>
      </c>
      <c r="D108" s="232" t="str">
        <v>ביוסל</v>
      </c>
      <c r="E108" s="232" t="s">
        <v>190</v>
      </c>
      <c r="F108" s="232" t="s">
        <v>86</v>
      </c>
      <c r="G108" s="252">
        <v>32477</v>
      </c>
      <c r="H108" s="253">
        <v>2764</v>
      </c>
      <c r="I108" s="252">
        <v>897.66</v>
      </c>
      <c r="J108" s="256">
        <v>0.0052</v>
      </c>
      <c r="K108" s="256">
        <f>+I108/'סיכום נכסי הקרן'!total</f>
        <v>2.80512488044079e-05</v>
      </c>
    </row>
    <row r="109" spans="1:256">
      <c r="B109" s="255" t="str">
        <v>בריל*</v>
      </c>
      <c r="C109" s="232">
        <v>399014</v>
      </c>
      <c r="D109" s="232" t="str">
        <v>בריל</v>
      </c>
      <c r="E109" s="232" t="s">
        <v>223</v>
      </c>
      <c r="F109" s="232" t="s">
        <v>86</v>
      </c>
      <c r="G109" s="252">
        <v>178992</v>
      </c>
      <c r="H109" s="253">
        <v>3183</v>
      </c>
      <c r="I109" s="252">
        <v>5697.32</v>
      </c>
      <c r="J109" s="256">
        <v>0.0297</v>
      </c>
      <c r="K109" s="256">
        <f>+I109/'סיכום נכסי הקרן'!total</f>
        <v>0.000178037275625882</v>
      </c>
    </row>
    <row r="110" spans="1:256">
      <c r="B110" s="255" t="str">
        <v>גולן פלסטיק*</v>
      </c>
      <c r="C110" s="232">
        <v>1091933</v>
      </c>
      <c r="D110" s="232" t="str">
        <v>גולן פלסטיק בע"מ</v>
      </c>
      <c r="E110" s="232" t="s">
        <v>100</v>
      </c>
      <c r="F110" s="232" t="s">
        <v>86</v>
      </c>
      <c r="G110" s="252">
        <v>302267</v>
      </c>
      <c r="H110" s="253">
        <v>784.4</v>
      </c>
      <c r="I110" s="252">
        <v>2370.98</v>
      </c>
      <c r="J110" s="256">
        <v>0.0149</v>
      </c>
      <c r="K110" s="256">
        <f>+I110/'סיכום נכסי הקרן'!total</f>
        <v>7.40914710361105e-05</v>
      </c>
    </row>
    <row r="111" spans="1:256">
      <c r="B111" s="255" t="str">
        <v>גניגר*</v>
      </c>
      <c r="C111" s="232">
        <v>1095892</v>
      </c>
      <c r="D111" s="232" t="str">
        <v>גניגר</v>
      </c>
      <c r="E111" s="232" t="s">
        <v>100</v>
      </c>
      <c r="F111" s="232" t="s">
        <v>86</v>
      </c>
      <c r="G111" s="252">
        <v>390242</v>
      </c>
      <c r="H111" s="253">
        <v>1153</v>
      </c>
      <c r="I111" s="252">
        <v>4499.49</v>
      </c>
      <c r="J111" s="256">
        <v>0.0258</v>
      </c>
      <c r="K111" s="256">
        <f>+I111/'סיכום נכסי הקרן'!total</f>
        <v>0.000140605923716045</v>
      </c>
    </row>
    <row r="112" spans="1:256">
      <c r="B112" s="255" t="s">
        <v>224</v>
      </c>
      <c r="C112" s="232">
        <v>565010</v>
      </c>
      <c r="D112" s="232" t="s">
        <v>224</v>
      </c>
      <c r="E112" s="232" t="s">
        <v>173</v>
      </c>
      <c r="F112" s="232" t="s">
        <v>86</v>
      </c>
      <c r="G112" s="252">
        <v>1659</v>
      </c>
      <c r="H112" s="253">
        <v>170400</v>
      </c>
      <c r="I112" s="252">
        <v>2826.94</v>
      </c>
      <c r="J112" s="256">
        <v>0.0003</v>
      </c>
      <c r="K112" s="256">
        <f>+I112/'סיכום נכסי הקרן'!total</f>
        <v>8.83399029645219e-05</v>
      </c>
    </row>
    <row r="113" spans="1:256">
      <c r="B113" s="255" t="str">
        <v>דנאל כא</v>
      </c>
      <c r="C113" s="232">
        <v>314013</v>
      </c>
      <c r="D113" s="232" t="str">
        <v>דנאל ( אדיר יהושוע ) בע"מ</v>
      </c>
      <c r="E113" s="232" t="s">
        <v>142</v>
      </c>
      <c r="F113" s="232" t="s">
        <v>86</v>
      </c>
      <c r="G113" s="252">
        <v>12090</v>
      </c>
      <c r="H113" s="253">
        <v>6270</v>
      </c>
      <c r="I113" s="252">
        <v>779.2</v>
      </c>
      <c r="J113" s="256">
        <v>0.0029</v>
      </c>
      <c r="K113" s="256">
        <f>+I113/'סיכום נכסי הקרן'!total</f>
        <v>2.43494564405171e-05</v>
      </c>
    </row>
    <row r="114" spans="1:256">
      <c r="B114" s="255" t="str">
        <v>המלט*</v>
      </c>
      <c r="C114" s="232">
        <v>1080324</v>
      </c>
      <c r="D114" s="232" t="str">
        <v>המלט</v>
      </c>
      <c r="E114" s="232" t="s">
        <v>222</v>
      </c>
      <c r="F114" s="232" t="s">
        <v>86</v>
      </c>
      <c r="G114" s="252">
        <v>233635</v>
      </c>
      <c r="H114" s="253">
        <v>2838</v>
      </c>
      <c r="I114" s="252">
        <v>6630.56</v>
      </c>
      <c r="J114" s="256">
        <v>0.0169</v>
      </c>
      <c r="K114" s="256">
        <f>+I114/'סיכום נכסי הקרן'!total</f>
        <v>0.000207200374610158</v>
      </c>
    </row>
    <row r="115" spans="1:256">
      <c r="B115" s="255" t="str">
        <v>וואן תוכנה</v>
      </c>
      <c r="C115" s="232">
        <v>161018</v>
      </c>
      <c r="D115" s="232" t="str">
        <v>וואן טכנולגית תוכנה או.אס.טי בע"מ</v>
      </c>
      <c r="E115" s="232" t="s">
        <v>204</v>
      </c>
      <c r="F115" s="232" t="s">
        <v>86</v>
      </c>
      <c r="G115" s="252">
        <v>27594</v>
      </c>
      <c r="H115" s="253">
        <v>6045</v>
      </c>
      <c r="I115" s="252">
        <v>1695.6</v>
      </c>
      <c r="J115" s="256">
        <v>0.0041</v>
      </c>
      <c r="K115" s="256">
        <f>+I115/'סיכום נכסי הקרן'!total</f>
        <v>5.2986317172152e-05</v>
      </c>
    </row>
    <row r="116" spans="1:256">
      <c r="B116" s="255" t="str">
        <v>וילאר אינטרנשיונל בע"מ</v>
      </c>
      <c r="C116" s="232">
        <v>416016</v>
      </c>
      <c r="D116" s="232" t="s">
        <v>120</v>
      </c>
      <c r="E116" s="232" t="s">
        <v>113</v>
      </c>
      <c r="F116" s="232" t="s">
        <v>86</v>
      </c>
      <c r="G116" s="252">
        <v>104500</v>
      </c>
      <c r="H116" s="253">
        <v>5552</v>
      </c>
      <c r="I116" s="252">
        <v>5801.84</v>
      </c>
      <c r="J116" s="256">
        <v>0.0059</v>
      </c>
      <c r="K116" s="256">
        <f>+I116/'סיכום נכסי הקרן'!total</f>
        <v>0.00018130345271413</v>
      </c>
    </row>
    <row r="117" spans="1:256">
      <c r="B117" s="255" t="str">
        <v>זנלכל*</v>
      </c>
      <c r="C117" s="232">
        <v>130013</v>
      </c>
      <c r="D117" s="232" t="str">
        <v>זנלכל</v>
      </c>
      <c r="E117" s="232" t="s">
        <v>104</v>
      </c>
      <c r="F117" s="232" t="s">
        <v>86</v>
      </c>
      <c r="G117" s="252">
        <v>301141</v>
      </c>
      <c r="H117" s="253">
        <v>696</v>
      </c>
      <c r="I117" s="252">
        <v>2095.94</v>
      </c>
      <c r="J117" s="256">
        <v>0.0208</v>
      </c>
      <c r="K117" s="256">
        <f>+I117/'סיכום נכסי הקרן'!total</f>
        <v>6.54966629003304e-05</v>
      </c>
    </row>
    <row r="118" spans="1:256">
      <c r="B118" s="255" t="str">
        <v>חד*</v>
      </c>
      <c r="C118" s="232">
        <v>351015</v>
      </c>
      <c r="D118" s="232" t="str">
        <v>חד</v>
      </c>
      <c r="E118" s="232" t="s">
        <v>222</v>
      </c>
      <c r="F118" s="232" t="s">
        <v>86</v>
      </c>
      <c r="G118" s="252">
        <v>216424</v>
      </c>
      <c r="H118" s="253">
        <v>1243</v>
      </c>
      <c r="I118" s="252">
        <v>2690.15</v>
      </c>
      <c r="J118" s="256">
        <v>0.0176</v>
      </c>
      <c r="K118" s="256">
        <f>+I118/'סיכום נכסי הקרן'!total</f>
        <v>8.40653108873937e-05</v>
      </c>
    </row>
    <row r="119" spans="1:256">
      <c r="A119" s="234"/>
      <c r="B119" s="255" t="str">
        <v>חילן טק*</v>
      </c>
      <c r="C119" s="232">
        <v>1084698</v>
      </c>
      <c r="D119" s="232" t="str">
        <v>חילן טק</v>
      </c>
      <c r="E119" s="232" t="s">
        <v>204</v>
      </c>
      <c r="F119" s="232" t="s">
        <v>86</v>
      </c>
      <c r="G119" s="252">
        <v>553434</v>
      </c>
      <c r="H119" s="253">
        <v>2136</v>
      </c>
      <c r="I119" s="252">
        <v>11821.35</v>
      </c>
      <c r="J119" s="256">
        <v>0.0247</v>
      </c>
      <c r="K119" s="256">
        <f>+I119/'סיכום נכסי הקרן'!total</f>
        <v>0.000369408941084583</v>
      </c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  <c r="AD119" s="234"/>
      <c r="AE119" s="234"/>
      <c r="AF119" s="234"/>
      <c r="AG119" s="234"/>
      <c r="AH119" s="234"/>
      <c r="AI119" s="234"/>
      <c r="AJ119" s="234"/>
      <c r="AK119" s="234"/>
      <c r="AL119" s="234"/>
      <c r="AM119" s="234"/>
      <c r="AN119" s="234"/>
      <c r="AO119" s="234"/>
      <c r="AP119" s="234"/>
      <c r="AQ119" s="234"/>
      <c r="AR119" s="234"/>
      <c r="AS119" s="234"/>
      <c r="AT119" s="234"/>
      <c r="AU119" s="234"/>
      <c r="AV119" s="234"/>
      <c r="AW119" s="234"/>
      <c r="AX119" s="234"/>
      <c r="AY119" s="234"/>
      <c r="AZ119" s="234"/>
      <c r="BA119" s="234"/>
      <c r="BB119" s="234"/>
      <c r="BC119" s="234"/>
      <c r="BD119" s="234"/>
      <c r="BE119" s="234"/>
      <c r="BF119" s="234"/>
      <c r="BG119" s="234"/>
      <c r="BH119" s="234"/>
      <c r="BI119" s="234"/>
      <c r="BJ119" s="234"/>
      <c r="BK119" s="234"/>
      <c r="BL119" s="234"/>
      <c r="BM119" s="234"/>
      <c r="BN119" s="234"/>
      <c r="BO119" s="234"/>
      <c r="BP119" s="234"/>
      <c r="BQ119" s="234"/>
      <c r="BR119" s="234"/>
      <c r="BS119" s="234"/>
      <c r="BT119" s="234"/>
      <c r="BU119" s="234"/>
      <c r="BV119" s="234"/>
      <c r="BW119" s="234"/>
      <c r="BX119" s="234"/>
      <c r="BY119" s="234"/>
      <c r="BZ119" s="234"/>
      <c r="CA119" s="234"/>
      <c r="CB119" s="234"/>
      <c r="CC119" s="234"/>
      <c r="CD119" s="234"/>
      <c r="CE119" s="234"/>
      <c r="CF119" s="234"/>
      <c r="CG119" s="234"/>
      <c r="CH119" s="234"/>
      <c r="CI119" s="234"/>
      <c r="CJ119" s="234"/>
      <c r="CK119" s="234"/>
      <c r="CL119" s="234"/>
      <c r="CM119" s="234"/>
      <c r="CN119" s="234"/>
      <c r="CO119" s="234"/>
      <c r="CP119" s="234"/>
      <c r="CQ119" s="234"/>
      <c r="CR119" s="234"/>
      <c r="CS119" s="234"/>
      <c r="CT119" s="234"/>
      <c r="CU119" s="234"/>
      <c r="CV119" s="234"/>
      <c r="CW119" s="234"/>
      <c r="CX119" s="234"/>
      <c r="CY119" s="234"/>
      <c r="CZ119" s="234"/>
      <c r="DA119" s="234"/>
      <c r="DB119" s="234"/>
      <c r="DC119" s="234"/>
      <c r="DD119" s="234"/>
      <c r="DE119" s="234"/>
      <c r="DF119" s="234"/>
      <c r="DG119" s="234"/>
      <c r="DH119" s="234"/>
      <c r="DI119" s="234"/>
      <c r="DJ119" s="234"/>
      <c r="DK119" s="234"/>
      <c r="DL119" s="234"/>
      <c r="DM119" s="234"/>
      <c r="DN119" s="234"/>
      <c r="DO119" s="234"/>
      <c r="DP119" s="234"/>
      <c r="DQ119" s="234"/>
      <c r="DR119" s="234"/>
      <c r="DS119" s="234"/>
      <c r="DT119" s="234"/>
      <c r="DU119" s="234"/>
      <c r="DV119" s="234"/>
      <c r="DW119" s="234"/>
      <c r="DX119" s="234"/>
      <c r="DY119" s="234"/>
      <c r="DZ119" s="234"/>
      <c r="EA119" s="234"/>
      <c r="EB119" s="234"/>
      <c r="EC119" s="234"/>
      <c r="ED119" s="234"/>
      <c r="EE119" s="234"/>
      <c r="EF119" s="234"/>
      <c r="EG119" s="234"/>
      <c r="EH119" s="234"/>
      <c r="EI119" s="234"/>
      <c r="EJ119" s="234"/>
      <c r="EK119" s="234"/>
      <c r="EL119" s="234"/>
      <c r="EM119" s="234"/>
      <c r="EN119" s="234"/>
      <c r="EO119" s="234"/>
      <c r="EP119" s="234"/>
      <c r="EQ119" s="234"/>
      <c r="ER119" s="234"/>
      <c r="ES119" s="234"/>
      <c r="ET119" s="234"/>
      <c r="EU119" s="234"/>
      <c r="EV119" s="234"/>
      <c r="EW119" s="234"/>
      <c r="EX119" s="234"/>
      <c r="EY119" s="234"/>
      <c r="EZ119" s="234"/>
      <c r="FA119" s="234"/>
      <c r="FB119" s="234"/>
      <c r="FC119" s="234"/>
      <c r="FD119" s="234"/>
      <c r="FE119" s="234"/>
      <c r="FF119" s="234"/>
      <c r="FG119" s="234"/>
      <c r="FH119" s="234"/>
      <c r="FI119" s="234"/>
      <c r="FJ119" s="234"/>
      <c r="FK119" s="234"/>
      <c r="FL119" s="234"/>
      <c r="FM119" s="234"/>
      <c r="FN119" s="234"/>
      <c r="FO119" s="234"/>
      <c r="FP119" s="234"/>
      <c r="FQ119" s="234"/>
      <c r="FR119" s="234"/>
      <c r="FS119" s="234"/>
      <c r="FT119" s="234"/>
      <c r="FU119" s="234"/>
      <c r="FV119" s="234"/>
      <c r="FW119" s="234"/>
      <c r="FX119" s="234"/>
      <c r="FY119" s="234"/>
      <c r="FZ119" s="234"/>
      <c r="GA119" s="234"/>
      <c r="GB119" s="234"/>
      <c r="GC119" s="234"/>
      <c r="GD119" s="234"/>
      <c r="GE119" s="234"/>
      <c r="GF119" s="234"/>
      <c r="GG119" s="234"/>
      <c r="GH119" s="234"/>
      <c r="GI119" s="234"/>
      <c r="GJ119" s="234"/>
      <c r="GK119" s="234"/>
      <c r="GL119" s="234"/>
      <c r="GM119" s="234"/>
      <c r="GN119" s="234"/>
      <c r="GO119" s="234"/>
      <c r="GP119" s="234"/>
      <c r="GQ119" s="234"/>
      <c r="GR119" s="234"/>
      <c r="GS119" s="234"/>
      <c r="GT119" s="234"/>
      <c r="GU119" s="234"/>
      <c r="GV119" s="234"/>
      <c r="GW119" s="234"/>
      <c r="GX119" s="234"/>
      <c r="GY119" s="234"/>
      <c r="GZ119" s="234"/>
      <c r="HA119" s="234"/>
      <c r="HB119" s="234"/>
      <c r="HC119" s="234"/>
      <c r="HD119" s="234"/>
      <c r="HE119" s="234"/>
      <c r="HF119" s="234"/>
      <c r="HG119" s="234"/>
      <c r="HH119" s="234"/>
      <c r="HI119" s="234"/>
      <c r="HJ119" s="234"/>
      <c r="HK119" s="234"/>
      <c r="HL119" s="234"/>
      <c r="HM119" s="234"/>
      <c r="HN119" s="234"/>
      <c r="HO119" s="234"/>
      <c r="HP119" s="234"/>
      <c r="HQ119" s="234"/>
      <c r="HR119" s="234"/>
      <c r="HS119" s="234"/>
      <c r="HT119" s="234"/>
      <c r="HU119" s="234"/>
      <c r="HV119" s="234"/>
      <c r="HW119" s="234"/>
      <c r="HX119" s="234"/>
      <c r="HY119" s="234"/>
      <c r="HZ119" s="234"/>
      <c r="IA119" s="234"/>
      <c r="IB119" s="234"/>
      <c r="IC119" s="234"/>
      <c r="ID119" s="234"/>
      <c r="IE119" s="234"/>
      <c r="IF119" s="234"/>
      <c r="IG119" s="234"/>
      <c r="IH119" s="234"/>
      <c r="II119" s="234"/>
      <c r="IJ119" s="234"/>
      <c r="IK119" s="234"/>
      <c r="IL119" s="234"/>
      <c r="IM119" s="234"/>
      <c r="IN119" s="234"/>
      <c r="IO119" s="234"/>
      <c r="IP119" s="234"/>
      <c r="IQ119" s="234"/>
      <c r="IR119" s="234"/>
      <c r="IS119" s="234"/>
      <c r="IT119" s="234"/>
      <c r="IU119" s="234"/>
      <c r="IV119" s="234"/>
    </row>
    <row r="120" spans="1:256">
      <c r="B120" s="255" t="str">
        <v>חנל יהש</v>
      </c>
      <c r="C120" s="232">
        <v>243014</v>
      </c>
      <c r="D120" s="232" t="str">
        <v>חנל ים המלח שותפות מוגבלת</v>
      </c>
      <c r="E120" s="232" t="s">
        <v>173</v>
      </c>
      <c r="F120" s="232" t="s">
        <v>86</v>
      </c>
      <c r="G120" s="252">
        <v>47785</v>
      </c>
      <c r="H120" s="253">
        <v>2538</v>
      </c>
      <c r="I120" s="252">
        <v>1212.78</v>
      </c>
      <c r="J120" s="256">
        <v>0.0015</v>
      </c>
      <c r="K120" s="256">
        <f>+I120/'סיכום נכסי הקרן'!total</f>
        <v>3.78985289809168e-05</v>
      </c>
    </row>
    <row r="121" spans="1:256">
      <c r="A121" s="234"/>
      <c r="B121" s="255" t="str">
        <v>לודן*</v>
      </c>
      <c r="C121" s="232">
        <v>1081439</v>
      </c>
      <c r="D121" s="232" t="str">
        <v>לודן</v>
      </c>
      <c r="E121" s="232" t="s">
        <v>142</v>
      </c>
      <c r="F121" s="232" t="s">
        <v>86</v>
      </c>
      <c r="G121" s="252">
        <v>340929</v>
      </c>
      <c r="H121" s="253">
        <v>436</v>
      </c>
      <c r="I121" s="252">
        <v>1486.45</v>
      </c>
      <c r="J121" s="256">
        <v>0.0296</v>
      </c>
      <c r="K121" s="256">
        <f>+I121/'סיכום נכסי הקרן'!total</f>
        <v>4.64505255723905e-05</v>
      </c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  <c r="AD121" s="234"/>
      <c r="AE121" s="234"/>
      <c r="AF121" s="234"/>
      <c r="AG121" s="234"/>
      <c r="AH121" s="234"/>
      <c r="AI121" s="234"/>
      <c r="AJ121" s="234"/>
      <c r="AK121" s="234"/>
      <c r="AL121" s="234"/>
      <c r="AM121" s="234"/>
      <c r="AN121" s="234"/>
      <c r="AO121" s="234"/>
      <c r="AP121" s="234"/>
      <c r="AQ121" s="234"/>
      <c r="AR121" s="234"/>
      <c r="AS121" s="234"/>
      <c r="AT121" s="234"/>
      <c r="AU121" s="234"/>
      <c r="AV121" s="234"/>
      <c r="AW121" s="234"/>
      <c r="AX121" s="234"/>
      <c r="AY121" s="234"/>
      <c r="AZ121" s="234"/>
      <c r="BA121" s="234"/>
      <c r="BB121" s="234"/>
      <c r="BC121" s="234"/>
      <c r="BD121" s="234"/>
      <c r="BE121" s="234"/>
      <c r="BF121" s="234"/>
      <c r="BG121" s="234"/>
      <c r="BH121" s="234"/>
      <c r="BI121" s="234"/>
      <c r="BJ121" s="234"/>
      <c r="BK121" s="234"/>
      <c r="BL121" s="234"/>
      <c r="BM121" s="234"/>
      <c r="BN121" s="234"/>
      <c r="BO121" s="234"/>
      <c r="BP121" s="234"/>
      <c r="BQ121" s="234"/>
      <c r="BR121" s="234"/>
      <c r="BS121" s="234"/>
      <c r="BT121" s="234"/>
      <c r="BU121" s="234"/>
      <c r="BV121" s="234"/>
      <c r="BW121" s="234"/>
      <c r="BX121" s="234"/>
      <c r="BY121" s="234"/>
      <c r="BZ121" s="234"/>
      <c r="CA121" s="234"/>
      <c r="CB121" s="234"/>
      <c r="CC121" s="234"/>
      <c r="CD121" s="234"/>
      <c r="CE121" s="234"/>
      <c r="CF121" s="234"/>
      <c r="CG121" s="234"/>
      <c r="CH121" s="234"/>
      <c r="CI121" s="234"/>
      <c r="CJ121" s="234"/>
      <c r="CK121" s="234"/>
      <c r="CL121" s="234"/>
      <c r="CM121" s="234"/>
      <c r="CN121" s="234"/>
      <c r="CO121" s="234"/>
      <c r="CP121" s="234"/>
      <c r="CQ121" s="234"/>
      <c r="CR121" s="234"/>
      <c r="CS121" s="234"/>
      <c r="CT121" s="234"/>
      <c r="CU121" s="234"/>
      <c r="CV121" s="234"/>
      <c r="CW121" s="234"/>
      <c r="CX121" s="234"/>
      <c r="CY121" s="234"/>
      <c r="CZ121" s="234"/>
      <c r="DA121" s="234"/>
      <c r="DB121" s="234"/>
      <c r="DC121" s="234"/>
      <c r="DD121" s="234"/>
      <c r="DE121" s="234"/>
      <c r="DF121" s="234"/>
      <c r="DG121" s="234"/>
      <c r="DH121" s="234"/>
      <c r="DI121" s="234"/>
      <c r="DJ121" s="234"/>
      <c r="DK121" s="234"/>
      <c r="DL121" s="234"/>
      <c r="DM121" s="234"/>
      <c r="DN121" s="234"/>
      <c r="DO121" s="234"/>
      <c r="DP121" s="234"/>
      <c r="DQ121" s="234"/>
      <c r="DR121" s="234"/>
      <c r="DS121" s="234"/>
      <c r="DT121" s="234"/>
      <c r="DU121" s="234"/>
      <c r="DV121" s="234"/>
      <c r="DW121" s="234"/>
      <c r="DX121" s="234"/>
      <c r="DY121" s="234"/>
      <c r="DZ121" s="234"/>
      <c r="EA121" s="234"/>
      <c r="EB121" s="234"/>
      <c r="EC121" s="234"/>
      <c r="ED121" s="234"/>
      <c r="EE121" s="234"/>
      <c r="EF121" s="234"/>
      <c r="EG121" s="234"/>
      <c r="EH121" s="234"/>
      <c r="EI121" s="234"/>
      <c r="EJ121" s="234"/>
      <c r="EK121" s="234"/>
      <c r="EL121" s="234"/>
      <c r="EM121" s="234"/>
      <c r="EN121" s="234"/>
      <c r="EO121" s="234"/>
      <c r="EP121" s="234"/>
      <c r="EQ121" s="234"/>
      <c r="ER121" s="234"/>
      <c r="ES121" s="234"/>
      <c r="ET121" s="234"/>
      <c r="EU121" s="234"/>
      <c r="EV121" s="234"/>
      <c r="EW121" s="234"/>
      <c r="EX121" s="234"/>
      <c r="EY121" s="234"/>
      <c r="EZ121" s="234"/>
      <c r="FA121" s="234"/>
      <c r="FB121" s="234"/>
      <c r="FC121" s="234"/>
      <c r="FD121" s="234"/>
      <c r="FE121" s="234"/>
      <c r="FF121" s="234"/>
      <c r="FG121" s="234"/>
      <c r="FH121" s="234"/>
      <c r="FI121" s="234"/>
      <c r="FJ121" s="234"/>
      <c r="FK121" s="234"/>
      <c r="FL121" s="234"/>
      <c r="FM121" s="234"/>
      <c r="FN121" s="234"/>
      <c r="FO121" s="234"/>
      <c r="FP121" s="234"/>
      <c r="FQ121" s="234"/>
      <c r="FR121" s="234"/>
      <c r="FS121" s="234"/>
      <c r="FT121" s="234"/>
      <c r="FU121" s="234"/>
      <c r="FV121" s="234"/>
      <c r="FW121" s="234"/>
      <c r="FX121" s="234"/>
      <c r="FY121" s="234"/>
      <c r="FZ121" s="234"/>
      <c r="GA121" s="234"/>
      <c r="GB121" s="234"/>
      <c r="GC121" s="234"/>
      <c r="GD121" s="234"/>
      <c r="GE121" s="234"/>
      <c r="GF121" s="234"/>
      <c r="GG121" s="234"/>
      <c r="GH121" s="234"/>
      <c r="GI121" s="234"/>
      <c r="GJ121" s="234"/>
      <c r="GK121" s="234"/>
      <c r="GL121" s="234"/>
      <c r="GM121" s="234"/>
      <c r="GN121" s="234"/>
      <c r="GO121" s="234"/>
      <c r="GP121" s="234"/>
      <c r="GQ121" s="234"/>
      <c r="GR121" s="234"/>
      <c r="GS121" s="234"/>
      <c r="GT121" s="234"/>
      <c r="GU121" s="234"/>
      <c r="GV121" s="234"/>
      <c r="GW121" s="234"/>
      <c r="GX121" s="234"/>
      <c r="GY121" s="234"/>
      <c r="GZ121" s="234"/>
      <c r="HA121" s="234"/>
      <c r="HB121" s="234"/>
      <c r="HC121" s="234"/>
      <c r="HD121" s="234"/>
      <c r="HE121" s="234"/>
      <c r="HF121" s="234"/>
      <c r="HG121" s="234"/>
      <c r="HH121" s="234"/>
      <c r="HI121" s="234"/>
      <c r="HJ121" s="234"/>
      <c r="HK121" s="234"/>
      <c r="HL121" s="234"/>
      <c r="HM121" s="234"/>
      <c r="HN121" s="234"/>
      <c r="HO121" s="234"/>
      <c r="HP121" s="234"/>
      <c r="HQ121" s="234"/>
      <c r="HR121" s="234"/>
      <c r="HS121" s="234"/>
      <c r="HT121" s="234"/>
      <c r="HU121" s="234"/>
      <c r="HV121" s="234"/>
      <c r="HW121" s="234"/>
      <c r="HX121" s="234"/>
      <c r="HY121" s="234"/>
      <c r="HZ121" s="234"/>
      <c r="IA121" s="234"/>
      <c r="IB121" s="234"/>
      <c r="IC121" s="234"/>
      <c r="ID121" s="234"/>
      <c r="IE121" s="234"/>
      <c r="IF121" s="234"/>
      <c r="IG121" s="234"/>
      <c r="IH121" s="234"/>
      <c r="II121" s="234"/>
      <c r="IJ121" s="234"/>
      <c r="IK121" s="234"/>
      <c r="IL121" s="234"/>
      <c r="IM121" s="234"/>
      <c r="IN121" s="234"/>
      <c r="IO121" s="234"/>
      <c r="IP121" s="234"/>
      <c r="IQ121" s="234"/>
      <c r="IR121" s="234"/>
      <c r="IS121" s="234"/>
      <c r="IT121" s="234"/>
      <c r="IU121" s="234"/>
      <c r="IV121" s="234"/>
    </row>
    <row r="122" spans="1:256">
      <c r="B122" s="255" t="str">
        <v>לוינשטין*</v>
      </c>
      <c r="C122" s="232">
        <v>573014</v>
      </c>
      <c r="D122" s="232" t="str">
        <v>לוינשטיין</v>
      </c>
      <c r="E122" s="232" t="s">
        <v>113</v>
      </c>
      <c r="F122" s="232" t="s">
        <v>86</v>
      </c>
      <c r="G122" s="252">
        <v>97215</v>
      </c>
      <c r="H122" s="253">
        <v>4474</v>
      </c>
      <c r="I122" s="252">
        <v>4349.4</v>
      </c>
      <c r="J122" s="256">
        <v>0.0266</v>
      </c>
      <c r="K122" s="256">
        <f>+I122/'סיכום נכסי הקרן'!total</f>
        <v>0.000135915715916819</v>
      </c>
    </row>
    <row r="123" spans="1:256">
      <c r="B123" s="255" t="str">
        <v>מדטכניקה*</v>
      </c>
      <c r="C123" s="232">
        <v>253013</v>
      </c>
      <c r="D123" s="232" t="str">
        <v>מדטכניקה</v>
      </c>
      <c r="E123" s="232" t="s">
        <v>142</v>
      </c>
      <c r="F123" s="232" t="s">
        <v>86</v>
      </c>
      <c r="G123" s="252">
        <v>260129</v>
      </c>
      <c r="H123" s="253">
        <v>1283</v>
      </c>
      <c r="I123" s="252">
        <v>3337.46</v>
      </c>
      <c r="J123" s="256">
        <v>0.0181</v>
      </c>
      <c r="K123" s="256">
        <f>+I123/'סיכום נכסי הקרן'!total</f>
        <v>0.000104293296832608</v>
      </c>
    </row>
    <row r="124" spans="1:256">
      <c r="B124" s="255" t="str">
        <v>מדיקל קומפרישין סיסטם*</v>
      </c>
      <c r="C124" s="232">
        <v>1096890</v>
      </c>
      <c r="D124" s="232" t="s">
        <v>225</v>
      </c>
      <c r="E124" s="232" t="s">
        <v>197</v>
      </c>
      <c r="F124" s="232" t="s">
        <v>86</v>
      </c>
      <c r="G124" s="252">
        <v>1376981</v>
      </c>
      <c r="H124" s="253">
        <v>408.5</v>
      </c>
      <c r="I124" s="252">
        <v>5624.97</v>
      </c>
      <c r="J124" s="256">
        <v>0.027</v>
      </c>
      <c r="K124" s="256">
        <f>+I124/'סיכום נכסי הקרן'!total</f>
        <v>0.000175776388596273</v>
      </c>
    </row>
    <row r="125" spans="1:256">
      <c r="B125" s="255" t="str">
        <v>מודיעין יהש</v>
      </c>
      <c r="C125" s="232">
        <v>345017</v>
      </c>
      <c r="D125" s="232" t="str">
        <v>מודיעין</v>
      </c>
      <c r="E125" s="232" t="s">
        <v>173</v>
      </c>
      <c r="F125" s="232" t="s">
        <v>86</v>
      </c>
      <c r="G125" s="252">
        <v>1180960.2</v>
      </c>
      <c r="H125" s="253">
        <v>12.9</v>
      </c>
      <c r="I125" s="252">
        <v>152.34</v>
      </c>
      <c r="J125" s="256">
        <v>0.0016</v>
      </c>
      <c r="K125" s="256">
        <f>+I125/'סיכום נכסי הקרן'!total</f>
        <v>4.76051872965654e-06</v>
      </c>
    </row>
    <row r="126" spans="1:256">
      <c r="B126" s="255" t="str">
        <v>מזור*</v>
      </c>
      <c r="C126" s="232">
        <v>1106855</v>
      </c>
      <c r="D126" s="232" t="str">
        <v>מזור</v>
      </c>
      <c r="E126" s="232" t="s">
        <v>197</v>
      </c>
      <c r="F126" s="232" t="s">
        <v>86</v>
      </c>
      <c r="G126" s="252">
        <v>727123</v>
      </c>
      <c r="H126" s="253">
        <v>1559</v>
      </c>
      <c r="I126" s="252">
        <v>11335.85</v>
      </c>
      <c r="J126" s="256">
        <v>0.0249</v>
      </c>
      <c r="K126" s="256">
        <f>+I126/'סיכום נכסי הקרן'!total</f>
        <v>0.00035423740476288</v>
      </c>
    </row>
    <row r="127" spans="1:256">
      <c r="B127" s="255" t="str">
        <v>מיטרוניקס*</v>
      </c>
      <c r="C127" s="232">
        <v>1091065</v>
      </c>
      <c r="D127" s="232" t="str">
        <v>מיטרוניקס</v>
      </c>
      <c r="E127" s="232" t="s">
        <v>214</v>
      </c>
      <c r="F127" s="232" t="s">
        <v>86</v>
      </c>
      <c r="G127" s="252">
        <v>2359349</v>
      </c>
      <c r="H127" s="253">
        <v>455.7</v>
      </c>
      <c r="I127" s="252">
        <v>10751.55</v>
      </c>
      <c r="J127" s="256">
        <v>0.023</v>
      </c>
      <c r="K127" s="256">
        <f>+I127/'סיכום נכסי הקרן'!total</f>
        <v>0.000335978437362734</v>
      </c>
    </row>
    <row r="128" spans="1:256">
      <c r="B128" s="255" t="str">
        <v>משביר לצרכן</v>
      </c>
      <c r="C128" s="232">
        <v>1104959</v>
      </c>
      <c r="D128" s="232" t="str">
        <v>365 המשביר</v>
      </c>
      <c r="E128" s="232" t="s">
        <v>142</v>
      </c>
      <c r="F128" s="232" t="s">
        <v>86</v>
      </c>
      <c r="G128" s="252">
        <v>1439265</v>
      </c>
      <c r="H128" s="253">
        <v>106.5</v>
      </c>
      <c r="I128" s="252">
        <v>1532.82</v>
      </c>
      <c r="J128" s="256">
        <v>0.0122</v>
      </c>
      <c r="K128" s="256">
        <f>+I128/'סיכום נכסי הקרן'!total</f>
        <v>4.78995557252996e-05</v>
      </c>
    </row>
    <row r="129" spans="1:256">
      <c r="B129" s="255" t="str">
        <v>ניסקו חשמל ואלקטרוניקה*</v>
      </c>
      <c r="C129" s="232">
        <v>1103621</v>
      </c>
      <c r="D129" s="232" t="str">
        <v>ניסקו חשמל ואלקטרוניקה</v>
      </c>
      <c r="E129" s="232" t="s">
        <v>142</v>
      </c>
      <c r="F129" s="232" t="s">
        <v>86</v>
      </c>
      <c r="G129" s="252">
        <v>108877</v>
      </c>
      <c r="H129" s="253">
        <v>809</v>
      </c>
      <c r="I129" s="252">
        <v>880.81</v>
      </c>
      <c r="J129" s="256">
        <v>0.0126</v>
      </c>
      <c r="K129" s="256">
        <f>+I129/'סיכום נכסי הקרן'!total</f>
        <v>2.75246980587422e-05</v>
      </c>
    </row>
    <row r="130" spans="1:256">
      <c r="B130" s="255" t="str">
        <v>ספאנטק</v>
      </c>
      <c r="C130" s="232">
        <v>1090117</v>
      </c>
      <c r="D130" s="232" t="str">
        <v>נ.ר ספאנטק תעשיות בע"מ</v>
      </c>
      <c r="E130" s="232" t="s">
        <v>145</v>
      </c>
      <c r="F130" s="232" t="s">
        <v>86</v>
      </c>
      <c r="G130" s="252">
        <v>199126</v>
      </c>
      <c r="H130" s="253">
        <v>483.2</v>
      </c>
      <c r="I130" s="252">
        <v>962.18</v>
      </c>
      <c r="J130" s="256">
        <v>0.003</v>
      </c>
      <c r="K130" s="256">
        <f>+I130/'סיכום נכסי הקרן'!total</f>
        <v>3.00674537961201e-05</v>
      </c>
    </row>
    <row r="131" spans="1:256">
      <c r="B131" s="255" t="s">
        <v>226</v>
      </c>
      <c r="C131" s="232">
        <v>568014</v>
      </c>
      <c r="D131" s="232" t="s">
        <v>226</v>
      </c>
      <c r="E131" s="232" t="s">
        <v>214</v>
      </c>
      <c r="F131" s="232" t="s">
        <v>86</v>
      </c>
      <c r="G131" s="252">
        <v>28600</v>
      </c>
      <c r="H131" s="253">
        <v>3392</v>
      </c>
      <c r="I131" s="252">
        <v>970.11</v>
      </c>
      <c r="J131" s="256">
        <v>0.0034</v>
      </c>
      <c r="K131" s="256">
        <f>+I131/'סיכום נכסי הקרן'!total</f>
        <v>3.03152607642583e-05</v>
      </c>
    </row>
    <row r="132" spans="1:256">
      <c r="B132" s="255" t="str">
        <v>סקופ*</v>
      </c>
      <c r="C132" s="232">
        <v>288019</v>
      </c>
      <c r="D132" s="232" t="str">
        <v>קבוצת סקופ מתכות בע"מ</v>
      </c>
      <c r="E132" s="232" t="s">
        <v>142</v>
      </c>
      <c r="F132" s="232" t="s">
        <v>86</v>
      </c>
      <c r="G132" s="252">
        <v>169304</v>
      </c>
      <c r="H132" s="253">
        <v>3143</v>
      </c>
      <c r="I132" s="252">
        <v>5321.22</v>
      </c>
      <c r="J132" s="256">
        <v>0.0156</v>
      </c>
      <c r="K132" s="256">
        <f>+I132/'סיכום נכסי הקרן'!total</f>
        <v>0.000166284412988204</v>
      </c>
    </row>
    <row r="133" spans="1:256">
      <c r="B133" s="255" t="str">
        <v>על בד*</v>
      </c>
      <c r="C133" s="232">
        <v>625012</v>
      </c>
      <c r="D133" s="232" t="str">
        <v>על בד</v>
      </c>
      <c r="E133" s="232" t="s">
        <v>145</v>
      </c>
      <c r="F133" s="232" t="s">
        <v>86</v>
      </c>
      <c r="G133" s="252">
        <v>83409</v>
      </c>
      <c r="H133" s="253">
        <v>4800</v>
      </c>
      <c r="I133" s="252">
        <v>4003.63</v>
      </c>
      <c r="J133" s="256">
        <v>0.011</v>
      </c>
      <c r="K133" s="256">
        <f>+I133/'סיכום נכסי הקרן'!total</f>
        <v>0.000125110644621339</v>
      </c>
    </row>
    <row r="134" spans="1:256">
      <c r="B134" s="255" t="str">
        <v>עמיר שיווק*</v>
      </c>
      <c r="C134" s="232">
        <v>1092204</v>
      </c>
      <c r="D134" s="232" t="str">
        <v>עמיר שיווק</v>
      </c>
      <c r="E134" s="232" t="s">
        <v>142</v>
      </c>
      <c r="F134" s="232" t="s">
        <v>86</v>
      </c>
      <c r="G134" s="252">
        <v>167125</v>
      </c>
      <c r="H134" s="253">
        <v>1082</v>
      </c>
      <c r="I134" s="252">
        <v>1808.29</v>
      </c>
      <c r="J134" s="256">
        <v>0.0134</v>
      </c>
      <c r="K134" s="256">
        <f>+I134/'סיכום נכסי הקרן'!total</f>
        <v>5.65078010611174e-05</v>
      </c>
    </row>
    <row r="135" spans="1:256">
      <c r="B135" s="255" t="str">
        <v>פולירם*</v>
      </c>
      <c r="C135" s="232">
        <v>1090943</v>
      </c>
      <c r="D135" s="232" t="str">
        <v>פולירם</v>
      </c>
      <c r="E135" s="232" t="s">
        <v>100</v>
      </c>
      <c r="F135" s="232" t="s">
        <v>86</v>
      </c>
      <c r="G135" s="252">
        <v>502747</v>
      </c>
      <c r="H135" s="253">
        <v>1898</v>
      </c>
      <c r="I135" s="252">
        <v>9542.14</v>
      </c>
      <c r="J135" s="256">
        <v>0.0299</v>
      </c>
      <c r="K135" s="256">
        <f>+I135/'סיכום נכסי הקרן'!total</f>
        <v>0.00029818521853095</v>
      </c>
    </row>
    <row r="136" spans="1:256">
      <c r="B136" s="255" t="str">
        <v>פוקס ויזל</v>
      </c>
      <c r="C136" s="232">
        <v>1087022</v>
      </c>
      <c r="D136" s="232" t="str">
        <v>פוקס</v>
      </c>
      <c r="E136" s="232" t="s">
        <v>223</v>
      </c>
      <c r="F136" s="232" t="s">
        <v>86</v>
      </c>
      <c r="G136" s="252">
        <v>129340</v>
      </c>
      <c r="H136" s="253">
        <v>6010</v>
      </c>
      <c r="I136" s="252">
        <v>7773.33</v>
      </c>
      <c r="J136" s="256">
        <v>0.01</v>
      </c>
      <c r="K136" s="256">
        <f>+I136/'סיכום נכסי הקרן'!total</f>
        <v>0.000242911139929113</v>
      </c>
    </row>
    <row r="137" spans="1:256">
      <c r="B137" s="255" t="str">
        <v>פלסטופיל*</v>
      </c>
      <c r="C137" s="232">
        <v>1092840</v>
      </c>
      <c r="D137" s="232" t="str">
        <v>פלסטופיל</v>
      </c>
      <c r="E137" s="232" t="s">
        <v>100</v>
      </c>
      <c r="F137" s="232" t="s">
        <v>86</v>
      </c>
      <c r="G137" s="252">
        <v>321313</v>
      </c>
      <c r="H137" s="253">
        <v>520</v>
      </c>
      <c r="I137" s="252">
        <v>1670.83</v>
      </c>
      <c r="J137" s="256">
        <v>0.0245</v>
      </c>
      <c r="K137" s="256">
        <f>+I137/'סיכום נכסי הקרן'!total</f>
        <v>5.22122719513722e-05</v>
      </c>
    </row>
    <row r="138" spans="1:256">
      <c r="B138" s="255" t="s">
        <v>227</v>
      </c>
      <c r="C138" s="232">
        <v>644013</v>
      </c>
      <c r="D138" s="232" t="s">
        <v>227</v>
      </c>
      <c r="E138" s="232" t="s">
        <v>100</v>
      </c>
      <c r="F138" s="232" t="s">
        <v>86</v>
      </c>
      <c r="G138" s="252">
        <v>195881</v>
      </c>
      <c r="H138" s="253">
        <v>1184</v>
      </c>
      <c r="I138" s="252">
        <v>2319.23</v>
      </c>
      <c r="J138" s="256">
        <v>0.0076</v>
      </c>
      <c r="K138" s="256">
        <f>+I138/'סיכום נכסי הקרן'!total</f>
        <v>7.24743196362173e-05</v>
      </c>
    </row>
    <row r="139" spans="1:256">
      <c r="B139" s="255" t="str">
        <v>קו מנחה*</v>
      </c>
      <c r="C139" s="232">
        <v>271015</v>
      </c>
      <c r="D139" s="232" t="str">
        <v>קו מנחה שירותי מידע ותקשורת</v>
      </c>
      <c r="E139" s="232" t="s">
        <v>107</v>
      </c>
      <c r="F139" s="232" t="s">
        <v>86</v>
      </c>
      <c r="G139" s="252">
        <v>176165</v>
      </c>
      <c r="H139" s="253">
        <v>1319</v>
      </c>
      <c r="I139" s="252">
        <v>2323.62</v>
      </c>
      <c r="J139" s="256">
        <v>0.0191</v>
      </c>
      <c r="K139" s="256">
        <f>+I139/'סיכום נכסי הקרן'!total</f>
        <v>7.26115040738121e-05</v>
      </c>
    </row>
    <row r="140" spans="1:256">
      <c r="B140" s="255" t="str">
        <v>קליל*</v>
      </c>
      <c r="C140" s="232">
        <v>797035</v>
      </c>
      <c r="D140" s="232" t="str">
        <v>קליל</v>
      </c>
      <c r="E140" s="232" t="s">
        <v>222</v>
      </c>
      <c r="F140" s="232" t="s">
        <v>86</v>
      </c>
      <c r="G140" s="252">
        <v>27913</v>
      </c>
      <c r="H140" s="253">
        <v>15680</v>
      </c>
      <c r="I140" s="252">
        <v>4376.76</v>
      </c>
      <c r="J140" s="256">
        <v>0.011</v>
      </c>
      <c r="K140" s="256">
        <f>+I140/'סיכום נכסי הקרן'!total</f>
        <v>0.000136770696830849</v>
      </c>
    </row>
    <row r="141" spans="1:256">
      <c r="B141" s="255" t="str">
        <v>קסטרו*</v>
      </c>
      <c r="C141" s="232">
        <v>280016</v>
      </c>
      <c r="D141" s="232" t="str">
        <v>קסטרו</v>
      </c>
      <c r="E141" s="232" t="s">
        <v>223</v>
      </c>
      <c r="F141" s="232" t="s">
        <v>86</v>
      </c>
      <c r="G141" s="252">
        <v>67686</v>
      </c>
      <c r="H141" s="253">
        <v>10010</v>
      </c>
      <c r="I141" s="252">
        <v>6775.37</v>
      </c>
      <c r="J141" s="256">
        <v>0.0134</v>
      </c>
      <c r="K141" s="256">
        <f>+I141/'סיכום נכסי הקרן'!total</f>
        <v>0.000211725586092642</v>
      </c>
    </row>
    <row r="142" spans="1:256">
      <c r="B142" s="255" t="str">
        <v>רבל אי.סי.אס בעמ</v>
      </c>
      <c r="C142" s="232">
        <v>1103878</v>
      </c>
      <c r="D142" s="232" t="str">
        <v>רבל</v>
      </c>
      <c r="E142" s="232" t="s">
        <v>100</v>
      </c>
      <c r="F142" s="232" t="s">
        <v>86</v>
      </c>
      <c r="G142" s="252">
        <v>275932</v>
      </c>
      <c r="H142" s="253">
        <v>515</v>
      </c>
      <c r="I142" s="252">
        <v>1421.05</v>
      </c>
      <c r="J142" s="256">
        <v>0.0039</v>
      </c>
      <c r="K142" s="256">
        <f>+I142/'סיכום נכסי הקרן'!total</f>
        <v>4.44068211945545e-05</v>
      </c>
    </row>
    <row r="143" spans="1:256">
      <c r="B143" s="255" t="s">
        <v>228</v>
      </c>
      <c r="C143" s="232">
        <v>1080456</v>
      </c>
      <c r="D143" s="232" t="s">
        <v>228</v>
      </c>
      <c r="E143" s="232" t="s">
        <v>100</v>
      </c>
      <c r="F143" s="232" t="s">
        <v>86</v>
      </c>
      <c r="G143" s="252">
        <v>35928</v>
      </c>
      <c r="H143" s="253">
        <v>2320</v>
      </c>
      <c r="I143" s="252">
        <v>833.53</v>
      </c>
      <c r="J143" s="256">
        <v>0.0044</v>
      </c>
      <c r="K143" s="256">
        <f>+I143/'סיכום נכסי הקרן'!total</f>
        <v>2.60472310406369e-05</v>
      </c>
    </row>
    <row r="144" spans="1:256">
      <c r="B144" s="255" t="s">
        <v>229</v>
      </c>
      <c r="C144" s="232">
        <v>1125012</v>
      </c>
      <c r="D144" s="232" t="s">
        <v>229</v>
      </c>
      <c r="E144" s="232" t="s">
        <v>173</v>
      </c>
      <c r="F144" s="232" t="s">
        <v>86</v>
      </c>
      <c r="G144" s="252">
        <v>25005605</v>
      </c>
      <c r="H144" s="253">
        <v>14.5</v>
      </c>
      <c r="I144" s="252">
        <v>3625.81</v>
      </c>
      <c r="J144" s="256">
        <v>0.0074</v>
      </c>
      <c r="K144" s="256">
        <f>+I144/'סיכום נכסי הקרן'!total</f>
        <v>0.000113304033183511</v>
      </c>
    </row>
    <row r="145" spans="1:256">
      <c r="B145" s="254" t="str">
        <v>מניות היתר סה"כ</v>
      </c>
      <c r="C145" s="234"/>
      <c r="D145" s="234"/>
      <c r="E145" s="234"/>
      <c r="F145" s="234"/>
      <c r="G145" s="249"/>
      <c r="H145" s="250"/>
      <c r="I145" s="249">
        <f>SUM(I89:I144)</f>
        <v>201081.54</v>
      </c>
      <c r="J145" s="257"/>
      <c r="K145" s="257">
        <f>+I145/'סיכום נכסי הקרן'!total</f>
        <v>0.00628365785321112</v>
      </c>
    </row>
    <row r="146" spans="1:256">
      <c r="B146" s="259"/>
      <c r="G146" s="252"/>
      <c r="H146" s="253"/>
    </row>
    <row r="147" spans="1:256">
      <c r="B147" s="251" t="s">
        <v>90</v>
      </c>
      <c r="C147" s="234"/>
      <c r="D147" s="234"/>
      <c r="E147" s="234"/>
      <c r="F147" s="234"/>
      <c r="G147" s="249"/>
      <c r="H147" s="250"/>
      <c r="I147" s="249">
        <f>+I145+I86+I38</f>
        <v>3011688.4</v>
      </c>
      <c r="J147" s="257"/>
      <c r="K147" s="257">
        <f>+I147/'סיכום נכסי הקרן'!total</f>
        <v>0.0941131615865127</v>
      </c>
    </row>
    <row r="148" spans="1:256">
      <c r="B148" s="260"/>
      <c r="G148" s="252"/>
      <c r="H148" s="253"/>
    </row>
    <row r="149" spans="1:256">
      <c r="B149" s="251" t="s">
        <v>91</v>
      </c>
      <c r="C149" s="234"/>
      <c r="D149" s="234"/>
      <c r="E149" s="234"/>
      <c r="F149" s="234"/>
      <c r="G149" s="252"/>
      <c r="H149" s="253"/>
    </row>
    <row r="150" spans="1:256">
      <c r="B150" s="254" t="str">
        <v>חברות ישראליות בחו"ל</v>
      </c>
      <c r="C150" s="234"/>
      <c r="D150" s="234"/>
      <c r="E150" s="234"/>
      <c r="F150" s="234"/>
      <c r="G150" s="249"/>
      <c r="H150" s="250"/>
      <c r="I150" s="234"/>
      <c r="J150" s="234"/>
      <c r="K150" s="234"/>
    </row>
    <row r="151" spans="1:256">
      <c r="B151" s="255" t="str">
        <v>AFI DEVELOPMENT GDR REG S</v>
      </c>
      <c r="C151" s="232" t="str">
        <v>US00106J2006</v>
      </c>
      <c r="D151" s="232" t="s">
        <v>230</v>
      </c>
      <c r="E151" s="232" t="s">
        <v>231</v>
      </c>
      <c r="F151" s="232" t="s">
        <v>36</v>
      </c>
      <c r="G151" s="252">
        <v>9017706.18</v>
      </c>
      <c r="H151" s="253">
        <v>68.95</v>
      </c>
      <c r="I151" s="252">
        <v>6217.71</v>
      </c>
      <c r="J151" s="256">
        <v>0.0047</v>
      </c>
      <c r="K151" s="256">
        <f>+I151/'סיכום נכסי הקרן'!total</f>
        <v>0.000194299100108788</v>
      </c>
    </row>
    <row r="152" spans="1:256">
      <c r="B152" s="255" t="str">
        <v>AFI DEVELOPMENT PLC   B SHS</v>
      </c>
      <c r="C152" s="232" t="str">
        <v>CY0101380612</v>
      </c>
      <c r="D152" s="232" t="s">
        <v>230</v>
      </c>
      <c r="E152" s="232" t="s">
        <v>231</v>
      </c>
      <c r="F152" s="232" t="s">
        <v>36</v>
      </c>
      <c r="G152" s="252">
        <v>50.82</v>
      </c>
      <c r="H152" s="253">
        <v>66.5</v>
      </c>
      <c r="I152" s="252">
        <v>0.03</v>
      </c>
      <c r="J152" s="256">
        <v>0</v>
      </c>
      <c r="K152" s="256">
        <f>+I152/'סיכום נכסי הקרן'!total</f>
        <v>9.3747907240184e-10</v>
      </c>
    </row>
    <row r="153" spans="1:256">
      <c r="B153" s="255" t="str">
        <v>ALLOT COMMUNICATIONS LTD</v>
      </c>
      <c r="C153" s="232" t="str">
        <v>IL0010996549</v>
      </c>
      <c r="D153" s="232" t="s">
        <v>191</v>
      </c>
      <c r="E153" s="232" t="s">
        <v>192</v>
      </c>
      <c r="F153" s="232" t="s">
        <v>36</v>
      </c>
      <c r="G153" s="252">
        <v>1292862.14</v>
      </c>
      <c r="H153" s="253">
        <v>1194</v>
      </c>
      <c r="I153" s="252">
        <v>15436.77</v>
      </c>
      <c r="J153" s="256">
        <v>0.0109</v>
      </c>
      <c r="K153" s="256">
        <f>+I153/'סיכום נכסי הקרן'!total</f>
        <v>0.000482388294016018</v>
      </c>
    </row>
    <row r="154" spans="1:256">
      <c r="B154" s="255" t="str">
        <v>ATRIUM EUROPEAN REAL ESTATE</v>
      </c>
      <c r="C154" s="232" t="str">
        <v>JE00B3DCF752</v>
      </c>
      <c r="D154" s="232" t="str">
        <v>Atrium European Real Estate</v>
      </c>
      <c r="E154" s="232" t="s">
        <v>231</v>
      </c>
      <c r="F154" s="232" t="s">
        <v>38</v>
      </c>
      <c r="G154" s="252">
        <v>4011340.16</v>
      </c>
      <c r="H154" s="253">
        <v>450</v>
      </c>
      <c r="I154" s="252">
        <v>18051.03</v>
      </c>
      <c r="J154" s="256">
        <v>0.0023</v>
      </c>
      <c r="K154" s="256">
        <f>+I154/'סיכום נכסי הקרן'!total</f>
        <v>0.00056408209534326</v>
      </c>
    </row>
    <row r="155" spans="1:256">
      <c r="B155" s="255" t="str">
        <v>AUDIOCODES LTD</v>
      </c>
      <c r="C155" s="232" t="str">
        <v>IL0010829658</v>
      </c>
      <c r="D155" s="232" t="s">
        <v>215</v>
      </c>
      <c r="E155" s="232" t="s">
        <v>187</v>
      </c>
      <c r="F155" s="232" t="s">
        <v>36</v>
      </c>
      <c r="G155" s="252">
        <v>805153.73</v>
      </c>
      <c r="H155" s="253">
        <v>380</v>
      </c>
      <c r="I155" s="252">
        <v>3059.58</v>
      </c>
      <c r="J155" s="256">
        <v>0.0055</v>
      </c>
      <c r="K155" s="256">
        <f>+I155/'סיכום נכסי הקרן'!total</f>
        <v>9.56097406779741e-05</v>
      </c>
    </row>
    <row r="156" spans="1:256">
      <c r="B156" s="255" t="str">
        <v>CERAGON NETWORKS LTD</v>
      </c>
      <c r="C156" s="232" t="str">
        <v>IL0010851660</v>
      </c>
      <c r="D156" s="232" t="s">
        <v>206</v>
      </c>
      <c r="E156" s="232" t="s">
        <v>187</v>
      </c>
      <c r="F156" s="232" t="s">
        <v>36</v>
      </c>
      <c r="G156" s="252">
        <v>2674542.14</v>
      </c>
      <c r="H156" s="253">
        <v>432</v>
      </c>
      <c r="I156" s="252">
        <v>11554.02</v>
      </c>
      <c r="J156" s="256">
        <v>0.0201</v>
      </c>
      <c r="K156" s="256">
        <f>+I156/'סיכום נכסי הקרן'!total</f>
        <v>0.00036105506507041</v>
      </c>
    </row>
    <row r="157" spans="1:256">
      <c r="B157" s="255" t="str">
        <v>CEVA INC</v>
      </c>
      <c r="C157" s="232" t="str">
        <v>US1572101053</v>
      </c>
      <c r="D157" s="232" t="str">
        <v>Ceva Inc</v>
      </c>
      <c r="E157" s="232" t="s">
        <v>203</v>
      </c>
      <c r="F157" s="232" t="s">
        <v>36</v>
      </c>
      <c r="G157" s="252">
        <v>722770.94</v>
      </c>
      <c r="H157" s="253">
        <v>1560</v>
      </c>
      <c r="I157" s="252">
        <v>11275.23</v>
      </c>
      <c r="J157" s="256">
        <v>0.0089</v>
      </c>
      <c r="K157" s="256">
        <f>+I157/'סיכום נכסי הקרן'!total</f>
        <v>0.00035234307205058</v>
      </c>
    </row>
    <row r="158" spans="1:256">
      <c r="B158" s="255" t="str">
        <v>CHECK POINT SOFTWARE TECH</v>
      </c>
      <c r="C158" s="232" t="str">
        <v>IL0010824113</v>
      </c>
      <c r="D158" s="232" t="str">
        <v>CheckPoint</v>
      </c>
      <c r="E158" s="232" t="s">
        <v>203</v>
      </c>
      <c r="F158" s="232" t="s">
        <v>36</v>
      </c>
      <c r="G158" s="252">
        <v>888116.54</v>
      </c>
      <c r="H158" s="253">
        <v>4699</v>
      </c>
      <c r="I158" s="252">
        <v>41732.6</v>
      </c>
      <c r="J158" s="256">
        <v>0.0012</v>
      </c>
      <c r="K158" s="256">
        <f>+I158/'סיכום נכסי הקרן'!total</f>
        <v>0.00130411463789723</v>
      </c>
    </row>
    <row r="159" spans="1:256">
      <c r="B159" s="255" t="str">
        <v>CLICKSOFTWARE</v>
      </c>
      <c r="C159" s="232" t="str">
        <v>IL0010845654</v>
      </c>
      <c r="D159" s="232" t="str">
        <v>Clicksoftware Technologies</v>
      </c>
      <c r="E159" s="232" t="s">
        <v>203</v>
      </c>
      <c r="F159" s="232" t="s">
        <v>36</v>
      </c>
      <c r="G159" s="252">
        <v>743984.06</v>
      </c>
      <c r="H159" s="253">
        <v>804</v>
      </c>
      <c r="I159" s="252">
        <v>5981.63</v>
      </c>
      <c r="J159" s="256">
        <v>0.0065</v>
      </c>
      <c r="K159" s="256">
        <f>+I159/'סיכום נכסי הקרן'!total</f>
        <v>0.000186921764795034</v>
      </c>
    </row>
    <row r="160" spans="1:256">
      <c r="B160" s="255" t="str">
        <v>COMMTOUCH SOFTWARE  LTD</v>
      </c>
      <c r="C160" s="232" t="str">
        <v>IL0010832371</v>
      </c>
      <c r="D160" s="232" t="str">
        <v>Commtouch Software</v>
      </c>
      <c r="E160" s="232" t="s">
        <v>199</v>
      </c>
      <c r="F160" s="232" t="s">
        <v>36</v>
      </c>
      <c r="G160" s="252">
        <v>218880</v>
      </c>
      <c r="H160" s="253">
        <v>291</v>
      </c>
      <c r="I160" s="252">
        <v>636.94</v>
      </c>
      <c r="J160" s="256">
        <v>0.0025</v>
      </c>
      <c r="K160" s="256">
        <f>+I160/'סיכום נכסי הקרן'!total</f>
        <v>1.99039306791876e-05</v>
      </c>
    </row>
    <row r="161" spans="1:256">
      <c r="B161" s="255" t="str">
        <v>ELLOMAY CAPITAL LTD</v>
      </c>
      <c r="C161" s="232" t="str">
        <v>IL0010826357</v>
      </c>
      <c r="D161" s="232" t="str">
        <v>NUR MACROPRINTERS</v>
      </c>
      <c r="E161" s="232" t="s">
        <v>232</v>
      </c>
      <c r="F161" s="232" t="s">
        <v>36</v>
      </c>
      <c r="G161" s="252">
        <v>3648</v>
      </c>
      <c r="H161" s="253">
        <v>725</v>
      </c>
      <c r="I161" s="252">
        <v>26.45</v>
      </c>
      <c r="J161" s="256">
        <v>0.0001</v>
      </c>
      <c r="K161" s="256">
        <f>+I161/'סיכום נכסי הקרן'!total</f>
        <v>8.26544048834289e-07</v>
      </c>
    </row>
    <row r="162" spans="1:256">
      <c r="B162" s="255" t="str">
        <v>EZCHIP SEMICONDUCTOR</v>
      </c>
      <c r="C162" s="232" t="str">
        <v>IL0010825441</v>
      </c>
      <c r="D162" s="232" t="s">
        <v>180</v>
      </c>
      <c r="E162" s="232" t="s">
        <v>142</v>
      </c>
      <c r="F162" s="232" t="s">
        <v>36</v>
      </c>
      <c r="G162" s="252">
        <v>801571.39</v>
      </c>
      <c r="H162" s="253">
        <v>2413</v>
      </c>
      <c r="I162" s="252">
        <v>19341.92</v>
      </c>
      <c r="J162" s="256">
        <v>0.0078</v>
      </c>
      <c r="K162" s="256">
        <f>+I162/'סיכום נכסי הקרן'!total</f>
        <v>0.000604421507335687</v>
      </c>
    </row>
    <row r="163" spans="1:256">
      <c r="B163" s="255" t="str">
        <v>GIVEN IMAGING LTD</v>
      </c>
      <c r="C163" s="232" t="str">
        <v>IL0010865371</v>
      </c>
      <c r="D163" s="232" t="s">
        <v>196</v>
      </c>
      <c r="E163" s="232" t="s">
        <v>197</v>
      </c>
      <c r="F163" s="232" t="s">
        <v>36</v>
      </c>
      <c r="G163" s="252">
        <v>562310.02</v>
      </c>
      <c r="H163" s="253">
        <v>1635</v>
      </c>
      <c r="I163" s="252">
        <v>9193.77</v>
      </c>
      <c r="J163" s="256">
        <v>0.005</v>
      </c>
      <c r="K163" s="256">
        <f>+I163/'סיכום נכסי הקרן'!total</f>
        <v>0.000287298899049196</v>
      </c>
    </row>
    <row r="164" spans="1:256">
      <c r="B164" s="255" t="str">
        <v>LIVEPERSON INC</v>
      </c>
      <c r="C164" s="232" t="str">
        <v>US5381461012</v>
      </c>
      <c r="D164" s="232" t="s">
        <v>202</v>
      </c>
      <c r="E164" s="232" t="s">
        <v>203</v>
      </c>
      <c r="F164" s="232" t="s">
        <v>36</v>
      </c>
      <c r="G164" s="252">
        <v>1549871.04</v>
      </c>
      <c r="H164" s="253">
        <v>1358</v>
      </c>
      <c r="I164" s="252">
        <v>21047.25</v>
      </c>
      <c r="J164" s="256">
        <v>0.0076</v>
      </c>
      <c r="K164" s="256">
        <f>+I164/'סיכום נכסי הקרן'!total</f>
        <v>0.000657711880220321</v>
      </c>
    </row>
    <row r="165" spans="1:256">
      <c r="B165" s="255" t="str">
        <v>MELLANOX TECHNOLOGIES LTD</v>
      </c>
      <c r="C165" s="232" t="str">
        <v>IL0011017329</v>
      </c>
      <c r="D165" s="232" t="s">
        <v>184</v>
      </c>
      <c r="E165" s="232" t="s">
        <v>185</v>
      </c>
      <c r="F165" s="232" t="s">
        <v>36</v>
      </c>
      <c r="G165" s="252">
        <v>2525904.38</v>
      </c>
      <c r="H165" s="253">
        <v>5551</v>
      </c>
      <c r="I165" s="252">
        <v>140212.95</v>
      </c>
      <c r="J165" s="256">
        <v>0.0161</v>
      </c>
      <c r="K165" s="256">
        <f>+I165/'סיכום נכסי הקרן'!total</f>
        <v>0.00438155687682419</v>
      </c>
    </row>
    <row r="166" spans="1:256">
      <c r="B166" s="255" t="str">
        <v>NICE SYSTEMS LTD SPONS ADR</v>
      </c>
      <c r="C166" s="232" t="str">
        <v>US6536561086</v>
      </c>
      <c r="D166" s="232" t="s">
        <v>186</v>
      </c>
      <c r="E166" s="232" t="s">
        <v>187</v>
      </c>
      <c r="F166" s="232" t="s">
        <v>36</v>
      </c>
      <c r="G166" s="252">
        <v>1690443.07</v>
      </c>
      <c r="H166" s="253">
        <v>3683</v>
      </c>
      <c r="I166" s="252">
        <v>62259.02</v>
      </c>
      <c r="J166" s="256">
        <v>0.0076</v>
      </c>
      <c r="K166" s="256">
        <f>+I166/'סיכום נכסי הקרן'!total</f>
        <v>0.00194555094394159</v>
      </c>
    </row>
    <row r="167" spans="1:256">
      <c r="B167" s="255" t="str">
        <v>NOVA MEASURING INSTRUMENTS</v>
      </c>
      <c r="C167" s="232" t="str">
        <v>IL0010845571</v>
      </c>
      <c r="D167" s="232" t="s">
        <v>205</v>
      </c>
      <c r="E167" s="232" t="s">
        <v>185</v>
      </c>
      <c r="F167" s="232" t="s">
        <v>36</v>
      </c>
      <c r="G167" s="252">
        <v>959504.26</v>
      </c>
      <c r="H167" s="253">
        <v>900</v>
      </c>
      <c r="I167" s="252">
        <v>8635.54</v>
      </c>
      <c r="J167" s="256">
        <v>0.0099</v>
      </c>
      <c r="K167" s="256">
        <f>+I167/'סיכום נכסי הקרן'!total</f>
        <v>0.000269854600962966</v>
      </c>
    </row>
    <row r="168" spans="1:256">
      <c r="B168" s="255" t="str">
        <v>ORBOTECH LTD</v>
      </c>
      <c r="C168" s="232" t="str">
        <v>IL0010823388</v>
      </c>
      <c r="D168" s="232" t="str">
        <v>אורבוטק</v>
      </c>
      <c r="E168" s="232" t="s">
        <v>203</v>
      </c>
      <c r="F168" s="232" t="s">
        <v>36</v>
      </c>
      <c r="G168" s="252">
        <v>1291953.79</v>
      </c>
      <c r="H168" s="253">
        <v>1008</v>
      </c>
      <c r="I168" s="252">
        <v>13022.89</v>
      </c>
      <c r="J168" s="256">
        <v>0.0082</v>
      </c>
      <c r="K168" s="256">
        <f>+I168/'סיכום נכסי הקרן'!total</f>
        <v>0.000406956227906373</v>
      </c>
    </row>
    <row r="169" spans="1:256">
      <c r="B169" s="255" t="str">
        <v>ORMAT TECHNOLOGIES INC</v>
      </c>
      <c r="C169" s="232" t="str">
        <v>US6866881021</v>
      </c>
      <c r="D169" s="232" t="str">
        <v>ORMAT TECHNOLOGIES</v>
      </c>
      <c r="E169" s="232" t="s">
        <v>232</v>
      </c>
      <c r="F169" s="232" t="s">
        <v>36</v>
      </c>
      <c r="G169" s="252">
        <v>1523842.56</v>
      </c>
      <c r="H169" s="253">
        <v>2065</v>
      </c>
      <c r="I169" s="252">
        <v>31467.35</v>
      </c>
      <c r="J169" s="256">
        <v>0.0092</v>
      </c>
      <c r="K169" s="256">
        <f>+I169/'סיכום נכסי הקרן'!total</f>
        <v>0.000983332736298135</v>
      </c>
    </row>
    <row r="170" spans="1:256">
      <c r="B170" s="255" t="str">
        <v>PARTNER COMMUNICATIONS ADR</v>
      </c>
      <c r="C170" s="232" t="str">
        <v>US70211M1099</v>
      </c>
      <c r="D170" s="232" t="s">
        <v>126</v>
      </c>
      <c r="E170" s="232" t="s">
        <v>107</v>
      </c>
      <c r="F170" s="232" t="s">
        <v>36</v>
      </c>
      <c r="G170" s="252">
        <v>42568.51</v>
      </c>
      <c r="H170" s="253">
        <v>623</v>
      </c>
      <c r="I170" s="252">
        <v>265.2</v>
      </c>
      <c r="J170" s="256">
        <v>0.0001</v>
      </c>
      <c r="K170" s="256">
        <f>+I170/'סיכום נכסי הקרן'!total</f>
        <v>8.28731500003227e-06</v>
      </c>
    </row>
    <row r="171" spans="1:256">
      <c r="B171" s="255" t="str">
        <v>PERRIGO CO</v>
      </c>
      <c r="C171" s="232" t="str">
        <v>US7142901039</v>
      </c>
      <c r="D171" s="232" t="s">
        <v>188</v>
      </c>
      <c r="E171" s="232" t="s">
        <v>183</v>
      </c>
      <c r="F171" s="232" t="s">
        <v>36</v>
      </c>
      <c r="G171" s="252">
        <v>1494713.28</v>
      </c>
      <c r="H171" s="253">
        <v>11874</v>
      </c>
      <c r="I171" s="252">
        <v>177482.25</v>
      </c>
      <c r="J171" s="256">
        <v>0.0044</v>
      </c>
      <c r="K171" s="256">
        <f>+I171/'סיכום נכסי הקרן'!total</f>
        <v>0.00554619650325972</v>
      </c>
    </row>
    <row r="172" spans="1:256">
      <c r="B172" s="255" t="str">
        <v>PLURISTEM THERAPEUT</v>
      </c>
      <c r="C172" s="232" t="str">
        <v>US72940R1023</v>
      </c>
      <c r="D172" s="232" t="s">
        <v>233</v>
      </c>
      <c r="E172" s="232" t="s">
        <v>190</v>
      </c>
      <c r="F172" s="232" t="s">
        <v>36</v>
      </c>
      <c r="G172" s="252">
        <v>1491375.36</v>
      </c>
      <c r="H172" s="253">
        <v>307</v>
      </c>
      <c r="I172" s="252">
        <v>4578.52</v>
      </c>
      <c r="J172" s="256">
        <v>0.007</v>
      </c>
      <c r="K172" s="256">
        <f>+I172/'סיכום נכסי הקרן'!total</f>
        <v>0.000143075556085776</v>
      </c>
    </row>
    <row r="173" spans="1:256">
      <c r="B173" s="255" t="str">
        <v>PROTALIX BIOTHERAPEUTICS INC</v>
      </c>
      <c r="C173" s="232" t="str">
        <v>US74365A1016</v>
      </c>
      <c r="D173" s="232" t="s">
        <v>208</v>
      </c>
      <c r="E173" s="232" t="s">
        <v>190</v>
      </c>
      <c r="F173" s="232" t="s">
        <v>36</v>
      </c>
      <c r="G173" s="252">
        <v>386702.59</v>
      </c>
      <c r="H173" s="253">
        <v>549</v>
      </c>
      <c r="I173" s="252">
        <v>2123</v>
      </c>
      <c r="J173" s="256">
        <v>0.0011</v>
      </c>
      <c r="K173" s="256">
        <f>+I173/'סיכום נכסי הקרן'!total</f>
        <v>6.63422690236369e-05</v>
      </c>
    </row>
    <row r="174" spans="1:256">
      <c r="B174" s="255" t="str">
        <v>RADA ELECTRONIC INDS LTD</v>
      </c>
      <c r="C174" s="232" t="str">
        <v>IL0010826506</v>
      </c>
      <c r="D174" s="232" t="str">
        <v>ראדא תעשיות</v>
      </c>
      <c r="E174" s="232" t="s">
        <v>203</v>
      </c>
      <c r="F174" s="232" t="s">
        <v>36</v>
      </c>
      <c r="G174" s="252">
        <v>461388.1</v>
      </c>
      <c r="H174" s="253">
        <v>114</v>
      </c>
      <c r="I174" s="252">
        <v>525.98</v>
      </c>
      <c r="J174" s="256">
        <v>0.0142</v>
      </c>
      <c r="K174" s="256">
        <f>+I174/'סיכום נכסי הקרן'!total</f>
        <v>1.64365080833973e-05</v>
      </c>
    </row>
    <row r="175" spans="1:256">
      <c r="B175" s="255" t="str">
        <v>SYNERON MEDICAL LTD</v>
      </c>
      <c r="C175" s="232" t="str">
        <v>IL0010909351</v>
      </c>
      <c r="D175" s="232" t="str">
        <v>Syneron</v>
      </c>
      <c r="E175" s="232" t="s">
        <v>183</v>
      </c>
      <c r="F175" s="232" t="s">
        <v>36</v>
      </c>
      <c r="G175" s="252">
        <v>1017802.94</v>
      </c>
      <c r="H175" s="253">
        <v>1022</v>
      </c>
      <c r="I175" s="252">
        <v>10401.95</v>
      </c>
      <c r="J175" s="256">
        <v>0.0079</v>
      </c>
      <c r="K175" s="256">
        <f>+I175/'סיכום נכסי הקרן'!total</f>
        <v>0.000325053681239011</v>
      </c>
    </row>
    <row r="176" spans="1:256">
      <c r="B176" s="255" t="str">
        <v>TEVA PHARMACEUTICAL SP ADR</v>
      </c>
      <c r="C176" s="232" t="str">
        <v>US8816242098</v>
      </c>
      <c r="D176" s="232" t="s">
        <v>182</v>
      </c>
      <c r="E176" s="232" t="s">
        <v>183</v>
      </c>
      <c r="F176" s="232" t="s">
        <v>36</v>
      </c>
      <c r="G176" s="252">
        <v>6661430.4</v>
      </c>
      <c r="H176" s="253">
        <v>3968</v>
      </c>
      <c r="I176" s="252">
        <v>264325.56</v>
      </c>
      <c r="J176" s="256">
        <v>0.0021</v>
      </c>
      <c r="K176" s="256">
        <f>+I176/'סיכום נכסי הקרן'!total</f>
        <v>0.0082599893600299</v>
      </c>
    </row>
    <row r="177" spans="1:256">
      <c r="A177" s="234"/>
      <c r="B177" s="255" t="str">
        <v>TOWER SEMICONDUCTOR LTD</v>
      </c>
      <c r="C177" s="232" t="str">
        <v>IL0010823792</v>
      </c>
      <c r="D177" s="232" t="s">
        <v>198</v>
      </c>
      <c r="E177" s="232" t="s">
        <v>199</v>
      </c>
      <c r="F177" s="232" t="s">
        <v>36</v>
      </c>
      <c r="G177" s="252">
        <v>132373.99</v>
      </c>
      <c r="H177" s="253">
        <v>704</v>
      </c>
      <c r="I177" s="252">
        <v>931.91</v>
      </c>
      <c r="J177" s="256">
        <v>0.0016</v>
      </c>
      <c r="K177" s="256">
        <f>+I177/'סיכום נכסי הקרן'!total</f>
        <v>2.91215374120666e-05</v>
      </c>
      <c r="AQ177" s="234"/>
      <c r="AR177" s="234"/>
      <c r="AS177" s="234"/>
      <c r="AT177" s="234"/>
      <c r="AU177" s="234"/>
      <c r="AV177" s="234"/>
      <c r="AW177" s="234"/>
      <c r="AX177" s="234"/>
      <c r="AY177" s="234"/>
      <c r="AZ177" s="234"/>
      <c r="BA177" s="234"/>
      <c r="BB177" s="234"/>
      <c r="BC177" s="234"/>
      <c r="BD177" s="234"/>
      <c r="BE177" s="234"/>
      <c r="BF177" s="234"/>
      <c r="BG177" s="234"/>
      <c r="BH177" s="234"/>
      <c r="BI177" s="234"/>
      <c r="BJ177" s="234"/>
      <c r="BK177" s="234"/>
      <c r="BL177" s="234"/>
      <c r="BM177" s="234"/>
      <c r="BN177" s="234"/>
      <c r="BO177" s="234"/>
      <c r="BP177" s="234"/>
      <c r="BQ177" s="234"/>
      <c r="BR177" s="234"/>
      <c r="BS177" s="234"/>
      <c r="BT177" s="234"/>
      <c r="BU177" s="234"/>
      <c r="BV177" s="234"/>
      <c r="BW177" s="234"/>
      <c r="BX177" s="234"/>
      <c r="BY177" s="234"/>
      <c r="BZ177" s="234"/>
      <c r="CA177" s="234"/>
      <c r="CB177" s="234"/>
      <c r="CC177" s="234"/>
      <c r="CD177" s="234"/>
      <c r="CE177" s="234"/>
      <c r="CF177" s="234"/>
      <c r="CG177" s="234"/>
      <c r="CH177" s="234"/>
      <c r="CI177" s="234"/>
      <c r="CJ177" s="234"/>
      <c r="CK177" s="234"/>
      <c r="CL177" s="234"/>
      <c r="CM177" s="234"/>
      <c r="CN177" s="234"/>
      <c r="CO177" s="234"/>
      <c r="CP177" s="234"/>
      <c r="CQ177" s="234"/>
      <c r="CR177" s="234"/>
      <c r="CS177" s="234"/>
      <c r="CT177" s="234"/>
      <c r="CU177" s="234"/>
      <c r="CV177" s="234"/>
      <c r="CW177" s="234"/>
      <c r="CX177" s="234"/>
      <c r="CY177" s="234"/>
      <c r="CZ177" s="234"/>
      <c r="DA177" s="234"/>
      <c r="DB177" s="234"/>
      <c r="DC177" s="234"/>
      <c r="DD177" s="234"/>
      <c r="DE177" s="234"/>
      <c r="DF177" s="234"/>
      <c r="DG177" s="234"/>
      <c r="DH177" s="234"/>
      <c r="DI177" s="234"/>
      <c r="DJ177" s="234"/>
      <c r="DK177" s="234"/>
      <c r="DL177" s="234"/>
      <c r="DM177" s="234"/>
      <c r="DN177" s="234"/>
      <c r="DO177" s="234"/>
      <c r="DP177" s="234"/>
      <c r="DQ177" s="234"/>
      <c r="DR177" s="234"/>
      <c r="DS177" s="234"/>
      <c r="DT177" s="234"/>
      <c r="DU177" s="234"/>
      <c r="DV177" s="234"/>
      <c r="DW177" s="234"/>
      <c r="DX177" s="234"/>
      <c r="DY177" s="234"/>
      <c r="DZ177" s="234"/>
      <c r="EA177" s="234"/>
      <c r="EB177" s="234"/>
      <c r="EC177" s="234"/>
      <c r="ED177" s="234"/>
      <c r="EE177" s="234"/>
      <c r="EF177" s="234"/>
      <c r="EG177" s="234"/>
      <c r="EH177" s="234"/>
      <c r="EI177" s="234"/>
      <c r="EJ177" s="234"/>
      <c r="EK177" s="234"/>
      <c r="EL177" s="234"/>
      <c r="EM177" s="234"/>
      <c r="EN177" s="234"/>
      <c r="EO177" s="234"/>
      <c r="EP177" s="234"/>
      <c r="EQ177" s="234"/>
      <c r="ER177" s="234"/>
      <c r="ES177" s="234"/>
      <c r="ET177" s="234"/>
      <c r="EU177" s="234"/>
      <c r="EV177" s="234"/>
      <c r="EW177" s="234"/>
      <c r="EX177" s="234"/>
      <c r="EY177" s="234"/>
      <c r="EZ177" s="234"/>
      <c r="FA177" s="234"/>
      <c r="FB177" s="234"/>
      <c r="FC177" s="234"/>
      <c r="FD177" s="234"/>
      <c r="FE177" s="234"/>
      <c r="FF177" s="234"/>
      <c r="FG177" s="234"/>
      <c r="FH177" s="234"/>
      <c r="FI177" s="234"/>
      <c r="FJ177" s="234"/>
      <c r="FK177" s="234"/>
      <c r="FL177" s="234"/>
      <c r="FM177" s="234"/>
      <c r="FN177" s="234"/>
      <c r="FO177" s="234"/>
      <c r="FP177" s="234"/>
      <c r="FQ177" s="234"/>
      <c r="FR177" s="234"/>
      <c r="FS177" s="234"/>
      <c r="FT177" s="234"/>
      <c r="FU177" s="234"/>
      <c r="FV177" s="234"/>
      <c r="FW177" s="234"/>
      <c r="FX177" s="234"/>
      <c r="FY177" s="234"/>
      <c r="FZ177" s="234"/>
      <c r="GA177" s="234"/>
      <c r="GB177" s="234"/>
      <c r="GC177" s="234"/>
      <c r="GD177" s="234"/>
      <c r="GE177" s="234"/>
      <c r="GF177" s="234"/>
      <c r="GG177" s="234"/>
      <c r="GH177" s="234"/>
      <c r="GI177" s="234"/>
      <c r="GJ177" s="234"/>
      <c r="GK177" s="234"/>
      <c r="GL177" s="234"/>
      <c r="GM177" s="234"/>
      <c r="GN177" s="234"/>
      <c r="GO177" s="234"/>
      <c r="GP177" s="234"/>
      <c r="GQ177" s="234"/>
      <c r="GR177" s="234"/>
      <c r="GS177" s="234"/>
      <c r="GT177" s="234"/>
      <c r="GU177" s="234"/>
      <c r="GV177" s="234"/>
      <c r="GW177" s="234"/>
      <c r="GX177" s="234"/>
      <c r="GY177" s="234"/>
      <c r="GZ177" s="234"/>
      <c r="HA177" s="234"/>
      <c r="HB177" s="234"/>
      <c r="HC177" s="234"/>
      <c r="HD177" s="234"/>
      <c r="HE177" s="234"/>
      <c r="HF177" s="234"/>
      <c r="HG177" s="234"/>
      <c r="HH177" s="234"/>
      <c r="HI177" s="234"/>
      <c r="HJ177" s="234"/>
      <c r="HK177" s="234"/>
      <c r="HL177" s="234"/>
      <c r="HM177" s="234"/>
      <c r="HN177" s="234"/>
      <c r="HO177" s="234"/>
      <c r="HP177" s="234"/>
      <c r="HQ177" s="234"/>
      <c r="HR177" s="234"/>
      <c r="HS177" s="234"/>
      <c r="HT177" s="234"/>
      <c r="HU177" s="234"/>
      <c r="HV177" s="234"/>
      <c r="HW177" s="234"/>
      <c r="HX177" s="234"/>
      <c r="HY177" s="234"/>
      <c r="HZ177" s="234"/>
      <c r="IA177" s="234"/>
      <c r="IB177" s="234"/>
      <c r="IC177" s="234"/>
      <c r="ID177" s="234"/>
      <c r="IE177" s="234"/>
      <c r="IF177" s="234"/>
      <c r="IG177" s="234"/>
      <c r="IH177" s="234"/>
      <c r="II177" s="234"/>
      <c r="IJ177" s="234"/>
      <c r="IK177" s="234"/>
      <c r="IL177" s="234"/>
      <c r="IM177" s="234"/>
      <c r="IN177" s="234"/>
      <c r="IO177" s="234"/>
      <c r="IP177" s="234"/>
      <c r="IQ177" s="234"/>
      <c r="IR177" s="234"/>
      <c r="IS177" s="234"/>
      <c r="IT177" s="234"/>
      <c r="IU177" s="234"/>
      <c r="IV177" s="234"/>
    </row>
    <row r="178" spans="1:256">
      <c r="B178" s="254" t="str">
        <v>חברות ישראליות בחו"ל סה"כ</v>
      </c>
      <c r="C178" s="234"/>
      <c r="D178" s="234"/>
      <c r="E178" s="234"/>
      <c r="F178" s="234"/>
      <c r="G178" s="249"/>
      <c r="H178" s="250"/>
      <c r="I178" s="249">
        <f>SUM(I151:I177)</f>
        <v>879787.05</v>
      </c>
      <c r="J178" s="257"/>
      <c r="K178" s="257">
        <f>+I178/'סיכום נכסי הקרן'!total</f>
        <v>0.0274927315848384</v>
      </c>
    </row>
    <row r="179" spans="1:256">
      <c r="B179" s="259"/>
      <c r="G179" s="252"/>
      <c r="H179" s="253"/>
    </row>
    <row r="180" spans="1:256">
      <c r="B180" s="254" t="s">
        <v>234</v>
      </c>
      <c r="C180" s="234"/>
      <c r="D180" s="234"/>
      <c r="E180" s="234"/>
      <c r="F180" s="234"/>
      <c r="G180" s="249"/>
      <c r="H180" s="250"/>
      <c r="I180" s="234"/>
      <c r="J180" s="234"/>
      <c r="K180" s="234"/>
    </row>
    <row r="181" spans="1:256">
      <c r="B181" s="255" t="s">
        <v>235</v>
      </c>
      <c r="C181" s="232" t="str">
        <v>CH0012221716</v>
      </c>
      <c r="D181" s="232" t="s">
        <v>235</v>
      </c>
      <c r="E181" s="232" t="s">
        <v>236</v>
      </c>
      <c r="F181" s="232" t="s">
        <v>237</v>
      </c>
      <c r="G181" s="252">
        <v>1292748.6</v>
      </c>
      <c r="H181" s="253">
        <v>2141</v>
      </c>
      <c r="I181" s="252">
        <v>27677.75</v>
      </c>
      <c r="J181" s="256">
        <v>0.0001</v>
      </c>
      <c r="K181" s="256">
        <f>+I181/'סיכום נכסי הקרן'!total</f>
        <v>0.000864910379872334</v>
      </c>
    </row>
    <row r="182" spans="1:256">
      <c r="B182" s="255" t="str">
        <v>NIEUWE STEEN INVESTMENTS NV</v>
      </c>
      <c r="C182" s="232" t="str">
        <v>NL0000292324</v>
      </c>
      <c r="D182" s="232" t="str">
        <v>Nieuwe Steen Investments</v>
      </c>
      <c r="E182" s="232" t="s">
        <v>231</v>
      </c>
      <c r="F182" s="232" t="s">
        <v>38</v>
      </c>
      <c r="G182" s="252">
        <v>1018234.48</v>
      </c>
      <c r="H182" s="253">
        <v>511</v>
      </c>
      <c r="I182" s="252">
        <v>5203.18</v>
      </c>
      <c r="J182" s="256">
        <v>0.0032</v>
      </c>
      <c r="K182" s="256">
        <f>+I182/'סיכום נכסי הקרן'!total</f>
        <v>0.000162595745331327</v>
      </c>
    </row>
    <row r="183" spans="1:256">
      <c r="B183" s="255" t="str">
        <v>NORFOLK SOUTHERN CORP</v>
      </c>
      <c r="C183" s="232" t="str">
        <v>US6558441084</v>
      </c>
      <c r="D183" s="232" t="str">
        <v>Norfolk Southern Corp</v>
      </c>
      <c r="E183" s="232" t="s">
        <v>236</v>
      </c>
      <c r="F183" s="232" t="s">
        <v>36</v>
      </c>
      <c r="G183" s="252">
        <v>524400</v>
      </c>
      <c r="H183" s="253">
        <v>7612</v>
      </c>
      <c r="I183" s="252">
        <v>39917.33</v>
      </c>
      <c r="J183" s="256">
        <v>0.0005</v>
      </c>
      <c r="K183" s="256">
        <f>+I183/'סיכום נכסי הקרן'!total</f>
        <v>0.00124738871670527</v>
      </c>
    </row>
    <row r="184" spans="1:256">
      <c r="B184" s="255" t="str">
        <v>NOVARTIS AG ADR</v>
      </c>
      <c r="C184" s="232" t="str">
        <v>CH0012005267</v>
      </c>
      <c r="D184" s="232" t="str">
        <v>Novartis</v>
      </c>
      <c r="E184" s="232" t="s">
        <v>183</v>
      </c>
      <c r="F184" s="232" t="s">
        <v>237</v>
      </c>
      <c r="G184" s="252">
        <v>210358.5</v>
      </c>
      <c r="H184" s="253">
        <v>6745</v>
      </c>
      <c r="I184" s="252">
        <v>14188.68</v>
      </c>
      <c r="J184" s="256">
        <v>0</v>
      </c>
      <c r="K184" s="256">
        <f>+I184/'סיכום נכסי הקרן'!total</f>
        <v>0.000443386352166885</v>
      </c>
    </row>
    <row r="185" spans="1:256">
      <c r="B185" s="255" t="str">
        <v>ONYX PHARM</v>
      </c>
      <c r="C185" s="232" t="str">
        <v>US6833991093</v>
      </c>
      <c r="D185" s="232" t="str">
        <v>Onyx Pharmaceuticals Inc</v>
      </c>
      <c r="E185" s="232" t="s">
        <v>238</v>
      </c>
      <c r="F185" s="232" t="s">
        <v>36</v>
      </c>
      <c r="G185" s="252">
        <v>291110.4</v>
      </c>
      <c r="H185" s="253">
        <v>8920</v>
      </c>
      <c r="I185" s="252">
        <v>25967.05</v>
      </c>
      <c r="J185" s="256">
        <v>0.0011</v>
      </c>
      <c r="K185" s="256">
        <f>+I185/'סיכום נכסי הקרן'!total</f>
        <v>0.00081145219823374</v>
      </c>
    </row>
    <row r="186" spans="1:256">
      <c r="B186" s="255" t="str">
        <v>ORACLE CORP</v>
      </c>
      <c r="C186" s="232" t="str">
        <v>US68389X1054</v>
      </c>
      <c r="D186" s="232" t="str">
        <v>Oracle Corp</v>
      </c>
      <c r="E186" s="232" t="s">
        <v>203</v>
      </c>
      <c r="F186" s="232" t="s">
        <v>36</v>
      </c>
      <c r="G186" s="252">
        <v>374284.8</v>
      </c>
      <c r="H186" s="253">
        <v>3233</v>
      </c>
      <c r="I186" s="252">
        <v>12100.63</v>
      </c>
      <c r="J186" s="256">
        <v>0</v>
      </c>
      <c r="K186" s="256">
        <f>+I186/'סיכום נכסי הקרן'!total</f>
        <v>0.000378136246262596</v>
      </c>
    </row>
    <row r="187" spans="1:256">
      <c r="B187" s="255" t="str">
        <v>PBF ENERGY INC</v>
      </c>
      <c r="C187" s="232" t="str">
        <v>US69318G1067</v>
      </c>
      <c r="D187" s="232" t="str">
        <v>PBF Energy Inc</v>
      </c>
      <c r="E187" s="232" t="s">
        <v>239</v>
      </c>
      <c r="F187" s="232" t="s">
        <v>36</v>
      </c>
      <c r="G187" s="252">
        <v>501235.2</v>
      </c>
      <c r="H187" s="253">
        <v>3691</v>
      </c>
      <c r="I187" s="252">
        <v>18500.59</v>
      </c>
      <c r="J187" s="256">
        <v>0.0058</v>
      </c>
      <c r="K187" s="256">
        <f>+I187/'סיכום נכסי הקרן'!total</f>
        <v>0.000578130531736225</v>
      </c>
    </row>
    <row r="188" spans="1:256">
      <c r="B188" s="255" t="str">
        <v>PROCTER &amp; GAMBLE</v>
      </c>
      <c r="C188" s="232" t="str">
        <v>US7427181091</v>
      </c>
      <c r="D188" s="232" t="str">
        <v>Procter &amp; Gamble Co</v>
      </c>
      <c r="E188" s="232" t="str">
        <v>Consumer Staples</v>
      </c>
      <c r="F188" s="232" t="s">
        <v>36</v>
      </c>
      <c r="G188" s="252">
        <v>467673.6</v>
      </c>
      <c r="H188" s="253">
        <v>7706</v>
      </c>
      <c r="I188" s="252">
        <v>36038.93</v>
      </c>
      <c r="J188" s="256">
        <v>0</v>
      </c>
      <c r="K188" s="256">
        <f>+I188/'סיכום נכסי הקרן'!total</f>
        <v>0.00112619142222516</v>
      </c>
    </row>
    <row r="189" spans="1:256">
      <c r="B189" s="255" t="str">
        <v>QUALCOMM INC</v>
      </c>
      <c r="C189" s="232" t="str">
        <v>US7475251036</v>
      </c>
      <c r="D189" s="232" t="str">
        <v>QUALCOMM</v>
      </c>
      <c r="E189" s="232" t="s">
        <v>203</v>
      </c>
      <c r="F189" s="232" t="s">
        <v>36</v>
      </c>
      <c r="G189" s="252">
        <v>429369.6</v>
      </c>
      <c r="H189" s="253">
        <v>6694</v>
      </c>
      <c r="I189" s="252">
        <v>28742</v>
      </c>
      <c r="J189" s="256">
        <v>0.0001</v>
      </c>
      <c r="K189" s="256">
        <f>+I189/'סיכום נכסי הקרן'!total</f>
        <v>0.00089816744996579</v>
      </c>
    </row>
    <row r="190" spans="1:256">
      <c r="B190" s="255" t="str">
        <v>RESERVOIR EXPLORATION TECH</v>
      </c>
      <c r="C190" s="232" t="str">
        <v>NO0010277957</v>
      </c>
      <c r="D190" s="232" t="str">
        <v>Reservoir Exploration</v>
      </c>
      <c r="E190" s="232" t="s">
        <v>239</v>
      </c>
      <c r="F190" s="232" t="s">
        <v>39</v>
      </c>
      <c r="G190" s="252">
        <v>7209.23</v>
      </c>
      <c r="H190" s="253">
        <v>45</v>
      </c>
      <c r="I190" s="252">
        <v>3.24</v>
      </c>
      <c r="J190" s="256">
        <v>0.0001</v>
      </c>
      <c r="K190" s="256">
        <f>+I190/'סיכום נכסי הקרן'!total</f>
        <v>1.01247739819399e-07</v>
      </c>
    </row>
    <row r="191" spans="1:256">
      <c r="B191" s="255" t="str">
        <v>ROYAL NICKEL CORP</v>
      </c>
      <c r="C191" s="232" t="str">
        <v>CA7803571099</v>
      </c>
      <c r="D191" s="232" t="str">
        <v>Royal Nickel Corp</v>
      </c>
      <c r="E191" s="232" t="str">
        <v>MATERIALS</v>
      </c>
      <c r="F191" s="232" t="s">
        <v>37</v>
      </c>
      <c r="G191" s="252">
        <v>2103388.4</v>
      </c>
      <c r="H191" s="253">
        <v>38</v>
      </c>
      <c r="I191" s="252">
        <v>799.29</v>
      </c>
      <c r="J191" s="256">
        <v>0.0062</v>
      </c>
      <c r="K191" s="256">
        <f>+I191/'סיכום נכסי הקרן'!total</f>
        <v>2.49772549260022e-05</v>
      </c>
    </row>
    <row r="192" spans="1:256">
      <c r="B192" s="255" t="str">
        <v>TOYOTA IND</v>
      </c>
      <c r="C192" s="232" t="str">
        <v>JP3634600005</v>
      </c>
      <c r="D192" s="232" t="str">
        <v>TOYOTA</v>
      </c>
      <c r="E192" s="232" t="s">
        <v>238</v>
      </c>
      <c r="F192" s="232" t="s">
        <v>240</v>
      </c>
      <c r="G192" s="252">
        <v>346466.14</v>
      </c>
      <c r="H192" s="253">
        <v>3430</v>
      </c>
      <c r="I192" s="252">
        <v>11883.79</v>
      </c>
      <c r="J192" s="256">
        <v>0.0003</v>
      </c>
      <c r="K192" s="256">
        <f>+I192/'סיכום נכסי הקרן'!total</f>
        <v>0.000371360147527275</v>
      </c>
    </row>
    <row r="193" spans="1:256">
      <c r="B193" s="254" t="s">
        <v>241</v>
      </c>
      <c r="C193" s="234"/>
      <c r="D193" s="234"/>
      <c r="E193" s="234"/>
      <c r="F193" s="234"/>
      <c r="G193" s="249"/>
      <c r="H193" s="250"/>
      <c r="I193" s="249">
        <f>SUM(I181:I192)</f>
        <v>221022.46</v>
      </c>
      <c r="J193" s="257"/>
      <c r="K193" s="257">
        <f>+I193/'סיכום נכסי הקרן'!total</f>
        <v>0.00690679769269243</v>
      </c>
    </row>
    <row r="194" spans="1:256">
      <c r="B194" s="259"/>
      <c r="G194" s="252"/>
      <c r="H194" s="253"/>
    </row>
    <row r="195" spans="1:256">
      <c r="B195" s="251" t="s">
        <v>94</v>
      </c>
      <c r="C195" s="234"/>
      <c r="D195" s="234"/>
      <c r="E195" s="234"/>
      <c r="F195" s="234"/>
      <c r="G195" s="249"/>
      <c r="H195" s="250"/>
      <c r="I195" s="249">
        <f>+I193+I178</f>
        <v>1100809.51</v>
      </c>
      <c r="J195" s="257"/>
      <c r="K195" s="257">
        <f>+I195/'סיכום נכסי הקרן'!total</f>
        <v>0.0343995292775308</v>
      </c>
    </row>
    <row r="196" spans="1:256">
      <c r="B196" s="258"/>
      <c r="G196" s="252"/>
      <c r="H196" s="253"/>
    </row>
    <row r="197" spans="1:256">
      <c r="B197" s="248" t="s">
        <v>242</v>
      </c>
      <c r="C197" s="234"/>
      <c r="D197" s="234"/>
      <c r="E197" s="234"/>
      <c r="F197" s="234"/>
      <c r="G197" s="249"/>
      <c r="H197" s="250"/>
      <c r="I197" s="249">
        <f>+I195+I147</f>
        <v>4112497.91</v>
      </c>
      <c r="J197" s="257"/>
      <c r="K197" s="257">
        <f>+I197/'סיכום נכסי הקרן'!total</f>
        <v>0.128512690864044</v>
      </c>
    </row>
    <row r="198" spans="1:256">
      <c r="B198" s="261"/>
      <c r="C198" s="262"/>
      <c r="D198" s="262"/>
      <c r="E198" s="262"/>
      <c r="F198" s="262"/>
      <c r="G198" s="263"/>
      <c r="H198" s="264"/>
      <c r="I198" s="262"/>
      <c r="J198" s="262"/>
      <c r="K198" s="262"/>
    </row>
    <row r="199" spans="1:256">
      <c r="A199" s="232" t="str">
        <v>* בעל עניין  / צד קשור</v>
      </c>
      <c r="B199" s="232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6" fitToWidth="1" orientation="landscape" pageOrder="downThenOver" paperSize="9" scale="65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29"/>
  <sheetViews>
    <sheetView workbookViewId="0" showGridLines="0" rightToLeft="1">
      <selection activeCell="B2" sqref="B2"/>
    </sheetView>
  </sheetViews>
  <sheetFormatPr defaultRowHeight="14.25"/>
  <cols>
    <col min="1" max="1" style="265" width="4.253365" customWidth="1"/>
    <col min="2" max="2" style="265" width="51.50532" customWidth="1"/>
    <col min="3" max="3" style="265" width="16.92736" bestFit="1" customWidth="1"/>
    <col min="4" max="4" style="265" width="34.42298" bestFit="1" customWidth="1"/>
    <col min="5" max="5" style="265" width="9.074993" customWidth="1"/>
    <col min="6" max="6" style="265" width="14.72319" customWidth="1"/>
    <col min="7" max="7" style="265" width="13.89662" customWidth="1"/>
    <col min="8" max="8" style="265" width="12.51901" bestFit="1" customWidth="1"/>
    <col min="9" max="9" style="265" width="19.26929" customWidth="1"/>
    <col min="10" max="10" style="265" width="16.51408" customWidth="1"/>
    <col min="11" max="11" style="265" width="19.13153" customWidth="1"/>
    <col min="12" max="13" style="265" width="15.13647" customWidth="1"/>
    <col min="14" max="256" style="265"/>
  </cols>
  <sheetData>
    <row r="1" spans="1:256" ht="15" customHeight="1">
      <c r="B1" s="266" t="s">
        <v>31</v>
      </c>
      <c r="C1" s="267"/>
      <c r="D1" s="268"/>
      <c r="F1" s="269"/>
    </row>
    <row r="2" spans="1:256" ht="15" customHeight="1">
      <c r="B2" s="270" t="s">
        <v>1</v>
      </c>
      <c r="C2" s="271"/>
      <c r="D2" s="272"/>
      <c r="F2" s="269"/>
    </row>
    <row r="3" spans="1:256" ht="15" customHeight="1">
      <c r="B3" s="273" t="s">
        <v>2</v>
      </c>
      <c r="C3" s="274">
        <v>41364</v>
      </c>
      <c r="D3" s="275"/>
      <c r="F3" s="269"/>
    </row>
    <row r="4" spans="1:256" ht="15" customHeight="1">
      <c r="B4" s="273" t="s">
        <v>3</v>
      </c>
      <c r="C4" s="276" t="s">
        <v>4</v>
      </c>
      <c r="D4" s="275"/>
      <c r="F4" s="269"/>
    </row>
    <row r="5" spans="1:256" ht="15" customHeight="1">
      <c r="B5" s="273" t="s">
        <v>5</v>
      </c>
      <c r="C5" s="276" t="s">
        <v>6</v>
      </c>
      <c r="D5" s="275"/>
      <c r="F5" s="269"/>
    </row>
    <row r="6" spans="1:256" ht="15" customHeight="1">
      <c r="B6" s="273" t="s">
        <v>7</v>
      </c>
      <c r="C6" s="277">
        <v>162</v>
      </c>
      <c r="D6" s="275"/>
      <c r="F6" s="269"/>
    </row>
    <row r="8" spans="1:256">
      <c r="A8" s="278"/>
      <c r="B8" s="279" t="s">
        <v>71</v>
      </c>
      <c r="C8" s="280" t="s">
        <v>72</v>
      </c>
      <c r="D8" s="280" t="s">
        <v>73</v>
      </c>
      <c r="E8" s="280" t="s">
        <v>44</v>
      </c>
      <c r="F8" s="281" t="s">
        <v>78</v>
      </c>
      <c r="G8" s="280" t="s">
        <v>79</v>
      </c>
      <c r="H8" s="281" t="s">
        <v>80</v>
      </c>
      <c r="I8" s="281" t="s">
        <v>81</v>
      </c>
      <c r="J8" s="281" t="s">
        <v>33</v>
      </c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278"/>
      <c r="BA8" s="278"/>
      <c r="BB8" s="278"/>
      <c r="BC8" s="278"/>
      <c r="BD8" s="278"/>
      <c r="BE8" s="278"/>
      <c r="BF8" s="278"/>
      <c r="BG8" s="278"/>
      <c r="BH8" s="278"/>
      <c r="BI8" s="278"/>
      <c r="BJ8" s="278"/>
      <c r="BK8" s="278"/>
      <c r="BL8" s="278"/>
      <c r="BM8" s="278"/>
      <c r="BN8" s="278"/>
      <c r="BO8" s="278"/>
      <c r="BP8" s="278"/>
      <c r="BQ8" s="278"/>
      <c r="BR8" s="278"/>
      <c r="BS8" s="278"/>
      <c r="BT8" s="278"/>
      <c r="BU8" s="278"/>
      <c r="BV8" s="278"/>
      <c r="BW8" s="278"/>
      <c r="BX8" s="278"/>
      <c r="BY8" s="278"/>
      <c r="BZ8" s="278"/>
      <c r="CA8" s="278"/>
      <c r="CB8" s="278"/>
      <c r="CC8" s="278"/>
      <c r="CD8" s="278"/>
      <c r="CE8" s="278"/>
      <c r="CF8" s="278"/>
      <c r="CG8" s="278"/>
      <c r="CH8" s="278"/>
      <c r="CI8" s="278"/>
      <c r="CJ8" s="278"/>
      <c r="CK8" s="278"/>
      <c r="CL8" s="278"/>
      <c r="CM8" s="278"/>
      <c r="CN8" s="278"/>
      <c r="CO8" s="278"/>
      <c r="CP8" s="278"/>
      <c r="CQ8" s="278"/>
      <c r="CR8" s="278"/>
      <c r="CS8" s="278"/>
      <c r="CT8" s="278"/>
      <c r="CU8" s="278"/>
      <c r="CV8" s="278"/>
      <c r="CW8" s="278"/>
      <c r="CX8" s="278"/>
      <c r="CY8" s="278"/>
      <c r="CZ8" s="278"/>
      <c r="DA8" s="278"/>
      <c r="DB8" s="278"/>
      <c r="DC8" s="278"/>
      <c r="DD8" s="278"/>
      <c r="DE8" s="278"/>
      <c r="DF8" s="278"/>
      <c r="DG8" s="278"/>
      <c r="DH8" s="278"/>
      <c r="DI8" s="278"/>
      <c r="DJ8" s="278"/>
      <c r="DK8" s="278"/>
      <c r="DL8" s="278"/>
      <c r="DM8" s="278"/>
      <c r="DN8" s="278"/>
      <c r="DO8" s="278"/>
      <c r="DP8" s="278"/>
      <c r="DQ8" s="278"/>
      <c r="DR8" s="278"/>
      <c r="DS8" s="278"/>
      <c r="DT8" s="278"/>
      <c r="DU8" s="278"/>
      <c r="DV8" s="278"/>
      <c r="DW8" s="278"/>
      <c r="DX8" s="278"/>
      <c r="DY8" s="278"/>
      <c r="DZ8" s="278"/>
      <c r="EA8" s="278"/>
      <c r="EB8" s="278"/>
      <c r="EC8" s="278"/>
      <c r="ED8" s="278"/>
      <c r="EE8" s="278"/>
      <c r="EF8" s="278"/>
      <c r="EG8" s="278"/>
      <c r="EH8" s="278"/>
      <c r="EI8" s="278"/>
      <c r="EJ8" s="278"/>
      <c r="EK8" s="278"/>
      <c r="EL8" s="278"/>
      <c r="EM8" s="278"/>
      <c r="EN8" s="278"/>
      <c r="EO8" s="278"/>
      <c r="EP8" s="278"/>
      <c r="EQ8" s="278"/>
      <c r="ER8" s="278"/>
      <c r="ES8" s="278"/>
      <c r="ET8" s="278"/>
      <c r="EU8" s="278"/>
      <c r="EV8" s="278"/>
      <c r="EW8" s="278"/>
      <c r="EX8" s="278"/>
      <c r="EY8" s="278"/>
      <c r="EZ8" s="278"/>
      <c r="FA8" s="278"/>
      <c r="FB8" s="278"/>
      <c r="FC8" s="278"/>
      <c r="FD8" s="278"/>
      <c r="FE8" s="278"/>
      <c r="FF8" s="278"/>
      <c r="FG8" s="278"/>
      <c r="FH8" s="278"/>
      <c r="FI8" s="278"/>
      <c r="FJ8" s="278"/>
      <c r="FK8" s="278"/>
      <c r="FL8" s="278"/>
      <c r="FM8" s="278"/>
      <c r="FN8" s="278"/>
      <c r="FO8" s="278"/>
      <c r="FP8" s="278"/>
      <c r="FQ8" s="278"/>
      <c r="FR8" s="278"/>
      <c r="FS8" s="278"/>
      <c r="FT8" s="278"/>
      <c r="FU8" s="278"/>
      <c r="FV8" s="278"/>
      <c r="FW8" s="278"/>
      <c r="FX8" s="278"/>
      <c r="FY8" s="278"/>
      <c r="FZ8" s="278"/>
      <c r="GA8" s="278"/>
      <c r="GB8" s="278"/>
      <c r="GC8" s="278"/>
      <c r="GD8" s="278"/>
      <c r="GE8" s="278"/>
      <c r="GF8" s="278"/>
      <c r="GG8" s="278"/>
      <c r="GH8" s="278"/>
      <c r="GI8" s="278"/>
      <c r="GJ8" s="278"/>
      <c r="GK8" s="278"/>
      <c r="GL8" s="278"/>
      <c r="GM8" s="278"/>
      <c r="GN8" s="278"/>
      <c r="GO8" s="278"/>
      <c r="GP8" s="278"/>
      <c r="GQ8" s="278"/>
      <c r="GR8" s="278"/>
      <c r="GS8" s="278"/>
      <c r="GT8" s="278"/>
      <c r="GU8" s="278"/>
      <c r="GV8" s="278"/>
      <c r="GW8" s="278"/>
      <c r="GX8" s="278"/>
      <c r="GY8" s="278"/>
      <c r="GZ8" s="278"/>
      <c r="HA8" s="278"/>
      <c r="HB8" s="278"/>
      <c r="HC8" s="278"/>
      <c r="HD8" s="278"/>
      <c r="HE8" s="278"/>
      <c r="HF8" s="278"/>
      <c r="HG8" s="278"/>
      <c r="HH8" s="278"/>
      <c r="HI8" s="278"/>
      <c r="HJ8" s="278"/>
      <c r="HK8" s="278"/>
      <c r="HL8" s="278"/>
      <c r="HM8" s="278"/>
      <c r="HN8" s="278"/>
      <c r="HO8" s="278"/>
      <c r="HP8" s="278"/>
      <c r="HQ8" s="278"/>
      <c r="HR8" s="278"/>
      <c r="HS8" s="278"/>
      <c r="HT8" s="278"/>
      <c r="HU8" s="278"/>
      <c r="HV8" s="278"/>
      <c r="HW8" s="278"/>
      <c r="HX8" s="278"/>
      <c r="HY8" s="278"/>
      <c r="HZ8" s="278"/>
      <c r="IA8" s="278"/>
      <c r="IB8" s="278"/>
      <c r="IC8" s="278"/>
      <c r="ID8" s="278"/>
      <c r="IE8" s="278"/>
      <c r="IF8" s="278"/>
      <c r="IG8" s="278"/>
      <c r="IH8" s="278"/>
      <c r="II8" s="278"/>
      <c r="IJ8" s="278"/>
      <c r="IK8" s="278"/>
      <c r="IL8" s="278"/>
      <c r="IM8" s="278"/>
      <c r="IN8" s="278"/>
      <c r="IO8" s="278"/>
      <c r="IP8" s="278"/>
      <c r="IQ8" s="278"/>
      <c r="IR8" s="278"/>
      <c r="IS8" s="278"/>
      <c r="IT8" s="278"/>
      <c r="IU8" s="278"/>
      <c r="IV8" s="278"/>
    </row>
    <row r="9" spans="1:256">
      <c r="B9" s="282" t="s">
        <v>9</v>
      </c>
      <c r="C9" s="283"/>
      <c r="D9" s="283"/>
      <c r="E9" s="283"/>
      <c r="F9" s="284"/>
      <c r="G9" s="285"/>
      <c r="H9" s="283"/>
      <c r="I9" s="283"/>
      <c r="J9" s="283"/>
    </row>
    <row r="10" spans="1:256">
      <c r="B10" s="286" t="s">
        <v>14</v>
      </c>
      <c r="C10" s="273"/>
      <c r="D10" s="273"/>
      <c r="E10" s="273"/>
      <c r="F10" s="287"/>
      <c r="G10" s="288"/>
      <c r="H10" s="273"/>
      <c r="I10" s="273"/>
      <c r="J10" s="273"/>
    </row>
    <row r="11" spans="1:256">
      <c r="A11" s="273"/>
      <c r="B11" s="289" t="s">
        <v>82</v>
      </c>
      <c r="C11" s="273"/>
      <c r="D11" s="273"/>
      <c r="E11" s="273"/>
      <c r="F11" s="290"/>
      <c r="G11" s="291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3"/>
      <c r="AX11" s="273"/>
      <c r="AY11" s="273"/>
      <c r="AZ11" s="273"/>
      <c r="BA11" s="273"/>
      <c r="BB11" s="273"/>
      <c r="BC11" s="273"/>
      <c r="BD11" s="273"/>
      <c r="BE11" s="273"/>
      <c r="BF11" s="273"/>
      <c r="BG11" s="273"/>
      <c r="BH11" s="273"/>
      <c r="BI11" s="273"/>
      <c r="BJ11" s="273"/>
      <c r="BK11" s="273"/>
      <c r="BL11" s="273"/>
      <c r="BM11" s="273"/>
      <c r="BN11" s="273"/>
      <c r="BO11" s="273"/>
      <c r="BP11" s="273"/>
      <c r="BQ11" s="273"/>
      <c r="BR11" s="273"/>
      <c r="BS11" s="273"/>
      <c r="BT11" s="273"/>
      <c r="BU11" s="273"/>
      <c r="BV11" s="273"/>
      <c r="BW11" s="273"/>
      <c r="BX11" s="273"/>
      <c r="BY11" s="273"/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J11" s="273"/>
      <c r="CK11" s="273"/>
      <c r="CL11" s="273"/>
      <c r="CM11" s="273"/>
      <c r="CN11" s="273"/>
      <c r="CO11" s="273"/>
      <c r="CP11" s="273"/>
      <c r="CQ11" s="273"/>
      <c r="CR11" s="273"/>
      <c r="CS11" s="273"/>
      <c r="CT11" s="273"/>
      <c r="CU11" s="273"/>
      <c r="CV11" s="273"/>
      <c r="CW11" s="273"/>
      <c r="CX11" s="273"/>
      <c r="CY11" s="273"/>
      <c r="CZ11" s="273"/>
      <c r="DA11" s="273"/>
      <c r="DB11" s="273"/>
      <c r="DC11" s="273"/>
      <c r="DD11" s="273"/>
      <c r="DE11" s="273"/>
      <c r="DF11" s="273"/>
      <c r="DG11" s="273"/>
      <c r="DH11" s="273"/>
      <c r="DI11" s="273"/>
      <c r="DJ11" s="273"/>
      <c r="DK11" s="273"/>
      <c r="DL11" s="273"/>
      <c r="DM11" s="273"/>
      <c r="DN11" s="273"/>
      <c r="DO11" s="273"/>
      <c r="DP11" s="273"/>
      <c r="DQ11" s="273"/>
      <c r="DR11" s="273"/>
      <c r="DS11" s="273"/>
      <c r="DT11" s="273"/>
      <c r="DU11" s="273"/>
      <c r="DV11" s="273"/>
      <c r="DW11" s="273"/>
      <c r="DX11" s="273"/>
      <c r="DY11" s="273"/>
      <c r="DZ11" s="273"/>
      <c r="EA11" s="273"/>
      <c r="EB11" s="273"/>
      <c r="EC11" s="273"/>
      <c r="ED11" s="273"/>
      <c r="EE11" s="273"/>
      <c r="EF11" s="273"/>
      <c r="EG11" s="273"/>
      <c r="EH11" s="273"/>
      <c r="EI11" s="273"/>
      <c r="EJ11" s="273"/>
      <c r="EK11" s="273"/>
      <c r="EL11" s="273"/>
      <c r="EM11" s="273"/>
      <c r="EN11" s="273"/>
      <c r="EO11" s="273"/>
      <c r="EP11" s="273"/>
      <c r="EQ11" s="273"/>
      <c r="ER11" s="273"/>
      <c r="ES11" s="273"/>
      <c r="ET11" s="273"/>
      <c r="EU11" s="273"/>
      <c r="EV11" s="273"/>
      <c r="EW11" s="273"/>
      <c r="EX11" s="273"/>
      <c r="EY11" s="273"/>
      <c r="EZ11" s="273"/>
      <c r="FA11" s="273"/>
      <c r="FB11" s="273"/>
      <c r="FC11" s="273"/>
      <c r="FD11" s="273"/>
      <c r="FE11" s="273"/>
      <c r="FF11" s="273"/>
      <c r="FG11" s="273"/>
      <c r="FH11" s="273"/>
      <c r="FI11" s="273"/>
      <c r="FJ11" s="273"/>
      <c r="FK11" s="273"/>
      <c r="FL11" s="273"/>
      <c r="FM11" s="273"/>
      <c r="FN11" s="273"/>
      <c r="FO11" s="273"/>
      <c r="FP11" s="273"/>
      <c r="FQ11" s="273"/>
      <c r="FR11" s="273"/>
      <c r="FS11" s="273"/>
      <c r="FT11" s="273"/>
      <c r="FU11" s="273"/>
      <c r="FV11" s="273"/>
      <c r="FW11" s="273"/>
      <c r="FX11" s="273"/>
      <c r="FY11" s="273"/>
      <c r="FZ11" s="273"/>
      <c r="GA11" s="273"/>
      <c r="GB11" s="273"/>
      <c r="GC11" s="273"/>
      <c r="GD11" s="273"/>
      <c r="GE11" s="273"/>
      <c r="GF11" s="273"/>
      <c r="GG11" s="273"/>
      <c r="GH11" s="273"/>
      <c r="GI11" s="273"/>
      <c r="GJ11" s="273"/>
      <c r="GK11" s="273"/>
      <c r="GL11" s="273"/>
      <c r="GM11" s="273"/>
      <c r="GN11" s="273"/>
      <c r="GO11" s="273"/>
      <c r="GP11" s="273"/>
      <c r="GQ11" s="273"/>
      <c r="GR11" s="273"/>
      <c r="GS11" s="273"/>
      <c r="GT11" s="273"/>
      <c r="GU11" s="273"/>
      <c r="GV11" s="273"/>
      <c r="GW11" s="273"/>
      <c r="GX11" s="273"/>
      <c r="GY11" s="273"/>
      <c r="GZ11" s="273"/>
      <c r="HA11" s="273"/>
      <c r="HB11" s="273"/>
      <c r="HC11" s="273"/>
      <c r="HD11" s="273"/>
      <c r="HE11" s="273"/>
      <c r="HF11" s="273"/>
      <c r="HG11" s="273"/>
      <c r="HH11" s="273"/>
      <c r="HI11" s="273"/>
      <c r="HJ11" s="273"/>
      <c r="HK11" s="273"/>
      <c r="HL11" s="273"/>
      <c r="HM11" s="273"/>
      <c r="HN11" s="273"/>
      <c r="HO11" s="273"/>
      <c r="HP11" s="273"/>
      <c r="HQ11" s="273"/>
      <c r="HR11" s="273"/>
      <c r="HS11" s="273"/>
      <c r="HT11" s="273"/>
      <c r="HU11" s="273"/>
      <c r="HV11" s="273"/>
      <c r="HW11" s="273"/>
      <c r="HX11" s="273"/>
      <c r="HY11" s="273"/>
      <c r="HZ11" s="273"/>
      <c r="IA11" s="273"/>
      <c r="IB11" s="273"/>
      <c r="IC11" s="273"/>
      <c r="ID11" s="273"/>
      <c r="IE11" s="273"/>
      <c r="IF11" s="273"/>
      <c r="IG11" s="273"/>
      <c r="IH11" s="273"/>
      <c r="II11" s="273"/>
      <c r="IJ11" s="273"/>
      <c r="IK11" s="273"/>
      <c r="IL11" s="273"/>
      <c r="IM11" s="273"/>
      <c r="IN11" s="273"/>
      <c r="IO11" s="273"/>
      <c r="IP11" s="273"/>
      <c r="IQ11" s="273"/>
      <c r="IR11" s="273"/>
      <c r="IS11" s="273"/>
      <c r="IT11" s="273"/>
      <c r="IU11" s="273"/>
      <c r="IV11" s="273"/>
    </row>
    <row r="12" spans="1:256">
      <c r="B12" s="292" t="str">
        <v>שמחקות מדדי מניות בישראל</v>
      </c>
      <c r="C12" s="273"/>
      <c r="D12" s="273"/>
      <c r="E12" s="273"/>
      <c r="F12" s="287"/>
      <c r="G12" s="288"/>
      <c r="H12" s="273"/>
      <c r="I12" s="273"/>
      <c r="J12" s="273"/>
    </row>
    <row r="13" spans="1:256">
      <c r="B13" s="293" t="str">
        <v>הראל סל בנקים</v>
      </c>
      <c r="C13" s="271">
        <v>1113752</v>
      </c>
      <c r="D13" s="271" t="s">
        <v>243</v>
      </c>
      <c r="E13" s="271" t="s">
        <v>86</v>
      </c>
      <c r="F13" s="290">
        <v>5793451</v>
      </c>
      <c r="G13" s="291">
        <v>1141</v>
      </c>
      <c r="H13" s="290">
        <v>66103.28</v>
      </c>
      <c r="I13" s="294">
        <v>0.0778</v>
      </c>
      <c r="J13" s="294">
        <f>+H13/'סיכום נכסי הקרן'!total</f>
        <v>0.0020656813872373</v>
      </c>
    </row>
    <row r="14" spans="1:256">
      <c r="B14" s="293" t="str">
        <v>הראל סל תא 100</v>
      </c>
      <c r="C14" s="271">
        <v>1113232</v>
      </c>
      <c r="D14" s="271" t="s">
        <v>243</v>
      </c>
      <c r="E14" s="271" t="s">
        <v>86</v>
      </c>
      <c r="F14" s="290">
        <v>178220</v>
      </c>
      <c r="G14" s="291">
        <v>1102</v>
      </c>
      <c r="H14" s="290">
        <v>1963.98</v>
      </c>
      <c r="I14" s="294">
        <v>0.001</v>
      </c>
      <c r="J14" s="294">
        <f>+H14/'סיכום נכסי הקרן'!total</f>
        <v>6.13730049538589e-05</v>
      </c>
    </row>
    <row r="15" spans="1:256">
      <c r="B15" s="293" t="str">
        <v>מט100.ס2</v>
      </c>
      <c r="C15" s="271">
        <v>1125327</v>
      </c>
      <c r="D15" s="271" t="s">
        <v>244</v>
      </c>
      <c r="E15" s="271" t="s">
        <v>86</v>
      </c>
      <c r="F15" s="290">
        <v>173966</v>
      </c>
      <c r="G15" s="291">
        <v>1100</v>
      </c>
      <c r="H15" s="290">
        <v>1913.63</v>
      </c>
      <c r="I15" s="294">
        <v>0.0007</v>
      </c>
      <c r="J15" s="294">
        <f>+H15/'סיכום נכסי הקרן'!total</f>
        <v>5.97996025773445e-05</v>
      </c>
    </row>
    <row r="16" spans="1:256">
      <c r="B16" s="293" t="str">
        <v>פסגות סל בנקים</v>
      </c>
      <c r="C16" s="271">
        <v>1104645</v>
      </c>
      <c r="D16" s="271" t="s">
        <v>245</v>
      </c>
      <c r="E16" s="271" t="s">
        <v>86</v>
      </c>
      <c r="F16" s="290">
        <v>9545008</v>
      </c>
      <c r="G16" s="291">
        <v>1130</v>
      </c>
      <c r="H16" s="290">
        <v>107858.59</v>
      </c>
      <c r="I16" s="294">
        <v>0.0784</v>
      </c>
      <c r="J16" s="294">
        <f>+H16/'סיכום נכסי הקרן'!total</f>
        <v>0.00337050569679235</v>
      </c>
    </row>
    <row r="17" spans="1:256">
      <c r="B17" s="293" t="str">
        <v>פסגות תא 100</v>
      </c>
      <c r="C17" s="271">
        <v>1096593</v>
      </c>
      <c r="D17" s="271" t="s">
        <v>245</v>
      </c>
      <c r="E17" s="271" t="s">
        <v>86</v>
      </c>
      <c r="F17" s="290">
        <v>313104</v>
      </c>
      <c r="G17" s="291">
        <v>1102</v>
      </c>
      <c r="H17" s="290">
        <v>3450.41</v>
      </c>
      <c r="I17" s="294">
        <v>0.0021</v>
      </c>
      <c r="J17" s="294">
        <f>+H17/'סיכום נכסי הקרן'!total</f>
        <v>0.000107822905540201</v>
      </c>
    </row>
    <row r="18" spans="1:256">
      <c r="B18" s="293" t="str">
        <v>קסם בנקים</v>
      </c>
      <c r="C18" s="271">
        <v>1117290</v>
      </c>
      <c r="D18" s="271" t="s">
        <v>246</v>
      </c>
      <c r="E18" s="271" t="s">
        <v>86</v>
      </c>
      <c r="F18" s="290">
        <v>965695</v>
      </c>
      <c r="G18" s="291">
        <v>11090</v>
      </c>
      <c r="H18" s="290">
        <v>107095.58</v>
      </c>
      <c r="I18" s="294">
        <v>0.0502</v>
      </c>
      <c r="J18" s="294">
        <f>+H18/'סיכום נכסי הקרן'!total</f>
        <v>0.0033466621665579</v>
      </c>
    </row>
    <row r="19" spans="1:256">
      <c r="B19" s="293" t="str">
        <v>קסם סל יתר 120</v>
      </c>
      <c r="C19" s="271">
        <v>1103167</v>
      </c>
      <c r="D19" s="271" t="s">
        <v>246</v>
      </c>
      <c r="E19" s="271" t="s">
        <v>86</v>
      </c>
      <c r="F19" s="290">
        <v>44581</v>
      </c>
      <c r="G19" s="291">
        <v>8720</v>
      </c>
      <c r="H19" s="290">
        <v>3887.46</v>
      </c>
      <c r="I19" s="294">
        <v>0.0031</v>
      </c>
      <c r="J19" s="294">
        <f>+H19/'סיכום נכסי הקרן'!total</f>
        <v>0.000121480413159975</v>
      </c>
    </row>
    <row r="20" spans="1:256">
      <c r="B20" s="293" t="str">
        <v>קסם תא100</v>
      </c>
      <c r="C20" s="271">
        <v>1117266</v>
      </c>
      <c r="D20" s="271" t="s">
        <v>246</v>
      </c>
      <c r="E20" s="271" t="s">
        <v>86</v>
      </c>
      <c r="F20" s="290">
        <v>28576</v>
      </c>
      <c r="G20" s="291">
        <v>11020</v>
      </c>
      <c r="H20" s="290">
        <v>3149.08</v>
      </c>
      <c r="I20" s="294">
        <v>0.0003</v>
      </c>
      <c r="J20" s="294">
        <f>+H20/'סיכום נכסי הקרן'!total</f>
        <v>9.84065532439729e-05</v>
      </c>
    </row>
    <row r="21" spans="1:256">
      <c r="B21" s="293" t="str">
        <v>תכלית תא 100</v>
      </c>
      <c r="C21" s="271">
        <v>1091818</v>
      </c>
      <c r="D21" s="271" t="s">
        <v>247</v>
      </c>
      <c r="E21" s="271" t="s">
        <v>86</v>
      </c>
      <c r="F21" s="290">
        <v>10930</v>
      </c>
      <c r="G21" s="291">
        <v>11020</v>
      </c>
      <c r="H21" s="290">
        <v>1204.49</v>
      </c>
      <c r="I21" s="294">
        <v>0.0003</v>
      </c>
      <c r="J21" s="294">
        <f>+H21/'סיכום נכסי הקרן'!total</f>
        <v>3.76394722639098e-05</v>
      </c>
    </row>
    <row r="22" spans="1:256">
      <c r="B22" s="293" t="str">
        <v>תכלית תא בנקים</v>
      </c>
      <c r="C22" s="271">
        <v>1095702</v>
      </c>
      <c r="D22" s="271" t="s">
        <v>247</v>
      </c>
      <c r="E22" s="271" t="s">
        <v>86</v>
      </c>
      <c r="F22" s="290">
        <v>1091845</v>
      </c>
      <c r="G22" s="291">
        <v>1120</v>
      </c>
      <c r="H22" s="290">
        <v>12228.66</v>
      </c>
      <c r="I22" s="294">
        <v>0.0088</v>
      </c>
      <c r="J22" s="294">
        <f>+H22/'סיכום נכסי הקרן'!total</f>
        <v>0.000382137094450583</v>
      </c>
    </row>
    <row r="23" spans="1:256">
      <c r="B23" s="293" t="str">
        <v>מיטב סל תל אביב בנקים</v>
      </c>
      <c r="C23" s="271">
        <v>1096437</v>
      </c>
      <c r="D23" s="271" t="s">
        <v>244</v>
      </c>
      <c r="E23" s="271" t="s">
        <v>86</v>
      </c>
      <c r="F23" s="290">
        <v>7582615</v>
      </c>
      <c r="G23" s="291">
        <v>1121</v>
      </c>
      <c r="H23" s="290">
        <v>85001.11</v>
      </c>
      <c r="I23" s="294">
        <v>0.1062</v>
      </c>
      <c r="J23" s="294">
        <f>+H23/'סיכום נכסי הקרן'!total</f>
        <v>0.00265622539186423</v>
      </c>
    </row>
    <row r="24" spans="1:256">
      <c r="A24" s="273"/>
      <c r="B24" s="293" t="str">
        <v>קסם מ ביטוח</v>
      </c>
      <c r="C24" s="271">
        <v>1107762</v>
      </c>
      <c r="D24" s="271" t="s">
        <v>246</v>
      </c>
      <c r="E24" s="271" t="s">
        <v>86</v>
      </c>
      <c r="F24" s="290">
        <v>340374</v>
      </c>
      <c r="G24" s="291">
        <v>13570</v>
      </c>
      <c r="H24" s="290">
        <v>46188.75</v>
      </c>
      <c r="I24" s="294">
        <v>0.0421</v>
      </c>
      <c r="J24" s="294">
        <f>+H24/'סיכום נכסי הקרן'!total</f>
        <v>0.00144336621684668</v>
      </c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3"/>
      <c r="AT24" s="273"/>
      <c r="AU24" s="273"/>
      <c r="AV24" s="273"/>
      <c r="AW24" s="273"/>
      <c r="AX24" s="273"/>
      <c r="AY24" s="273"/>
      <c r="AZ24" s="273"/>
      <c r="BA24" s="273"/>
      <c r="BB24" s="273"/>
      <c r="BC24" s="273"/>
      <c r="BD24" s="273"/>
      <c r="BE24" s="273"/>
      <c r="BF24" s="273"/>
      <c r="BG24" s="273"/>
      <c r="BH24" s="273"/>
      <c r="BI24" s="273"/>
      <c r="BJ24" s="273"/>
      <c r="BK24" s="273"/>
      <c r="BL24" s="273"/>
      <c r="BM24" s="273"/>
      <c r="BN24" s="273"/>
      <c r="BO24" s="273"/>
      <c r="BP24" s="273"/>
      <c r="BQ24" s="273"/>
      <c r="BR24" s="273"/>
      <c r="BS24" s="273"/>
      <c r="BT24" s="273"/>
      <c r="BU24" s="273"/>
      <c r="BV24" s="273"/>
      <c r="BW24" s="273"/>
      <c r="BX24" s="273"/>
      <c r="BY24" s="273"/>
      <c r="BZ24" s="273"/>
      <c r="CA24" s="273"/>
      <c r="CB24" s="273"/>
      <c r="CC24" s="273"/>
      <c r="CD24" s="273"/>
      <c r="CE24" s="273"/>
      <c r="CF24" s="273"/>
      <c r="CG24" s="273"/>
      <c r="CH24" s="273"/>
      <c r="CI24" s="273"/>
      <c r="CJ24" s="273"/>
      <c r="CK24" s="273"/>
      <c r="CL24" s="273"/>
      <c r="CM24" s="273"/>
      <c r="CN24" s="273"/>
      <c r="CO24" s="273"/>
      <c r="CP24" s="273"/>
      <c r="CQ24" s="273"/>
      <c r="CR24" s="273"/>
      <c r="CS24" s="273"/>
      <c r="CT24" s="273"/>
      <c r="CU24" s="273"/>
      <c r="CV24" s="273"/>
      <c r="CW24" s="273"/>
      <c r="CX24" s="273"/>
      <c r="CY24" s="273"/>
      <c r="CZ24" s="273"/>
      <c r="DA24" s="273"/>
      <c r="DB24" s="273"/>
      <c r="DC24" s="273"/>
      <c r="DD24" s="273"/>
      <c r="DE24" s="273"/>
      <c r="DF24" s="273"/>
      <c r="DG24" s="273"/>
      <c r="DH24" s="273"/>
      <c r="DI24" s="273"/>
      <c r="DJ24" s="273"/>
      <c r="DK24" s="273"/>
      <c r="DL24" s="273"/>
      <c r="DM24" s="273"/>
      <c r="DN24" s="273"/>
      <c r="DO24" s="273"/>
      <c r="DP24" s="273"/>
      <c r="DQ24" s="273"/>
      <c r="DR24" s="273"/>
      <c r="DS24" s="273"/>
      <c r="DT24" s="273"/>
      <c r="DU24" s="273"/>
      <c r="DV24" s="273"/>
      <c r="DW24" s="273"/>
      <c r="DX24" s="273"/>
      <c r="DY24" s="273"/>
      <c r="DZ24" s="273"/>
      <c r="EA24" s="273"/>
      <c r="EB24" s="273"/>
      <c r="EC24" s="273"/>
      <c r="ED24" s="273"/>
      <c r="EE24" s="273"/>
      <c r="EF24" s="273"/>
      <c r="EG24" s="273"/>
      <c r="EH24" s="273"/>
      <c r="EI24" s="273"/>
      <c r="EJ24" s="273"/>
      <c r="EK24" s="273"/>
      <c r="EL24" s="273"/>
      <c r="EM24" s="273"/>
      <c r="EN24" s="273"/>
      <c r="EO24" s="273"/>
      <c r="EP24" s="273"/>
      <c r="EQ24" s="273"/>
      <c r="ER24" s="273"/>
      <c r="ES24" s="273"/>
      <c r="ET24" s="273"/>
      <c r="EU24" s="273"/>
      <c r="EV24" s="273"/>
      <c r="EW24" s="273"/>
      <c r="EX24" s="273"/>
      <c r="EY24" s="273"/>
      <c r="EZ24" s="273"/>
      <c r="FA24" s="273"/>
      <c r="FB24" s="273"/>
      <c r="FC24" s="273"/>
      <c r="FD24" s="273"/>
      <c r="FE24" s="273"/>
      <c r="FF24" s="273"/>
      <c r="FG24" s="273"/>
      <c r="FH24" s="273"/>
      <c r="FI24" s="273"/>
      <c r="FJ24" s="273"/>
      <c r="FK24" s="273"/>
      <c r="FL24" s="273"/>
      <c r="FM24" s="273"/>
      <c r="FN24" s="273"/>
      <c r="FO24" s="273"/>
      <c r="FP24" s="273"/>
      <c r="FQ24" s="273"/>
      <c r="FR24" s="273"/>
      <c r="FS24" s="273"/>
      <c r="FT24" s="273"/>
      <c r="FU24" s="273"/>
      <c r="FV24" s="273"/>
      <c r="FW24" s="273"/>
      <c r="FX24" s="273"/>
      <c r="FY24" s="273"/>
      <c r="FZ24" s="273"/>
      <c r="GA24" s="273"/>
      <c r="GB24" s="273"/>
      <c r="GC24" s="273"/>
      <c r="GD24" s="273"/>
      <c r="GE24" s="273"/>
      <c r="GF24" s="273"/>
      <c r="GG24" s="273"/>
      <c r="GH24" s="273"/>
      <c r="GI24" s="273"/>
      <c r="GJ24" s="273"/>
      <c r="GK24" s="273"/>
      <c r="GL24" s="273"/>
      <c r="GM24" s="273"/>
      <c r="GN24" s="273"/>
      <c r="GO24" s="273"/>
      <c r="GP24" s="273"/>
      <c r="GQ24" s="273"/>
      <c r="GR24" s="273"/>
      <c r="GS24" s="273"/>
      <c r="GT24" s="273"/>
      <c r="GU24" s="273"/>
      <c r="GV24" s="273"/>
      <c r="GW24" s="273"/>
      <c r="GX24" s="273"/>
      <c r="GY24" s="273"/>
      <c r="GZ24" s="273"/>
      <c r="HA24" s="273"/>
      <c r="HB24" s="273"/>
      <c r="HC24" s="273"/>
      <c r="HD24" s="273"/>
      <c r="HE24" s="273"/>
      <c r="HF24" s="273"/>
      <c r="HG24" s="273"/>
      <c r="HH24" s="273"/>
      <c r="HI24" s="273"/>
      <c r="HJ24" s="273"/>
      <c r="HK24" s="273"/>
      <c r="HL24" s="273"/>
      <c r="HM24" s="273"/>
      <c r="HN24" s="273"/>
      <c r="HO24" s="273"/>
      <c r="HP24" s="273"/>
      <c r="HQ24" s="273"/>
      <c r="HR24" s="273"/>
      <c r="HS24" s="273"/>
      <c r="HT24" s="273"/>
      <c r="HU24" s="273"/>
      <c r="HV24" s="273"/>
      <c r="HW24" s="273"/>
      <c r="HX24" s="273"/>
      <c r="HY24" s="273"/>
      <c r="HZ24" s="273"/>
      <c r="IA24" s="273"/>
      <c r="IB24" s="273"/>
      <c r="IC24" s="273"/>
      <c r="ID24" s="273"/>
      <c r="IE24" s="273"/>
      <c r="IF24" s="273"/>
      <c r="IG24" s="273"/>
      <c r="IH24" s="273"/>
      <c r="II24" s="273"/>
      <c r="IJ24" s="273"/>
      <c r="IK24" s="273"/>
      <c r="IL24" s="273"/>
      <c r="IM24" s="273"/>
      <c r="IN24" s="273"/>
      <c r="IO24" s="273"/>
      <c r="IP24" s="273"/>
      <c r="IQ24" s="273"/>
      <c r="IR24" s="273"/>
      <c r="IS24" s="273"/>
      <c r="IT24" s="273"/>
      <c r="IU24" s="273"/>
      <c r="IV24" s="273"/>
    </row>
    <row r="25" spans="1:256">
      <c r="B25" s="292" t="str">
        <v>שמחקות מדדי מניות בישראל סה"כ</v>
      </c>
      <c r="C25" s="273"/>
      <c r="D25" s="273"/>
      <c r="E25" s="273"/>
      <c r="F25" s="287"/>
      <c r="G25" s="288"/>
      <c r="H25" s="287">
        <f>SUM(H13:H24)</f>
        <v>440045.02</v>
      </c>
      <c r="I25" s="295"/>
      <c r="J25" s="295">
        <f>+H25/'סיכום נכסי הקרן'!total</f>
        <v>0.0137510999054883</v>
      </c>
    </row>
    <row r="26" spans="1:256">
      <c r="A26" s="273"/>
      <c r="B26" s="296"/>
      <c r="F26" s="290"/>
      <c r="G26" s="291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  <c r="AM26" s="273"/>
      <c r="AN26" s="273"/>
      <c r="AO26" s="273"/>
      <c r="AP26" s="273"/>
      <c r="AQ26" s="273"/>
      <c r="AR26" s="273"/>
      <c r="AS26" s="273"/>
      <c r="AT26" s="273"/>
      <c r="AU26" s="273"/>
      <c r="AV26" s="273"/>
      <c r="AW26" s="273"/>
      <c r="AX26" s="273"/>
      <c r="AY26" s="273"/>
      <c r="AZ26" s="273"/>
      <c r="BA26" s="273"/>
      <c r="BB26" s="273"/>
      <c r="BC26" s="273"/>
      <c r="BD26" s="273"/>
      <c r="BE26" s="273"/>
      <c r="BF26" s="273"/>
      <c r="BG26" s="273"/>
      <c r="BH26" s="273"/>
      <c r="BI26" s="273"/>
      <c r="BJ26" s="273"/>
      <c r="BK26" s="273"/>
      <c r="BL26" s="273"/>
      <c r="BM26" s="273"/>
      <c r="BN26" s="273"/>
      <c r="BO26" s="273"/>
      <c r="BP26" s="273"/>
      <c r="BQ26" s="273"/>
      <c r="BR26" s="273"/>
      <c r="BS26" s="273"/>
      <c r="BT26" s="273"/>
      <c r="BU26" s="273"/>
      <c r="BV26" s="273"/>
      <c r="BW26" s="273"/>
      <c r="BX26" s="273"/>
      <c r="BY26" s="273"/>
      <c r="BZ26" s="273"/>
      <c r="CA26" s="273"/>
      <c r="CB26" s="273"/>
      <c r="CC26" s="273"/>
      <c r="CD26" s="273"/>
      <c r="CE26" s="273"/>
      <c r="CF26" s="273"/>
      <c r="CG26" s="273"/>
      <c r="CH26" s="273"/>
      <c r="CI26" s="273"/>
      <c r="CJ26" s="273"/>
      <c r="CK26" s="273"/>
      <c r="CL26" s="273"/>
      <c r="CM26" s="273"/>
      <c r="CN26" s="273"/>
      <c r="CO26" s="273"/>
      <c r="CP26" s="273"/>
      <c r="CQ26" s="273"/>
      <c r="CR26" s="273"/>
      <c r="CS26" s="273"/>
      <c r="CT26" s="273"/>
      <c r="CU26" s="273"/>
      <c r="CV26" s="273"/>
      <c r="CW26" s="273"/>
      <c r="CX26" s="273"/>
      <c r="CY26" s="273"/>
      <c r="CZ26" s="273"/>
      <c r="DA26" s="273"/>
      <c r="DB26" s="273"/>
      <c r="DC26" s="273"/>
      <c r="DD26" s="273"/>
      <c r="DE26" s="273"/>
      <c r="DF26" s="273"/>
      <c r="DG26" s="273"/>
      <c r="DH26" s="273"/>
      <c r="DI26" s="273"/>
      <c r="DJ26" s="273"/>
      <c r="DK26" s="273"/>
      <c r="DL26" s="273"/>
      <c r="DM26" s="273"/>
      <c r="DN26" s="273"/>
      <c r="DO26" s="273"/>
      <c r="DP26" s="273"/>
      <c r="DQ26" s="273"/>
      <c r="DR26" s="273"/>
      <c r="DS26" s="273"/>
      <c r="DT26" s="273"/>
      <c r="DU26" s="273"/>
      <c r="DV26" s="273"/>
      <c r="DW26" s="273"/>
      <c r="DX26" s="273"/>
      <c r="DY26" s="273"/>
      <c r="DZ26" s="273"/>
      <c r="EA26" s="273"/>
      <c r="EB26" s="273"/>
      <c r="EC26" s="273"/>
      <c r="ED26" s="273"/>
      <c r="EE26" s="273"/>
      <c r="EF26" s="273"/>
      <c r="EG26" s="273"/>
      <c r="EH26" s="273"/>
      <c r="EI26" s="273"/>
      <c r="EJ26" s="273"/>
      <c r="EK26" s="273"/>
      <c r="EL26" s="273"/>
      <c r="EM26" s="273"/>
      <c r="EN26" s="273"/>
      <c r="EO26" s="273"/>
      <c r="EP26" s="273"/>
      <c r="EQ26" s="273"/>
      <c r="ER26" s="273"/>
      <c r="ES26" s="273"/>
      <c r="ET26" s="273"/>
      <c r="EU26" s="273"/>
      <c r="EV26" s="273"/>
      <c r="EW26" s="273"/>
      <c r="EX26" s="273"/>
      <c r="EY26" s="273"/>
      <c r="EZ26" s="273"/>
      <c r="FA26" s="273"/>
      <c r="FB26" s="273"/>
      <c r="FC26" s="273"/>
      <c r="FD26" s="273"/>
      <c r="FE26" s="273"/>
      <c r="FF26" s="273"/>
      <c r="FG26" s="273"/>
      <c r="FH26" s="273"/>
      <c r="FI26" s="273"/>
      <c r="FJ26" s="273"/>
      <c r="FK26" s="273"/>
      <c r="FL26" s="273"/>
      <c r="FM26" s="273"/>
      <c r="FN26" s="273"/>
      <c r="FO26" s="273"/>
      <c r="FP26" s="273"/>
      <c r="FQ26" s="273"/>
      <c r="FR26" s="273"/>
      <c r="FS26" s="273"/>
      <c r="FT26" s="273"/>
      <c r="FU26" s="273"/>
      <c r="FV26" s="273"/>
      <c r="FW26" s="273"/>
      <c r="FX26" s="273"/>
      <c r="FY26" s="273"/>
      <c r="FZ26" s="273"/>
      <c r="GA26" s="273"/>
      <c r="GB26" s="273"/>
      <c r="GC26" s="273"/>
      <c r="GD26" s="273"/>
      <c r="GE26" s="273"/>
      <c r="GF26" s="273"/>
      <c r="GG26" s="273"/>
      <c r="GH26" s="273"/>
      <c r="GI26" s="273"/>
      <c r="GJ26" s="273"/>
      <c r="GK26" s="273"/>
      <c r="GL26" s="273"/>
      <c r="GM26" s="273"/>
      <c r="GN26" s="273"/>
      <c r="GO26" s="273"/>
      <c r="GP26" s="273"/>
      <c r="GQ26" s="273"/>
      <c r="GR26" s="273"/>
      <c r="GS26" s="273"/>
      <c r="GT26" s="273"/>
      <c r="GU26" s="273"/>
      <c r="GV26" s="273"/>
      <c r="GW26" s="273"/>
      <c r="GX26" s="273"/>
      <c r="GY26" s="273"/>
      <c r="GZ26" s="273"/>
      <c r="HA26" s="273"/>
      <c r="HB26" s="273"/>
      <c r="HC26" s="273"/>
      <c r="HD26" s="273"/>
      <c r="HE26" s="273"/>
      <c r="HF26" s="273"/>
      <c r="HG26" s="273"/>
      <c r="HH26" s="273"/>
      <c r="HI26" s="273"/>
      <c r="HJ26" s="273"/>
      <c r="HK26" s="273"/>
      <c r="HL26" s="273"/>
      <c r="HM26" s="273"/>
      <c r="HN26" s="273"/>
      <c r="HO26" s="273"/>
      <c r="HP26" s="273"/>
      <c r="HQ26" s="273"/>
      <c r="HR26" s="273"/>
      <c r="HS26" s="273"/>
      <c r="HT26" s="273"/>
      <c r="HU26" s="273"/>
      <c r="HV26" s="273"/>
      <c r="HW26" s="273"/>
      <c r="HX26" s="273"/>
      <c r="HY26" s="273"/>
      <c r="HZ26" s="273"/>
      <c r="IA26" s="273"/>
      <c r="IB26" s="273"/>
      <c r="IC26" s="273"/>
      <c r="ID26" s="273"/>
      <c r="IE26" s="273"/>
      <c r="IF26" s="273"/>
      <c r="IG26" s="273"/>
      <c r="IH26" s="273"/>
      <c r="II26" s="273"/>
      <c r="IJ26" s="273"/>
      <c r="IK26" s="273"/>
      <c r="IL26" s="273"/>
      <c r="IM26" s="273"/>
      <c r="IN26" s="273"/>
      <c r="IO26" s="273"/>
      <c r="IP26" s="273"/>
      <c r="IQ26" s="273"/>
      <c r="IR26" s="273"/>
      <c r="IS26" s="273"/>
      <c r="IT26" s="273"/>
      <c r="IU26" s="273"/>
      <c r="IV26" s="273"/>
    </row>
    <row r="27" spans="1:256">
      <c r="B27" s="292" t="str">
        <v>שמחקות מדדי מניות בחו"ל</v>
      </c>
      <c r="C27" s="273"/>
      <c r="D27" s="273"/>
      <c r="E27" s="273"/>
      <c r="F27" s="287"/>
      <c r="G27" s="288"/>
      <c r="H27" s="273"/>
      <c r="I27" s="273"/>
      <c r="J27" s="273"/>
    </row>
    <row r="28" spans="1:256">
      <c r="B28" s="293" t="str">
        <v>הראל סל S&amp;P 500</v>
      </c>
      <c r="C28" s="271">
        <v>1116441</v>
      </c>
      <c r="D28" s="271" t="s">
        <v>243</v>
      </c>
      <c r="E28" s="271" t="s">
        <v>86</v>
      </c>
      <c r="F28" s="290">
        <v>254250</v>
      </c>
      <c r="G28" s="291">
        <v>583.1</v>
      </c>
      <c r="H28" s="290">
        <v>1482.53</v>
      </c>
      <c r="I28" s="294">
        <v>0.0007</v>
      </c>
      <c r="J28" s="294">
        <f>+H28/'סיכום נכסי הקרן'!total</f>
        <v>4.632802830693e-05</v>
      </c>
    </row>
    <row r="29" spans="1:256">
      <c r="B29" s="293" t="str">
        <v>קסם MSCI ALL COUNTRIES</v>
      </c>
      <c r="C29" s="271">
        <v>1119296</v>
      </c>
      <c r="D29" s="271" t="s">
        <v>246</v>
      </c>
      <c r="E29" s="271" t="s">
        <v>86</v>
      </c>
      <c r="F29" s="290">
        <v>160488</v>
      </c>
      <c r="G29" s="291">
        <v>554.4</v>
      </c>
      <c r="H29" s="290">
        <v>889.75</v>
      </c>
      <c r="I29" s="294">
        <v>0.0013</v>
      </c>
      <c r="J29" s="294">
        <f>+H29/'סיכום נכסי הקרן'!total</f>
        <v>2.78040668223179e-05</v>
      </c>
    </row>
    <row r="30" spans="1:256">
      <c r="B30" s="292" t="str">
        <v>שמחקות מדדי מניות בחו"ל סה"כ</v>
      </c>
      <c r="C30" s="273"/>
      <c r="D30" s="273"/>
      <c r="E30" s="273"/>
      <c r="F30" s="287"/>
      <c r="G30" s="288"/>
      <c r="H30" s="287">
        <f>SUM(H28:H29)</f>
        <v>2372.28</v>
      </c>
      <c r="I30" s="295"/>
      <c r="J30" s="295">
        <f>+H30/'סיכום נכסי הקרן'!total</f>
        <v>7.41320951292479e-05</v>
      </c>
    </row>
    <row r="31" spans="1:256">
      <c r="B31" s="297"/>
      <c r="F31" s="290"/>
      <c r="G31" s="291"/>
    </row>
    <row r="32" spans="1:256">
      <c r="B32" s="292" t="str">
        <v>שמחקות מדדים אחרים בישראל</v>
      </c>
      <c r="C32" s="273"/>
      <c r="D32" s="273"/>
      <c r="E32" s="273"/>
      <c r="F32" s="287"/>
      <c r="G32" s="288"/>
      <c r="H32" s="273"/>
      <c r="I32" s="273"/>
      <c r="J32" s="273"/>
    </row>
    <row r="33" spans="1:256">
      <c r="B33" s="293" t="str">
        <v>הראל סל תל בונד 60</v>
      </c>
      <c r="C33" s="271">
        <v>1113257</v>
      </c>
      <c r="D33" s="271" t="s">
        <v>243</v>
      </c>
      <c r="E33" s="271" t="s">
        <v>86</v>
      </c>
      <c r="F33" s="290">
        <v>50000</v>
      </c>
      <c r="G33" s="291">
        <v>288.4</v>
      </c>
      <c r="H33" s="290">
        <v>144.2</v>
      </c>
      <c r="I33" s="294">
        <v>0.0002</v>
      </c>
      <c r="J33" s="294">
        <f>+H33/'סיכום נכסי הקרן'!total</f>
        <v>4.50614940801151e-06</v>
      </c>
    </row>
    <row r="34" spans="1:256">
      <c r="B34" s="293" t="str">
        <v>הראל תל בונד 20</v>
      </c>
      <c r="C34" s="271">
        <v>1113240</v>
      </c>
      <c r="D34" s="271" t="s">
        <v>243</v>
      </c>
      <c r="E34" s="271" t="s">
        <v>86</v>
      </c>
      <c r="F34" s="290">
        <v>202219</v>
      </c>
      <c r="G34" s="291">
        <v>294.98</v>
      </c>
      <c r="H34" s="290">
        <v>596.51</v>
      </c>
      <c r="I34" s="294">
        <v>0.0008</v>
      </c>
      <c r="J34" s="294">
        <f>+H34/'סיכום נכסי הקרן'!total</f>
        <v>1.86405213826141e-05</v>
      </c>
    </row>
    <row r="35" spans="1:256">
      <c r="B35" s="293" t="str">
        <v>מבט תל בונד 20</v>
      </c>
      <c r="C35" s="271">
        <v>1101443</v>
      </c>
      <c r="D35" s="271" t="s">
        <v>244</v>
      </c>
      <c r="E35" s="271" t="s">
        <v>86</v>
      </c>
      <c r="F35" s="290">
        <v>938438</v>
      </c>
      <c r="G35" s="291">
        <v>295</v>
      </c>
      <c r="H35" s="290">
        <v>2768.39</v>
      </c>
      <c r="I35" s="294">
        <v>0.0005</v>
      </c>
      <c r="J35" s="294">
        <f>+H35/'סיכום נכסי הקרן'!total</f>
        <v>8.65102563082177e-05</v>
      </c>
    </row>
    <row r="36" spans="1:256">
      <c r="B36" s="293" t="str">
        <v>מבט תל בונד 60</v>
      </c>
      <c r="C36" s="271">
        <v>1109479</v>
      </c>
      <c r="D36" s="271" t="s">
        <v>244</v>
      </c>
      <c r="E36" s="271" t="s">
        <v>86</v>
      </c>
      <c r="F36" s="290">
        <v>590014</v>
      </c>
      <c r="G36" s="291">
        <v>291.04</v>
      </c>
      <c r="H36" s="290">
        <v>1717.18</v>
      </c>
      <c r="I36" s="294">
        <v>0.0013</v>
      </c>
      <c r="J36" s="294">
        <f>+H36/'סיכום נכסי הקרן'!total</f>
        <v>5.36606771182331e-05</v>
      </c>
    </row>
    <row r="37" spans="1:256">
      <c r="B37" s="293" t="str">
        <v>פסגות סל בונד 20</v>
      </c>
      <c r="C37" s="271">
        <v>1104603</v>
      </c>
      <c r="D37" s="271" t="s">
        <v>245</v>
      </c>
      <c r="E37" s="271" t="s">
        <v>86</v>
      </c>
      <c r="F37" s="290">
        <v>1068857</v>
      </c>
      <c r="G37" s="291">
        <v>293.22</v>
      </c>
      <c r="H37" s="290">
        <v>3134.1</v>
      </c>
      <c r="I37" s="294">
        <v>0.0018</v>
      </c>
      <c r="J37" s="294">
        <f>+H37/'סיכום נכסי הקרן'!total</f>
        <v>9.79384386938202e-05</v>
      </c>
    </row>
    <row r="38" spans="1:256">
      <c r="B38" s="293" t="str">
        <v>פסגות תל בונד 60</v>
      </c>
      <c r="C38" s="271">
        <v>1109420</v>
      </c>
      <c r="D38" s="271" t="s">
        <v>245</v>
      </c>
      <c r="E38" s="271" t="s">
        <v>86</v>
      </c>
      <c r="F38" s="290">
        <v>88213</v>
      </c>
      <c r="G38" s="291">
        <v>2877.65</v>
      </c>
      <c r="H38" s="290">
        <v>2538.46</v>
      </c>
      <c r="I38" s="294">
        <v>0.002</v>
      </c>
      <c r="J38" s="294">
        <f>+H38/'סיכום נכסי הקרן'!total</f>
        <v>7.93251042043058e-05</v>
      </c>
    </row>
    <row r="39" spans="1:256">
      <c r="B39" s="293" t="str">
        <v>קסם פח בונד שקלי</v>
      </c>
      <c r="C39" s="271">
        <v>1116334</v>
      </c>
      <c r="D39" s="271" t="s">
        <v>246</v>
      </c>
      <c r="E39" s="271" t="s">
        <v>86</v>
      </c>
      <c r="F39" s="290">
        <v>22000</v>
      </c>
      <c r="G39" s="291">
        <v>2986.85</v>
      </c>
      <c r="H39" s="290">
        <v>657.11</v>
      </c>
      <c r="I39" s="294">
        <v>0.001</v>
      </c>
      <c r="J39" s="294">
        <f>+H39/'סיכום נכסי הקרן'!total</f>
        <v>2.05342291088658e-05</v>
      </c>
    </row>
    <row r="40" spans="1:256">
      <c r="B40" s="293" t="str">
        <v>קסם תל בונד 20</v>
      </c>
      <c r="C40" s="271">
        <v>1101633</v>
      </c>
      <c r="D40" s="271" t="s">
        <v>246</v>
      </c>
      <c r="E40" s="271" t="s">
        <v>86</v>
      </c>
      <c r="F40" s="290">
        <v>192420</v>
      </c>
      <c r="G40" s="291">
        <v>2933.83</v>
      </c>
      <c r="H40" s="290">
        <v>5645.28</v>
      </c>
      <c r="I40" s="294">
        <v>0.0013</v>
      </c>
      <c r="J40" s="294">
        <f>+H40/'סיכום נכסי הקרן'!total</f>
        <v>0.000176411061928289</v>
      </c>
    </row>
    <row r="41" spans="1:256">
      <c r="B41" s="293" t="str">
        <v>תכלית תל בונד 20</v>
      </c>
      <c r="C41" s="271">
        <v>1109370</v>
      </c>
      <c r="D41" s="271" t="s">
        <v>247</v>
      </c>
      <c r="E41" s="271" t="s">
        <v>86</v>
      </c>
      <c r="F41" s="290">
        <v>101712</v>
      </c>
      <c r="G41" s="291">
        <v>2963.99</v>
      </c>
      <c r="H41" s="290">
        <v>3014.73</v>
      </c>
      <c r="I41" s="294">
        <v>0.0007</v>
      </c>
      <c r="J41" s="294">
        <f>+H41/'סיכום נכסי הקרן'!total</f>
        <v>9.42082094647333e-05</v>
      </c>
    </row>
    <row r="42" spans="1:256">
      <c r="B42" s="293" t="str">
        <v>תכלית תל בונד 40</v>
      </c>
      <c r="C42" s="271">
        <v>1109354</v>
      </c>
      <c r="D42" s="271" t="s">
        <v>247</v>
      </c>
      <c r="E42" s="271" t="s">
        <v>86</v>
      </c>
      <c r="F42" s="290">
        <v>39200</v>
      </c>
      <c r="G42" s="291">
        <v>2833.25</v>
      </c>
      <c r="H42" s="290">
        <v>1110.63</v>
      </c>
      <c r="I42" s="294">
        <v>0.0003</v>
      </c>
      <c r="J42" s="294">
        <f>+H42/'סיכום נכסי הקרן'!total</f>
        <v>3.47064127393885e-05</v>
      </c>
    </row>
    <row r="43" spans="1:256">
      <c r="B43" s="293" t="str">
        <v>תכלית תל בונד 60</v>
      </c>
      <c r="C43" s="271">
        <v>1109362</v>
      </c>
      <c r="D43" s="271" t="s">
        <v>247</v>
      </c>
      <c r="E43" s="271" t="s">
        <v>86</v>
      </c>
      <c r="F43" s="290">
        <v>58867</v>
      </c>
      <c r="G43" s="291">
        <v>2905.56</v>
      </c>
      <c r="H43" s="290">
        <v>1710.42</v>
      </c>
      <c r="I43" s="294">
        <v>0.0004</v>
      </c>
      <c r="J43" s="294">
        <f>+H43/'סיכום נכסי הקרן'!total</f>
        <v>5.34494318339185e-05</v>
      </c>
    </row>
    <row r="44" spans="1:256">
      <c r="B44" s="292" t="str">
        <v>שמחקות מדדים אחרים בישראל סה"כ</v>
      </c>
      <c r="C44" s="273"/>
      <c r="D44" s="273"/>
      <c r="E44" s="273"/>
      <c r="F44" s="287"/>
      <c r="G44" s="288"/>
      <c r="H44" s="287">
        <f>SUM(H33:H43)</f>
        <v>23037.01</v>
      </c>
      <c r="I44" s="295"/>
      <c r="J44" s="295">
        <f>+H44/'סיכום נכסי הקרן'!total</f>
        <v>0.000719890492190397</v>
      </c>
    </row>
    <row r="45" spans="1:256">
      <c r="B45" s="297"/>
      <c r="F45" s="290"/>
      <c r="G45" s="291"/>
    </row>
    <row r="46" spans="1:256">
      <c r="B46" s="289" t="s">
        <v>90</v>
      </c>
      <c r="C46" s="273"/>
      <c r="D46" s="273"/>
      <c r="E46" s="273"/>
      <c r="F46" s="287"/>
      <c r="G46" s="288"/>
      <c r="H46" s="287">
        <f>+H44+H30+H25</f>
        <v>465454.31</v>
      </c>
      <c r="I46" s="295"/>
      <c r="J46" s="295">
        <f>+H46/'סיכום נכסי הקרן'!total</f>
        <v>0.0145451224928079</v>
      </c>
    </row>
    <row r="47" spans="1:256">
      <c r="B47" s="298"/>
      <c r="F47" s="290"/>
      <c r="G47" s="291"/>
    </row>
    <row r="48" spans="1:256">
      <c r="B48" s="289" t="s">
        <v>91</v>
      </c>
      <c r="C48" s="273"/>
      <c r="D48" s="273"/>
      <c r="E48" s="273"/>
      <c r="F48" s="290"/>
      <c r="G48" s="291"/>
    </row>
    <row r="49" spans="1:256">
      <c r="B49" s="292" t="str">
        <v>שמחקות מדדי מניות</v>
      </c>
      <c r="C49" s="273"/>
      <c r="D49" s="273"/>
      <c r="E49" s="273"/>
      <c r="F49" s="287"/>
      <c r="G49" s="288"/>
      <c r="H49" s="273"/>
      <c r="I49" s="273"/>
      <c r="J49" s="273"/>
    </row>
    <row r="50" spans="1:256">
      <c r="B50" s="293" t="str">
        <v>POWERSHARES DB COMMODITY IND</v>
      </c>
      <c r="C50" s="271" t="str">
        <v>US73935S1050</v>
      </c>
      <c r="D50" s="271" t="str">
        <v>דויטשה בנק</v>
      </c>
      <c r="E50" s="271" t="s">
        <v>36</v>
      </c>
      <c r="F50" s="290">
        <v>16416</v>
      </c>
      <c r="G50" s="291">
        <v>2731</v>
      </c>
      <c r="H50" s="290">
        <v>448.32</v>
      </c>
      <c r="I50" s="294">
        <v>0</v>
      </c>
      <c r="J50" s="294">
        <f>+H50/'סיכום נכסי הקרן'!total</f>
        <v>1.40096872579731e-05</v>
      </c>
    </row>
    <row r="51" spans="1:256">
      <c r="B51" s="293" t="str">
        <v>CONSUMER STAPLES SPDR</v>
      </c>
      <c r="C51" s="271" t="str">
        <v>US81369Y3080</v>
      </c>
      <c r="D51" s="271" t="s">
        <v>248</v>
      </c>
      <c r="E51" s="271" t="s">
        <v>36</v>
      </c>
      <c r="F51" s="290">
        <v>2319033.6</v>
      </c>
      <c r="G51" s="291">
        <v>3977</v>
      </c>
      <c r="H51" s="290">
        <v>92227.97</v>
      </c>
      <c r="I51" s="294">
        <v>0.0039</v>
      </c>
      <c r="J51" s="294">
        <f>+H51/'סיכום נכסי הקרן'!total</f>
        <v>0.00288205972550349</v>
      </c>
    </row>
    <row r="52" spans="1:256">
      <c r="B52" s="293" t="str">
        <v>CSETF ON SMI</v>
      </c>
      <c r="C52" s="271" t="str">
        <v>CH0008899764</v>
      </c>
      <c r="D52" s="271" t="s">
        <v>249</v>
      </c>
      <c r="E52" s="271" t="s">
        <v>237</v>
      </c>
      <c r="F52" s="290">
        <v>1908334.07</v>
      </c>
      <c r="G52" s="291">
        <v>7968</v>
      </c>
      <c r="H52" s="290">
        <v>152056.06</v>
      </c>
      <c r="I52" s="294">
        <v>0.0117</v>
      </c>
      <c r="J52" s="294">
        <f>+H52/'סיכום נכסי הקרן'!total</f>
        <v>0.00475164580272929</v>
      </c>
    </row>
    <row r="53" spans="1:256">
      <c r="B53" s="293" t="str">
        <v>DB X TRACKERS STOXX 600 TELECOM</v>
      </c>
      <c r="C53" s="271" t="str">
        <v>LU0292104030</v>
      </c>
      <c r="D53" s="271" t="str">
        <v>db x-trackers</v>
      </c>
      <c r="E53" s="271" t="s">
        <v>38</v>
      </c>
      <c r="F53" s="290">
        <v>19110.92</v>
      </c>
      <c r="G53" s="291">
        <v>4905</v>
      </c>
      <c r="H53" s="290">
        <v>937.39</v>
      </c>
      <c r="I53" s="294">
        <v>0.0088</v>
      </c>
      <c r="J53" s="294">
        <f>+H53/'סיכום נכסי הקרן'!total</f>
        <v>2.9292783589292e-05</v>
      </c>
    </row>
    <row r="54" spans="1:256">
      <c r="B54" s="293" t="str">
        <v>FINANCIAL SELECT SECTOR SPDR</v>
      </c>
      <c r="C54" s="271" t="str">
        <v>US81369Y6059</v>
      </c>
      <c r="D54" s="271" t="s">
        <v>248</v>
      </c>
      <c r="E54" s="271" t="s">
        <v>36</v>
      </c>
      <c r="F54" s="290">
        <v>7209907.2</v>
      </c>
      <c r="G54" s="291">
        <v>1820.9</v>
      </c>
      <c r="H54" s="290">
        <v>131285.2</v>
      </c>
      <c r="I54" s="294">
        <v>0.0031</v>
      </c>
      <c r="J54" s="294">
        <f>+H54/'סיכום נכסי הקרן'!total</f>
        <v>0.004102570917203</v>
      </c>
    </row>
    <row r="55" spans="1:256">
      <c r="B55" s="293" t="str">
        <v>First Trust Internet Index Fund</v>
      </c>
      <c r="C55" s="271" t="str">
        <v>US33733E3027</v>
      </c>
      <c r="D55" s="271" t="str">
        <v>First Trust Portfolios LP</v>
      </c>
      <c r="E55" s="271" t="s">
        <v>36</v>
      </c>
      <c r="F55" s="290">
        <v>1524134.4</v>
      </c>
      <c r="G55" s="291">
        <v>4314</v>
      </c>
      <c r="H55" s="290">
        <v>65751.16</v>
      </c>
      <c r="I55" s="294">
        <v>0.0196</v>
      </c>
      <c r="J55" s="294">
        <f>+H55/'סיכום נכסי הקרן'!total</f>
        <v>0.0020546778828715</v>
      </c>
    </row>
    <row r="56" spans="1:256">
      <c r="B56" s="293" t="str">
        <v>FTSE 100 SOURCE ETF GBP</v>
      </c>
      <c r="C56" s="271" t="str">
        <v>IE00B60SWT88</v>
      </c>
      <c r="D56" s="271" t="s">
        <v>250</v>
      </c>
      <c r="E56" s="271" t="s">
        <v>40</v>
      </c>
      <c r="F56" s="290">
        <v>454927.68</v>
      </c>
      <c r="G56" s="291">
        <v>4466.5</v>
      </c>
      <c r="H56" s="290">
        <v>20319.34</v>
      </c>
      <c r="I56" s="294">
        <v>0.0638</v>
      </c>
      <c r="J56" s="294">
        <f>+H56/'סיכום נכסי הקרן'!total</f>
        <v>0.000634965200500587</v>
      </c>
    </row>
    <row r="57" spans="1:256">
      <c r="B57" s="293" t="str">
        <v>HEALTH CARE SELECT SECTOR</v>
      </c>
      <c r="C57" s="271" t="str">
        <v>US81369Y2090</v>
      </c>
      <c r="D57" s="271" t="s">
        <v>248</v>
      </c>
      <c r="E57" s="271" t="s">
        <v>36</v>
      </c>
      <c r="F57" s="290">
        <v>7218844.8</v>
      </c>
      <c r="G57" s="291">
        <v>4600.9</v>
      </c>
      <c r="H57" s="290">
        <v>332131.83</v>
      </c>
      <c r="I57" s="294">
        <v>0.0128</v>
      </c>
      <c r="J57" s="294">
        <f>+H57/'סיכום נכסי הקרן'!total</f>
        <v>0.0103788879967842</v>
      </c>
    </row>
    <row r="58" spans="1:256">
      <c r="B58" s="293" t="str">
        <v>INDUSTRIAL SELECT SECT SPDR</v>
      </c>
      <c r="C58" s="271" t="str">
        <v>US81369Y7040</v>
      </c>
      <c r="D58" s="271" t="s">
        <v>248</v>
      </c>
      <c r="E58" s="271" t="s">
        <v>36</v>
      </c>
      <c r="F58" s="290">
        <v>2812243.2</v>
      </c>
      <c r="G58" s="291">
        <v>4176</v>
      </c>
      <c r="H58" s="290">
        <v>117439.28</v>
      </c>
      <c r="I58" s="294">
        <v>0.0071</v>
      </c>
      <c r="J58" s="294">
        <f>+H58/'סיכום נכסי הקרן'!total</f>
        <v>0.00366989557593133</v>
      </c>
    </row>
    <row r="59" spans="1:256">
      <c r="B59" s="293" t="str">
        <v>ISHARES DAX DE</v>
      </c>
      <c r="C59" s="271" t="str">
        <v>DE0005933931</v>
      </c>
      <c r="D59" s="271" t="s">
        <v>251</v>
      </c>
      <c r="E59" s="271" t="s">
        <v>38</v>
      </c>
      <c r="F59" s="290">
        <v>708502.4</v>
      </c>
      <c r="G59" s="291">
        <v>7073</v>
      </c>
      <c r="H59" s="290">
        <v>50112.37</v>
      </c>
      <c r="I59" s="294">
        <v>0.0008</v>
      </c>
      <c r="J59" s="294">
        <f>+H59/'סיכום נכסי הקרן'!total</f>
        <v>0.00156597660478193</v>
      </c>
    </row>
    <row r="60" spans="1:256">
      <c r="B60" s="293" t="str">
        <v>ISHARES DJ TECH</v>
      </c>
      <c r="C60" s="271" t="str">
        <v>US4642877215</v>
      </c>
      <c r="D60" s="271" t="s">
        <v>251</v>
      </c>
      <c r="E60" s="271" t="s">
        <v>36</v>
      </c>
      <c r="F60" s="290">
        <v>286368</v>
      </c>
      <c r="G60" s="291">
        <v>7247</v>
      </c>
      <c r="H60" s="290">
        <v>20753.09</v>
      </c>
      <c r="I60" s="294">
        <v>0.0031</v>
      </c>
      <c r="J60" s="294">
        <f>+H60/'סיכום נכסי הקרן'!total</f>
        <v>0.000648519585422397</v>
      </c>
    </row>
    <row r="61" spans="1:256">
      <c r="B61" s="293" t="str">
        <v>ISHARES DJ US HEALTH CAR</v>
      </c>
      <c r="C61" s="271" t="str">
        <v>US4642888287</v>
      </c>
      <c r="D61" s="271" t="s">
        <v>251</v>
      </c>
      <c r="E61" s="271" t="s">
        <v>36</v>
      </c>
      <c r="F61" s="290">
        <v>295123.2</v>
      </c>
      <c r="G61" s="291">
        <v>7666.9</v>
      </c>
      <c r="H61" s="290">
        <v>22626.8</v>
      </c>
      <c r="I61" s="294">
        <v>0.0241</v>
      </c>
      <c r="J61" s="294">
        <f>+H61/'סיכום נכסי הקרן'!total</f>
        <v>0.000707071715847399</v>
      </c>
    </row>
    <row r="62" spans="1:256">
      <c r="B62" s="293" t="str">
        <v>ISHARES DJ US MEDICAL DEVICE</v>
      </c>
      <c r="C62" s="271" t="str">
        <v>US4642888105</v>
      </c>
      <c r="D62" s="271" t="s">
        <v>251</v>
      </c>
      <c r="E62" s="271" t="s">
        <v>36</v>
      </c>
      <c r="F62" s="290">
        <v>365164.8</v>
      </c>
      <c r="G62" s="291">
        <v>7653</v>
      </c>
      <c r="H62" s="290">
        <v>27946.06</v>
      </c>
      <c r="I62" s="294">
        <v>0.0222</v>
      </c>
      <c r="J62" s="294">
        <f>+H62/'סיכום נכסי הקרן'!total</f>
        <v>0.000873294880202872</v>
      </c>
    </row>
    <row r="63" spans="1:256">
      <c r="B63" s="293" t="str">
        <v>ISHARES EURO STOXX DE</v>
      </c>
      <c r="C63" s="271" t="str">
        <v>DE000A0D8Q07</v>
      </c>
      <c r="D63" s="271" t="s">
        <v>251</v>
      </c>
      <c r="E63" s="271" t="s">
        <v>38</v>
      </c>
      <c r="F63" s="290">
        <v>26568.84</v>
      </c>
      <c r="G63" s="291">
        <v>2677</v>
      </c>
      <c r="H63" s="290">
        <v>711.25</v>
      </c>
      <c r="I63" s="294">
        <v>0.0003</v>
      </c>
      <c r="J63" s="294">
        <f>+H63/'סיכום נכסי הקרן'!total</f>
        <v>2.2226066341527e-05</v>
      </c>
    </row>
    <row r="64" spans="1:256">
      <c r="B64" s="293" t="str">
        <v>Ishares FTSE 100</v>
      </c>
      <c r="C64" s="271" t="str">
        <v>IE0005042456</v>
      </c>
      <c r="D64" s="271" t="s">
        <v>251</v>
      </c>
      <c r="E64" s="271" t="s">
        <v>40</v>
      </c>
      <c r="F64" s="290">
        <v>37693691.52</v>
      </c>
      <c r="G64" s="291">
        <v>642</v>
      </c>
      <c r="H64" s="290">
        <v>241993.5</v>
      </c>
      <c r="I64" s="294">
        <v>0.0112</v>
      </c>
      <c r="J64" s="294">
        <f>+H64/'סיכום נכסי הקרן'!total</f>
        <v>0.00756212806357582</v>
      </c>
    </row>
    <row r="65" spans="1:256">
      <c r="B65" s="293" t="str">
        <v>ISHARES FTSE 250</v>
      </c>
      <c r="C65" s="271" t="str">
        <v>IE00B00FV128</v>
      </c>
      <c r="D65" s="271" t="s">
        <v>251</v>
      </c>
      <c r="E65" s="271" t="s">
        <v>40</v>
      </c>
      <c r="F65" s="290">
        <v>7551688.8</v>
      </c>
      <c r="G65" s="291">
        <v>1365</v>
      </c>
      <c r="H65" s="290">
        <v>103080.55</v>
      </c>
      <c r="I65" s="294">
        <v>0.028</v>
      </c>
      <c r="J65" s="294">
        <f>+H65/'סיכום נכסי הקרן'!total</f>
        <v>0.00322119527988905</v>
      </c>
    </row>
    <row r="66" spans="1:256">
      <c r="B66" s="293" t="str">
        <v>ISHARES FTSE CHINA 25 INDEX</v>
      </c>
      <c r="C66" s="271" t="str">
        <v>US4642871846</v>
      </c>
      <c r="D66" s="271" t="s">
        <v>251</v>
      </c>
      <c r="E66" s="271" t="s">
        <v>36</v>
      </c>
      <c r="F66" s="290">
        <v>4731966.72</v>
      </c>
      <c r="G66" s="291">
        <v>3693</v>
      </c>
      <c r="H66" s="290">
        <v>174751.53</v>
      </c>
      <c r="I66" s="294">
        <v>0.0071</v>
      </c>
      <c r="J66" s="294">
        <f>+H66/'סיכום נכסי הקרן'!total</f>
        <v>0.00546086340817341</v>
      </c>
    </row>
    <row r="67" spans="1:256">
      <c r="B67" s="293" t="str">
        <v>ISHARES MSCI ACWI INDEX FUND</v>
      </c>
      <c r="C67" s="271" t="str">
        <v>US4642882579</v>
      </c>
      <c r="D67" s="271" t="s">
        <v>251</v>
      </c>
      <c r="E67" s="271" t="s">
        <v>36</v>
      </c>
      <c r="F67" s="290">
        <v>23529.6</v>
      </c>
      <c r="G67" s="291">
        <v>5075</v>
      </c>
      <c r="H67" s="290">
        <v>1194.13</v>
      </c>
      <c r="I67" s="294">
        <v>0.0001</v>
      </c>
      <c r="J67" s="294">
        <f>+H67/'סיכום נכסי הקרן'!total</f>
        <v>3.7315729490907e-05</v>
      </c>
    </row>
    <row r="68" spans="1:256">
      <c r="B68" s="293" t="str">
        <v>ISHARES MSCI ASIA EX JAPAN</v>
      </c>
      <c r="C68" s="271" t="str">
        <v>US4642881829</v>
      </c>
      <c r="D68" s="271" t="s">
        <v>251</v>
      </c>
      <c r="E68" s="271" t="s">
        <v>36</v>
      </c>
      <c r="F68" s="290">
        <v>1824</v>
      </c>
      <c r="G68" s="291">
        <v>5908</v>
      </c>
      <c r="H68" s="290">
        <v>107.76</v>
      </c>
      <c r="I68" s="294">
        <v>0</v>
      </c>
      <c r="J68" s="294">
        <f>+H68/'סיכום נכסי הקרן'!total</f>
        <v>3.36742482806741e-06</v>
      </c>
    </row>
    <row r="69" spans="1:256">
      <c r="B69" s="293" t="str">
        <v>ISHARES MSCI EMERGING MKT IN</v>
      </c>
      <c r="C69" s="271" t="str">
        <v>US4642872349</v>
      </c>
      <c r="D69" s="271" t="s">
        <v>251</v>
      </c>
      <c r="E69" s="271" t="s">
        <v>36</v>
      </c>
      <c r="F69" s="290">
        <v>4377.6</v>
      </c>
      <c r="G69" s="291">
        <v>4277</v>
      </c>
      <c r="H69" s="290">
        <v>187.23</v>
      </c>
      <c r="I69" s="294">
        <v>0</v>
      </c>
      <c r="J69" s="294">
        <f>+H69/'סיכום נכסי הקרן'!total</f>
        <v>5.85080689085988e-06</v>
      </c>
    </row>
    <row r="70" spans="1:256">
      <c r="B70" s="293" t="str">
        <v>ISHARES MSCI JAPAN INDEX FD</v>
      </c>
      <c r="C70" s="271" t="str">
        <v>US4642868487</v>
      </c>
      <c r="D70" s="271" t="s">
        <v>251</v>
      </c>
      <c r="E70" s="271" t="s">
        <v>36</v>
      </c>
      <c r="F70" s="290">
        <v>15995385.6</v>
      </c>
      <c r="G70" s="291">
        <v>1080</v>
      </c>
      <c r="H70" s="290">
        <v>172750.16</v>
      </c>
      <c r="I70" s="294">
        <v>0.0065</v>
      </c>
      <c r="J70" s="294">
        <f>+H70/'סיכום נכסי הקרן'!total</f>
        <v>0.00539832199180232</v>
      </c>
    </row>
    <row r="71" spans="1:256">
      <c r="B71" s="293" t="str">
        <v>iShares MSCI Pacific ex Japan Index Fund</v>
      </c>
      <c r="C71" s="271" t="str">
        <v>US4642866655</v>
      </c>
      <c r="D71" s="271" t="s">
        <v>251</v>
      </c>
      <c r="E71" s="271" t="s">
        <v>36</v>
      </c>
      <c r="F71" s="290">
        <v>2165088</v>
      </c>
      <c r="G71" s="291">
        <v>4953</v>
      </c>
      <c r="H71" s="290">
        <v>107236.81</v>
      </c>
      <c r="I71" s="294">
        <v>0.0064</v>
      </c>
      <c r="J71" s="294">
        <f>+H71/'סיכום נכסי הקרן'!total</f>
        <v>0.00335107550553775</v>
      </c>
    </row>
    <row r="72" spans="1:256">
      <c r="B72" s="293" t="str">
        <v>ISHARES MSCI SINGAPORE</v>
      </c>
      <c r="C72" s="271" t="str">
        <v>US4642866739</v>
      </c>
      <c r="D72" s="271" t="s">
        <v>251</v>
      </c>
      <c r="E72" s="271" t="s">
        <v>36</v>
      </c>
      <c r="F72" s="290">
        <v>3007046.4</v>
      </c>
      <c r="G72" s="291">
        <v>1396</v>
      </c>
      <c r="H72" s="290">
        <v>41978.37</v>
      </c>
      <c r="I72" s="294">
        <v>0.0071</v>
      </c>
      <c r="J72" s="294">
        <f>+H72/'סיכום נכסי הקרן'!total</f>
        <v>0.00131179477895137</v>
      </c>
    </row>
    <row r="73" spans="1:256">
      <c r="B73" s="293" t="str">
        <v>ISHARES MSCI SOUTH KOREA IND</v>
      </c>
      <c r="C73" s="271" t="str">
        <v>US4642867729</v>
      </c>
      <c r="D73" s="271" t="s">
        <v>251</v>
      </c>
      <c r="E73" s="271" t="s">
        <v>36</v>
      </c>
      <c r="F73" s="290">
        <v>7113.6</v>
      </c>
      <c r="G73" s="291">
        <v>5943</v>
      </c>
      <c r="H73" s="290">
        <v>422.76</v>
      </c>
      <c r="I73" s="294">
        <v>0</v>
      </c>
      <c r="J73" s="294">
        <f>+H73/'סיכום נכסי הקרן'!total</f>
        <v>1.32109550882867e-05</v>
      </c>
    </row>
    <row r="74" spans="1:256">
      <c r="B74" s="293" t="str">
        <v>ISHARES MSCI TAIWAN INDEX FD</v>
      </c>
      <c r="C74" s="271" t="str">
        <v>US4642867315</v>
      </c>
      <c r="D74" s="271" t="s">
        <v>251</v>
      </c>
      <c r="E74" s="271" t="s">
        <v>36</v>
      </c>
      <c r="F74" s="290">
        <v>1261478.4</v>
      </c>
      <c r="G74" s="291">
        <v>1334</v>
      </c>
      <c r="H74" s="290">
        <v>16828.12</v>
      </c>
      <c r="I74" s="294">
        <v>0.0017</v>
      </c>
      <c r="J74" s="294">
        <f>+H74/'סיכום נכסי הקרן'!total</f>
        <v>0.000525867010928895</v>
      </c>
    </row>
    <row r="75" spans="1:256">
      <c r="B75" s="293" t="str">
        <v>ISHARES NASDAQ BIOTECH INDX</v>
      </c>
      <c r="C75" s="271" t="str">
        <v>US4642875565</v>
      </c>
      <c r="D75" s="271" t="s">
        <v>251</v>
      </c>
      <c r="E75" s="271" t="s">
        <v>36</v>
      </c>
      <c r="F75" s="290">
        <v>220704</v>
      </c>
      <c r="G75" s="291">
        <v>15993</v>
      </c>
      <c r="H75" s="290">
        <v>35297.19</v>
      </c>
      <c r="I75" s="294">
        <v>0.0037</v>
      </c>
      <c r="J75" s="294">
        <f>+H75/'סיכום נכסי הקרן'!total</f>
        <v>0.00110301256465305</v>
      </c>
    </row>
    <row r="76" spans="1:256">
      <c r="B76" s="293" t="str">
        <v>Ishares S&amp;P 100 Index</v>
      </c>
      <c r="C76" s="271" t="str">
        <v>US4642871010</v>
      </c>
      <c r="D76" s="271" t="s">
        <v>251</v>
      </c>
      <c r="E76" s="271" t="s">
        <v>36</v>
      </c>
      <c r="F76" s="290">
        <v>999916.8</v>
      </c>
      <c r="G76" s="291">
        <v>7043</v>
      </c>
      <c r="H76" s="290">
        <v>70424.14</v>
      </c>
      <c r="I76" s="294">
        <v>0.0048</v>
      </c>
      <c r="J76" s="294">
        <f>+H76/'סיכום נכסי הקרן'!total</f>
        <v>0.00220070524806324</v>
      </c>
    </row>
    <row r="77" spans="1:256">
      <c r="B77" s="293" t="str">
        <v>ISHARES S&amp;P LATIN AMERICA 40</v>
      </c>
      <c r="C77" s="271" t="str">
        <v>US4642873909</v>
      </c>
      <c r="D77" s="271" t="s">
        <v>251</v>
      </c>
      <c r="E77" s="271" t="s">
        <v>36</v>
      </c>
      <c r="F77" s="290">
        <v>26995.2</v>
      </c>
      <c r="G77" s="291">
        <v>4365</v>
      </c>
      <c r="H77" s="290">
        <v>1178.34</v>
      </c>
      <c r="I77" s="294">
        <v>0.0002</v>
      </c>
      <c r="J77" s="294">
        <f>+H77/'סיכום נכסי הקרן'!total</f>
        <v>3.68223030057995e-05</v>
      </c>
    </row>
    <row r="78" spans="1:256">
      <c r="A78" s="273"/>
      <c r="B78" s="293" t="str">
        <v>ISHARES S&amp;P NA TEC MUL N IF</v>
      </c>
      <c r="C78" s="271" t="str">
        <v>US4642875318</v>
      </c>
      <c r="D78" s="271" t="s">
        <v>251</v>
      </c>
      <c r="E78" s="271" t="s">
        <v>36</v>
      </c>
      <c r="F78" s="290">
        <v>2181139.2</v>
      </c>
      <c r="G78" s="291">
        <v>2942</v>
      </c>
      <c r="H78" s="290">
        <v>64169.12</v>
      </c>
      <c r="I78" s="294">
        <v>0.0836</v>
      </c>
      <c r="J78" s="294">
        <f>+H78/'סיכום נכסי הקרן'!total</f>
        <v>0.00200524023648141</v>
      </c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73"/>
      <c r="AG78" s="273"/>
      <c r="AH78" s="273"/>
      <c r="AI78" s="273"/>
      <c r="AJ78" s="273"/>
      <c r="AK78" s="273"/>
      <c r="AL78" s="273"/>
      <c r="AM78" s="273"/>
      <c r="AN78" s="273"/>
      <c r="AO78" s="273"/>
      <c r="AP78" s="273"/>
      <c r="AQ78" s="273"/>
      <c r="AR78" s="273"/>
      <c r="AS78" s="273"/>
      <c r="AT78" s="273"/>
      <c r="AU78" s="273"/>
      <c r="AV78" s="273"/>
      <c r="AW78" s="273"/>
      <c r="AX78" s="273"/>
      <c r="AY78" s="273"/>
      <c r="AZ78" s="273"/>
      <c r="BA78" s="273"/>
      <c r="BB78" s="273"/>
      <c r="BC78" s="273"/>
      <c r="BD78" s="273"/>
      <c r="BE78" s="273"/>
      <c r="BF78" s="273"/>
      <c r="BG78" s="273"/>
      <c r="BH78" s="273"/>
      <c r="BI78" s="273"/>
      <c r="BJ78" s="273"/>
      <c r="BK78" s="273"/>
      <c r="BL78" s="273"/>
      <c r="BM78" s="273"/>
      <c r="BN78" s="273"/>
      <c r="BO78" s="273"/>
      <c r="BP78" s="273"/>
      <c r="BQ78" s="273"/>
      <c r="BR78" s="273"/>
      <c r="BS78" s="273"/>
      <c r="BT78" s="273"/>
      <c r="BU78" s="273"/>
      <c r="BV78" s="273"/>
      <c r="BW78" s="273"/>
      <c r="BX78" s="273"/>
      <c r="BY78" s="273"/>
      <c r="BZ78" s="273"/>
      <c r="CA78" s="273"/>
      <c r="CB78" s="273"/>
      <c r="CC78" s="273"/>
      <c r="CD78" s="273"/>
      <c r="CE78" s="273"/>
      <c r="CF78" s="273"/>
      <c r="CG78" s="273"/>
      <c r="CH78" s="273"/>
      <c r="CI78" s="273"/>
      <c r="CJ78" s="273"/>
      <c r="CK78" s="273"/>
      <c r="CL78" s="273"/>
      <c r="CM78" s="273"/>
      <c r="CN78" s="273"/>
      <c r="CO78" s="273"/>
      <c r="CP78" s="273"/>
      <c r="CQ78" s="273"/>
      <c r="CR78" s="273"/>
      <c r="CS78" s="273"/>
      <c r="CT78" s="273"/>
      <c r="CU78" s="273"/>
      <c r="CV78" s="273"/>
      <c r="CW78" s="273"/>
      <c r="CX78" s="273"/>
      <c r="CY78" s="273"/>
      <c r="CZ78" s="273"/>
      <c r="DA78" s="273"/>
      <c r="DB78" s="273"/>
      <c r="DC78" s="273"/>
      <c r="DD78" s="273"/>
      <c r="DE78" s="273"/>
      <c r="DF78" s="273"/>
      <c r="DG78" s="273"/>
      <c r="DH78" s="273"/>
      <c r="DI78" s="273"/>
      <c r="DJ78" s="273"/>
      <c r="DK78" s="273"/>
      <c r="DL78" s="273"/>
      <c r="DM78" s="273"/>
      <c r="DN78" s="273"/>
      <c r="DO78" s="273"/>
      <c r="DP78" s="273"/>
      <c r="DQ78" s="273"/>
      <c r="DR78" s="273"/>
      <c r="DS78" s="273"/>
      <c r="DT78" s="273"/>
      <c r="DU78" s="273"/>
      <c r="DV78" s="273"/>
      <c r="DW78" s="273"/>
      <c r="DX78" s="273"/>
      <c r="DY78" s="273"/>
      <c r="DZ78" s="273"/>
      <c r="EA78" s="273"/>
      <c r="EB78" s="273"/>
      <c r="EC78" s="273"/>
      <c r="ED78" s="273"/>
      <c r="EE78" s="273"/>
      <c r="EF78" s="273"/>
      <c r="EG78" s="273"/>
      <c r="EH78" s="273"/>
      <c r="EI78" s="273"/>
      <c r="EJ78" s="273"/>
      <c r="EK78" s="273"/>
      <c r="EL78" s="273"/>
      <c r="EM78" s="273"/>
      <c r="EN78" s="273"/>
      <c r="EO78" s="273"/>
      <c r="EP78" s="273"/>
      <c r="EQ78" s="273"/>
      <c r="ER78" s="273"/>
      <c r="ES78" s="273"/>
      <c r="ET78" s="273"/>
      <c r="EU78" s="273"/>
      <c r="EV78" s="273"/>
      <c r="EW78" s="273"/>
      <c r="EX78" s="273"/>
      <c r="EY78" s="273"/>
      <c r="EZ78" s="273"/>
      <c r="FA78" s="273"/>
      <c r="FB78" s="273"/>
      <c r="FC78" s="273"/>
      <c r="FD78" s="273"/>
      <c r="FE78" s="273"/>
      <c r="FF78" s="273"/>
      <c r="FG78" s="273"/>
      <c r="FH78" s="273"/>
      <c r="FI78" s="273"/>
      <c r="FJ78" s="273"/>
      <c r="FK78" s="273"/>
      <c r="FL78" s="273"/>
      <c r="FM78" s="273"/>
      <c r="FN78" s="273"/>
      <c r="FO78" s="273"/>
      <c r="FP78" s="273"/>
      <c r="FQ78" s="273"/>
      <c r="FR78" s="273"/>
      <c r="FS78" s="273"/>
      <c r="FT78" s="273"/>
      <c r="FU78" s="273"/>
      <c r="FV78" s="273"/>
      <c r="FW78" s="273"/>
      <c r="FX78" s="273"/>
      <c r="FY78" s="273"/>
      <c r="FZ78" s="273"/>
      <c r="GA78" s="273"/>
      <c r="GB78" s="273"/>
      <c r="GC78" s="273"/>
      <c r="GD78" s="273"/>
      <c r="GE78" s="273"/>
      <c r="GF78" s="273"/>
      <c r="GG78" s="273"/>
      <c r="GH78" s="273"/>
      <c r="GI78" s="273"/>
      <c r="GJ78" s="273"/>
      <c r="GK78" s="273"/>
      <c r="GL78" s="273"/>
      <c r="GM78" s="273"/>
      <c r="GN78" s="273"/>
      <c r="GO78" s="273"/>
      <c r="GP78" s="273"/>
      <c r="GQ78" s="273"/>
      <c r="GR78" s="273"/>
      <c r="GS78" s="273"/>
      <c r="GT78" s="273"/>
      <c r="GU78" s="273"/>
      <c r="GV78" s="273"/>
      <c r="GW78" s="273"/>
      <c r="GX78" s="273"/>
      <c r="GY78" s="273"/>
      <c r="GZ78" s="273"/>
      <c r="HA78" s="273"/>
      <c r="HB78" s="273"/>
      <c r="HC78" s="273"/>
      <c r="HD78" s="273"/>
      <c r="HE78" s="273"/>
      <c r="HF78" s="273"/>
      <c r="HG78" s="273"/>
      <c r="HH78" s="273"/>
      <c r="HI78" s="273"/>
      <c r="HJ78" s="273"/>
      <c r="HK78" s="273"/>
      <c r="HL78" s="273"/>
      <c r="HM78" s="273"/>
      <c r="HN78" s="273"/>
      <c r="HO78" s="273"/>
      <c r="HP78" s="273"/>
      <c r="HQ78" s="273"/>
      <c r="HR78" s="273"/>
      <c r="HS78" s="273"/>
      <c r="HT78" s="273"/>
      <c r="HU78" s="273"/>
      <c r="HV78" s="273"/>
      <c r="HW78" s="273"/>
      <c r="HX78" s="273"/>
      <c r="HY78" s="273"/>
      <c r="HZ78" s="273"/>
      <c r="IA78" s="273"/>
      <c r="IB78" s="273"/>
      <c r="IC78" s="273"/>
      <c r="ID78" s="273"/>
      <c r="IE78" s="273"/>
      <c r="IF78" s="273"/>
      <c r="IG78" s="273"/>
      <c r="IH78" s="273"/>
      <c r="II78" s="273"/>
      <c r="IJ78" s="273"/>
      <c r="IK78" s="273"/>
      <c r="IL78" s="273"/>
      <c r="IM78" s="273"/>
      <c r="IN78" s="273"/>
      <c r="IO78" s="273"/>
      <c r="IP78" s="273"/>
      <c r="IQ78" s="273"/>
      <c r="IR78" s="273"/>
      <c r="IS78" s="273"/>
      <c r="IT78" s="273"/>
      <c r="IU78" s="273"/>
      <c r="IV78" s="273"/>
    </row>
    <row r="79" spans="1:256">
      <c r="B79" s="293" t="str">
        <v>ISHARES S&amp;P NA TECH SOFT IF</v>
      </c>
      <c r="C79" s="271" t="str">
        <v>US4642875151</v>
      </c>
      <c r="D79" s="271" t="s">
        <v>251</v>
      </c>
      <c r="E79" s="271" t="s">
        <v>36</v>
      </c>
      <c r="F79" s="290">
        <v>2772480</v>
      </c>
      <c r="G79" s="291">
        <v>6941</v>
      </c>
      <c r="H79" s="290">
        <v>192437.84</v>
      </c>
      <c r="I79" s="294">
        <v>0.0734</v>
      </c>
      <c r="J79" s="294">
        <f>+H79/'סיכום נכסי הקרן'!total</f>
        <v>0.00601354825794046</v>
      </c>
    </row>
    <row r="80" spans="1:256">
      <c r="B80" s="293" t="str">
        <v>ISHARES ST EU 600 OIL&amp;GAS DE</v>
      </c>
      <c r="C80" s="271" t="str">
        <v>DE000A0H08M3</v>
      </c>
      <c r="D80" s="271" t="s">
        <v>251</v>
      </c>
      <c r="E80" s="271" t="s">
        <v>38</v>
      </c>
      <c r="F80" s="290">
        <v>8390.16</v>
      </c>
      <c r="G80" s="291">
        <v>3281</v>
      </c>
      <c r="H80" s="290">
        <v>275.28</v>
      </c>
      <c r="I80" s="294">
        <v>0.0005</v>
      </c>
      <c r="J80" s="294">
        <f>+H80/'סיכום נכסי הקרן'!total</f>
        <v>8.60230796835929e-06</v>
      </c>
    </row>
    <row r="81" spans="1:256">
      <c r="B81" s="293" t="str">
        <v>ISHARES STOXX EUROPE 600</v>
      </c>
      <c r="C81" s="271" t="str">
        <v>DE0002635307</v>
      </c>
      <c r="D81" s="271" t="s">
        <v>251</v>
      </c>
      <c r="E81" s="271" t="s">
        <v>38</v>
      </c>
      <c r="F81" s="290">
        <v>107440.66</v>
      </c>
      <c r="G81" s="291">
        <v>2967</v>
      </c>
      <c r="H81" s="290">
        <v>3187.76</v>
      </c>
      <c r="I81" s="294">
        <v>0.0003</v>
      </c>
      <c r="J81" s="294">
        <f>+H81/'סיכום נכסי הקרן'!total</f>
        <v>9.9615276261323e-05</v>
      </c>
    </row>
    <row r="82" spans="1:256">
      <c r="B82" s="293" t="str">
        <v>ISHARES STOXX EUROPE 600 HEALTH CARE</v>
      </c>
      <c r="C82" s="271" t="str">
        <v>DE000A0Q4R36</v>
      </c>
      <c r="D82" s="271" t="s">
        <v>251</v>
      </c>
      <c r="E82" s="271" t="s">
        <v>38</v>
      </c>
      <c r="F82" s="290">
        <v>918256.4</v>
      </c>
      <c r="G82" s="291">
        <v>5594</v>
      </c>
      <c r="H82" s="290">
        <v>51367.26</v>
      </c>
      <c r="I82" s="294">
        <v>0.0597</v>
      </c>
      <c r="J82" s="294">
        <f>+H82/'סיכום נכסי הקרן'!total</f>
        <v>0.00160519104188747</v>
      </c>
    </row>
    <row r="83" spans="1:256">
      <c r="B83" s="293" t="str">
        <v>LYXOR ETF DAX</v>
      </c>
      <c r="C83" s="271" t="str">
        <v>LU0252633754</v>
      </c>
      <c r="D83" s="271" t="s">
        <v>252</v>
      </c>
      <c r="E83" s="271" t="s">
        <v>38</v>
      </c>
      <c r="F83" s="290">
        <v>2796.72</v>
      </c>
      <c r="G83" s="291">
        <v>7591.5</v>
      </c>
      <c r="H83" s="290">
        <v>212.31</v>
      </c>
      <c r="I83" s="294">
        <v>0.0001</v>
      </c>
      <c r="J83" s="294">
        <f>+H83/'סיכום נכסי הקרן'!total</f>
        <v>6.63453939538782e-06</v>
      </c>
    </row>
    <row r="84" spans="1:256">
      <c r="B84" s="293" t="str">
        <v>Lyxor ETF FTSE MIB</v>
      </c>
      <c r="C84" s="271" t="str">
        <v>FR0010010827</v>
      </c>
      <c r="D84" s="271" t="s">
        <v>252</v>
      </c>
      <c r="E84" s="271" t="s">
        <v>38</v>
      </c>
      <c r="F84" s="290">
        <v>2796.72</v>
      </c>
      <c r="G84" s="291">
        <v>1538</v>
      </c>
      <c r="H84" s="290">
        <v>43.01</v>
      </c>
      <c r="I84" s="294">
        <v>0</v>
      </c>
      <c r="J84" s="294">
        <f>+H84/'סיכום נכסי הקרן'!total</f>
        <v>1.3440324968001e-06</v>
      </c>
    </row>
    <row r="85" spans="1:256">
      <c r="B85" s="293" t="str">
        <v>LYXOR ETF MSCI ALL COUNTRY</v>
      </c>
      <c r="C85" s="271" t="str">
        <v>FR0011079466</v>
      </c>
      <c r="D85" s="271" t="s">
        <v>252</v>
      </c>
      <c r="E85" s="271" t="s">
        <v>38</v>
      </c>
      <c r="F85" s="290">
        <v>53137.68</v>
      </c>
      <c r="G85" s="291">
        <v>13835</v>
      </c>
      <c r="H85" s="290">
        <v>7351.6</v>
      </c>
      <c r="I85" s="294">
        <v>0.0763</v>
      </c>
      <c r="J85" s="294">
        <f>+H85/'סיכום נכסי הקרן'!total</f>
        <v>0.000229732371622312</v>
      </c>
    </row>
    <row r="86" spans="1:256">
      <c r="B86" s="293" t="str">
        <v>Lyxor ETF STOXX Europe 600 Banks</v>
      </c>
      <c r="C86" s="271" t="str">
        <v>FR0010345371</v>
      </c>
      <c r="D86" s="271" t="s">
        <v>252</v>
      </c>
      <c r="E86" s="271" t="s">
        <v>38</v>
      </c>
      <c r="F86" s="290">
        <v>3659042</v>
      </c>
      <c r="G86" s="291">
        <v>1717</v>
      </c>
      <c r="H86" s="290">
        <v>62825.75</v>
      </c>
      <c r="I86" s="294">
        <v>0.0311</v>
      </c>
      <c r="J86" s="294">
        <f>+H86/'סיכום נכסי הקרן'!total</f>
        <v>0.00196326086109833</v>
      </c>
    </row>
    <row r="87" spans="1:256">
      <c r="B87" s="293" t="str">
        <v>LYXOR Industrials Goods&amp;Services</v>
      </c>
      <c r="C87" s="271" t="str">
        <v>FR0010344887</v>
      </c>
      <c r="D87" s="271" t="s">
        <v>252</v>
      </c>
      <c r="E87" s="271" t="s">
        <v>38</v>
      </c>
      <c r="F87" s="290">
        <v>1571290.52</v>
      </c>
      <c r="G87" s="291">
        <v>3773.5</v>
      </c>
      <c r="H87" s="290">
        <v>59292.65</v>
      </c>
      <c r="I87" s="294">
        <v>0.1325</v>
      </c>
      <c r="J87" s="294">
        <f>+H87/'סיכום נכסי הקרן'!total</f>
        <v>0.00185285395074157</v>
      </c>
    </row>
    <row r="88" spans="1:256">
      <c r="B88" s="293" t="str">
        <v>MARKET VECTORS AGRIBUSINESS</v>
      </c>
      <c r="C88" s="271" t="str">
        <v>US57060U6055</v>
      </c>
      <c r="D88" s="271" t="str">
        <v>Van Eck Associates Corp</v>
      </c>
      <c r="E88" s="271" t="s">
        <v>36</v>
      </c>
      <c r="F88" s="290">
        <v>512179.2</v>
      </c>
      <c r="G88" s="291">
        <v>5415</v>
      </c>
      <c r="H88" s="290">
        <v>27734.5</v>
      </c>
      <c r="I88" s="294">
        <v>0.0014</v>
      </c>
      <c r="J88" s="294">
        <f>+H88/'סיכום נכסי הקרן'!total</f>
        <v>0.000866683777784295</v>
      </c>
    </row>
    <row r="89" spans="1:256">
      <c r="B89" s="293" t="str">
        <v>MARKET VECTORS GOLD MINERS</v>
      </c>
      <c r="C89" s="271" t="str">
        <v>US57060U1007</v>
      </c>
      <c r="D89" s="271" t="s">
        <v>253</v>
      </c>
      <c r="E89" s="271" t="s">
        <v>36</v>
      </c>
      <c r="F89" s="290">
        <v>1335532.8</v>
      </c>
      <c r="G89" s="291">
        <v>3785</v>
      </c>
      <c r="H89" s="290">
        <v>50549.92</v>
      </c>
      <c r="I89" s="294">
        <v>0.0019</v>
      </c>
      <c r="J89" s="294">
        <f>+H89/'סיכום נכסי הקרן'!total</f>
        <v>0.00157964973705291</v>
      </c>
    </row>
    <row r="90" spans="1:256">
      <c r="B90" s="293" t="str">
        <v>MARKET VECTORS OIL SERVICE</v>
      </c>
      <c r="C90" s="271" t="str">
        <v>US57060U1916</v>
      </c>
      <c r="D90" s="271" t="s">
        <v>253</v>
      </c>
      <c r="E90" s="271" t="s">
        <v>36</v>
      </c>
      <c r="F90" s="290">
        <v>3786624</v>
      </c>
      <c r="G90" s="291">
        <v>4291</v>
      </c>
      <c r="H90" s="290">
        <v>162484.04</v>
      </c>
      <c r="I90" s="294">
        <v>0.0303</v>
      </c>
      <c r="J90" s="294">
        <f>+H90/'סיכום נכסי הקרן'!total</f>
        <v>0.00507751290331012</v>
      </c>
    </row>
    <row r="91" spans="1:256">
      <c r="B91" s="293" t="str">
        <v>MARKET VECTORS SEMICONDUCTOR</v>
      </c>
      <c r="C91" s="271" t="str">
        <v>US57060U2336</v>
      </c>
      <c r="D91" s="271" t="s">
        <v>253</v>
      </c>
      <c r="E91" s="271" t="s">
        <v>36</v>
      </c>
      <c r="F91" s="290">
        <v>1716019.2</v>
      </c>
      <c r="G91" s="291">
        <v>3553</v>
      </c>
      <c r="H91" s="290">
        <v>60970.16</v>
      </c>
      <c r="I91" s="294">
        <v>0.0598</v>
      </c>
      <c r="J91" s="294">
        <f>+H91/'סיכום נכסי הקרן'!total</f>
        <v>0.00190527496803306</v>
      </c>
    </row>
    <row r="92" spans="1:256">
      <c r="B92" s="293" t="str">
        <v>Nomura Nikkei 225 ETF</v>
      </c>
      <c r="C92" s="271" t="str">
        <v>JP3027650005</v>
      </c>
      <c r="D92" s="271" t="str">
        <v>Nomura Holdings</v>
      </c>
      <c r="E92" s="271" t="s">
        <v>240</v>
      </c>
      <c r="F92" s="290">
        <v>1732447.094</v>
      </c>
      <c r="G92" s="291">
        <v>12690</v>
      </c>
      <c r="H92" s="290">
        <v>219847.54</v>
      </c>
      <c r="I92" s="294">
        <v>0.0044</v>
      </c>
      <c r="J92" s="294">
        <f>+H92/'סיכום נכסי הקרן'!total</f>
        <v>0.00687008226230088</v>
      </c>
    </row>
    <row r="93" spans="1:256">
      <c r="B93" s="293" t="str">
        <v>POWERSHARES DYN FOOD AND BEVERAG</v>
      </c>
      <c r="C93" s="271" t="str">
        <v>US73935X8496</v>
      </c>
      <c r="D93" s="271" t="s">
        <v>254</v>
      </c>
      <c r="E93" s="271" t="s">
        <v>36</v>
      </c>
      <c r="F93" s="290">
        <v>3685939.2</v>
      </c>
      <c r="G93" s="291">
        <v>2349</v>
      </c>
      <c r="H93" s="290">
        <v>86582.71</v>
      </c>
      <c r="I93" s="294">
        <v>0.1279</v>
      </c>
      <c r="J93" s="294">
        <f>+H93/'סיכום נכסי הקרן'!total</f>
        <v>0.00270564928856125</v>
      </c>
    </row>
    <row r="94" spans="1:256">
      <c r="B94" s="293" t="str">
        <v>POWERSHARES DYN MEDIA PORT</v>
      </c>
      <c r="C94" s="271" t="str">
        <v>us73935x8231</v>
      </c>
      <c r="D94" s="271" t="str">
        <v>Powershares Dynamic Media</v>
      </c>
      <c r="E94" s="271" t="s">
        <v>36</v>
      </c>
      <c r="F94" s="290">
        <v>1661299.2</v>
      </c>
      <c r="G94" s="291">
        <v>1961</v>
      </c>
      <c r="H94" s="290">
        <v>32578.08</v>
      </c>
      <c r="I94" s="294">
        <v>0.0685</v>
      </c>
      <c r="J94" s="294">
        <f>+H94/'סיכום נכסי הקרן'!total</f>
        <v>0.00101804227396776</v>
      </c>
    </row>
    <row r="95" spans="1:256">
      <c r="B95" s="293" t="str">
        <v>POWERSHARES QQQ NASDAQ 100</v>
      </c>
      <c r="C95" s="271" t="str">
        <v>US73935A1043</v>
      </c>
      <c r="D95" s="271" t="s">
        <v>254</v>
      </c>
      <c r="E95" s="271" t="s">
        <v>36</v>
      </c>
      <c r="F95" s="290">
        <v>11454.72</v>
      </c>
      <c r="G95" s="291">
        <v>6897</v>
      </c>
      <c r="H95" s="290">
        <v>791.86</v>
      </c>
      <c r="I95" s="294">
        <v>0</v>
      </c>
      <c r="J95" s="294">
        <f>+H95/'סיכום נכסי הקרן'!total</f>
        <v>2.47450726090707e-05</v>
      </c>
    </row>
    <row r="96" spans="1:256">
      <c r="B96" s="293" t="str">
        <v>RDX SOUR ETF USD A</v>
      </c>
      <c r="C96" s="271" t="str">
        <v>IE00B5NDLN01</v>
      </c>
      <c r="D96" s="271" t="s">
        <v>250</v>
      </c>
      <c r="E96" s="271" t="s">
        <v>36</v>
      </c>
      <c r="F96" s="290">
        <v>1459.2</v>
      </c>
      <c r="G96" s="291">
        <v>15859</v>
      </c>
      <c r="H96" s="290">
        <v>231.41</v>
      </c>
      <c r="I96" s="294">
        <v>0.0002</v>
      </c>
      <c r="J96" s="294">
        <f>+H96/'סיכום נכסי הקרן'!total</f>
        <v>7.23140107148366e-06</v>
      </c>
    </row>
    <row r="97" spans="1:256">
      <c r="B97" s="293" t="str">
        <v>Source DJ STOXX 600 Banks</v>
      </c>
      <c r="C97" s="271" t="str">
        <v>IE00B5MTWD60</v>
      </c>
      <c r="D97" s="271" t="s">
        <v>250</v>
      </c>
      <c r="E97" s="271" t="s">
        <v>38</v>
      </c>
      <c r="F97" s="290">
        <v>368700.92</v>
      </c>
      <c r="G97" s="291">
        <v>5771</v>
      </c>
      <c r="H97" s="290">
        <v>21277.73</v>
      </c>
      <c r="I97" s="294">
        <v>0.031</v>
      </c>
      <c r="J97" s="294">
        <f>+H97/'סיכום נכסי הקרן'!total</f>
        <v>0.00066491421944056</v>
      </c>
    </row>
    <row r="98" spans="1:256">
      <c r="B98" s="293" t="str">
        <v>SOURCE DJ STOXX 600 FOOD&amp;BEVERAGE</v>
      </c>
      <c r="C98" s="271" t="str">
        <v>IE00B5MTYL84</v>
      </c>
      <c r="D98" s="271" t="s">
        <v>250</v>
      </c>
      <c r="E98" s="271" t="s">
        <v>38</v>
      </c>
      <c r="F98" s="290">
        <v>159646.1</v>
      </c>
      <c r="G98" s="291">
        <v>27199</v>
      </c>
      <c r="H98" s="290">
        <v>43422.14</v>
      </c>
      <c r="I98" s="294">
        <v>0.119</v>
      </c>
      <c r="J98" s="294">
        <f>+H98/'סיכום נכסי הקרן'!total</f>
        <v>0.00135691158429676</v>
      </c>
    </row>
    <row r="99" spans="1:256">
      <c r="B99" s="293" t="str">
        <v>Source DJ STOXX 600 Healthcare</v>
      </c>
      <c r="C99" s="271" t="str">
        <v>IE00B5MJYY16</v>
      </c>
      <c r="D99" s="271" t="s">
        <v>250</v>
      </c>
      <c r="E99" s="271" t="s">
        <v>38</v>
      </c>
      <c r="F99" s="290">
        <v>216139.84</v>
      </c>
      <c r="G99" s="291">
        <v>15826</v>
      </c>
      <c r="H99" s="290">
        <v>34206.29</v>
      </c>
      <c r="I99" s="294">
        <v>0.0607</v>
      </c>
      <c r="J99" s="294">
        <f>+H99/'סיכום נכסי הקרן'!total</f>
        <v>0.00106892270065028</v>
      </c>
    </row>
    <row r="100" spans="1:256">
      <c r="B100" s="293" t="str">
        <v>Source DJ STOXX 600 Media</v>
      </c>
      <c r="C100" s="271" t="str">
        <v>IE00B5MTZ488</v>
      </c>
      <c r="D100" s="271" t="s">
        <v>250</v>
      </c>
      <c r="E100" s="271" t="s">
        <v>38</v>
      </c>
      <c r="F100" s="290">
        <v>500146.76</v>
      </c>
      <c r="G100" s="291">
        <v>6799</v>
      </c>
      <c r="H100" s="290">
        <v>34004.98</v>
      </c>
      <c r="I100" s="294">
        <v>0.1032</v>
      </c>
      <c r="J100" s="294">
        <f>+H100/'סיכום נכסי הקרן'!total</f>
        <v>0.00106263190358144</v>
      </c>
    </row>
    <row r="101" spans="1:256">
      <c r="B101" s="293" t="str">
        <v>SOURCE MKT MAN GLG EUROPE PL</v>
      </c>
      <c r="C101" s="271" t="str">
        <v>IE00B59D1459</v>
      </c>
      <c r="D101" s="271" t="s">
        <v>250</v>
      </c>
      <c r="E101" s="271" t="s">
        <v>38</v>
      </c>
      <c r="F101" s="290">
        <v>462391.04</v>
      </c>
      <c r="G101" s="291">
        <v>11549</v>
      </c>
      <c r="H101" s="290">
        <v>53401.54</v>
      </c>
      <c r="I101" s="294">
        <v>0.0167</v>
      </c>
      <c r="J101" s="294">
        <f>+H101/'סיכום נכסי הקרן'!total</f>
        <v>0.00166876087280099</v>
      </c>
    </row>
    <row r="102" spans="1:256">
      <c r="B102" s="293" t="str">
        <v>SOURCE STOXX EUROPE 600</v>
      </c>
      <c r="C102" s="271" t="str">
        <v>IE00B60SWW18</v>
      </c>
      <c r="D102" s="271" t="s">
        <v>250</v>
      </c>
      <c r="E102" s="271" t="s">
        <v>38</v>
      </c>
      <c r="F102" s="290">
        <v>35192.06</v>
      </c>
      <c r="G102" s="291">
        <v>5225</v>
      </c>
      <c r="H102" s="290">
        <v>1838.79</v>
      </c>
      <c r="I102" s="294">
        <v>0.0014</v>
      </c>
      <c r="J102" s="294">
        <f>+H102/'סיכום נכסי הקרן'!total</f>
        <v>5.7460904784726e-05</v>
      </c>
    </row>
    <row r="103" spans="1:256">
      <c r="B103" s="293" t="str">
        <v>SPDR DJIA TRUST</v>
      </c>
      <c r="C103" s="271" t="str">
        <v>US78467X1090</v>
      </c>
      <c r="D103" s="271" t="s">
        <v>248</v>
      </c>
      <c r="E103" s="271" t="s">
        <v>36</v>
      </c>
      <c r="F103" s="290">
        <v>897590.4</v>
      </c>
      <c r="G103" s="291">
        <v>14532</v>
      </c>
      <c r="H103" s="290">
        <v>130550.59</v>
      </c>
      <c r="I103" s="294">
        <v>0.0032</v>
      </c>
      <c r="J103" s="294">
        <f>+H103/'סיכום נכסי הקרן'!total</f>
        <v>0.0040796148671571</v>
      </c>
    </row>
    <row r="104" spans="1:256">
      <c r="B104" s="293" t="str">
        <v>SPDR KBW BANK ETF</v>
      </c>
      <c r="C104" s="271" t="str">
        <v>US78464A7972</v>
      </c>
      <c r="D104" s="271" t="s">
        <v>248</v>
      </c>
      <c r="E104" s="271" t="s">
        <v>36</v>
      </c>
      <c r="F104" s="290">
        <v>5279385.6</v>
      </c>
      <c r="G104" s="291">
        <v>2693</v>
      </c>
      <c r="H104" s="290">
        <v>142173.85</v>
      </c>
      <c r="I104" s="294">
        <v>0.0192</v>
      </c>
      <c r="J104" s="294">
        <f>+H104/'סיכום נכסי הקרן'!total</f>
        <v>0.00444283363392661</v>
      </c>
    </row>
    <row r="105" spans="1:256">
      <c r="B105" s="293" t="str">
        <v>SPDR KBW REGIONAL BANKING ET</v>
      </c>
      <c r="C105" s="271" t="str">
        <v>US78464A6982</v>
      </c>
      <c r="D105" s="271" t="s">
        <v>248</v>
      </c>
      <c r="E105" s="271" t="s">
        <v>36</v>
      </c>
      <c r="F105" s="290">
        <v>8917171.2</v>
      </c>
      <c r="G105" s="291">
        <v>3179</v>
      </c>
      <c r="H105" s="290">
        <v>283476.87</v>
      </c>
      <c r="I105" s="294">
        <v>0.0521</v>
      </c>
      <c r="J105" s="294">
        <f>+H105/'סיכום נכסי הקרן'!total</f>
        <v>0.00885845443783257</v>
      </c>
    </row>
    <row r="106" spans="1:256">
      <c r="B106" s="293" t="str">
        <v>SPDR S AND P HOMEBUILDERS ETF</v>
      </c>
      <c r="C106" s="271" t="str">
        <v>US78464A8889</v>
      </c>
      <c r="D106" s="271" t="s">
        <v>248</v>
      </c>
      <c r="E106" s="271" t="s">
        <v>36</v>
      </c>
      <c r="F106" s="290">
        <v>6357734.4</v>
      </c>
      <c r="G106" s="291">
        <v>3006</v>
      </c>
      <c r="H106" s="290">
        <v>191113.5</v>
      </c>
      <c r="I106" s="294">
        <v>0.0183</v>
      </c>
      <c r="J106" s="294">
        <f>+H106/'סיכום נכסי הקרן'!total</f>
        <v>0.0059721635567823</v>
      </c>
    </row>
    <row r="107" spans="1:256">
      <c r="B107" s="293" t="str">
        <v>SPDR S&amp;P 500 ETF TRUST</v>
      </c>
      <c r="C107" s="271" t="str">
        <v>US78462F1030</v>
      </c>
      <c r="D107" s="271" t="s">
        <v>248</v>
      </c>
      <c r="E107" s="271" t="s">
        <v>36</v>
      </c>
      <c r="F107" s="290">
        <v>49430.4</v>
      </c>
      <c r="G107" s="291">
        <v>15667</v>
      </c>
      <c r="H107" s="290">
        <v>7778.55</v>
      </c>
      <c r="I107" s="294">
        <v>0</v>
      </c>
      <c r="J107" s="294">
        <f>+H107/'סיכום נכסי הקרן'!total</f>
        <v>0.000243074261287711</v>
      </c>
    </row>
    <row r="108" spans="1:256">
      <c r="B108" s="293" t="str">
        <v>SPDR S&amp;P OIL &amp; GAS EXP &amp; PR</v>
      </c>
      <c r="C108" s="271" t="str">
        <v>US78464A7303</v>
      </c>
      <c r="D108" s="271" t="s">
        <v>248</v>
      </c>
      <c r="E108" s="271" t="s">
        <v>36</v>
      </c>
      <c r="F108" s="290">
        <v>5504102.4</v>
      </c>
      <c r="G108" s="291">
        <v>6049</v>
      </c>
      <c r="H108" s="290">
        <v>332943.15</v>
      </c>
      <c r="I108" s="294">
        <v>0.1222</v>
      </c>
      <c r="J108" s="294">
        <f>+H108/'סיכום נכסי הקרן'!total</f>
        <v>0.0104042411808182</v>
      </c>
    </row>
    <row r="109" spans="1:256">
      <c r="B109" s="293" t="str">
        <v>SPDR S&amp;P PHARMACUTICALS ETF</v>
      </c>
      <c r="C109" s="271" t="str">
        <v>US78464A7220</v>
      </c>
      <c r="D109" s="271" t="s">
        <v>248</v>
      </c>
      <c r="E109" s="271" t="s">
        <v>36</v>
      </c>
      <c r="F109" s="290">
        <v>675974.4</v>
      </c>
      <c r="G109" s="291">
        <v>6318</v>
      </c>
      <c r="H109" s="290">
        <v>42708.06</v>
      </c>
      <c r="I109" s="294">
        <v>0.0311</v>
      </c>
      <c r="J109" s="294">
        <f>+H109/'סיכום נכסי הקרן'!total</f>
        <v>0.0013345970824294</v>
      </c>
    </row>
    <row r="110" spans="1:256">
      <c r="B110" s="293" t="str">
        <v>UTILITIES SELECT SECTOR SPDR</v>
      </c>
      <c r="C110" s="271" t="str">
        <v>US81369Y8865</v>
      </c>
      <c r="D110" s="271" t="s">
        <v>248</v>
      </c>
      <c r="E110" s="271" t="s">
        <v>36</v>
      </c>
      <c r="F110" s="290">
        <v>739084.8</v>
      </c>
      <c r="G110" s="291">
        <v>3910</v>
      </c>
      <c r="H110" s="290">
        <v>28898.22</v>
      </c>
      <c r="I110" s="294">
        <v>0.0013</v>
      </c>
      <c r="J110" s="294">
        <f>+H110/'סיכום נכסי הקרן'!total</f>
        <v>0.00090304921598881</v>
      </c>
    </row>
    <row r="111" spans="1:256">
      <c r="B111" s="293" t="str">
        <v>Vanguard MSCI emerging markets</v>
      </c>
      <c r="C111" s="271" t="str">
        <v>US9220428588</v>
      </c>
      <c r="D111" s="271" t="s">
        <v>255</v>
      </c>
      <c r="E111" s="271" t="s">
        <v>36</v>
      </c>
      <c r="F111" s="290">
        <v>9849.6</v>
      </c>
      <c r="G111" s="291">
        <v>4252</v>
      </c>
      <c r="H111" s="290">
        <v>418.8</v>
      </c>
      <c r="I111" s="294">
        <v>0</v>
      </c>
      <c r="J111" s="294">
        <f>+H111/'סיכום נכסי הקרן'!total</f>
        <v>1.30872078507297e-05</v>
      </c>
    </row>
    <row r="112" spans="1:256">
      <c r="B112" s="293" t="str">
        <v>VANGUARD S&amp;P 500 ETF</v>
      </c>
      <c r="C112" s="271" t="str">
        <v>US9229084135</v>
      </c>
      <c r="D112" s="271" t="s">
        <v>255</v>
      </c>
      <c r="E112" s="271" t="s">
        <v>36</v>
      </c>
      <c r="F112" s="290">
        <v>52239.36</v>
      </c>
      <c r="G112" s="291">
        <v>7144</v>
      </c>
      <c r="H112" s="290">
        <v>3731.98</v>
      </c>
      <c r="I112" s="294">
        <v>0.0001</v>
      </c>
      <c r="J112" s="294">
        <f>+H112/'סיכום נכסי הקרן'!total</f>
        <v>0.000116621771620741</v>
      </c>
    </row>
    <row r="113" spans="1:256">
      <c r="B113" s="293" t="str">
        <v>WISDOMTREE ASIA PCIFIC EX JAPAN</v>
      </c>
      <c r="C113" s="271" t="str">
        <v>US97717W8284</v>
      </c>
      <c r="D113" s="271" t="str">
        <v>WisdomTree Investments</v>
      </c>
      <c r="E113" s="271" t="s">
        <v>36</v>
      </c>
      <c r="F113" s="290">
        <v>16233.6</v>
      </c>
      <c r="G113" s="291">
        <v>6827</v>
      </c>
      <c r="H113" s="290">
        <v>1108.27</v>
      </c>
      <c r="I113" s="294">
        <v>0.0032</v>
      </c>
      <c r="J113" s="294">
        <f>+H113/'סיכום נכסי הקרן'!total</f>
        <v>3.46326643856929e-05</v>
      </c>
    </row>
    <row r="114" spans="1:256">
      <c r="B114" s="293" t="s">
        <v>256</v>
      </c>
      <c r="C114" s="271" t="str">
        <v>SE0000693293</v>
      </c>
      <c r="D114" s="271" t="s">
        <v>256</v>
      </c>
      <c r="E114" s="271" t="str">
        <v>כתר שוודי</v>
      </c>
      <c r="F114" s="290">
        <v>666313.12</v>
      </c>
      <c r="G114" s="291">
        <v>11850</v>
      </c>
      <c r="H114" s="290">
        <v>78958.1</v>
      </c>
      <c r="I114" s="294">
        <v>0.0136</v>
      </c>
      <c r="J114" s="294">
        <f>+H114/'סיכום נכסי הקרן'!total</f>
        <v>0.00246738554488706</v>
      </c>
    </row>
    <row r="115" spans="1:256">
      <c r="B115" s="292" t="str">
        <v>שמחקות מדדי מניות סה"כ</v>
      </c>
      <c r="C115" s="273"/>
      <c r="D115" s="273"/>
      <c r="E115" s="273"/>
      <c r="F115" s="287"/>
      <c r="G115" s="288"/>
      <c r="H115" s="287">
        <f>SUM(H50:H114)</f>
        <v>4517120.92</v>
      </c>
      <c r="I115" s="295"/>
      <c r="J115" s="295">
        <f>+H115/'סיכום נכסי הקרן'!total</f>
        <v>0.141156877666952</v>
      </c>
    </row>
    <row r="116" spans="1:256">
      <c r="B116" s="297"/>
      <c r="F116" s="290"/>
      <c r="G116" s="291"/>
    </row>
    <row r="117" spans="1:256">
      <c r="B117" s="292" t="str">
        <v>שמחקות מדדים אחרים</v>
      </c>
      <c r="C117" s="273"/>
      <c r="D117" s="273"/>
      <c r="E117" s="273"/>
      <c r="F117" s="287"/>
      <c r="G117" s="288"/>
      <c r="H117" s="273"/>
      <c r="I117" s="273"/>
      <c r="J117" s="273"/>
    </row>
    <row r="118" spans="1:256">
      <c r="B118" s="293" t="str">
        <v>BLACKSTONE/GSO STRATEGIC C</v>
      </c>
      <c r="C118" s="271" t="str">
        <v>US09257R1014</v>
      </c>
      <c r="D118" s="271" t="s">
        <v>257</v>
      </c>
      <c r="E118" s="271" t="s">
        <v>36</v>
      </c>
      <c r="F118" s="290">
        <v>55358.4</v>
      </c>
      <c r="G118" s="291">
        <v>1993</v>
      </c>
      <c r="H118" s="290">
        <v>1103.29</v>
      </c>
      <c r="I118" s="294">
        <v>0.0003</v>
      </c>
      <c r="J118" s="294">
        <f>+H118/'סיכום נכסי הקרן'!total</f>
        <v>3.44770428596742e-05</v>
      </c>
    </row>
    <row r="119" spans="1:256">
      <c r="B119" s="293" t="str">
        <v>IShares Barclays Capital USD Asia HY ETF</v>
      </c>
      <c r="C119" s="271" t="str">
        <v>SG2D83975482</v>
      </c>
      <c r="D119" s="271" t="s">
        <v>251</v>
      </c>
      <c r="E119" s="271" t="s">
        <v>36</v>
      </c>
      <c r="F119" s="290">
        <v>36480</v>
      </c>
      <c r="G119" s="291">
        <v>1118</v>
      </c>
      <c r="H119" s="290">
        <v>407.85</v>
      </c>
      <c r="I119" s="294">
        <v>0.0023</v>
      </c>
      <c r="J119" s="294">
        <f>+H119/'סיכום נכסי הקרן'!total</f>
        <v>1.2745027989303e-05</v>
      </c>
    </row>
    <row r="120" spans="1:256">
      <c r="B120" s="293" t="str">
        <v>ISHARES IBOXX H/Y CORP BOND</v>
      </c>
      <c r="C120" s="271" t="str">
        <v>US4642885135</v>
      </c>
      <c r="D120" s="271" t="s">
        <v>251</v>
      </c>
      <c r="E120" s="271" t="s">
        <v>36</v>
      </c>
      <c r="F120" s="290">
        <v>224370.24</v>
      </c>
      <c r="G120" s="291">
        <v>9435</v>
      </c>
      <c r="H120" s="290">
        <v>21278.91</v>
      </c>
      <c r="I120" s="294">
        <v>0.0004</v>
      </c>
      <c r="J120" s="294">
        <f>+H120/'סיכום נכסי הקרן'!total</f>
        <v>0.000664951093617408</v>
      </c>
    </row>
    <row r="121" spans="1:256">
      <c r="B121" s="293" t="str">
        <v>ISHARES JP MORGAN EM BOND FD</v>
      </c>
      <c r="C121" s="271" t="str">
        <v>US4642882819</v>
      </c>
      <c r="D121" s="271" t="s">
        <v>251</v>
      </c>
      <c r="E121" s="271" t="s">
        <v>36</v>
      </c>
      <c r="F121" s="290">
        <v>54720</v>
      </c>
      <c r="G121" s="291">
        <v>11763</v>
      </c>
      <c r="H121" s="290">
        <v>6459.22</v>
      </c>
      <c r="I121" s="294">
        <v>0.0003</v>
      </c>
      <c r="J121" s="294">
        <f>+H121/'סיכום נכסי הקרן'!total</f>
        <v>0.000201846119134647</v>
      </c>
    </row>
    <row r="122" spans="1:256">
      <c r="B122" s="293" t="str">
        <v>Ishares Markit Iboxx EUR High Yield</v>
      </c>
      <c r="C122" s="271" t="str">
        <v>IE00B66F4759</v>
      </c>
      <c r="D122" s="271" t="s">
        <v>251</v>
      </c>
      <c r="E122" s="271" t="s">
        <v>38</v>
      </c>
      <c r="F122" s="290">
        <v>745792</v>
      </c>
      <c r="G122" s="291">
        <v>10672</v>
      </c>
      <c r="H122" s="290">
        <v>79590.92</v>
      </c>
      <c r="I122" s="294">
        <v>0.0082</v>
      </c>
      <c r="J122" s="294">
        <f>+H122/'סיכום נכסי הקרן'!total</f>
        <v>0.0024871607284403</v>
      </c>
    </row>
    <row r="123" spans="1:256">
      <c r="B123" s="293" t="str">
        <v>SPDR EMERGING MKTS LOCAL BD</v>
      </c>
      <c r="C123" s="271" t="str">
        <v>IE00B4613386</v>
      </c>
      <c r="D123" s="271" t="s">
        <v>248</v>
      </c>
      <c r="E123" s="271" t="s">
        <v>36</v>
      </c>
      <c r="F123" s="290">
        <v>563616</v>
      </c>
      <c r="G123" s="291">
        <v>10022</v>
      </c>
      <c r="H123" s="290">
        <v>56485.6</v>
      </c>
      <c r="I123" s="294">
        <v>0.0198</v>
      </c>
      <c r="J123" s="294">
        <f>+H123/'סיכום נכסי הקרן'!total</f>
        <v>0.00176513559640205</v>
      </c>
    </row>
    <row r="124" spans="1:256">
      <c r="B124" s="292" t="str">
        <v>שמחקות מדדים אחרים סה"כ</v>
      </c>
      <c r="C124" s="273"/>
      <c r="D124" s="273"/>
      <c r="E124" s="273"/>
      <c r="F124" s="287"/>
      <c r="G124" s="288"/>
      <c r="H124" s="287">
        <f>SUM(H118:H123)</f>
        <v>165325.79</v>
      </c>
      <c r="I124" s="295"/>
      <c r="J124" s="295">
        <f>+H124/'סיכום נכסי הקרן'!total</f>
        <v>0.00516631560844338</v>
      </c>
    </row>
    <row r="125" spans="1:256">
      <c r="B125" s="297"/>
      <c r="F125" s="290"/>
      <c r="G125" s="291"/>
    </row>
    <row r="126" spans="1:256">
      <c r="B126" s="289" t="s">
        <v>94</v>
      </c>
      <c r="C126" s="273"/>
      <c r="D126" s="273"/>
      <c r="E126" s="273"/>
      <c r="F126" s="287"/>
      <c r="G126" s="288"/>
      <c r="H126" s="287">
        <f>+H124+H115</f>
        <v>4682446.71</v>
      </c>
      <c r="I126" s="295"/>
      <c r="J126" s="295">
        <f>+H126/'סיכום נכסי הקרן'!total</f>
        <v>0.146323193275395</v>
      </c>
    </row>
    <row r="127" spans="1:256">
      <c r="B127" s="296"/>
      <c r="F127" s="290"/>
      <c r="G127" s="291"/>
    </row>
    <row r="128" spans="1:256">
      <c r="B128" s="286" t="str">
        <v>תעודות סל (5) סה"כ</v>
      </c>
      <c r="C128" s="273"/>
      <c r="D128" s="273"/>
      <c r="E128" s="273"/>
      <c r="F128" s="287"/>
      <c r="G128" s="288"/>
      <c r="H128" s="287">
        <f>+H126+H46</f>
        <v>5147901.02</v>
      </c>
      <c r="I128" s="295"/>
      <c r="J128" s="295">
        <f>+H128/'סיכום נכסי הקרן'!total</f>
        <v>0.160868315768203</v>
      </c>
    </row>
    <row r="129" spans="1:256">
      <c r="B129" s="299"/>
      <c r="C129" s="300"/>
      <c r="D129" s="300"/>
      <c r="E129" s="300"/>
      <c r="F129" s="301"/>
      <c r="G129" s="302"/>
      <c r="H129" s="300"/>
      <c r="I129" s="300"/>
      <c r="J129" s="300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5" fitToWidth="1" orientation="landscape" pageOrder="downThenOver" paperSize="9" scale="75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10"/>
  <sheetViews>
    <sheetView workbookViewId="0" showGridLines="0" rightToLeft="1">
      <selection activeCell="B2" sqref="B2"/>
    </sheetView>
  </sheetViews>
  <sheetFormatPr defaultRowHeight="14.25"/>
  <cols>
    <col min="1" max="1" style="303" width="2.049192" customWidth="1"/>
    <col min="2" max="2" style="303" width="48.7501" customWidth="1"/>
    <col min="3" max="3" style="303" width="19.9581" customWidth="1"/>
    <col min="4" max="4" style="303" width="35.52507" customWidth="1"/>
    <col min="5" max="5" style="303" width="9.901558" customWidth="1"/>
    <col min="6" max="6" style="303" width="10.4526" customWidth="1"/>
    <col min="7" max="7" style="303" width="14.72319" customWidth="1"/>
    <col min="8" max="8" style="303" width="13.89662" customWidth="1"/>
    <col min="9" max="9" style="303" width="16.65184" customWidth="1"/>
    <col min="10" max="10" style="303" width="15.13647" customWidth="1"/>
    <col min="11" max="11" style="303" width="11.27917" customWidth="1"/>
    <col min="12" max="256" style="303"/>
  </cols>
  <sheetData>
    <row r="1" spans="1:256" ht="15" customHeight="1">
      <c r="B1" s="304" t="s">
        <v>31</v>
      </c>
      <c r="C1" s="305"/>
      <c r="D1" s="306"/>
      <c r="F1" s="307"/>
    </row>
    <row r="2" spans="1:256" ht="15" customHeight="1">
      <c r="B2" s="308" t="s">
        <v>1</v>
      </c>
      <c r="C2" s="309"/>
      <c r="D2" s="310"/>
      <c r="F2" s="307"/>
    </row>
    <row r="3" spans="1:256" ht="15" customHeight="1">
      <c r="B3" s="311" t="s">
        <v>2</v>
      </c>
      <c r="C3" s="312">
        <v>41364</v>
      </c>
      <c r="D3" s="313"/>
      <c r="F3" s="307"/>
    </row>
    <row r="4" spans="1:256" ht="15" customHeight="1">
      <c r="B4" s="311" t="s">
        <v>3</v>
      </c>
      <c r="C4" s="314" t="s">
        <v>4</v>
      </c>
      <c r="D4" s="313"/>
      <c r="F4" s="307"/>
    </row>
    <row r="5" spans="1:256" ht="15" customHeight="1">
      <c r="B5" s="311" t="s">
        <v>5</v>
      </c>
      <c r="C5" s="314" t="s">
        <v>6</v>
      </c>
      <c r="D5" s="313"/>
      <c r="F5" s="307"/>
    </row>
    <row r="6" spans="1:256" ht="15" customHeight="1">
      <c r="B6" s="311" t="s">
        <v>7</v>
      </c>
      <c r="C6" s="315">
        <v>162</v>
      </c>
      <c r="D6" s="313"/>
      <c r="F6" s="307"/>
    </row>
    <row r="8" spans="1:256" ht="48" customHeight="1">
      <c r="A8" s="316"/>
      <c r="B8" s="317" t="s">
        <v>71</v>
      </c>
      <c r="C8" s="317" t="s">
        <v>72</v>
      </c>
      <c r="D8" s="317" t="s">
        <v>73</v>
      </c>
      <c r="E8" s="317" t="s">
        <v>96</v>
      </c>
      <c r="F8" s="317" t="s">
        <v>44</v>
      </c>
      <c r="G8" s="317" t="s">
        <v>78</v>
      </c>
      <c r="H8" s="317" t="s">
        <v>79</v>
      </c>
      <c r="I8" s="318" t="s">
        <v>80</v>
      </c>
      <c r="J8" s="319" t="s">
        <v>81</v>
      </c>
      <c r="K8" s="319" t="s">
        <v>33</v>
      </c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6"/>
      <c r="AX8" s="316"/>
      <c r="AY8" s="316"/>
      <c r="AZ8" s="316"/>
      <c r="BA8" s="316"/>
      <c r="BB8" s="316"/>
      <c r="BC8" s="316"/>
      <c r="BD8" s="316"/>
      <c r="BE8" s="316"/>
      <c r="BF8" s="316"/>
      <c r="BG8" s="316"/>
      <c r="BH8" s="316"/>
      <c r="BI8" s="316"/>
      <c r="BJ8" s="316"/>
      <c r="BK8" s="316"/>
      <c r="BL8" s="316"/>
      <c r="BM8" s="316"/>
      <c r="BN8" s="316"/>
      <c r="BO8" s="316"/>
      <c r="BP8" s="316"/>
      <c r="BQ8" s="316"/>
      <c r="BR8" s="316"/>
      <c r="BS8" s="316"/>
      <c r="BT8" s="316"/>
      <c r="BU8" s="316"/>
      <c r="BV8" s="316"/>
      <c r="BW8" s="316"/>
      <c r="BX8" s="316"/>
      <c r="BY8" s="316"/>
      <c r="BZ8" s="316"/>
      <c r="CA8" s="316"/>
      <c r="CB8" s="316"/>
      <c r="CC8" s="316"/>
      <c r="CD8" s="316"/>
      <c r="CE8" s="316"/>
      <c r="CF8" s="316"/>
      <c r="CG8" s="316"/>
      <c r="CH8" s="316"/>
      <c r="CI8" s="316"/>
      <c r="CJ8" s="316"/>
      <c r="CK8" s="316"/>
      <c r="CL8" s="316"/>
      <c r="CM8" s="316"/>
      <c r="CN8" s="316"/>
      <c r="CO8" s="316"/>
      <c r="CP8" s="316"/>
      <c r="CQ8" s="316"/>
      <c r="CR8" s="316"/>
      <c r="CS8" s="316"/>
      <c r="CT8" s="316"/>
      <c r="CU8" s="316"/>
      <c r="CV8" s="316"/>
      <c r="CW8" s="316"/>
      <c r="CX8" s="316"/>
      <c r="CY8" s="316"/>
      <c r="CZ8" s="316"/>
      <c r="DA8" s="316"/>
      <c r="DB8" s="316"/>
      <c r="DC8" s="316"/>
      <c r="DD8" s="316"/>
      <c r="DE8" s="316"/>
      <c r="DF8" s="316"/>
      <c r="DG8" s="316"/>
      <c r="DH8" s="316"/>
      <c r="DI8" s="316"/>
      <c r="DJ8" s="316"/>
      <c r="DK8" s="316"/>
      <c r="DL8" s="316"/>
      <c r="DM8" s="316"/>
      <c r="DN8" s="316"/>
      <c r="DO8" s="316"/>
      <c r="DP8" s="316"/>
      <c r="DQ8" s="316"/>
      <c r="DR8" s="316"/>
      <c r="DS8" s="316"/>
      <c r="DT8" s="316"/>
      <c r="DU8" s="316"/>
      <c r="DV8" s="316"/>
      <c r="DW8" s="316"/>
      <c r="DX8" s="316"/>
      <c r="DY8" s="316"/>
      <c r="DZ8" s="316"/>
      <c r="EA8" s="316"/>
      <c r="EB8" s="316"/>
      <c r="EC8" s="316"/>
      <c r="ED8" s="316"/>
      <c r="EE8" s="316"/>
      <c r="EF8" s="316"/>
      <c r="EG8" s="316"/>
      <c r="EH8" s="316"/>
      <c r="EI8" s="316"/>
      <c r="EJ8" s="316"/>
      <c r="EK8" s="316"/>
      <c r="EL8" s="316"/>
      <c r="EM8" s="316"/>
      <c r="EN8" s="316"/>
      <c r="EO8" s="316"/>
      <c r="EP8" s="316"/>
      <c r="EQ8" s="316"/>
      <c r="ER8" s="316"/>
      <c r="ES8" s="316"/>
      <c r="ET8" s="316"/>
      <c r="EU8" s="316"/>
      <c r="EV8" s="316"/>
      <c r="EW8" s="316"/>
      <c r="EX8" s="316"/>
      <c r="EY8" s="316"/>
      <c r="EZ8" s="316"/>
      <c r="FA8" s="316"/>
      <c r="FB8" s="316"/>
      <c r="FC8" s="316"/>
      <c r="FD8" s="316"/>
      <c r="FE8" s="316"/>
      <c r="FF8" s="316"/>
      <c r="FG8" s="316"/>
      <c r="FH8" s="316"/>
      <c r="FI8" s="316"/>
      <c r="FJ8" s="316"/>
      <c r="FK8" s="316"/>
      <c r="FL8" s="316"/>
      <c r="FM8" s="316"/>
      <c r="FN8" s="316"/>
      <c r="FO8" s="316"/>
      <c r="FP8" s="316"/>
      <c r="FQ8" s="316"/>
      <c r="FR8" s="316"/>
      <c r="FS8" s="316"/>
      <c r="FT8" s="316"/>
      <c r="FU8" s="316"/>
      <c r="FV8" s="316"/>
      <c r="FW8" s="316"/>
      <c r="FX8" s="316"/>
      <c r="FY8" s="316"/>
      <c r="FZ8" s="316"/>
      <c r="GA8" s="316"/>
      <c r="GB8" s="316"/>
      <c r="GC8" s="316"/>
      <c r="GD8" s="316"/>
      <c r="GE8" s="316"/>
      <c r="GF8" s="316"/>
      <c r="GG8" s="316"/>
      <c r="GH8" s="316"/>
      <c r="GI8" s="316"/>
      <c r="GJ8" s="316"/>
      <c r="GK8" s="316"/>
      <c r="GL8" s="316"/>
      <c r="GM8" s="316"/>
      <c r="GN8" s="316"/>
      <c r="GO8" s="316"/>
      <c r="GP8" s="316"/>
      <c r="GQ8" s="316"/>
      <c r="GR8" s="316"/>
      <c r="GS8" s="316"/>
      <c r="GT8" s="316"/>
      <c r="GU8" s="316"/>
      <c r="GV8" s="316"/>
      <c r="GW8" s="316"/>
      <c r="GX8" s="316"/>
      <c r="GY8" s="316"/>
      <c r="GZ8" s="316"/>
      <c r="HA8" s="316"/>
      <c r="HB8" s="316"/>
      <c r="HC8" s="316"/>
      <c r="HD8" s="316"/>
      <c r="HE8" s="316"/>
      <c r="HF8" s="316"/>
      <c r="HG8" s="316"/>
      <c r="HH8" s="316"/>
      <c r="HI8" s="316"/>
      <c r="HJ8" s="316"/>
      <c r="HK8" s="316"/>
      <c r="HL8" s="316"/>
      <c r="HM8" s="316"/>
      <c r="HN8" s="316"/>
      <c r="HO8" s="316"/>
      <c r="HP8" s="316"/>
      <c r="HQ8" s="316"/>
      <c r="HR8" s="316"/>
      <c r="HS8" s="316"/>
      <c r="HT8" s="316"/>
      <c r="HU8" s="316"/>
      <c r="HV8" s="316"/>
      <c r="HW8" s="316"/>
      <c r="HX8" s="316"/>
      <c r="HY8" s="316"/>
      <c r="HZ8" s="316"/>
      <c r="IA8" s="316"/>
      <c r="IB8" s="316"/>
      <c r="IC8" s="316"/>
      <c r="ID8" s="316"/>
      <c r="IE8" s="316"/>
      <c r="IF8" s="316"/>
      <c r="IG8" s="316"/>
      <c r="IH8" s="316"/>
      <c r="II8" s="316"/>
      <c r="IJ8" s="316"/>
      <c r="IK8" s="316"/>
      <c r="IL8" s="316"/>
      <c r="IM8" s="316"/>
      <c r="IN8" s="316"/>
      <c r="IO8" s="316"/>
      <c r="IP8" s="316"/>
      <c r="IQ8" s="316"/>
      <c r="IR8" s="316"/>
      <c r="IS8" s="316"/>
      <c r="IT8" s="316"/>
      <c r="IU8" s="316"/>
      <c r="IV8" s="316"/>
    </row>
    <row r="9" spans="1:256">
      <c r="B9" s="320" t="s">
        <v>9</v>
      </c>
      <c r="C9" s="321"/>
      <c r="D9" s="321"/>
      <c r="E9" s="321"/>
      <c r="F9" s="321"/>
      <c r="G9" s="322"/>
      <c r="H9" s="323"/>
      <c r="I9" s="321"/>
      <c r="J9" s="321"/>
      <c r="K9" s="321"/>
    </row>
    <row r="10" spans="1:256">
      <c r="B10" s="324" t="s">
        <v>15</v>
      </c>
      <c r="C10" s="311"/>
      <c r="D10" s="311"/>
      <c r="E10" s="311"/>
      <c r="F10" s="311"/>
      <c r="G10" s="325"/>
      <c r="H10" s="326"/>
      <c r="I10" s="311"/>
      <c r="J10" s="311"/>
      <c r="K10" s="311"/>
    </row>
    <row r="11" spans="1:256">
      <c r="A11" s="311"/>
      <c r="B11" s="327" t="s">
        <v>91</v>
      </c>
      <c r="G11" s="328"/>
      <c r="H11" s="329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1"/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11"/>
      <c r="BB11" s="311"/>
      <c r="BC11" s="311"/>
      <c r="BD11" s="311"/>
      <c r="BE11" s="311"/>
      <c r="BF11" s="311"/>
      <c r="BG11" s="311"/>
      <c r="BH11" s="311"/>
      <c r="BI11" s="311"/>
      <c r="BJ11" s="311"/>
      <c r="BK11" s="311"/>
      <c r="BL11" s="311"/>
      <c r="BM11" s="311"/>
      <c r="BN11" s="311"/>
      <c r="BO11" s="311"/>
      <c r="BP11" s="311"/>
      <c r="BQ11" s="311"/>
      <c r="BR11" s="311"/>
      <c r="BS11" s="311"/>
      <c r="BT11" s="311"/>
      <c r="BU11" s="311"/>
      <c r="BV11" s="311"/>
      <c r="BW11" s="311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11"/>
      <c r="CK11" s="311"/>
      <c r="CL11" s="311"/>
      <c r="CM11" s="311"/>
      <c r="CN11" s="311"/>
      <c r="CO11" s="311"/>
      <c r="CP11" s="311"/>
      <c r="CQ11" s="311"/>
      <c r="CR11" s="311"/>
      <c r="CS11" s="311"/>
      <c r="CT11" s="311"/>
      <c r="CU11" s="311"/>
      <c r="CV11" s="311"/>
      <c r="CW11" s="311"/>
      <c r="CX11" s="311"/>
      <c r="CY11" s="311"/>
      <c r="CZ11" s="311"/>
      <c r="DA11" s="311"/>
      <c r="DB11" s="311"/>
      <c r="DC11" s="311"/>
      <c r="DD11" s="311"/>
      <c r="DE11" s="311"/>
      <c r="DF11" s="311"/>
      <c r="DG11" s="311"/>
      <c r="DH11" s="311"/>
      <c r="DI11" s="311"/>
      <c r="DJ11" s="311"/>
      <c r="DK11" s="311"/>
      <c r="DL11" s="311"/>
      <c r="DM11" s="311"/>
      <c r="DN11" s="311"/>
      <c r="DO11" s="311"/>
      <c r="DP11" s="311"/>
      <c r="DQ11" s="311"/>
      <c r="DR11" s="311"/>
      <c r="DS11" s="311"/>
      <c r="DT11" s="311"/>
      <c r="DU11" s="311"/>
      <c r="DV11" s="311"/>
      <c r="DW11" s="311"/>
      <c r="DX11" s="311"/>
      <c r="DY11" s="311"/>
      <c r="DZ11" s="311"/>
      <c r="EA11" s="311"/>
      <c r="EB11" s="311"/>
      <c r="EC11" s="311"/>
      <c r="ED11" s="311"/>
      <c r="EE11" s="311"/>
      <c r="EF11" s="311"/>
      <c r="EG11" s="311"/>
      <c r="EH11" s="311"/>
      <c r="EI11" s="311"/>
      <c r="EJ11" s="311"/>
      <c r="EK11" s="311"/>
      <c r="EL11" s="311"/>
      <c r="EM11" s="311"/>
      <c r="EN11" s="311"/>
      <c r="EO11" s="311"/>
      <c r="EP11" s="311"/>
      <c r="EQ11" s="311"/>
      <c r="ER11" s="311"/>
      <c r="ES11" s="311"/>
      <c r="ET11" s="311"/>
      <c r="EU11" s="311"/>
      <c r="EV11" s="311"/>
      <c r="EW11" s="311"/>
      <c r="EX11" s="311"/>
      <c r="EY11" s="311"/>
      <c r="EZ11" s="311"/>
      <c r="FA11" s="311"/>
      <c r="FB11" s="311"/>
      <c r="FC11" s="311"/>
      <c r="FD11" s="311"/>
      <c r="FE11" s="311"/>
      <c r="FF11" s="311"/>
      <c r="FG11" s="311"/>
      <c r="FH11" s="311"/>
      <c r="FI11" s="311"/>
      <c r="FJ11" s="311"/>
      <c r="FK11" s="311"/>
      <c r="FL11" s="311"/>
      <c r="FM11" s="311"/>
      <c r="FN11" s="311"/>
      <c r="FO11" s="311"/>
      <c r="FP11" s="311"/>
      <c r="FQ11" s="311"/>
      <c r="FR11" s="311"/>
      <c r="FS11" s="311"/>
      <c r="FT11" s="311"/>
      <c r="FU11" s="311"/>
      <c r="FV11" s="311"/>
      <c r="FW11" s="311"/>
      <c r="FX11" s="311"/>
      <c r="FY11" s="311"/>
      <c r="FZ11" s="311"/>
      <c r="GA11" s="311"/>
      <c r="GB11" s="311"/>
      <c r="GC11" s="311"/>
      <c r="GD11" s="311"/>
      <c r="GE11" s="311"/>
      <c r="GF11" s="311"/>
      <c r="GG11" s="311"/>
      <c r="GH11" s="311"/>
      <c r="GI11" s="311"/>
      <c r="GJ11" s="311"/>
      <c r="GK11" s="311"/>
      <c r="GL11" s="311"/>
      <c r="GM11" s="311"/>
      <c r="GN11" s="311"/>
      <c r="GO11" s="311"/>
      <c r="GP11" s="311"/>
      <c r="GQ11" s="311"/>
      <c r="GR11" s="311"/>
      <c r="GS11" s="311"/>
      <c r="GT11" s="311"/>
      <c r="GU11" s="311"/>
      <c r="GV11" s="311"/>
      <c r="GW11" s="311"/>
      <c r="GX11" s="311"/>
      <c r="GY11" s="311"/>
      <c r="GZ11" s="311"/>
      <c r="HA11" s="311"/>
      <c r="HB11" s="311"/>
      <c r="HC11" s="311"/>
      <c r="HD11" s="311"/>
      <c r="HE11" s="311"/>
      <c r="HF11" s="311"/>
      <c r="HG11" s="311"/>
      <c r="HH11" s="311"/>
      <c r="HI11" s="311"/>
      <c r="HJ11" s="311"/>
      <c r="HK11" s="311"/>
      <c r="HL11" s="311"/>
      <c r="HM11" s="311"/>
      <c r="HN11" s="311"/>
      <c r="HO11" s="311"/>
      <c r="HP11" s="311"/>
      <c r="HQ11" s="311"/>
      <c r="HR11" s="311"/>
      <c r="HS11" s="311"/>
      <c r="HT11" s="311"/>
      <c r="HU11" s="311"/>
      <c r="HV11" s="311"/>
      <c r="HW11" s="311"/>
      <c r="HX11" s="311"/>
      <c r="HY11" s="311"/>
      <c r="HZ11" s="311"/>
      <c r="IA11" s="311"/>
      <c r="IB11" s="311"/>
      <c r="IC11" s="311"/>
      <c r="ID11" s="311"/>
      <c r="IE11" s="311"/>
      <c r="IF11" s="311"/>
      <c r="IG11" s="311"/>
      <c r="IH11" s="311"/>
      <c r="II11" s="311"/>
      <c r="IJ11" s="311"/>
      <c r="IK11" s="311"/>
      <c r="IL11" s="311"/>
      <c r="IM11" s="311"/>
      <c r="IN11" s="311"/>
      <c r="IO11" s="311"/>
      <c r="IP11" s="311"/>
      <c r="IQ11" s="311"/>
      <c r="IR11" s="311"/>
      <c r="IS11" s="311"/>
      <c r="IT11" s="311"/>
      <c r="IU11" s="311"/>
      <c r="IV11" s="311"/>
    </row>
    <row r="12" spans="1:256">
      <c r="B12" s="330" t="str">
        <v>קרנות נאמנות</v>
      </c>
      <c r="C12" s="311"/>
      <c r="D12" s="311"/>
      <c r="E12" s="311"/>
      <c r="F12" s="311"/>
      <c r="G12" s="325"/>
      <c r="H12" s="326"/>
      <c r="I12" s="311"/>
      <c r="J12" s="311"/>
      <c r="K12" s="311"/>
    </row>
    <row r="13" spans="1:256">
      <c r="B13" s="331" t="str">
        <v>Cheyne Class HGRE I13</v>
      </c>
      <c r="C13" s="309" t="str">
        <v>IE00B7GKKB38</v>
      </c>
      <c r="D13" s="309" t="s">
        <v>258</v>
      </c>
      <c r="E13" s="309" t="s">
        <v>259</v>
      </c>
      <c r="F13" s="309" t="s">
        <v>40</v>
      </c>
      <c r="G13" s="328">
        <v>147165.4</v>
      </c>
      <c r="H13" s="329">
        <v>10670.58</v>
      </c>
      <c r="I13" s="328">
        <v>15703.4</v>
      </c>
      <c r="J13" s="332">
        <v>0.0399</v>
      </c>
      <c r="K13" s="332">
        <f>+I13/'סיכום נכסי הקרן'!total</f>
        <v>0.000490720295518502</v>
      </c>
    </row>
    <row r="14" spans="1:256">
      <c r="B14" s="331" t="str">
        <v>Lion 2</v>
      </c>
      <c r="C14" s="309" t="str">
        <v>IE00B6R4RZ05</v>
      </c>
      <c r="D14" s="309" t="s">
        <v>260</v>
      </c>
      <c r="E14" s="309" t="s">
        <v>259</v>
      </c>
      <c r="F14" s="309" t="s">
        <v>38</v>
      </c>
      <c r="G14" s="328">
        <v>43987.23</v>
      </c>
      <c r="H14" s="329">
        <v>154500</v>
      </c>
      <c r="I14" s="328">
        <v>67960.27</v>
      </c>
      <c r="J14" s="332">
        <v>0.0686</v>
      </c>
      <c r="K14" s="332">
        <f>+I14/'סיכום נכסי הקרן'!total</f>
        <v>0.00212371102932595</v>
      </c>
    </row>
    <row r="15" spans="1:256">
      <c r="B15" s="331" t="str">
        <v>cheyne redf  A1</v>
      </c>
      <c r="C15" s="309">
        <v>114444</v>
      </c>
      <c r="D15" s="309" t="s">
        <v>258</v>
      </c>
      <c r="E15" s="309" t="s">
        <v>259</v>
      </c>
      <c r="F15" s="309" t="s">
        <v>40</v>
      </c>
      <c r="G15" s="328">
        <v>1313587.68</v>
      </c>
      <c r="H15" s="329">
        <v>11177.5</v>
      </c>
      <c r="I15" s="328">
        <v>146826.26</v>
      </c>
      <c r="J15" s="332">
        <v>0.0486</v>
      </c>
      <c r="K15" s="332">
        <f>+I15/'סיכום נכסי הקרן'!total</f>
        <v>0.00458821820096771</v>
      </c>
    </row>
    <row r="16" spans="1:256">
      <c r="A16" s="311"/>
      <c r="B16" s="331" t="str">
        <v>LION III EUR S2 ACC</v>
      </c>
      <c r="C16" s="309" t="str">
        <v>QT0201974828</v>
      </c>
      <c r="D16" s="309" t="s">
        <v>260</v>
      </c>
      <c r="E16" s="309" t="s">
        <v>259</v>
      </c>
      <c r="F16" s="309" t="s">
        <v>38</v>
      </c>
      <c r="G16" s="328">
        <v>31707.44</v>
      </c>
      <c r="H16" s="329">
        <v>120713</v>
      </c>
      <c r="I16" s="328">
        <v>38275</v>
      </c>
      <c r="J16" s="332">
        <v>0.0638</v>
      </c>
      <c r="K16" s="332">
        <f>+I16/'סיכום נכסי הקרן'!total</f>
        <v>0.00119606704987268</v>
      </c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11"/>
      <c r="W16" s="311"/>
      <c r="X16" s="311"/>
      <c r="Y16" s="311"/>
      <c r="Z16" s="311"/>
      <c r="AA16" s="311"/>
      <c r="AB16" s="311"/>
      <c r="AC16" s="311"/>
      <c r="AD16" s="311"/>
      <c r="AE16" s="311"/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/>
      <c r="AY16" s="311"/>
      <c r="AZ16" s="311"/>
      <c r="BA16" s="311"/>
      <c r="BB16" s="311"/>
      <c r="BC16" s="311"/>
      <c r="BD16" s="311"/>
      <c r="BE16" s="311"/>
      <c r="BF16" s="311"/>
      <c r="BG16" s="311"/>
      <c r="BH16" s="311"/>
      <c r="BI16" s="311"/>
      <c r="BJ16" s="311"/>
      <c r="BK16" s="311"/>
      <c r="BL16" s="311"/>
      <c r="BM16" s="311"/>
      <c r="BN16" s="311"/>
      <c r="BO16" s="311"/>
      <c r="BP16" s="311"/>
      <c r="BQ16" s="311"/>
      <c r="BR16" s="311"/>
      <c r="BS16" s="311"/>
      <c r="BT16" s="311"/>
      <c r="BU16" s="311"/>
      <c r="BV16" s="311"/>
      <c r="BW16" s="311"/>
      <c r="BX16" s="311"/>
      <c r="BY16" s="311"/>
      <c r="BZ16" s="311"/>
      <c r="CA16" s="311"/>
      <c r="CB16" s="311"/>
      <c r="CC16" s="311"/>
      <c r="CD16" s="311"/>
      <c r="CE16" s="311"/>
      <c r="CF16" s="311"/>
      <c r="CG16" s="311"/>
      <c r="CH16" s="311"/>
      <c r="CI16" s="311"/>
      <c r="CJ16" s="311"/>
      <c r="CK16" s="311"/>
      <c r="CL16" s="311"/>
      <c r="CM16" s="311"/>
      <c r="CN16" s="311"/>
      <c r="CO16" s="311"/>
      <c r="CP16" s="311"/>
      <c r="CQ16" s="311"/>
      <c r="CR16" s="311"/>
      <c r="CS16" s="311"/>
      <c r="CT16" s="311"/>
      <c r="CU16" s="311"/>
      <c r="CV16" s="311"/>
      <c r="CW16" s="311"/>
      <c r="CX16" s="311"/>
      <c r="CY16" s="311"/>
      <c r="CZ16" s="311"/>
      <c r="DA16" s="311"/>
      <c r="DB16" s="311"/>
      <c r="DC16" s="311"/>
      <c r="DD16" s="311"/>
      <c r="DE16" s="311"/>
      <c r="DF16" s="311"/>
      <c r="DG16" s="311"/>
      <c r="DH16" s="311"/>
      <c r="DI16" s="311"/>
      <c r="DJ16" s="311"/>
      <c r="DK16" s="311"/>
      <c r="DL16" s="311"/>
      <c r="DM16" s="311"/>
      <c r="DN16" s="311"/>
      <c r="DO16" s="311"/>
      <c r="DP16" s="311"/>
      <c r="DQ16" s="311"/>
      <c r="DR16" s="311"/>
      <c r="DS16" s="311"/>
      <c r="DT16" s="311"/>
      <c r="DU16" s="311"/>
      <c r="DV16" s="311"/>
      <c r="DW16" s="311"/>
      <c r="DX16" s="311"/>
      <c r="DY16" s="311"/>
      <c r="DZ16" s="311"/>
      <c r="EA16" s="311"/>
      <c r="EB16" s="311"/>
      <c r="EC16" s="311"/>
      <c r="ED16" s="311"/>
      <c r="EE16" s="311"/>
      <c r="EF16" s="311"/>
      <c r="EG16" s="311"/>
      <c r="EH16" s="311"/>
      <c r="EI16" s="311"/>
      <c r="EJ16" s="311"/>
      <c r="EK16" s="311"/>
      <c r="EL16" s="311"/>
      <c r="EM16" s="311"/>
      <c r="EN16" s="311"/>
      <c r="EO16" s="311"/>
      <c r="EP16" s="311"/>
      <c r="EQ16" s="311"/>
      <c r="ER16" s="311"/>
      <c r="ES16" s="311"/>
      <c r="ET16" s="311"/>
      <c r="EU16" s="311"/>
      <c r="EV16" s="311"/>
      <c r="EW16" s="311"/>
      <c r="EX16" s="311"/>
      <c r="EY16" s="311"/>
      <c r="EZ16" s="311"/>
      <c r="FA16" s="311"/>
      <c r="FB16" s="311"/>
      <c r="FC16" s="311"/>
      <c r="FD16" s="311"/>
      <c r="FE16" s="311"/>
      <c r="FF16" s="311"/>
      <c r="FG16" s="311"/>
      <c r="FH16" s="311"/>
      <c r="FI16" s="311"/>
      <c r="FJ16" s="311"/>
      <c r="FK16" s="311"/>
      <c r="FL16" s="311"/>
      <c r="FM16" s="311"/>
      <c r="FN16" s="311"/>
      <c r="FO16" s="311"/>
      <c r="FP16" s="311"/>
      <c r="FQ16" s="311"/>
      <c r="FR16" s="311"/>
      <c r="FS16" s="311"/>
      <c r="FT16" s="311"/>
      <c r="FU16" s="311"/>
      <c r="FV16" s="311"/>
      <c r="FW16" s="311"/>
      <c r="FX16" s="311"/>
      <c r="FY16" s="311"/>
      <c r="FZ16" s="311"/>
      <c r="GA16" s="311"/>
      <c r="GB16" s="311"/>
      <c r="GC16" s="311"/>
      <c r="GD16" s="311"/>
      <c r="GE16" s="311"/>
      <c r="GF16" s="311"/>
      <c r="GG16" s="311"/>
      <c r="GH16" s="311"/>
      <c r="GI16" s="311"/>
      <c r="GJ16" s="311"/>
      <c r="GK16" s="311"/>
      <c r="GL16" s="311"/>
      <c r="GM16" s="311"/>
      <c r="GN16" s="311"/>
      <c r="GO16" s="311"/>
      <c r="GP16" s="311"/>
      <c r="GQ16" s="311"/>
      <c r="GR16" s="311"/>
      <c r="GS16" s="311"/>
      <c r="GT16" s="311"/>
      <c r="GU16" s="311"/>
      <c r="GV16" s="311"/>
      <c r="GW16" s="311"/>
      <c r="GX16" s="311"/>
      <c r="GY16" s="311"/>
      <c r="GZ16" s="311"/>
      <c r="HA16" s="311"/>
      <c r="HB16" s="311"/>
      <c r="HC16" s="311"/>
      <c r="HD16" s="311"/>
      <c r="HE16" s="311"/>
      <c r="HF16" s="311"/>
      <c r="HG16" s="311"/>
      <c r="HH16" s="311"/>
      <c r="HI16" s="311"/>
      <c r="HJ16" s="311"/>
      <c r="HK16" s="311"/>
      <c r="HL16" s="311"/>
      <c r="HM16" s="311"/>
      <c r="HN16" s="311"/>
      <c r="HO16" s="311"/>
      <c r="HP16" s="311"/>
      <c r="HQ16" s="311"/>
      <c r="HR16" s="311"/>
      <c r="HS16" s="311"/>
      <c r="HT16" s="311"/>
      <c r="HU16" s="311"/>
      <c r="HV16" s="311"/>
      <c r="HW16" s="311"/>
      <c r="HX16" s="311"/>
      <c r="HY16" s="311"/>
      <c r="HZ16" s="311"/>
      <c r="IA16" s="311"/>
      <c r="IB16" s="311"/>
      <c r="IC16" s="311"/>
      <c r="ID16" s="311"/>
      <c r="IE16" s="311"/>
      <c r="IF16" s="311"/>
      <c r="IG16" s="311"/>
      <c r="IH16" s="311"/>
      <c r="II16" s="311"/>
      <c r="IJ16" s="311"/>
      <c r="IK16" s="311"/>
      <c r="IL16" s="311"/>
      <c r="IM16" s="311"/>
      <c r="IN16" s="311"/>
      <c r="IO16" s="311"/>
      <c r="IP16" s="311"/>
      <c r="IQ16" s="311"/>
      <c r="IR16" s="311"/>
      <c r="IS16" s="311"/>
      <c r="IT16" s="311"/>
      <c r="IU16" s="311"/>
      <c r="IV16" s="311"/>
    </row>
    <row r="17" spans="1:256">
      <c r="B17" s="331" t="str">
        <v> BLA/GSO EUR A ACC</v>
      </c>
      <c r="C17" s="309" t="str">
        <v>QT0202692577</v>
      </c>
      <c r="D17" s="309" t="s">
        <v>257</v>
      </c>
      <c r="E17" s="309" t="s">
        <v>259</v>
      </c>
      <c r="F17" s="309" t="s">
        <v>38</v>
      </c>
      <c r="G17" s="328">
        <v>361046.3</v>
      </c>
      <c r="H17" s="329">
        <v>15261</v>
      </c>
      <c r="I17" s="328">
        <v>55099.28</v>
      </c>
      <c r="J17" s="332">
        <v>0.0575</v>
      </c>
      <c r="K17" s="332">
        <f>+I17/'סיכום נכסי הקרן'!total</f>
        <v>0.00172181406348031</v>
      </c>
    </row>
    <row r="18" spans="1:256">
      <c r="A18" s="311"/>
      <c r="B18" s="331" t="str">
        <v>EURIZON EASYFND BND HI YL Z</v>
      </c>
      <c r="C18" s="309" t="str">
        <v>LU0335991534</v>
      </c>
      <c r="D18" s="309" t="str">
        <v>EURIZON CAPITAL</v>
      </c>
      <c r="E18" s="309" t="s">
        <v>259</v>
      </c>
      <c r="F18" s="309" t="s">
        <v>38</v>
      </c>
      <c r="G18" s="328">
        <v>662715.9</v>
      </c>
      <c r="H18" s="329">
        <v>18842</v>
      </c>
      <c r="I18" s="328">
        <v>124868.93</v>
      </c>
      <c r="J18" s="332">
        <v>0.042</v>
      </c>
      <c r="K18" s="332">
        <f>+I18/'סיכום נכסי הקרן'!total</f>
        <v>0.00390206695560701</v>
      </c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  <c r="AC18" s="311"/>
      <c r="AD18" s="311"/>
      <c r="AE18" s="311"/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/>
      <c r="AY18" s="311"/>
      <c r="AZ18" s="311"/>
      <c r="BA18" s="311"/>
      <c r="BB18" s="311"/>
      <c r="BC18" s="311"/>
      <c r="BD18" s="311"/>
      <c r="BE18" s="311"/>
      <c r="BF18" s="311"/>
      <c r="BG18" s="311"/>
      <c r="BH18" s="311"/>
      <c r="BI18" s="311"/>
      <c r="BJ18" s="311"/>
      <c r="BK18" s="311"/>
      <c r="BL18" s="311"/>
      <c r="BM18" s="311"/>
      <c r="BN18" s="311"/>
      <c r="BO18" s="311"/>
      <c r="BP18" s="311"/>
      <c r="BQ18" s="311"/>
      <c r="BR18" s="311"/>
      <c r="BS18" s="311"/>
      <c r="BT18" s="311"/>
      <c r="BU18" s="311"/>
      <c r="BV18" s="311"/>
      <c r="BW18" s="311"/>
      <c r="BX18" s="311"/>
      <c r="BY18" s="311"/>
      <c r="BZ18" s="311"/>
      <c r="CA18" s="311"/>
      <c r="CB18" s="311"/>
      <c r="CC18" s="311"/>
      <c r="CD18" s="311"/>
      <c r="CE18" s="311"/>
      <c r="CF18" s="311"/>
      <c r="CG18" s="311"/>
      <c r="CH18" s="311"/>
      <c r="CI18" s="311"/>
      <c r="CJ18" s="311"/>
      <c r="CK18" s="311"/>
      <c r="CL18" s="311"/>
      <c r="CM18" s="311"/>
      <c r="CN18" s="311"/>
      <c r="CO18" s="311"/>
      <c r="CP18" s="311"/>
      <c r="CQ18" s="311"/>
      <c r="CR18" s="311"/>
      <c r="CS18" s="311"/>
      <c r="CT18" s="311"/>
      <c r="CU18" s="311"/>
      <c r="CV18" s="311"/>
      <c r="CW18" s="311"/>
      <c r="CX18" s="311"/>
      <c r="CY18" s="311"/>
      <c r="CZ18" s="311"/>
      <c r="DA18" s="311"/>
      <c r="DB18" s="311"/>
      <c r="DC18" s="311"/>
      <c r="DD18" s="311"/>
      <c r="DE18" s="311"/>
      <c r="DF18" s="311"/>
      <c r="DG18" s="311"/>
      <c r="DH18" s="311"/>
      <c r="DI18" s="311"/>
      <c r="DJ18" s="311"/>
      <c r="DK18" s="311"/>
      <c r="DL18" s="311"/>
      <c r="DM18" s="311"/>
      <c r="DN18" s="311"/>
      <c r="DO18" s="311"/>
      <c r="DP18" s="311"/>
      <c r="DQ18" s="311"/>
      <c r="DR18" s="311"/>
      <c r="DS18" s="311"/>
      <c r="DT18" s="311"/>
      <c r="DU18" s="311"/>
      <c r="DV18" s="311"/>
      <c r="DW18" s="311"/>
      <c r="DX18" s="311"/>
      <c r="DY18" s="311"/>
      <c r="DZ18" s="311"/>
      <c r="EA18" s="311"/>
      <c r="EB18" s="311"/>
      <c r="EC18" s="311"/>
      <c r="ED18" s="311"/>
      <c r="EE18" s="311"/>
      <c r="EF18" s="311"/>
      <c r="EG18" s="311"/>
      <c r="EH18" s="311"/>
      <c r="EI18" s="311"/>
      <c r="EJ18" s="311"/>
      <c r="EK18" s="311"/>
      <c r="EL18" s="311"/>
      <c r="EM18" s="311"/>
      <c r="EN18" s="311"/>
      <c r="EO18" s="311"/>
      <c r="EP18" s="311"/>
      <c r="EQ18" s="311"/>
      <c r="ER18" s="311"/>
      <c r="ES18" s="311"/>
      <c r="ET18" s="311"/>
      <c r="EU18" s="311"/>
      <c r="EV18" s="311"/>
      <c r="EW18" s="311"/>
      <c r="EX18" s="311"/>
      <c r="EY18" s="311"/>
      <c r="EZ18" s="311"/>
      <c r="FA18" s="311"/>
      <c r="FB18" s="311"/>
      <c r="FC18" s="311"/>
      <c r="FD18" s="311"/>
      <c r="FE18" s="311"/>
      <c r="FF18" s="311"/>
      <c r="FG18" s="311"/>
      <c r="FH18" s="311"/>
      <c r="FI18" s="311"/>
      <c r="FJ18" s="311"/>
      <c r="FK18" s="311"/>
      <c r="FL18" s="311"/>
      <c r="FM18" s="311"/>
      <c r="FN18" s="311"/>
      <c r="FO18" s="311"/>
      <c r="FP18" s="311"/>
      <c r="FQ18" s="311"/>
      <c r="FR18" s="311"/>
      <c r="FS18" s="311"/>
      <c r="FT18" s="311"/>
      <c r="FU18" s="311"/>
      <c r="FV18" s="311"/>
      <c r="FW18" s="311"/>
      <c r="FX18" s="311"/>
      <c r="FY18" s="311"/>
      <c r="FZ18" s="311"/>
      <c r="GA18" s="311"/>
      <c r="GB18" s="311"/>
      <c r="GC18" s="311"/>
      <c r="GD18" s="311"/>
      <c r="GE18" s="311"/>
      <c r="GF18" s="311"/>
      <c r="GG18" s="311"/>
      <c r="GH18" s="311"/>
      <c r="GI18" s="311"/>
      <c r="GJ18" s="311"/>
      <c r="GK18" s="311"/>
      <c r="GL18" s="311"/>
      <c r="GM18" s="311"/>
      <c r="GN18" s="311"/>
      <c r="GO18" s="311"/>
      <c r="GP18" s="311"/>
      <c r="GQ18" s="311"/>
      <c r="GR18" s="311"/>
      <c r="GS18" s="311"/>
      <c r="GT18" s="311"/>
      <c r="GU18" s="311"/>
      <c r="GV18" s="311"/>
      <c r="GW18" s="311"/>
      <c r="GX18" s="311"/>
      <c r="GY18" s="311"/>
      <c r="GZ18" s="311"/>
      <c r="HA18" s="311"/>
      <c r="HB18" s="311"/>
      <c r="HC18" s="311"/>
      <c r="HD18" s="311"/>
      <c r="HE18" s="311"/>
      <c r="HF18" s="311"/>
      <c r="HG18" s="311"/>
      <c r="HH18" s="311"/>
      <c r="HI18" s="311"/>
      <c r="HJ18" s="311"/>
      <c r="HK18" s="311"/>
      <c r="HL18" s="311"/>
      <c r="HM18" s="311"/>
      <c r="HN18" s="311"/>
      <c r="HO18" s="311"/>
      <c r="HP18" s="311"/>
      <c r="HQ18" s="311"/>
      <c r="HR18" s="311"/>
      <c r="HS18" s="311"/>
      <c r="HT18" s="311"/>
      <c r="HU18" s="311"/>
      <c r="HV18" s="311"/>
      <c r="HW18" s="311"/>
      <c r="HX18" s="311"/>
      <c r="HY18" s="311"/>
      <c r="HZ18" s="311"/>
      <c r="IA18" s="311"/>
      <c r="IB18" s="311"/>
      <c r="IC18" s="311"/>
      <c r="ID18" s="311"/>
      <c r="IE18" s="311"/>
      <c r="IF18" s="311"/>
      <c r="IG18" s="311"/>
      <c r="IH18" s="311"/>
      <c r="II18" s="311"/>
      <c r="IJ18" s="311"/>
      <c r="IK18" s="311"/>
      <c r="IL18" s="311"/>
      <c r="IM18" s="311"/>
      <c r="IN18" s="311"/>
      <c r="IO18" s="311"/>
      <c r="IP18" s="311"/>
      <c r="IQ18" s="311"/>
      <c r="IR18" s="311"/>
      <c r="IS18" s="311"/>
      <c r="IT18" s="311"/>
      <c r="IU18" s="311"/>
      <c r="IV18" s="311"/>
    </row>
    <row r="19" spans="1:256">
      <c r="B19" s="331" t="str">
        <v>MSIF EU C HY BD IC</v>
      </c>
      <c r="C19" s="309" t="str">
        <v>LU0073255688</v>
      </c>
      <c r="D19" s="309" t="str">
        <v>Morgan Stanley Investment Mgmnt</v>
      </c>
      <c r="E19" s="309" t="s">
        <v>259</v>
      </c>
      <c r="F19" s="309" t="s">
        <v>38</v>
      </c>
      <c r="G19" s="328">
        <v>5169296.39</v>
      </c>
      <c r="H19" s="329">
        <v>2018</v>
      </c>
      <c r="I19" s="328">
        <v>104316.4</v>
      </c>
      <c r="J19" s="332">
        <v>0.0364</v>
      </c>
      <c r="K19" s="332">
        <f>+I19/'סיכום נכסי הקרן'!total</f>
        <v>0.00325981473027664</v>
      </c>
    </row>
    <row r="20" spans="1:256">
      <c r="B20" s="331" t="str">
        <v>NB US HY USD INS AC</v>
      </c>
      <c r="C20" s="309" t="str">
        <v>IE00B12VW565</v>
      </c>
      <c r="D20" s="309" t="str">
        <v>Neuberger Berman Investment</v>
      </c>
      <c r="E20" s="309" t="s">
        <v>259</v>
      </c>
      <c r="F20" s="309" t="s">
        <v>36</v>
      </c>
      <c r="G20" s="328">
        <v>9532679.34</v>
      </c>
      <c r="H20" s="329">
        <v>1907</v>
      </c>
      <c r="I20" s="328">
        <v>181788.2</v>
      </c>
      <c r="J20" s="332">
        <v>0.0053</v>
      </c>
      <c r="K20" s="332">
        <f>+I20/'סיכום נכסי הקרן'!total</f>
        <v>0.00568075443698667</v>
      </c>
    </row>
    <row r="21" spans="1:256">
      <c r="B21" s="331" t="str">
        <v>UBS LUX BOND FND EU HY K1 AC</v>
      </c>
      <c r="C21" s="309" t="str">
        <v>LU0415181899</v>
      </c>
      <c r="D21" s="309" t="s">
        <v>261</v>
      </c>
      <c r="E21" s="309" t="s">
        <v>259</v>
      </c>
      <c r="F21" s="309" t="s">
        <v>38</v>
      </c>
      <c r="G21" s="328">
        <v>1161645.2</v>
      </c>
      <c r="H21" s="329">
        <v>10674</v>
      </c>
      <c r="I21" s="328">
        <v>123994.01</v>
      </c>
      <c r="J21" s="332">
        <v>0.0295</v>
      </c>
      <c r="K21" s="332">
        <f>+I21/'סיכום נכסי הקרן'!total</f>
        <v>0.00387472631593948</v>
      </c>
    </row>
    <row r="22" spans="1:256">
      <c r="B22" s="331" t="str">
        <v>MUZIN AMERICAYIELD $ ACCUM</v>
      </c>
      <c r="C22" s="309" t="str">
        <v>IE0004347849</v>
      </c>
      <c r="D22" s="309" t="str">
        <v>Muzinich &amp; Co</v>
      </c>
      <c r="E22" s="309" t="s">
        <v>259</v>
      </c>
      <c r="F22" s="309" t="s">
        <v>36</v>
      </c>
      <c r="G22" s="328">
        <v>317692.39</v>
      </c>
      <c r="H22" s="329">
        <v>23054</v>
      </c>
      <c r="I22" s="328">
        <v>73240.8</v>
      </c>
      <c r="J22" s="332">
        <v>0.0048</v>
      </c>
      <c r="K22" s="332">
        <f>+I22/'סיכום נכסי הקרן'!total</f>
        <v>0.00228872390819896</v>
      </c>
    </row>
    <row r="23" spans="1:256">
      <c r="B23" s="331" t="str">
        <v>BNY MC EHY BD RBD</v>
      </c>
      <c r="C23" s="309" t="str">
        <v>LU0456627214</v>
      </c>
      <c r="D23" s="309" t="str">
        <v>Westrendit Funds</v>
      </c>
      <c r="E23" s="309" t="s">
        <v>259</v>
      </c>
      <c r="F23" s="309" t="s">
        <v>38</v>
      </c>
      <c r="G23" s="328">
        <v>7630062.5</v>
      </c>
      <c r="H23" s="329">
        <v>1140</v>
      </c>
      <c r="I23" s="328">
        <v>86982.71</v>
      </c>
      <c r="J23" s="332">
        <v>0.0325</v>
      </c>
      <c r="K23" s="332">
        <f>+I23/'סיכום נכסי הקרן'!total</f>
        <v>0.00271814900952661</v>
      </c>
    </row>
    <row r="24" spans="1:256">
      <c r="B24" s="331" t="str">
        <v>Cohanzick C 10/2012</v>
      </c>
      <c r="C24" s="309">
        <v>118769113</v>
      </c>
      <c r="D24" s="309" t="str">
        <v>Cohanzick management</v>
      </c>
      <c r="E24" s="309" t="s">
        <v>259</v>
      </c>
      <c r="F24" s="309" t="s">
        <v>36</v>
      </c>
      <c r="G24" s="328">
        <v>14956.8</v>
      </c>
      <c r="H24" s="329">
        <v>104235.1</v>
      </c>
      <c r="I24" s="328">
        <v>15590.24</v>
      </c>
      <c r="J24" s="332">
        <v>0.0785</v>
      </c>
      <c r="K24" s="332">
        <f>+I24/'סיכום נכסי הקרן'!total</f>
        <v>0.000487184124457402</v>
      </c>
    </row>
    <row r="25" spans="1:256">
      <c r="B25" s="331" t="str">
        <v>PICTET US HY I USD</v>
      </c>
      <c r="C25" s="309" t="str">
        <v>LU0448623016</v>
      </c>
      <c r="D25" s="309" t="str">
        <v>Picet Europe HY Bond Fund</v>
      </c>
      <c r="E25" s="309" t="s">
        <v>259</v>
      </c>
      <c r="F25" s="309" t="s">
        <v>36</v>
      </c>
      <c r="G25" s="328">
        <v>553062.48</v>
      </c>
      <c r="H25" s="329">
        <v>14149</v>
      </c>
      <c r="I25" s="328">
        <v>78252.81</v>
      </c>
      <c r="J25" s="332">
        <v>0.0097</v>
      </c>
      <c r="K25" s="332">
        <f>+I25/'סיכום נכסי הקרן'!total</f>
        <v>0.00244534572438791</v>
      </c>
    </row>
    <row r="26" spans="1:256">
      <c r="B26" s="331" t="str">
        <v>SAINT HONORE SIGNATURES PL I</v>
      </c>
      <c r="C26" s="309" t="str">
        <v>FR0010789354</v>
      </c>
      <c r="D26" s="309" t="s">
        <v>262</v>
      </c>
      <c r="E26" s="309" t="s">
        <v>259</v>
      </c>
      <c r="F26" s="309" t="s">
        <v>38</v>
      </c>
      <c r="G26" s="328">
        <v>5261.47</v>
      </c>
      <c r="H26" s="329">
        <v>1301177</v>
      </c>
      <c r="I26" s="328">
        <v>68461.03</v>
      </c>
      <c r="J26" s="332">
        <v>0.0471</v>
      </c>
      <c r="K26" s="332">
        <f>+I26/'סיכום נכסי הקרן'!total</f>
        <v>0.00213935943000248</v>
      </c>
    </row>
    <row r="27" spans="1:256">
      <c r="B27" s="331" t="str">
        <v>WA USHY Fund</v>
      </c>
      <c r="C27" s="309" t="str">
        <v>IE00B23Z9K88</v>
      </c>
      <c r="D27" s="309" t="str">
        <v>WESTERN ASSET management Co</v>
      </c>
      <c r="E27" s="309" t="s">
        <v>259</v>
      </c>
      <c r="F27" s="309" t="s">
        <v>36</v>
      </c>
      <c r="G27" s="328">
        <v>586042.34</v>
      </c>
      <c r="H27" s="329">
        <v>12408</v>
      </c>
      <c r="I27" s="328">
        <v>72716.13</v>
      </c>
      <c r="J27" s="332">
        <v>0.0288</v>
      </c>
      <c r="K27" s="332">
        <f>+I27/'סיכום נכסי הקרן'!total</f>
        <v>0.00227232833670172</v>
      </c>
    </row>
    <row r="28" spans="1:256">
      <c r="B28" s="331" t="str">
        <v>AB GL ASIA SM I2C</v>
      </c>
      <c r="C28" s="309" t="str">
        <v>LU0231483313</v>
      </c>
      <c r="D28" s="309" t="s">
        <v>263</v>
      </c>
      <c r="E28" s="309" t="s">
        <v>264</v>
      </c>
      <c r="F28" s="309" t="s">
        <v>36</v>
      </c>
      <c r="G28" s="328">
        <v>667916.59</v>
      </c>
      <c r="H28" s="329">
        <v>4960.6</v>
      </c>
      <c r="I28" s="328">
        <v>33132.67</v>
      </c>
      <c r="J28" s="332">
        <v>0.0021</v>
      </c>
      <c r="K28" s="332">
        <f>+I28/'סיכום נכסי הקרן'!total</f>
        <v>0.00103537282459321</v>
      </c>
    </row>
    <row r="29" spans="1:256">
      <c r="B29" s="331" t="str">
        <v>ABERDEEN GL SL EURO HY BD I2</v>
      </c>
      <c r="C29" s="309" t="str">
        <v>LU0231473439</v>
      </c>
      <c r="D29" s="309" t="s">
        <v>263</v>
      </c>
      <c r="E29" s="309" t="s">
        <v>259</v>
      </c>
      <c r="F29" s="309" t="s">
        <v>38</v>
      </c>
      <c r="G29" s="328">
        <v>1376481.21</v>
      </c>
      <c r="H29" s="329">
        <v>1271.74</v>
      </c>
      <c r="I29" s="328">
        <v>17505.26</v>
      </c>
      <c r="J29" s="332">
        <v>0.0092</v>
      </c>
      <c r="K29" s="332">
        <f>+I29/'סיכום נכסי הקרן'!total</f>
        <v>0.000547027163565101</v>
      </c>
    </row>
    <row r="30" spans="1:256">
      <c r="B30" s="331" t="str">
        <v>Alken Europe</v>
      </c>
      <c r="C30" s="309" t="str">
        <v>LU0235308482</v>
      </c>
      <c r="D30" s="309" t="str">
        <v>Alken Asset Management</v>
      </c>
      <c r="E30" s="309" t="s">
        <v>264</v>
      </c>
      <c r="F30" s="309" t="s">
        <v>38</v>
      </c>
      <c r="G30" s="328">
        <v>274769.77</v>
      </c>
      <c r="H30" s="329">
        <v>15192</v>
      </c>
      <c r="I30" s="328">
        <v>41743.02</v>
      </c>
      <c r="J30" s="332">
        <v>0.0032</v>
      </c>
      <c r="K30" s="332">
        <f>+I30/'סיכום נכסי הקרן'!total</f>
        <v>0.00130444025562838</v>
      </c>
    </row>
    <row r="31" spans="1:256">
      <c r="B31" s="331" t="str">
        <v>BBH LUX FDS COR</v>
      </c>
      <c r="C31" s="309" t="str">
        <v>LU0407242659</v>
      </c>
      <c r="D31" s="309" t="str">
        <v>BBH LUXEMBOURG FUNDS</v>
      </c>
      <c r="E31" s="309" t="s">
        <v>264</v>
      </c>
      <c r="F31" s="309" t="s">
        <v>36</v>
      </c>
      <c r="G31" s="328">
        <v>1278918.5</v>
      </c>
      <c r="H31" s="329">
        <v>2012.1</v>
      </c>
      <c r="I31" s="328">
        <v>25733.12</v>
      </c>
      <c r="J31" s="332">
        <v>0.0094</v>
      </c>
      <c r="K31" s="332">
        <f>+I31/'סיכום נכסי הקרן'!total</f>
        <v>0.000804142048920175</v>
      </c>
    </row>
    <row r="32" spans="1:256">
      <c r="B32" s="331" t="str">
        <v>CONSTELLAT EQ 12/11</v>
      </c>
      <c r="C32" s="309" t="str">
        <v>xd0145141483</v>
      </c>
      <c r="D32" s="309" t="s">
        <v>265</v>
      </c>
      <c r="E32" s="309" t="s">
        <v>264</v>
      </c>
      <c r="F32" s="309" t="s">
        <v>36</v>
      </c>
      <c r="G32" s="328">
        <v>146192.54</v>
      </c>
      <c r="H32" s="329">
        <v>13108.63</v>
      </c>
      <c r="I32" s="328">
        <v>19163.84</v>
      </c>
      <c r="J32" s="332">
        <v>0.006</v>
      </c>
      <c r="K32" s="332">
        <f>+I32/'סיכום נכסי הקרן'!total</f>
        <v>0.000598856631561909</v>
      </c>
    </row>
    <row r="33" spans="1:256">
      <c r="B33" s="331" t="str">
        <v>CONSTELLATION FD SPC EQUIT</v>
      </c>
      <c r="C33" s="309" t="str">
        <v>kyg238261112</v>
      </c>
      <c r="D33" s="309" t="s">
        <v>265</v>
      </c>
      <c r="E33" s="309" t="s">
        <v>264</v>
      </c>
      <c r="F33" s="309" t="s">
        <v>36</v>
      </c>
      <c r="G33" s="328">
        <v>32229.17</v>
      </c>
      <c r="H33" s="329">
        <v>58876.92</v>
      </c>
      <c r="I33" s="328">
        <v>18975.54</v>
      </c>
      <c r="J33" s="332">
        <v>0.006</v>
      </c>
      <c r="K33" s="332">
        <f>+I33/'סיכום נכסי הקרן'!total</f>
        <v>0.000592972387917467</v>
      </c>
    </row>
    <row r="34" spans="1:256">
      <c r="B34" s="331" t="str">
        <v>CREDIT SUISSE EQ SM CP GER</v>
      </c>
      <c r="C34" s="309" t="str">
        <v>LU0108803940</v>
      </c>
      <c r="D34" s="309" t="s">
        <v>249</v>
      </c>
      <c r="E34" s="309" t="s">
        <v>264</v>
      </c>
      <c r="F34" s="309" t="s">
        <v>38</v>
      </c>
      <c r="G34" s="328">
        <v>11508.5</v>
      </c>
      <c r="H34" s="329">
        <v>174594</v>
      </c>
      <c r="I34" s="328">
        <v>20093.16</v>
      </c>
      <c r="J34" s="332">
        <v>0.0139</v>
      </c>
      <c r="K34" s="332">
        <f>+I34/'סיכום נכסי הקרן'!total</f>
        <v>0.000627897233280725</v>
      </c>
    </row>
    <row r="35" spans="1:256">
      <c r="B35" s="331" t="str">
        <v>CS Commodity Index Plus</v>
      </c>
      <c r="C35" s="309" t="str">
        <v>LU0230918954</v>
      </c>
      <c r="D35" s="309" t="s">
        <v>249</v>
      </c>
      <c r="E35" s="309" t="s">
        <v>264</v>
      </c>
      <c r="F35" s="309" t="s">
        <v>36</v>
      </c>
      <c r="G35" s="328">
        <v>203267.76</v>
      </c>
      <c r="H35" s="329">
        <v>88253</v>
      </c>
      <c r="I35" s="328">
        <v>179389.9</v>
      </c>
      <c r="J35" s="332">
        <v>0.0929</v>
      </c>
      <c r="K35" s="332">
        <f>+I35/'סיכום נכסי הקרן'!total</f>
        <v>0.00560580923500863</v>
      </c>
    </row>
    <row r="36" spans="1:256">
      <c r="B36" s="331" t="str">
        <v>CS NL GL SEN LO MC</v>
      </c>
      <c r="C36" s="309" t="str">
        <v>LU0635707705</v>
      </c>
      <c r="D36" s="309" t="s">
        <v>249</v>
      </c>
      <c r="E36" s="309" t="s">
        <v>259</v>
      </c>
      <c r="F36" s="309" t="s">
        <v>36</v>
      </c>
      <c r="G36" s="328">
        <v>75336.31</v>
      </c>
      <c r="H36" s="329">
        <v>102439</v>
      </c>
      <c r="I36" s="328">
        <v>77173.76</v>
      </c>
      <c r="J36" s="332">
        <v>0.0244</v>
      </c>
      <c r="K36" s="332">
        <f>+I36/'סיכום נכסי הקרן'!total</f>
        <v>0.00241162616461874</v>
      </c>
    </row>
    <row r="37" spans="1:256">
      <c r="B37" s="331" t="str">
        <v>DB PLAT CROCI ASIA PACIF I1C</v>
      </c>
      <c r="C37" s="309" t="str">
        <v>LU0406455781</v>
      </c>
      <c r="D37" s="309" t="str">
        <v>db Platinum Advisors</v>
      </c>
      <c r="E37" s="309" t="s">
        <v>264</v>
      </c>
      <c r="F37" s="309" t="s">
        <v>36</v>
      </c>
      <c r="G37" s="328">
        <v>321.02</v>
      </c>
      <c r="H37" s="329">
        <v>1950041</v>
      </c>
      <c r="I37" s="328">
        <v>6260.1</v>
      </c>
      <c r="J37" s="332">
        <v>0.0539</v>
      </c>
      <c r="K37" s="332">
        <f>+I37/'סיכום נכסי הקרן'!total</f>
        <v>0.000195623758038092</v>
      </c>
    </row>
    <row r="38" spans="1:256">
      <c r="B38" s="331" t="str">
        <v>DIAPASON CMDTY INDX ENH   C</v>
      </c>
      <c r="C38" s="309" t="str">
        <v>KYG276051078</v>
      </c>
      <c r="D38" s="309" t="s">
        <v>266</v>
      </c>
      <c r="E38" s="309" t="s">
        <v>264</v>
      </c>
      <c r="F38" s="309" t="s">
        <v>36</v>
      </c>
      <c r="G38" s="328">
        <v>66850.8</v>
      </c>
      <c r="H38" s="329">
        <v>100050</v>
      </c>
      <c r="I38" s="328">
        <v>66884.21</v>
      </c>
      <c r="J38" s="332">
        <v>0.063</v>
      </c>
      <c r="K38" s="332">
        <f>+I38/'סיכום נכסי הקרן'!total</f>
        <v>0.002090084904971</v>
      </c>
    </row>
    <row r="39" spans="1:256">
      <c r="B39" s="331" t="str">
        <v>DIAPASON ROGERS COMMODITY C</v>
      </c>
      <c r="C39" s="309" t="str">
        <v>KYG2861T1296</v>
      </c>
      <c r="D39" s="309" t="s">
        <v>266</v>
      </c>
      <c r="E39" s="309" t="s">
        <v>264</v>
      </c>
      <c r="F39" s="309" t="s">
        <v>36</v>
      </c>
      <c r="G39" s="328">
        <v>116248.41</v>
      </c>
      <c r="H39" s="329">
        <v>119869</v>
      </c>
      <c r="I39" s="328">
        <v>139345.81</v>
      </c>
      <c r="J39" s="332">
        <v>0.0995</v>
      </c>
      <c r="K39" s="332">
        <f>+I39/'סיכום נכסי הקרן'!total</f>
        <v>0.00435445935672944</v>
      </c>
    </row>
    <row r="40" spans="1:256">
      <c r="B40" s="331" t="str">
        <v>FAMA BRAZIL FUND   FUTWA VAL</v>
      </c>
      <c r="C40" s="309" t="str">
        <v>KYG331531262</v>
      </c>
      <c r="D40" s="309" t="s">
        <v>267</v>
      </c>
      <c r="E40" s="309" t="s">
        <v>264</v>
      </c>
      <c r="F40" s="309" t="s">
        <v>36</v>
      </c>
      <c r="G40" s="328">
        <v>10452.36</v>
      </c>
      <c r="H40" s="329">
        <v>296908</v>
      </c>
      <c r="I40" s="328">
        <v>31033.89</v>
      </c>
      <c r="J40" s="332">
        <v>0.0473</v>
      </c>
      <c r="K40" s="332">
        <f>+I40/'סיכום נכסי הקרן'!total</f>
        <v>0.000969787413674025</v>
      </c>
    </row>
    <row r="41" spans="1:256">
      <c r="B41" s="331" t="str">
        <v>FAMA BRAZIL FUND  CHAL EQ VA</v>
      </c>
      <c r="C41" s="309" t="str">
        <v>KYG331531189</v>
      </c>
      <c r="D41" s="309" t="s">
        <v>267</v>
      </c>
      <c r="E41" s="309" t="s">
        <v>264</v>
      </c>
      <c r="F41" s="309" t="s">
        <v>36</v>
      </c>
      <c r="G41" s="328">
        <v>17658.47</v>
      </c>
      <c r="H41" s="329">
        <v>228964</v>
      </c>
      <c r="I41" s="328">
        <v>40431.54</v>
      </c>
      <c r="J41" s="332">
        <v>0.0616</v>
      </c>
      <c r="K41" s="332">
        <f>+I41/'סיכום נכסי הקרן'!total</f>
        <v>0.00126345742049926</v>
      </c>
    </row>
    <row r="42" spans="1:256">
      <c r="B42" s="331" t="str">
        <v>GAS EFI RESER 07/08</v>
      </c>
      <c r="C42" s="309" t="str">
        <v>XD0045357882</v>
      </c>
      <c r="D42" s="309" t="s">
        <v>268</v>
      </c>
      <c r="E42" s="309" t="s">
        <v>264</v>
      </c>
      <c r="F42" s="309" t="s">
        <v>36</v>
      </c>
      <c r="G42" s="328">
        <v>49386.95</v>
      </c>
      <c r="H42" s="329">
        <v>10564.54</v>
      </c>
      <c r="I42" s="328">
        <v>5217.5</v>
      </c>
      <c r="J42" s="332">
        <v>0.0063</v>
      </c>
      <c r="K42" s="332">
        <f>+I42/'סיכום נכסי הקרן'!total</f>
        <v>0.000163043235341887</v>
      </c>
    </row>
    <row r="43" spans="1:256">
      <c r="B43" s="331" t="str">
        <v>HORIZON GLOBAL OPPORT VAL $A</v>
      </c>
      <c r="C43" s="309" t="str">
        <v>IE00B0WFL214</v>
      </c>
      <c r="D43" s="309" t="str">
        <v>Horizon Global Advisors</v>
      </c>
      <c r="E43" s="309" t="s">
        <v>264</v>
      </c>
      <c r="F43" s="309" t="s">
        <v>36</v>
      </c>
      <c r="G43" s="328">
        <v>115288.95</v>
      </c>
      <c r="H43" s="329">
        <v>11515.05</v>
      </c>
      <c r="I43" s="328">
        <v>13275.58</v>
      </c>
      <c r="J43" s="332">
        <v>0.1282</v>
      </c>
      <c r="K43" s="332">
        <f>+I43/'סיכום נכסי הקרן'!total</f>
        <v>0.000414852614133214</v>
      </c>
    </row>
    <row r="44" spans="1:256">
      <c r="B44" s="331" t="str">
        <v>IFDC JAPAN DYNAMIC FUND B</v>
      </c>
      <c r="C44" s="309" t="str">
        <v>LU0180304973</v>
      </c>
      <c r="D44" s="309" t="str">
        <v>Japan Dynamic</v>
      </c>
      <c r="E44" s="309" t="s">
        <v>264</v>
      </c>
      <c r="F44" s="309" t="s">
        <v>240</v>
      </c>
      <c r="G44" s="328">
        <v>67586.12</v>
      </c>
      <c r="H44" s="329">
        <v>28938</v>
      </c>
      <c r="I44" s="328">
        <v>19558.07</v>
      </c>
      <c r="J44" s="332">
        <v>0.121</v>
      </c>
      <c r="K44" s="332">
        <f>+I44/'סיכום נכסי הקרן'!total</f>
        <v>0.000611176044052342</v>
      </c>
    </row>
    <row r="45" spans="1:256">
      <c r="B45" s="331" t="str">
        <v>MARKETFIELD FUND LTD A</v>
      </c>
      <c r="C45" s="309" t="str">
        <v>KYG582231018</v>
      </c>
      <c r="D45" s="309" t="str">
        <v>Marketfield Asset Management</v>
      </c>
      <c r="E45" s="309" t="s">
        <v>264</v>
      </c>
      <c r="F45" s="309" t="s">
        <v>36</v>
      </c>
      <c r="G45" s="328">
        <v>28451.85</v>
      </c>
      <c r="H45" s="329">
        <v>149030</v>
      </c>
      <c r="I45" s="328">
        <v>42401.79</v>
      </c>
      <c r="J45" s="332">
        <v>0.0201</v>
      </c>
      <c r="K45" s="332">
        <f>+I45/'סיכום נכסי הקרן'!total</f>
        <v>0.00132502635857925</v>
      </c>
    </row>
    <row r="46" spans="1:256">
      <c r="B46" s="331" t="str">
        <v>MARTIN CURRIE CHINA A SHR S2</v>
      </c>
      <c r="C46" s="309" t="str">
        <v>XD0112688730</v>
      </c>
      <c r="D46" s="309" t="str">
        <v>Martin Currie LTD</v>
      </c>
      <c r="E46" s="309" t="s">
        <v>269</v>
      </c>
      <c r="F46" s="309" t="s">
        <v>36</v>
      </c>
      <c r="G46" s="328">
        <v>165077.91</v>
      </c>
      <c r="H46" s="329">
        <v>1084</v>
      </c>
      <c r="I46" s="328">
        <v>1789.44</v>
      </c>
      <c r="J46" s="332">
        <v>0.002</v>
      </c>
      <c r="K46" s="332">
        <f>+I46/'סיכום נכסי הקרן'!total</f>
        <v>5.5918751710625e-05</v>
      </c>
    </row>
    <row r="47" spans="1:256">
      <c r="B47" s="331" t="str">
        <v>Monda High Yield Fund</v>
      </c>
      <c r="C47" s="309" t="str">
        <v>KYG620101223</v>
      </c>
      <c r="D47" s="309" t="str">
        <v>Moneda International</v>
      </c>
      <c r="E47" s="309" t="s">
        <v>259</v>
      </c>
      <c r="F47" s="309" t="s">
        <v>36</v>
      </c>
      <c r="G47" s="328">
        <v>13699.2474426569</v>
      </c>
      <c r="H47" s="329">
        <v>133146</v>
      </c>
      <c r="I47" s="328">
        <v>18240</v>
      </c>
      <c r="J47" s="332">
        <v>0</v>
      </c>
      <c r="K47" s="332">
        <f>+I47/'סיכום נכסי הקרן'!total</f>
        <v>0.000569987276020319</v>
      </c>
    </row>
    <row r="48" spans="1:256">
      <c r="B48" s="331" t="str">
        <v>N1 NORDIC EQ. BIC</v>
      </c>
      <c r="C48" s="309" t="str">
        <v>LU0335102843</v>
      </c>
      <c r="D48" s="309" t="str">
        <v>Nordea Investment Funds</v>
      </c>
      <c r="E48" s="309" t="s">
        <v>264</v>
      </c>
      <c r="F48" s="309" t="s">
        <v>38</v>
      </c>
      <c r="G48" s="328">
        <v>329021.29</v>
      </c>
      <c r="H48" s="329">
        <v>6167</v>
      </c>
      <c r="I48" s="328">
        <v>20290.74</v>
      </c>
      <c r="J48" s="332">
        <v>0.0087</v>
      </c>
      <c r="K48" s="332">
        <f>+I48/'סיכום נכסי הקרן'!total</f>
        <v>0.000634071470451564</v>
      </c>
    </row>
    <row r="49" spans="1:256">
      <c r="B49" s="331" t="str">
        <v>OYSTER EUROPE OPPORT I EUR2</v>
      </c>
      <c r="C49" s="309" t="str">
        <v>LU0507009925</v>
      </c>
      <c r="D49" s="309" t="str">
        <v>Oyster Asset Management</v>
      </c>
      <c r="E49" s="309" t="s">
        <v>264</v>
      </c>
      <c r="F49" s="309" t="s">
        <v>38</v>
      </c>
      <c r="G49" s="328">
        <v>36264.84</v>
      </c>
      <c r="H49" s="329">
        <v>132659</v>
      </c>
      <c r="I49" s="328">
        <v>48108.57</v>
      </c>
      <c r="J49" s="332">
        <v>0.0066</v>
      </c>
      <c r="K49" s="332">
        <f>+I49/'סיכום נכסי הקרן'!total</f>
        <v>0.00150335925260597</v>
      </c>
    </row>
    <row r="50" spans="1:256">
      <c r="B50" s="331" t="str">
        <v>POLAR CAPITAL JPN I</v>
      </c>
      <c r="C50" s="309" t="str">
        <v>IE00B3FH9W18</v>
      </c>
      <c r="D50" s="309" t="str">
        <v>Polar Capital Partners</v>
      </c>
      <c r="E50" s="309" t="s">
        <v>264</v>
      </c>
      <c r="F50" s="309" t="s">
        <v>240</v>
      </c>
      <c r="G50" s="328">
        <v>2946748.22</v>
      </c>
      <c r="H50" s="329">
        <v>1461.29</v>
      </c>
      <c r="I50" s="328">
        <v>43060.54</v>
      </c>
      <c r="J50" s="332">
        <v>0.0061</v>
      </c>
      <c r="K50" s="332">
        <f>+I50/'סיכום נכסי הקרן'!total</f>
        <v>0.00134561183654408</v>
      </c>
    </row>
    <row r="51" spans="1:256">
      <c r="B51" s="331" t="str">
        <v>PROSPERITY RUSSIA DOMESTIC A</v>
      </c>
      <c r="C51" s="309" t="str">
        <v>kyg7280a1067</v>
      </c>
      <c r="D51" s="309" t="str">
        <v>Prosperity Capital Management Ltd</v>
      </c>
      <c r="E51" s="309" t="s">
        <v>264</v>
      </c>
      <c r="F51" s="309" t="s">
        <v>36</v>
      </c>
      <c r="G51" s="328">
        <v>2553600</v>
      </c>
      <c r="H51" s="329">
        <v>83.8</v>
      </c>
      <c r="I51" s="328">
        <v>2139.92</v>
      </c>
      <c r="J51" s="332">
        <v>0.0022</v>
      </c>
      <c r="K51" s="332">
        <f>+I51/'סיכום נכסי הקרן'!total</f>
        <v>6.68710072204715e-05</v>
      </c>
    </row>
    <row r="52" spans="1:256">
      <c r="B52" s="331" t="str">
        <v>RENASSET EASTERN EU FU C</v>
      </c>
      <c r="C52" s="309" t="str">
        <v>IE00B7GGNF60</v>
      </c>
      <c r="D52" s="309" t="str">
        <v>Renaissance Asset Managers</v>
      </c>
      <c r="E52" s="309" t="s">
        <v>264</v>
      </c>
      <c r="F52" s="309" t="s">
        <v>36</v>
      </c>
      <c r="G52" s="328">
        <v>1969204.99</v>
      </c>
      <c r="H52" s="329">
        <v>1096</v>
      </c>
      <c r="I52" s="328">
        <v>21582.49</v>
      </c>
      <c r="J52" s="332">
        <v>0.0212</v>
      </c>
      <c r="K52" s="332">
        <f>+I52/'סיכום נכסי הקרן'!total</f>
        <v>0.000674437756844066</v>
      </c>
    </row>
    <row r="53" spans="1:256">
      <c r="B53" s="331" t="str">
        <v>SAINT HONORE CHINAGORA S</v>
      </c>
      <c r="C53" s="309" t="str">
        <v>FR0010886770</v>
      </c>
      <c r="D53" s="309" t="s">
        <v>262</v>
      </c>
      <c r="E53" s="309" t="s">
        <v>264</v>
      </c>
      <c r="F53" s="309" t="s">
        <v>36</v>
      </c>
      <c r="G53" s="328">
        <v>5418.37</v>
      </c>
      <c r="H53" s="329">
        <v>1040111</v>
      </c>
      <c r="I53" s="328">
        <v>56357.11</v>
      </c>
      <c r="J53" s="332">
        <v>0.0279</v>
      </c>
      <c r="K53" s="332">
        <f>+I53/'סיכום נכסי הקרן'!total</f>
        <v>0.00176112037353495</v>
      </c>
    </row>
    <row r="54" spans="1:256">
      <c r="B54" s="331" t="str">
        <v>SCHRODER CHINA EQUITY FUND</v>
      </c>
      <c r="C54" s="309" t="str">
        <v>HK0000037405</v>
      </c>
      <c r="D54" s="309" t="s">
        <v>270</v>
      </c>
      <c r="E54" s="309" t="s">
        <v>264</v>
      </c>
      <c r="F54" s="309" t="s">
        <v>36</v>
      </c>
      <c r="G54" s="328">
        <v>714826.91</v>
      </c>
      <c r="H54" s="329">
        <v>1592</v>
      </c>
      <c r="I54" s="328">
        <v>11380.04</v>
      </c>
      <c r="J54" s="332">
        <v>0.0091</v>
      </c>
      <c r="K54" s="332">
        <f>+I54/'סיכום נכסי הקרן'!total</f>
        <v>0.000355618311436528</v>
      </c>
    </row>
    <row r="55" spans="1:256">
      <c r="B55" s="331" t="str">
        <v>SCHRODER INT GREAT CHINA CAC</v>
      </c>
      <c r="C55" s="309" t="str">
        <v>LU0140637140</v>
      </c>
      <c r="D55" s="309" t="s">
        <v>270</v>
      </c>
      <c r="E55" s="309" t="s">
        <v>264</v>
      </c>
      <c r="F55" s="309" t="s">
        <v>36</v>
      </c>
      <c r="G55" s="328">
        <v>630264.96</v>
      </c>
      <c r="H55" s="329">
        <v>3895</v>
      </c>
      <c r="I55" s="328">
        <v>24548.82</v>
      </c>
      <c r="J55" s="332">
        <v>0.0056</v>
      </c>
      <c r="K55" s="332">
        <f>+I55/'סיכום נכסי הקרן'!total</f>
        <v>0.000767133500071991</v>
      </c>
    </row>
    <row r="56" spans="1:256">
      <c r="B56" s="331" t="s">
        <v>271</v>
      </c>
      <c r="C56" s="309" t="s">
        <v>272</v>
      </c>
      <c r="D56" s="309" t="s">
        <v>260</v>
      </c>
      <c r="E56" s="309" t="s">
        <v>259</v>
      </c>
      <c r="F56" s="309" t="s">
        <v>38</v>
      </c>
      <c r="G56" s="328">
        <v>159572.612612613</v>
      </c>
      <c r="H56" s="329">
        <v>11100</v>
      </c>
      <c r="I56" s="328">
        <v>17712.56</v>
      </c>
      <c r="J56" s="332">
        <v>0</v>
      </c>
      <c r="K56" s="332">
        <f>+I56/'סיכום נכסי הקרן'!total</f>
        <v>0.000553505143955398</v>
      </c>
    </row>
    <row r="57" spans="1:256">
      <c r="B57" s="331" t="s">
        <v>271</v>
      </c>
      <c r="C57" s="309" t="s">
        <v>272</v>
      </c>
      <c r="D57" s="309" t="s">
        <v>260</v>
      </c>
      <c r="E57" s="309" t="s">
        <v>259</v>
      </c>
      <c r="F57" s="309" t="s">
        <v>38</v>
      </c>
      <c r="G57" s="328">
        <v>624362.01</v>
      </c>
      <c r="H57" s="329">
        <v>11100</v>
      </c>
      <c r="I57" s="328">
        <v>69304.18</v>
      </c>
      <c r="J57" s="332">
        <v>0.0084</v>
      </c>
      <c r="K57" s="332">
        <f>+I57/'סיכום נכסי הקרן'!total</f>
        <v>0.00216570727933234</v>
      </c>
    </row>
    <row r="58" spans="1:256">
      <c r="B58" s="331" t="str">
        <v>UBAM DR EHRHARDT GERM EQ IC</v>
      </c>
      <c r="C58" s="309" t="str">
        <v>LU0181358846</v>
      </c>
      <c r="D58" s="309" t="str">
        <v>UBP Asset Management</v>
      </c>
      <c r="E58" s="309" t="s">
        <v>264</v>
      </c>
      <c r="F58" s="309" t="s">
        <v>38</v>
      </c>
      <c r="G58" s="328">
        <v>13888.7</v>
      </c>
      <c r="H58" s="329">
        <v>135475</v>
      </c>
      <c r="I58" s="328">
        <v>18815.74</v>
      </c>
      <c r="J58" s="332">
        <v>0.0555</v>
      </c>
      <c r="K58" s="332">
        <f>+I58/'סיכום נכסי הקרן'!total</f>
        <v>0.000587978749391807</v>
      </c>
    </row>
    <row r="59" spans="1:256">
      <c r="B59" s="331" t="str">
        <v>UBS ASIAN H/Y USD A1</v>
      </c>
      <c r="C59" s="309" t="str">
        <v>LU0871581103</v>
      </c>
      <c r="D59" s="309" t="s">
        <v>261</v>
      </c>
      <c r="E59" s="309" t="s">
        <v>259</v>
      </c>
      <c r="F59" s="309" t="s">
        <v>36</v>
      </c>
      <c r="G59" s="328">
        <v>508370.1</v>
      </c>
      <c r="H59" s="329">
        <v>9861</v>
      </c>
      <c r="I59" s="328">
        <v>50130.38</v>
      </c>
      <c r="J59" s="332">
        <v>0.0461</v>
      </c>
      <c r="K59" s="332">
        <f>+I59/'סיכום נכסי הקרן'!total</f>
        <v>0.00156653940471839</v>
      </c>
    </row>
    <row r="60" spans="1:256">
      <c r="B60" s="331" t="str">
        <v>UBS(LU)EF TAIW IA1C</v>
      </c>
      <c r="C60" s="309" t="str">
        <v>LU0404630385</v>
      </c>
      <c r="D60" s="309" t="s">
        <v>261</v>
      </c>
      <c r="E60" s="309" t="s">
        <v>264</v>
      </c>
      <c r="F60" s="309" t="s">
        <v>36</v>
      </c>
      <c r="G60" s="328">
        <v>145997.59</v>
      </c>
      <c r="H60" s="329">
        <v>10680</v>
      </c>
      <c r="I60" s="328">
        <v>15592.54</v>
      </c>
      <c r="J60" s="332">
        <v>0.0456</v>
      </c>
      <c r="K60" s="332">
        <f>+I60/'סיכום נכסי הקרן'!total</f>
        <v>0.000487255997852953</v>
      </c>
    </row>
    <row r="61" spans="1:256">
      <c r="B61" s="331" t="str">
        <v>VINCI RSRCH SP 03/13</v>
      </c>
      <c r="C61" s="309" t="str">
        <v>XD0211432576</v>
      </c>
      <c r="D61" s="309" t="s">
        <v>268</v>
      </c>
      <c r="E61" s="309" t="s">
        <v>264</v>
      </c>
      <c r="F61" s="309" t="s">
        <v>36</v>
      </c>
      <c r="G61" s="328">
        <v>1824</v>
      </c>
      <c r="H61" s="329">
        <v>10000</v>
      </c>
      <c r="I61" s="328">
        <v>182.4</v>
      </c>
      <c r="J61" s="332">
        <v>0.0002</v>
      </c>
      <c r="K61" s="332">
        <f>+I61/'סיכום נכסי הקרן'!total</f>
        <v>5.69987276020319e-06</v>
      </c>
    </row>
    <row r="62" spans="1:256">
      <c r="B62" s="331" t="str">
        <v>VINCI RSRCH SP 02/13</v>
      </c>
      <c r="C62" s="309" t="str">
        <v>XD0208339354</v>
      </c>
      <c r="D62" s="309" t="s">
        <v>268</v>
      </c>
      <c r="E62" s="309" t="s">
        <v>269</v>
      </c>
      <c r="F62" s="309" t="s">
        <v>36</v>
      </c>
      <c r="G62" s="328">
        <v>120384</v>
      </c>
      <c r="H62" s="329">
        <v>10056.18</v>
      </c>
      <c r="I62" s="328">
        <v>12106.03</v>
      </c>
      <c r="J62" s="332">
        <v>0.0147</v>
      </c>
      <c r="K62" s="332">
        <f>+I62/'סיכום נכסי הקרן'!total</f>
        <v>0.000378304992495628</v>
      </c>
    </row>
    <row r="63" spans="1:256">
      <c r="B63" s="331" t="str">
        <v>Wellington Global HC Class A</v>
      </c>
      <c r="C63" s="309" t="str">
        <v>IE00B0590K11</v>
      </c>
      <c r="D63" s="309" t="str">
        <v>Wellington Management Co</v>
      </c>
      <c r="E63" s="309" t="s">
        <v>264</v>
      </c>
      <c r="F63" s="309" t="s">
        <v>36</v>
      </c>
      <c r="G63" s="328">
        <v>1121522.15</v>
      </c>
      <c r="H63" s="329">
        <v>2573</v>
      </c>
      <c r="I63" s="328">
        <v>28856.76</v>
      </c>
      <c r="J63" s="332">
        <v>0.0293</v>
      </c>
      <c r="K63" s="332">
        <f>+I63/'סיכום נכסי הקרן'!total</f>
        <v>0.000901753619910751</v>
      </c>
    </row>
    <row r="64" spans="1:256">
      <c r="B64" s="330" t="str">
        <v>קרנות נאמנות סה"כ</v>
      </c>
      <c r="C64" s="311"/>
      <c r="D64" s="311"/>
      <c r="E64" s="311"/>
      <c r="F64" s="311"/>
      <c r="G64" s="325"/>
      <c r="H64" s="326"/>
      <c r="I64" s="325">
        <f>SUM(I13:I63)</f>
        <v>2511592.49</v>
      </c>
      <c r="J64" s="333"/>
      <c r="K64" s="333">
        <f>+I64/'סיכום נכסי הקרן'!total</f>
        <v>0.0784855132592209</v>
      </c>
    </row>
    <row r="65" spans="1:256">
      <c r="B65" s="327"/>
      <c r="G65" s="328"/>
      <c r="H65" s="329"/>
    </row>
    <row r="66" spans="1:256">
      <c r="B66" s="327" t="s">
        <v>94</v>
      </c>
      <c r="G66" s="328"/>
      <c r="H66" s="329"/>
      <c r="I66" s="328">
        <f>+I64</f>
        <v>2511592.49</v>
      </c>
      <c r="J66" s="332"/>
      <c r="K66" s="332">
        <f>+I66/'סיכום נכסי הקרן'!total</f>
        <v>0.0784855132592209</v>
      </c>
    </row>
    <row r="67" spans="1:256">
      <c r="B67" s="334"/>
      <c r="G67" s="328"/>
      <c r="H67" s="329"/>
    </row>
    <row r="68" spans="1:256">
      <c r="B68" s="324" t="str">
        <v>תעודות השתתפות בקרנות נאמנות (6) סה"כ</v>
      </c>
      <c r="C68" s="311"/>
      <c r="D68" s="311"/>
      <c r="E68" s="311"/>
      <c r="F68" s="311"/>
      <c r="G68" s="325"/>
      <c r="H68" s="326"/>
      <c r="I68" s="325">
        <f>+I66</f>
        <v>2511592.49</v>
      </c>
      <c r="J68" s="333"/>
      <c r="K68" s="333">
        <f>+I68/'סיכום נכסי הקרן'!total</f>
        <v>0.0784855132592209</v>
      </c>
    </row>
    <row r="69" spans="1:256">
      <c r="B69" s="309"/>
      <c r="G69" s="328"/>
      <c r="H69" s="329"/>
    </row>
    <row r="110" spans="1:256">
      <c r="A110" s="311"/>
      <c r="L110" s="311"/>
      <c r="M110" s="311"/>
      <c r="N110" s="311"/>
      <c r="O110" s="311"/>
      <c r="P110" s="311"/>
      <c r="Q110" s="311"/>
      <c r="R110" s="311"/>
      <c r="S110" s="311"/>
      <c r="T110" s="311"/>
      <c r="U110" s="311"/>
      <c r="V110" s="311"/>
      <c r="W110" s="311"/>
      <c r="X110" s="311"/>
      <c r="Y110" s="311"/>
      <c r="Z110" s="311"/>
      <c r="AA110" s="311"/>
      <c r="AB110" s="311"/>
      <c r="AC110" s="311"/>
      <c r="AD110" s="311"/>
      <c r="AE110" s="311"/>
      <c r="AF110" s="311"/>
      <c r="AG110" s="311"/>
      <c r="AH110" s="311"/>
      <c r="AI110" s="311"/>
      <c r="AJ110" s="311"/>
      <c r="AK110" s="311"/>
      <c r="AL110" s="311"/>
      <c r="AM110" s="311"/>
      <c r="AN110" s="311"/>
      <c r="AO110" s="311"/>
      <c r="AP110" s="311"/>
      <c r="AQ110" s="311"/>
      <c r="AR110" s="311"/>
      <c r="AS110" s="311"/>
      <c r="AT110" s="311"/>
      <c r="AU110" s="311"/>
      <c r="AV110" s="311"/>
      <c r="AW110" s="311"/>
      <c r="AX110" s="311"/>
      <c r="AY110" s="311"/>
      <c r="AZ110" s="311"/>
      <c r="BA110" s="311"/>
      <c r="BB110" s="311"/>
      <c r="BC110" s="311"/>
      <c r="BD110" s="311"/>
      <c r="BE110" s="311"/>
      <c r="BF110" s="311"/>
      <c r="BG110" s="311"/>
      <c r="BH110" s="311"/>
      <c r="BI110" s="311"/>
      <c r="BJ110" s="311"/>
      <c r="BK110" s="311"/>
      <c r="BL110" s="311"/>
      <c r="BM110" s="311"/>
      <c r="BN110" s="311"/>
      <c r="BO110" s="311"/>
      <c r="BP110" s="311"/>
      <c r="BQ110" s="311"/>
      <c r="BR110" s="311"/>
      <c r="BS110" s="311"/>
      <c r="BT110" s="311"/>
      <c r="BU110" s="311"/>
      <c r="BV110" s="311"/>
      <c r="BW110" s="311"/>
      <c r="BX110" s="311"/>
      <c r="BY110" s="311"/>
      <c r="BZ110" s="311"/>
      <c r="CA110" s="311"/>
      <c r="CB110" s="311"/>
      <c r="CC110" s="311"/>
      <c r="CD110" s="311"/>
      <c r="CE110" s="311"/>
      <c r="CF110" s="311"/>
      <c r="CG110" s="311"/>
      <c r="CH110" s="311"/>
      <c r="CI110" s="311"/>
      <c r="CJ110" s="311"/>
      <c r="CK110" s="311"/>
      <c r="CL110" s="311"/>
      <c r="CM110" s="311"/>
      <c r="CN110" s="311"/>
      <c r="CO110" s="311"/>
      <c r="CP110" s="311"/>
      <c r="CQ110" s="311"/>
      <c r="CR110" s="311"/>
      <c r="CS110" s="311"/>
      <c r="CT110" s="311"/>
      <c r="CU110" s="311"/>
      <c r="CV110" s="311"/>
      <c r="CW110" s="311"/>
      <c r="CX110" s="311"/>
      <c r="CY110" s="311"/>
      <c r="CZ110" s="311"/>
      <c r="DA110" s="311"/>
      <c r="DB110" s="311"/>
      <c r="DC110" s="311"/>
      <c r="DD110" s="311"/>
      <c r="DE110" s="311"/>
      <c r="DF110" s="311"/>
      <c r="DG110" s="311"/>
      <c r="DH110" s="311"/>
      <c r="DI110" s="311"/>
      <c r="DJ110" s="311"/>
      <c r="DK110" s="311"/>
      <c r="DL110" s="311"/>
      <c r="DM110" s="311"/>
      <c r="DN110" s="311"/>
      <c r="DO110" s="311"/>
      <c r="DP110" s="311"/>
      <c r="DQ110" s="311"/>
      <c r="DR110" s="311"/>
      <c r="DS110" s="311"/>
      <c r="DT110" s="311"/>
      <c r="DU110" s="311"/>
      <c r="DV110" s="311"/>
      <c r="DW110" s="311"/>
      <c r="DX110" s="311"/>
      <c r="DY110" s="311"/>
      <c r="DZ110" s="311"/>
      <c r="EA110" s="311"/>
      <c r="EB110" s="311"/>
      <c r="EC110" s="311"/>
      <c r="ED110" s="311"/>
      <c r="EE110" s="311"/>
      <c r="EF110" s="311"/>
      <c r="EG110" s="311"/>
      <c r="EH110" s="311"/>
      <c r="EI110" s="311"/>
      <c r="EJ110" s="311"/>
      <c r="EK110" s="311"/>
      <c r="EL110" s="311"/>
      <c r="EM110" s="311"/>
      <c r="EN110" s="311"/>
      <c r="EO110" s="311"/>
      <c r="EP110" s="311"/>
      <c r="EQ110" s="311"/>
      <c r="ER110" s="311"/>
      <c r="ES110" s="311"/>
      <c r="ET110" s="311"/>
      <c r="EU110" s="311"/>
      <c r="EV110" s="311"/>
      <c r="EW110" s="311"/>
      <c r="EX110" s="311"/>
      <c r="EY110" s="311"/>
      <c r="EZ110" s="311"/>
      <c r="FA110" s="311"/>
      <c r="FB110" s="311"/>
      <c r="FC110" s="311"/>
      <c r="FD110" s="311"/>
      <c r="FE110" s="311"/>
      <c r="FF110" s="311"/>
      <c r="FG110" s="311"/>
      <c r="FH110" s="311"/>
      <c r="FI110" s="311"/>
      <c r="FJ110" s="311"/>
      <c r="FK110" s="311"/>
      <c r="FL110" s="311"/>
      <c r="FM110" s="311"/>
      <c r="FN110" s="311"/>
      <c r="FO110" s="311"/>
      <c r="FP110" s="311"/>
      <c r="FQ110" s="311"/>
      <c r="FR110" s="311"/>
      <c r="FS110" s="311"/>
      <c r="FT110" s="311"/>
      <c r="FU110" s="311"/>
      <c r="FV110" s="311"/>
      <c r="FW110" s="311"/>
      <c r="FX110" s="311"/>
      <c r="FY110" s="311"/>
      <c r="FZ110" s="311"/>
      <c r="GA110" s="311"/>
      <c r="GB110" s="311"/>
      <c r="GC110" s="311"/>
      <c r="GD110" s="311"/>
      <c r="GE110" s="311"/>
      <c r="GF110" s="311"/>
      <c r="GG110" s="311"/>
      <c r="GH110" s="311"/>
      <c r="GI110" s="311"/>
      <c r="GJ110" s="311"/>
      <c r="GK110" s="311"/>
      <c r="GL110" s="311"/>
      <c r="GM110" s="311"/>
      <c r="GN110" s="311"/>
      <c r="GO110" s="311"/>
      <c r="GP110" s="311"/>
      <c r="GQ110" s="311"/>
      <c r="GR110" s="311"/>
      <c r="GS110" s="311"/>
      <c r="GT110" s="311"/>
      <c r="GU110" s="311"/>
      <c r="GV110" s="311"/>
      <c r="GW110" s="311"/>
      <c r="GX110" s="311"/>
      <c r="GY110" s="311"/>
      <c r="GZ110" s="311"/>
      <c r="HA110" s="311"/>
      <c r="HB110" s="311"/>
      <c r="HC110" s="311"/>
      <c r="HD110" s="311"/>
      <c r="HE110" s="311"/>
      <c r="HF110" s="311"/>
      <c r="HG110" s="311"/>
      <c r="HH110" s="311"/>
      <c r="HI110" s="311"/>
      <c r="HJ110" s="311"/>
      <c r="HK110" s="311"/>
      <c r="HL110" s="311"/>
      <c r="HM110" s="311"/>
      <c r="HN110" s="311"/>
      <c r="HO110" s="311"/>
      <c r="HP110" s="311"/>
      <c r="HQ110" s="311"/>
      <c r="HR110" s="311"/>
      <c r="HS110" s="311"/>
      <c r="HT110" s="311"/>
      <c r="HU110" s="311"/>
      <c r="HV110" s="311"/>
      <c r="HW110" s="311"/>
      <c r="HX110" s="311"/>
      <c r="HY110" s="311"/>
      <c r="HZ110" s="311"/>
      <c r="IA110" s="311"/>
      <c r="IB110" s="311"/>
      <c r="IC110" s="311"/>
      <c r="ID110" s="311"/>
      <c r="IE110" s="311"/>
      <c r="IF110" s="311"/>
      <c r="IG110" s="311"/>
      <c r="IH110" s="311"/>
      <c r="II110" s="311"/>
      <c r="IJ110" s="311"/>
      <c r="IK110" s="311"/>
      <c r="IL110" s="311"/>
      <c r="IM110" s="311"/>
      <c r="IN110" s="311"/>
      <c r="IO110" s="311"/>
      <c r="IP110" s="311"/>
      <c r="IQ110" s="311"/>
      <c r="IR110" s="311"/>
      <c r="IS110" s="311"/>
      <c r="IT110" s="311"/>
      <c r="IU110" s="311"/>
      <c r="IV110" s="311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5" fitToWidth="1" orientation="landscape" pageOrder="downThenOver" paperSize="9" scale="73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7"/>
  <sheetViews>
    <sheetView workbookViewId="0" showGridLines="0" rightToLeft="1">
      <selection activeCell="B2" sqref="B2"/>
    </sheetView>
  </sheetViews>
  <sheetFormatPr defaultRowHeight="14.25"/>
  <cols>
    <col min="1" max="1" style="335" width="4.253365" customWidth="1"/>
    <col min="2" max="2" style="335" width="46.68369" customWidth="1"/>
    <col min="3" max="3" style="335" width="19.9581" customWidth="1"/>
    <col min="4" max="4" style="335" width="14.99871" customWidth="1"/>
    <col min="5" max="5" style="335" width="18.85601" customWidth="1"/>
    <col min="6" max="6" style="335" width="12.24349" customWidth="1"/>
    <col min="7" max="7" style="335" width="13.6211" customWidth="1"/>
    <col min="8" max="8" style="335" width="13.75886" customWidth="1"/>
    <col min="9" max="9" style="335" width="18.16721" customWidth="1"/>
    <col min="10" max="10" style="335" width="19.26929" customWidth="1"/>
    <col min="11" max="11" style="335" width="16.51408" customWidth="1"/>
    <col min="12" max="12" style="335" width="19.13153" customWidth="1"/>
    <col min="13" max="14" style="335" width="15.13647" customWidth="1"/>
    <col min="15" max="256" style="335"/>
  </cols>
  <sheetData>
    <row r="1" spans="1:256" ht="15" customHeight="1">
      <c r="B1" s="336" t="s">
        <v>31</v>
      </c>
      <c r="C1" s="337"/>
      <c r="D1" s="338"/>
      <c r="F1" s="339"/>
    </row>
    <row r="2" spans="1:256" ht="15" customHeight="1">
      <c r="B2" s="340" t="s">
        <v>1</v>
      </c>
      <c r="C2" s="341"/>
      <c r="D2" s="342"/>
      <c r="F2" s="339"/>
    </row>
    <row r="3" spans="1:256" ht="15" customHeight="1">
      <c r="B3" s="343" t="s">
        <v>2</v>
      </c>
      <c r="C3" s="344">
        <v>41364</v>
      </c>
      <c r="D3" s="345"/>
      <c r="F3" s="339"/>
    </row>
    <row r="4" spans="1:256" ht="15" customHeight="1">
      <c r="B4" s="343" t="s">
        <v>3</v>
      </c>
      <c r="C4" s="346" t="s">
        <v>4</v>
      </c>
      <c r="D4" s="345"/>
      <c r="F4" s="339"/>
    </row>
    <row r="5" spans="1:256" ht="15" customHeight="1">
      <c r="B5" s="343" t="s">
        <v>5</v>
      </c>
      <c r="C5" s="346" t="s">
        <v>6</v>
      </c>
      <c r="D5" s="345"/>
      <c r="F5" s="339"/>
    </row>
    <row r="6" spans="1:256" ht="15" customHeight="1">
      <c r="B6" s="343" t="s">
        <v>7</v>
      </c>
      <c r="C6" s="347">
        <v>162</v>
      </c>
      <c r="D6" s="345"/>
      <c r="F6" s="339"/>
    </row>
    <row r="8" spans="1:256">
      <c r="A8" s="348"/>
      <c r="B8" s="349" t="s">
        <v>71</v>
      </c>
      <c r="C8" s="350" t="s">
        <v>72</v>
      </c>
      <c r="D8" s="350" t="s">
        <v>73</v>
      </c>
      <c r="E8" s="350" t="s">
        <v>96</v>
      </c>
      <c r="F8" s="351" t="s">
        <v>44</v>
      </c>
      <c r="G8" s="352" t="s">
        <v>78</v>
      </c>
      <c r="H8" s="352" t="s">
        <v>79</v>
      </c>
      <c r="I8" s="352" t="s">
        <v>80</v>
      </c>
      <c r="J8" s="352" t="s">
        <v>81</v>
      </c>
      <c r="K8" s="352" t="s">
        <v>33</v>
      </c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  <c r="X8" s="348"/>
      <c r="Y8" s="348"/>
      <c r="Z8" s="348"/>
      <c r="AA8" s="348"/>
      <c r="AB8" s="348"/>
      <c r="AC8" s="348"/>
      <c r="AD8" s="348"/>
      <c r="AE8" s="348"/>
      <c r="AF8" s="348"/>
      <c r="AG8" s="348"/>
      <c r="AH8" s="348"/>
      <c r="AI8" s="348"/>
      <c r="AJ8" s="348"/>
      <c r="AK8" s="348"/>
      <c r="AL8" s="348"/>
      <c r="AM8" s="348"/>
      <c r="AN8" s="348"/>
      <c r="AO8" s="348"/>
      <c r="AP8" s="348"/>
      <c r="AQ8" s="348"/>
      <c r="AR8" s="348"/>
      <c r="AS8" s="348"/>
      <c r="AT8" s="348"/>
      <c r="AU8" s="348"/>
      <c r="AV8" s="348"/>
      <c r="AW8" s="348"/>
      <c r="AX8" s="348"/>
      <c r="AY8" s="348"/>
      <c r="AZ8" s="348"/>
      <c r="BA8" s="348"/>
      <c r="BB8" s="348"/>
      <c r="BC8" s="348"/>
      <c r="BD8" s="348"/>
      <c r="BE8" s="348"/>
      <c r="BF8" s="348"/>
      <c r="BG8" s="348"/>
      <c r="BH8" s="348"/>
      <c r="BI8" s="348"/>
      <c r="BJ8" s="348"/>
      <c r="BK8" s="348"/>
      <c r="BL8" s="348"/>
      <c r="BM8" s="348"/>
      <c r="BN8" s="348"/>
      <c r="BO8" s="348"/>
      <c r="BP8" s="348"/>
      <c r="BQ8" s="348"/>
      <c r="BR8" s="348"/>
      <c r="BS8" s="348"/>
      <c r="BT8" s="348"/>
      <c r="BU8" s="348"/>
      <c r="BV8" s="348"/>
      <c r="BW8" s="348"/>
      <c r="BX8" s="348"/>
      <c r="BY8" s="348"/>
      <c r="BZ8" s="348"/>
      <c r="CA8" s="348"/>
      <c r="CB8" s="348"/>
      <c r="CC8" s="348"/>
      <c r="CD8" s="348"/>
      <c r="CE8" s="348"/>
      <c r="CF8" s="348"/>
      <c r="CG8" s="348"/>
      <c r="CH8" s="348"/>
      <c r="CI8" s="348"/>
      <c r="CJ8" s="348"/>
      <c r="CK8" s="348"/>
      <c r="CL8" s="348"/>
      <c r="CM8" s="348"/>
      <c r="CN8" s="348"/>
      <c r="CO8" s="348"/>
      <c r="CP8" s="348"/>
      <c r="CQ8" s="348"/>
      <c r="CR8" s="348"/>
      <c r="CS8" s="348"/>
      <c r="CT8" s="348"/>
      <c r="CU8" s="348"/>
      <c r="CV8" s="348"/>
      <c r="CW8" s="348"/>
      <c r="CX8" s="348"/>
      <c r="CY8" s="348"/>
      <c r="CZ8" s="348"/>
      <c r="DA8" s="348"/>
      <c r="DB8" s="348"/>
      <c r="DC8" s="348"/>
      <c r="DD8" s="348"/>
      <c r="DE8" s="348"/>
      <c r="DF8" s="348"/>
      <c r="DG8" s="348"/>
      <c r="DH8" s="348"/>
      <c r="DI8" s="348"/>
      <c r="DJ8" s="348"/>
      <c r="DK8" s="348"/>
      <c r="DL8" s="348"/>
      <c r="DM8" s="348"/>
      <c r="DN8" s="348"/>
      <c r="DO8" s="348"/>
      <c r="DP8" s="348"/>
      <c r="DQ8" s="348"/>
      <c r="DR8" s="348"/>
      <c r="DS8" s="348"/>
      <c r="DT8" s="348"/>
      <c r="DU8" s="348"/>
      <c r="DV8" s="348"/>
      <c r="DW8" s="348"/>
      <c r="DX8" s="348"/>
      <c r="DY8" s="348"/>
      <c r="DZ8" s="348"/>
      <c r="EA8" s="348"/>
      <c r="EB8" s="348"/>
      <c r="EC8" s="348"/>
      <c r="ED8" s="348"/>
      <c r="EE8" s="348"/>
      <c r="EF8" s="348"/>
      <c r="EG8" s="348"/>
      <c r="EH8" s="348"/>
      <c r="EI8" s="348"/>
      <c r="EJ8" s="348"/>
      <c r="EK8" s="348"/>
      <c r="EL8" s="348"/>
      <c r="EM8" s="348"/>
      <c r="EN8" s="348"/>
      <c r="EO8" s="348"/>
      <c r="EP8" s="348"/>
      <c r="EQ8" s="348"/>
      <c r="ER8" s="348"/>
      <c r="ES8" s="348"/>
      <c r="ET8" s="348"/>
      <c r="EU8" s="348"/>
      <c r="EV8" s="348"/>
      <c r="EW8" s="348"/>
      <c r="EX8" s="348"/>
      <c r="EY8" s="348"/>
      <c r="EZ8" s="348"/>
      <c r="FA8" s="348"/>
      <c r="FB8" s="348"/>
      <c r="FC8" s="348"/>
      <c r="FD8" s="348"/>
      <c r="FE8" s="348"/>
      <c r="FF8" s="348"/>
      <c r="FG8" s="348"/>
      <c r="FH8" s="348"/>
      <c r="FI8" s="348"/>
      <c r="FJ8" s="348"/>
      <c r="FK8" s="348"/>
      <c r="FL8" s="348"/>
      <c r="FM8" s="348"/>
      <c r="FN8" s="348"/>
      <c r="FO8" s="348"/>
      <c r="FP8" s="348"/>
      <c r="FQ8" s="348"/>
      <c r="FR8" s="348"/>
      <c r="FS8" s="348"/>
      <c r="FT8" s="348"/>
      <c r="FU8" s="348"/>
      <c r="FV8" s="348"/>
      <c r="FW8" s="348"/>
      <c r="FX8" s="348"/>
      <c r="FY8" s="348"/>
      <c r="FZ8" s="348"/>
      <c r="GA8" s="348"/>
      <c r="GB8" s="348"/>
      <c r="GC8" s="348"/>
      <c r="GD8" s="348"/>
      <c r="GE8" s="348"/>
      <c r="GF8" s="348"/>
      <c r="GG8" s="348"/>
      <c r="GH8" s="348"/>
      <c r="GI8" s="348"/>
      <c r="GJ8" s="348"/>
      <c r="GK8" s="348"/>
      <c r="GL8" s="348"/>
      <c r="GM8" s="348"/>
      <c r="GN8" s="348"/>
      <c r="GO8" s="348"/>
      <c r="GP8" s="348"/>
      <c r="GQ8" s="348"/>
      <c r="GR8" s="348"/>
      <c r="GS8" s="348"/>
      <c r="GT8" s="348"/>
      <c r="GU8" s="348"/>
      <c r="GV8" s="348"/>
      <c r="GW8" s="348"/>
      <c r="GX8" s="348"/>
      <c r="GY8" s="348"/>
      <c r="GZ8" s="348"/>
      <c r="HA8" s="348"/>
      <c r="HB8" s="348"/>
      <c r="HC8" s="348"/>
      <c r="HD8" s="348"/>
      <c r="HE8" s="348"/>
      <c r="HF8" s="348"/>
      <c r="HG8" s="348"/>
      <c r="HH8" s="348"/>
      <c r="HI8" s="348"/>
      <c r="HJ8" s="348"/>
      <c r="HK8" s="348"/>
      <c r="HL8" s="348"/>
      <c r="HM8" s="348"/>
      <c r="HN8" s="348"/>
      <c r="HO8" s="348"/>
      <c r="HP8" s="348"/>
      <c r="HQ8" s="348"/>
      <c r="HR8" s="348"/>
      <c r="HS8" s="348"/>
      <c r="HT8" s="348"/>
      <c r="HU8" s="348"/>
      <c r="HV8" s="348"/>
      <c r="HW8" s="348"/>
      <c r="HX8" s="348"/>
      <c r="HY8" s="348"/>
      <c r="HZ8" s="348"/>
      <c r="IA8" s="348"/>
      <c r="IB8" s="348"/>
      <c r="IC8" s="348"/>
      <c r="ID8" s="348"/>
      <c r="IE8" s="348"/>
      <c r="IF8" s="348"/>
      <c r="IG8" s="348"/>
      <c r="IH8" s="348"/>
      <c r="II8" s="348"/>
      <c r="IJ8" s="348"/>
      <c r="IK8" s="348"/>
      <c r="IL8" s="348"/>
      <c r="IM8" s="348"/>
      <c r="IN8" s="348"/>
      <c r="IO8" s="348"/>
      <c r="IP8" s="348"/>
      <c r="IQ8" s="348"/>
      <c r="IR8" s="348"/>
      <c r="IS8" s="348"/>
      <c r="IT8" s="348"/>
      <c r="IU8" s="348"/>
      <c r="IV8" s="348"/>
    </row>
    <row r="9" spans="1:256">
      <c r="B9" s="353" t="s">
        <v>9</v>
      </c>
      <c r="C9" s="354"/>
      <c r="D9" s="354"/>
      <c r="E9" s="354"/>
      <c r="F9" s="354"/>
      <c r="G9" s="355"/>
      <c r="H9" s="356"/>
      <c r="I9" s="354"/>
      <c r="J9" s="354"/>
      <c r="K9" s="354"/>
    </row>
    <row r="10" spans="1:256">
      <c r="B10" s="357" t="s">
        <v>16</v>
      </c>
      <c r="C10" s="343"/>
      <c r="D10" s="343"/>
      <c r="E10" s="343"/>
      <c r="F10" s="343"/>
      <c r="G10" s="358"/>
      <c r="H10" s="359"/>
      <c r="I10" s="343"/>
      <c r="J10" s="343"/>
      <c r="K10" s="343"/>
    </row>
    <row r="11" spans="1:256">
      <c r="A11" s="343"/>
      <c r="B11" s="360" t="s">
        <v>82</v>
      </c>
      <c r="C11" s="343"/>
      <c r="D11" s="343"/>
      <c r="E11" s="343"/>
      <c r="F11" s="343"/>
      <c r="G11" s="361"/>
      <c r="H11" s="362"/>
      <c r="L11" s="343"/>
      <c r="M11" s="343"/>
      <c r="N11" s="343"/>
      <c r="O11" s="343"/>
      <c r="P11" s="343"/>
      <c r="Q11" s="343"/>
      <c r="R11" s="343"/>
      <c r="S11" s="343"/>
      <c r="T11" s="343"/>
      <c r="U11" s="343"/>
      <c r="V11" s="343"/>
      <c r="W11" s="343"/>
      <c r="X11" s="343"/>
      <c r="Y11" s="343"/>
      <c r="Z11" s="343"/>
      <c r="AA11" s="343"/>
      <c r="AB11" s="343"/>
      <c r="AC11" s="343"/>
      <c r="AD11" s="343"/>
      <c r="AE11" s="343"/>
      <c r="AF11" s="343"/>
      <c r="AG11" s="343"/>
      <c r="AH11" s="343"/>
      <c r="AI11" s="343"/>
      <c r="AJ11" s="343"/>
      <c r="AK11" s="343"/>
      <c r="AL11" s="343"/>
      <c r="AM11" s="343"/>
      <c r="AN11" s="343"/>
      <c r="AO11" s="343"/>
      <c r="AP11" s="343"/>
      <c r="AQ11" s="343"/>
      <c r="AR11" s="343"/>
      <c r="AS11" s="343"/>
      <c r="AT11" s="343"/>
      <c r="AU11" s="343"/>
      <c r="AV11" s="343"/>
      <c r="AW11" s="343"/>
      <c r="AX11" s="343"/>
      <c r="AY11" s="343"/>
      <c r="AZ11" s="343"/>
      <c r="BA11" s="343"/>
      <c r="BB11" s="343"/>
      <c r="BC11" s="343"/>
      <c r="BD11" s="343"/>
      <c r="BE11" s="343"/>
      <c r="BF11" s="343"/>
      <c r="BG11" s="343"/>
      <c r="BH11" s="343"/>
      <c r="BI11" s="343"/>
      <c r="BJ11" s="343"/>
      <c r="BK11" s="343"/>
      <c r="BL11" s="343"/>
      <c r="BM11" s="343"/>
      <c r="BN11" s="343"/>
      <c r="BO11" s="343"/>
      <c r="BP11" s="343"/>
      <c r="BQ11" s="343"/>
      <c r="BR11" s="343"/>
      <c r="BS11" s="343"/>
      <c r="BT11" s="343"/>
      <c r="BU11" s="343"/>
      <c r="BV11" s="343"/>
      <c r="BW11" s="343"/>
      <c r="BX11" s="343"/>
      <c r="BY11" s="343"/>
      <c r="BZ11" s="343"/>
      <c r="CA11" s="343"/>
      <c r="CB11" s="343"/>
      <c r="CC11" s="343"/>
      <c r="CD11" s="343"/>
      <c r="CE11" s="343"/>
      <c r="CF11" s="343"/>
      <c r="CG11" s="343"/>
      <c r="CH11" s="343"/>
      <c r="CI11" s="343"/>
      <c r="CJ11" s="343"/>
      <c r="CK11" s="343"/>
      <c r="CL11" s="343"/>
      <c r="CM11" s="343"/>
      <c r="CN11" s="343"/>
      <c r="CO11" s="343"/>
      <c r="CP11" s="343"/>
      <c r="CQ11" s="343"/>
      <c r="CR11" s="343"/>
      <c r="CS11" s="343"/>
      <c r="CT11" s="343"/>
      <c r="CU11" s="343"/>
      <c r="CV11" s="343"/>
      <c r="CW11" s="343"/>
      <c r="CX11" s="343"/>
      <c r="CY11" s="343"/>
      <c r="CZ11" s="343"/>
      <c r="DA11" s="343"/>
      <c r="DB11" s="343"/>
      <c r="DC11" s="343"/>
      <c r="DD11" s="343"/>
      <c r="DE11" s="343"/>
      <c r="DF11" s="343"/>
      <c r="DG11" s="343"/>
      <c r="DH11" s="343"/>
      <c r="DI11" s="343"/>
      <c r="DJ11" s="343"/>
      <c r="DK11" s="343"/>
      <c r="DL11" s="343"/>
      <c r="DM11" s="343"/>
      <c r="DN11" s="343"/>
      <c r="DO11" s="343"/>
      <c r="DP11" s="343"/>
      <c r="DQ11" s="343"/>
      <c r="DR11" s="343"/>
      <c r="DS11" s="343"/>
      <c r="DT11" s="343"/>
      <c r="DU11" s="343"/>
      <c r="DV11" s="343"/>
      <c r="DW11" s="343"/>
      <c r="DX11" s="343"/>
      <c r="DY11" s="343"/>
      <c r="DZ11" s="343"/>
      <c r="EA11" s="343"/>
      <c r="EB11" s="343"/>
      <c r="EC11" s="343"/>
      <c r="ED11" s="343"/>
      <c r="EE11" s="343"/>
      <c r="EF11" s="343"/>
      <c r="EG11" s="343"/>
      <c r="EH11" s="343"/>
      <c r="EI11" s="343"/>
      <c r="EJ11" s="343"/>
      <c r="EK11" s="343"/>
      <c r="EL11" s="343"/>
      <c r="EM11" s="343"/>
      <c r="EN11" s="343"/>
      <c r="EO11" s="343"/>
      <c r="EP11" s="343"/>
      <c r="EQ11" s="343"/>
      <c r="ER11" s="343"/>
      <c r="ES11" s="343"/>
      <c r="ET11" s="343"/>
      <c r="EU11" s="343"/>
      <c r="EV11" s="343"/>
      <c r="EW11" s="343"/>
      <c r="EX11" s="343"/>
      <c r="EY11" s="343"/>
      <c r="EZ11" s="343"/>
      <c r="FA11" s="343"/>
      <c r="FB11" s="343"/>
      <c r="FC11" s="343"/>
      <c r="FD11" s="343"/>
      <c r="FE11" s="343"/>
      <c r="FF11" s="343"/>
      <c r="FG11" s="343"/>
      <c r="FH11" s="343"/>
      <c r="FI11" s="343"/>
      <c r="FJ11" s="343"/>
      <c r="FK11" s="343"/>
      <c r="FL11" s="343"/>
      <c r="FM11" s="343"/>
      <c r="FN11" s="343"/>
      <c r="FO11" s="343"/>
      <c r="FP11" s="343"/>
      <c r="FQ11" s="343"/>
      <c r="FR11" s="343"/>
      <c r="FS11" s="343"/>
      <c r="FT11" s="343"/>
      <c r="FU11" s="343"/>
      <c r="FV11" s="343"/>
      <c r="FW11" s="343"/>
      <c r="FX11" s="343"/>
      <c r="FY11" s="343"/>
      <c r="FZ11" s="343"/>
      <c r="GA11" s="343"/>
      <c r="GB11" s="343"/>
      <c r="GC11" s="343"/>
      <c r="GD11" s="343"/>
      <c r="GE11" s="343"/>
      <c r="GF11" s="343"/>
      <c r="GG11" s="343"/>
      <c r="GH11" s="343"/>
      <c r="GI11" s="343"/>
      <c r="GJ11" s="343"/>
      <c r="GK11" s="343"/>
      <c r="GL11" s="343"/>
      <c r="GM11" s="343"/>
      <c r="GN11" s="343"/>
      <c r="GO11" s="343"/>
      <c r="GP11" s="343"/>
      <c r="GQ11" s="343"/>
      <c r="GR11" s="343"/>
      <c r="GS11" s="343"/>
      <c r="GT11" s="343"/>
      <c r="GU11" s="343"/>
      <c r="GV11" s="343"/>
      <c r="GW11" s="343"/>
      <c r="GX11" s="343"/>
      <c r="GY11" s="343"/>
      <c r="GZ11" s="343"/>
      <c r="HA11" s="343"/>
      <c r="HB11" s="343"/>
      <c r="HC11" s="343"/>
      <c r="HD11" s="343"/>
      <c r="HE11" s="343"/>
      <c r="HF11" s="343"/>
      <c r="HG11" s="343"/>
      <c r="HH11" s="343"/>
      <c r="HI11" s="343"/>
      <c r="HJ11" s="343"/>
      <c r="HK11" s="343"/>
      <c r="HL11" s="343"/>
      <c r="HM11" s="343"/>
      <c r="HN11" s="343"/>
      <c r="HO11" s="343"/>
      <c r="HP11" s="343"/>
      <c r="HQ11" s="343"/>
      <c r="HR11" s="343"/>
      <c r="HS11" s="343"/>
      <c r="HT11" s="343"/>
      <c r="HU11" s="343"/>
      <c r="HV11" s="343"/>
      <c r="HW11" s="343"/>
      <c r="HX11" s="343"/>
      <c r="HY11" s="343"/>
      <c r="HZ11" s="343"/>
      <c r="IA11" s="343"/>
      <c r="IB11" s="343"/>
      <c r="IC11" s="343"/>
      <c r="ID11" s="343"/>
      <c r="IE11" s="343"/>
      <c r="IF11" s="343"/>
      <c r="IG11" s="343"/>
      <c r="IH11" s="343"/>
      <c r="II11" s="343"/>
      <c r="IJ11" s="343"/>
      <c r="IK11" s="343"/>
      <c r="IL11" s="343"/>
      <c r="IM11" s="343"/>
      <c r="IN11" s="343"/>
      <c r="IO11" s="343"/>
      <c r="IP11" s="343"/>
      <c r="IQ11" s="343"/>
      <c r="IR11" s="343"/>
      <c r="IS11" s="343"/>
      <c r="IT11" s="343"/>
      <c r="IU11" s="343"/>
      <c r="IV11" s="343"/>
    </row>
    <row r="12" spans="1:256">
      <c r="B12" s="363" t="str">
        <v>אייסקיור אופציה א</v>
      </c>
      <c r="C12" s="341">
        <v>1127521</v>
      </c>
      <c r="D12" s="341" t="s">
        <v>216</v>
      </c>
      <c r="E12" s="341" t="s">
        <v>217</v>
      </c>
      <c r="F12" s="341" t="s">
        <v>86</v>
      </c>
      <c r="G12" s="361">
        <v>493985</v>
      </c>
      <c r="H12" s="362">
        <v>8.6</v>
      </c>
      <c r="I12" s="361">
        <v>42.48</v>
      </c>
      <c r="J12" s="364">
        <v>0.0682</v>
      </c>
      <c r="K12" s="364">
        <f>+I12/'סיכום נכסי הקרן'!total</f>
        <v>1.32747036652101e-06</v>
      </c>
    </row>
    <row r="13" spans="1:256">
      <c r="B13" s="363" t="str">
        <v>אפוסנס אופצ 2 למניה</v>
      </c>
      <c r="C13" s="341">
        <v>1119627</v>
      </c>
      <c r="D13" s="341" t="s">
        <v>220</v>
      </c>
      <c r="E13" s="341" t="s">
        <v>190</v>
      </c>
      <c r="F13" s="341" t="s">
        <v>86</v>
      </c>
      <c r="G13" s="361">
        <v>36700</v>
      </c>
      <c r="H13" s="362">
        <v>43</v>
      </c>
      <c r="I13" s="361">
        <v>15.78</v>
      </c>
      <c r="J13" s="364">
        <v>0.0233</v>
      </c>
      <c r="K13" s="364">
        <f>+I13/'סיכום נכסי הקרן'!total</f>
        <v>4.93113992083368e-07</v>
      </c>
    </row>
    <row r="14" spans="1:256">
      <c r="B14" s="363" t="str">
        <v>אפוסנס אופציה 1 למניה</v>
      </c>
      <c r="C14" s="341">
        <v>1119601</v>
      </c>
      <c r="D14" s="341" t="s">
        <v>220</v>
      </c>
      <c r="E14" s="341" t="s">
        <v>190</v>
      </c>
      <c r="F14" s="341" t="s">
        <v>86</v>
      </c>
      <c r="G14" s="361">
        <v>18350</v>
      </c>
      <c r="H14" s="362">
        <v>4.1</v>
      </c>
      <c r="I14" s="361">
        <v>0.75</v>
      </c>
      <c r="J14" s="364">
        <v>0.0233</v>
      </c>
      <c r="K14" s="364">
        <f>+I14/'סיכום נכסי הקרן'!total</f>
        <v>2.3436976810046e-08</v>
      </c>
    </row>
    <row r="15" spans="1:256">
      <c r="B15" s="363" t="str">
        <v>מדיקל אופציה 1</v>
      </c>
      <c r="C15" s="341">
        <v>1115781</v>
      </c>
      <c r="D15" s="341" t="s">
        <v>225</v>
      </c>
      <c r="E15" s="341" t="s">
        <v>197</v>
      </c>
      <c r="F15" s="341" t="s">
        <v>86</v>
      </c>
      <c r="G15" s="361">
        <v>130000</v>
      </c>
      <c r="H15" s="362">
        <v>85</v>
      </c>
      <c r="I15" s="361">
        <v>110.5</v>
      </c>
      <c r="J15" s="364">
        <v>0.1463</v>
      </c>
      <c r="K15" s="364">
        <f>+I15/'סיכום נכסי הקרן'!total</f>
        <v>3.45304791668011e-06</v>
      </c>
    </row>
    <row r="16" spans="1:256">
      <c r="B16" s="363" t="str">
        <v>מדיקל אופציה 2</v>
      </c>
      <c r="C16" s="341">
        <v>1126929</v>
      </c>
      <c r="D16" s="341" t="s">
        <v>225</v>
      </c>
      <c r="E16" s="341" t="s">
        <v>197</v>
      </c>
      <c r="F16" s="341" t="s">
        <v>86</v>
      </c>
      <c r="G16" s="361">
        <v>29881</v>
      </c>
      <c r="H16" s="362">
        <v>109.3</v>
      </c>
      <c r="I16" s="361">
        <v>32.66</v>
      </c>
      <c r="J16" s="364">
        <v>0.0238</v>
      </c>
      <c r="K16" s="364">
        <f>+I16/'סיכום נכסי הקרן'!total</f>
        <v>1.02060221682147e-06</v>
      </c>
    </row>
    <row r="17" spans="1:256">
      <c r="B17" s="363" t="str">
        <v>ריט 1 אופציה 6</v>
      </c>
      <c r="C17" s="341">
        <v>1127570</v>
      </c>
      <c r="D17" s="341" t="s">
        <v>140</v>
      </c>
      <c r="E17" s="341" t="s">
        <v>113</v>
      </c>
      <c r="F17" s="341" t="s">
        <v>86</v>
      </c>
      <c r="G17" s="361">
        <v>171650</v>
      </c>
      <c r="H17" s="362">
        <v>59</v>
      </c>
      <c r="I17" s="361">
        <v>101.27</v>
      </c>
      <c r="J17" s="364">
        <v>0.0183</v>
      </c>
      <c r="K17" s="364">
        <f>+I17/'סיכום נכסי הקרן'!total</f>
        <v>3.16461685540448e-06</v>
      </c>
    </row>
    <row r="18" spans="1:256">
      <c r="B18" s="363" t="str">
        <v>שמן נפט וגז אופציה 2</v>
      </c>
      <c r="C18" s="341">
        <v>1125038</v>
      </c>
      <c r="D18" s="341" t="s">
        <v>229</v>
      </c>
      <c r="E18" s="341" t="s">
        <v>173</v>
      </c>
      <c r="F18" s="341" t="s">
        <v>86</v>
      </c>
      <c r="G18" s="361">
        <v>3241024</v>
      </c>
      <c r="H18" s="362">
        <v>4.3</v>
      </c>
      <c r="I18" s="361">
        <v>139.36</v>
      </c>
      <c r="J18" s="364">
        <v>0.005</v>
      </c>
      <c r="K18" s="364">
        <f>+I18/'סיכום נכסי הקרן'!total</f>
        <v>4.35490278433068e-06</v>
      </c>
    </row>
    <row r="19" spans="1:256">
      <c r="B19" s="360" t="s">
        <v>90</v>
      </c>
      <c r="C19" s="343"/>
      <c r="D19" s="343"/>
      <c r="E19" s="343"/>
      <c r="F19" s="343"/>
      <c r="G19" s="358"/>
      <c r="H19" s="359"/>
      <c r="I19" s="358">
        <f>SUM(I12:I18)</f>
        <v>442.8</v>
      </c>
      <c r="J19" s="365"/>
      <c r="K19" s="365">
        <f>+I19/'סיכום נכסי הקרן'!total</f>
        <v>1.38371911086512e-05</v>
      </c>
    </row>
    <row r="20" spans="1:256">
      <c r="B20" s="366"/>
      <c r="G20" s="361"/>
      <c r="H20" s="362"/>
    </row>
    <row r="21" spans="1:256">
      <c r="B21" s="360" t="s">
        <v>91</v>
      </c>
      <c r="C21" s="343"/>
      <c r="D21" s="343"/>
      <c r="E21" s="343"/>
      <c r="F21" s="343"/>
      <c r="G21" s="361"/>
      <c r="H21" s="362"/>
    </row>
    <row r="22" spans="1:256">
      <c r="B22" s="363" t="str">
        <v>PLURISTEM THERAPEUT WARRANT</v>
      </c>
      <c r="C22" s="341" t="str">
        <v>US72940R1288</v>
      </c>
      <c r="D22" s="341" t="s">
        <v>233</v>
      </c>
      <c r="E22" s="341" t="s">
        <v>190</v>
      </c>
      <c r="F22" s="341" t="s">
        <v>36</v>
      </c>
      <c r="G22" s="361">
        <v>51072</v>
      </c>
      <c r="H22" s="362">
        <v>35</v>
      </c>
      <c r="I22" s="361">
        <v>17.88</v>
      </c>
      <c r="J22" s="364"/>
      <c r="K22" s="364">
        <f>+I22/'סיכום נכסי הקרן'!total</f>
        <v>5.58737527151497e-07</v>
      </c>
    </row>
    <row r="23" spans="1:256">
      <c r="A23" s="343"/>
      <c r="B23" s="360" t="s">
        <v>94</v>
      </c>
      <c r="C23" s="343"/>
      <c r="D23" s="343"/>
      <c r="E23" s="343"/>
      <c r="F23" s="343"/>
      <c r="G23" s="358"/>
      <c r="H23" s="359"/>
      <c r="I23" s="358">
        <f>SUM(I22)</f>
        <v>17.88</v>
      </c>
      <c r="J23" s="365"/>
      <c r="K23" s="365">
        <f>+I23/'סיכום נכסי הקרן'!total</f>
        <v>5.58737527151497e-07</v>
      </c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3"/>
      <c r="W23" s="343"/>
      <c r="X23" s="343"/>
      <c r="Y23" s="343"/>
      <c r="Z23" s="343"/>
      <c r="AA23" s="343"/>
      <c r="AB23" s="343"/>
      <c r="AC23" s="343"/>
      <c r="AD23" s="343"/>
      <c r="AE23" s="343"/>
      <c r="AF23" s="343"/>
      <c r="AG23" s="343"/>
      <c r="AH23" s="343"/>
      <c r="AI23" s="343"/>
      <c r="AJ23" s="343"/>
      <c r="AK23" s="343"/>
      <c r="AL23" s="343"/>
      <c r="AM23" s="343"/>
      <c r="AN23" s="343"/>
      <c r="AO23" s="343"/>
      <c r="AP23" s="343"/>
      <c r="AQ23" s="343"/>
      <c r="AR23" s="343"/>
      <c r="AS23" s="343"/>
      <c r="AT23" s="343"/>
      <c r="AU23" s="343"/>
      <c r="AV23" s="343"/>
      <c r="AW23" s="343"/>
      <c r="AX23" s="343"/>
      <c r="AY23" s="343"/>
      <c r="AZ23" s="343"/>
      <c r="BA23" s="343"/>
      <c r="BB23" s="343"/>
      <c r="BC23" s="343"/>
      <c r="BD23" s="343"/>
      <c r="BE23" s="343"/>
      <c r="BF23" s="343"/>
      <c r="BG23" s="343"/>
      <c r="BH23" s="343"/>
      <c r="BI23" s="343"/>
      <c r="BJ23" s="343"/>
      <c r="BK23" s="343"/>
      <c r="BL23" s="343"/>
      <c r="BM23" s="343"/>
      <c r="BN23" s="343"/>
      <c r="BO23" s="343"/>
      <c r="BP23" s="343"/>
      <c r="BQ23" s="343"/>
      <c r="BR23" s="343"/>
      <c r="BS23" s="343"/>
      <c r="BT23" s="343"/>
      <c r="BU23" s="343"/>
      <c r="BV23" s="343"/>
      <c r="BW23" s="343"/>
      <c r="BX23" s="343"/>
      <c r="BY23" s="343"/>
      <c r="BZ23" s="343"/>
      <c r="CA23" s="343"/>
      <c r="CB23" s="343"/>
      <c r="CC23" s="343"/>
      <c r="CD23" s="343"/>
      <c r="CE23" s="343"/>
      <c r="CF23" s="343"/>
      <c r="CG23" s="343"/>
      <c r="CH23" s="343"/>
      <c r="CI23" s="343"/>
      <c r="CJ23" s="343"/>
      <c r="CK23" s="343"/>
      <c r="CL23" s="343"/>
      <c r="CM23" s="343"/>
      <c r="CN23" s="343"/>
      <c r="CO23" s="343"/>
      <c r="CP23" s="343"/>
      <c r="CQ23" s="343"/>
      <c r="CR23" s="343"/>
      <c r="CS23" s="343"/>
      <c r="CT23" s="343"/>
      <c r="CU23" s="343"/>
      <c r="CV23" s="343"/>
      <c r="CW23" s="343"/>
      <c r="CX23" s="343"/>
      <c r="CY23" s="343"/>
      <c r="CZ23" s="343"/>
      <c r="DA23" s="343"/>
      <c r="DB23" s="343"/>
      <c r="DC23" s="343"/>
      <c r="DD23" s="343"/>
      <c r="DE23" s="343"/>
      <c r="DF23" s="343"/>
      <c r="DG23" s="343"/>
      <c r="DH23" s="343"/>
      <c r="DI23" s="343"/>
      <c r="DJ23" s="343"/>
      <c r="DK23" s="343"/>
      <c r="DL23" s="343"/>
      <c r="DM23" s="343"/>
      <c r="DN23" s="343"/>
      <c r="DO23" s="343"/>
      <c r="DP23" s="343"/>
      <c r="DQ23" s="343"/>
      <c r="DR23" s="343"/>
      <c r="DS23" s="343"/>
      <c r="DT23" s="343"/>
      <c r="DU23" s="343"/>
      <c r="DV23" s="343"/>
      <c r="DW23" s="343"/>
      <c r="DX23" s="343"/>
      <c r="DY23" s="343"/>
      <c r="DZ23" s="343"/>
      <c r="EA23" s="343"/>
      <c r="EB23" s="343"/>
      <c r="EC23" s="343"/>
      <c r="ED23" s="343"/>
      <c r="EE23" s="343"/>
      <c r="EF23" s="343"/>
      <c r="EG23" s="343"/>
      <c r="EH23" s="343"/>
      <c r="EI23" s="343"/>
      <c r="EJ23" s="343"/>
      <c r="EK23" s="343"/>
      <c r="EL23" s="343"/>
      <c r="EM23" s="343"/>
      <c r="EN23" s="343"/>
      <c r="EO23" s="343"/>
      <c r="EP23" s="343"/>
      <c r="EQ23" s="343"/>
      <c r="ER23" s="343"/>
      <c r="ES23" s="343"/>
      <c r="ET23" s="343"/>
      <c r="EU23" s="343"/>
      <c r="EV23" s="343"/>
      <c r="EW23" s="343"/>
      <c r="EX23" s="343"/>
      <c r="EY23" s="343"/>
      <c r="EZ23" s="343"/>
      <c r="FA23" s="343"/>
      <c r="FB23" s="343"/>
      <c r="FC23" s="343"/>
      <c r="FD23" s="343"/>
      <c r="FE23" s="343"/>
      <c r="FF23" s="343"/>
      <c r="FG23" s="343"/>
      <c r="FH23" s="343"/>
      <c r="FI23" s="343"/>
      <c r="FJ23" s="343"/>
      <c r="FK23" s="343"/>
      <c r="FL23" s="343"/>
      <c r="FM23" s="343"/>
      <c r="FN23" s="343"/>
      <c r="FO23" s="343"/>
      <c r="FP23" s="343"/>
      <c r="FQ23" s="343"/>
      <c r="FR23" s="343"/>
      <c r="FS23" s="343"/>
      <c r="FT23" s="343"/>
      <c r="FU23" s="343"/>
      <c r="FV23" s="343"/>
      <c r="FW23" s="343"/>
      <c r="FX23" s="343"/>
      <c r="FY23" s="343"/>
      <c r="FZ23" s="343"/>
      <c r="GA23" s="343"/>
      <c r="GB23" s="343"/>
      <c r="GC23" s="343"/>
      <c r="GD23" s="343"/>
      <c r="GE23" s="343"/>
      <c r="GF23" s="343"/>
      <c r="GG23" s="343"/>
      <c r="GH23" s="343"/>
      <c r="GI23" s="343"/>
      <c r="GJ23" s="343"/>
      <c r="GK23" s="343"/>
      <c r="GL23" s="343"/>
      <c r="GM23" s="343"/>
      <c r="GN23" s="343"/>
      <c r="GO23" s="343"/>
      <c r="GP23" s="343"/>
      <c r="GQ23" s="343"/>
      <c r="GR23" s="343"/>
      <c r="GS23" s="343"/>
      <c r="GT23" s="343"/>
      <c r="GU23" s="343"/>
      <c r="GV23" s="343"/>
      <c r="GW23" s="343"/>
      <c r="GX23" s="343"/>
      <c r="GY23" s="343"/>
      <c r="GZ23" s="343"/>
      <c r="HA23" s="343"/>
      <c r="HB23" s="343"/>
      <c r="HC23" s="343"/>
      <c r="HD23" s="343"/>
      <c r="HE23" s="343"/>
      <c r="HF23" s="343"/>
      <c r="HG23" s="343"/>
      <c r="HH23" s="343"/>
      <c r="HI23" s="343"/>
      <c r="HJ23" s="343"/>
      <c r="HK23" s="343"/>
      <c r="HL23" s="343"/>
      <c r="HM23" s="343"/>
      <c r="HN23" s="343"/>
      <c r="HO23" s="343"/>
      <c r="HP23" s="343"/>
      <c r="HQ23" s="343"/>
      <c r="HR23" s="343"/>
      <c r="HS23" s="343"/>
      <c r="HT23" s="343"/>
      <c r="HU23" s="343"/>
      <c r="HV23" s="343"/>
      <c r="HW23" s="343"/>
      <c r="HX23" s="343"/>
      <c r="HY23" s="343"/>
      <c r="HZ23" s="343"/>
      <c r="IA23" s="343"/>
      <c r="IB23" s="343"/>
      <c r="IC23" s="343"/>
      <c r="ID23" s="343"/>
      <c r="IE23" s="343"/>
      <c r="IF23" s="343"/>
      <c r="IG23" s="343"/>
      <c r="IH23" s="343"/>
      <c r="II23" s="343"/>
      <c r="IJ23" s="343"/>
      <c r="IK23" s="343"/>
      <c r="IL23" s="343"/>
      <c r="IM23" s="343"/>
      <c r="IN23" s="343"/>
      <c r="IO23" s="343"/>
      <c r="IP23" s="343"/>
      <c r="IQ23" s="343"/>
      <c r="IR23" s="343"/>
      <c r="IS23" s="343"/>
      <c r="IT23" s="343"/>
      <c r="IU23" s="343"/>
      <c r="IV23" s="343"/>
    </row>
    <row r="24" spans="1:256">
      <c r="B24" s="367"/>
      <c r="G24" s="361"/>
      <c r="H24" s="362"/>
    </row>
    <row r="25" spans="1:256">
      <c r="A25" s="343"/>
      <c r="B25" s="357" t="str">
        <v>כתבי אופציה (7) סה"כ</v>
      </c>
      <c r="C25" s="343"/>
      <c r="D25" s="343"/>
      <c r="E25" s="343"/>
      <c r="F25" s="343"/>
      <c r="G25" s="358"/>
      <c r="H25" s="359"/>
      <c r="I25" s="358">
        <f>+I19+I23</f>
        <v>460.68</v>
      </c>
      <c r="J25" s="365"/>
      <c r="K25" s="365">
        <f>+I25/'סיכום נכסי הקרן'!total</f>
        <v>1.43959286358027e-05</v>
      </c>
      <c r="L25" s="343"/>
      <c r="M25" s="343"/>
      <c r="N25" s="343"/>
      <c r="O25" s="343"/>
      <c r="P25" s="343"/>
      <c r="Q25" s="343"/>
      <c r="R25" s="343"/>
      <c r="S25" s="343"/>
      <c r="T25" s="343"/>
      <c r="U25" s="343"/>
      <c r="V25" s="343"/>
      <c r="W25" s="343"/>
      <c r="X25" s="343"/>
      <c r="Y25" s="343"/>
      <c r="Z25" s="343"/>
      <c r="AA25" s="343"/>
      <c r="AB25" s="343"/>
      <c r="AC25" s="343"/>
      <c r="AD25" s="343"/>
      <c r="AE25" s="343"/>
      <c r="AF25" s="343"/>
      <c r="AG25" s="343"/>
      <c r="AH25" s="343"/>
      <c r="AI25" s="343"/>
      <c r="AJ25" s="343"/>
      <c r="AK25" s="343"/>
      <c r="AL25" s="343"/>
      <c r="AM25" s="343"/>
      <c r="AN25" s="343"/>
      <c r="AO25" s="343"/>
      <c r="AP25" s="343"/>
      <c r="AQ25" s="343"/>
      <c r="AR25" s="343"/>
      <c r="AS25" s="343"/>
      <c r="AT25" s="343"/>
      <c r="AU25" s="343"/>
      <c r="AV25" s="343"/>
      <c r="AW25" s="343"/>
      <c r="AX25" s="343"/>
      <c r="AY25" s="343"/>
      <c r="AZ25" s="343"/>
      <c r="BA25" s="343"/>
      <c r="BB25" s="343"/>
      <c r="BC25" s="343"/>
      <c r="BD25" s="343"/>
      <c r="BE25" s="343"/>
      <c r="BF25" s="343"/>
      <c r="BG25" s="343"/>
      <c r="BH25" s="343"/>
      <c r="BI25" s="343"/>
      <c r="BJ25" s="343"/>
      <c r="BK25" s="343"/>
      <c r="BL25" s="343"/>
      <c r="BM25" s="343"/>
      <c r="BN25" s="343"/>
      <c r="BO25" s="343"/>
      <c r="BP25" s="343"/>
      <c r="BQ25" s="343"/>
      <c r="BR25" s="343"/>
      <c r="BS25" s="343"/>
      <c r="BT25" s="343"/>
      <c r="BU25" s="343"/>
      <c r="BV25" s="343"/>
      <c r="BW25" s="343"/>
      <c r="BX25" s="343"/>
      <c r="BY25" s="343"/>
      <c r="BZ25" s="343"/>
      <c r="CA25" s="343"/>
      <c r="CB25" s="343"/>
      <c r="CC25" s="343"/>
      <c r="CD25" s="343"/>
      <c r="CE25" s="343"/>
      <c r="CF25" s="343"/>
      <c r="CG25" s="343"/>
      <c r="CH25" s="343"/>
      <c r="CI25" s="343"/>
      <c r="CJ25" s="343"/>
      <c r="CK25" s="343"/>
      <c r="CL25" s="343"/>
      <c r="CM25" s="343"/>
      <c r="CN25" s="343"/>
      <c r="CO25" s="343"/>
      <c r="CP25" s="343"/>
      <c r="CQ25" s="343"/>
      <c r="CR25" s="343"/>
      <c r="CS25" s="343"/>
      <c r="CT25" s="343"/>
      <c r="CU25" s="343"/>
      <c r="CV25" s="343"/>
      <c r="CW25" s="343"/>
      <c r="CX25" s="343"/>
      <c r="CY25" s="343"/>
      <c r="CZ25" s="343"/>
      <c r="DA25" s="343"/>
      <c r="DB25" s="343"/>
      <c r="DC25" s="343"/>
      <c r="DD25" s="343"/>
      <c r="DE25" s="343"/>
      <c r="DF25" s="343"/>
      <c r="DG25" s="343"/>
      <c r="DH25" s="343"/>
      <c r="DI25" s="343"/>
      <c r="DJ25" s="343"/>
      <c r="DK25" s="343"/>
      <c r="DL25" s="343"/>
      <c r="DM25" s="343"/>
      <c r="DN25" s="343"/>
      <c r="DO25" s="343"/>
      <c r="DP25" s="343"/>
      <c r="DQ25" s="343"/>
      <c r="DR25" s="343"/>
      <c r="DS25" s="343"/>
      <c r="DT25" s="343"/>
      <c r="DU25" s="343"/>
      <c r="DV25" s="343"/>
      <c r="DW25" s="343"/>
      <c r="DX25" s="343"/>
      <c r="DY25" s="343"/>
      <c r="DZ25" s="343"/>
      <c r="EA25" s="343"/>
      <c r="EB25" s="343"/>
      <c r="EC25" s="343"/>
      <c r="ED25" s="343"/>
      <c r="EE25" s="343"/>
      <c r="EF25" s="343"/>
      <c r="EG25" s="343"/>
      <c r="EH25" s="343"/>
      <c r="EI25" s="343"/>
      <c r="EJ25" s="343"/>
      <c r="EK25" s="343"/>
      <c r="EL25" s="343"/>
      <c r="EM25" s="343"/>
      <c r="EN25" s="343"/>
      <c r="EO25" s="343"/>
      <c r="EP25" s="343"/>
      <c r="EQ25" s="343"/>
      <c r="ER25" s="343"/>
      <c r="ES25" s="343"/>
      <c r="ET25" s="343"/>
      <c r="EU25" s="343"/>
      <c r="EV25" s="343"/>
      <c r="EW25" s="343"/>
      <c r="EX25" s="343"/>
      <c r="EY25" s="343"/>
      <c r="EZ25" s="343"/>
      <c r="FA25" s="343"/>
      <c r="FB25" s="343"/>
      <c r="FC25" s="343"/>
      <c r="FD25" s="343"/>
      <c r="FE25" s="343"/>
      <c r="FF25" s="343"/>
      <c r="FG25" s="343"/>
      <c r="FH25" s="343"/>
      <c r="FI25" s="343"/>
      <c r="FJ25" s="343"/>
      <c r="FK25" s="343"/>
      <c r="FL25" s="343"/>
      <c r="FM25" s="343"/>
      <c r="FN25" s="343"/>
      <c r="FO25" s="343"/>
      <c r="FP25" s="343"/>
      <c r="FQ25" s="343"/>
      <c r="FR25" s="343"/>
      <c r="FS25" s="343"/>
      <c r="FT25" s="343"/>
      <c r="FU25" s="343"/>
      <c r="FV25" s="343"/>
      <c r="FW25" s="343"/>
      <c r="FX25" s="343"/>
      <c r="FY25" s="343"/>
      <c r="FZ25" s="343"/>
      <c r="GA25" s="343"/>
      <c r="GB25" s="343"/>
      <c r="GC25" s="343"/>
      <c r="GD25" s="343"/>
      <c r="GE25" s="343"/>
      <c r="GF25" s="343"/>
      <c r="GG25" s="343"/>
      <c r="GH25" s="343"/>
      <c r="GI25" s="343"/>
      <c r="GJ25" s="343"/>
      <c r="GK25" s="343"/>
      <c r="GL25" s="343"/>
      <c r="GM25" s="343"/>
      <c r="GN25" s="343"/>
      <c r="GO25" s="343"/>
      <c r="GP25" s="343"/>
      <c r="GQ25" s="343"/>
      <c r="GR25" s="343"/>
      <c r="GS25" s="343"/>
      <c r="GT25" s="343"/>
      <c r="GU25" s="343"/>
      <c r="GV25" s="343"/>
      <c r="GW25" s="343"/>
      <c r="GX25" s="343"/>
      <c r="GY25" s="343"/>
      <c r="GZ25" s="343"/>
      <c r="HA25" s="343"/>
      <c r="HB25" s="343"/>
      <c r="HC25" s="343"/>
      <c r="HD25" s="343"/>
      <c r="HE25" s="343"/>
      <c r="HF25" s="343"/>
      <c r="HG25" s="343"/>
      <c r="HH25" s="343"/>
      <c r="HI25" s="343"/>
      <c r="HJ25" s="343"/>
      <c r="HK25" s="343"/>
      <c r="HL25" s="343"/>
      <c r="HM25" s="343"/>
      <c r="HN25" s="343"/>
      <c r="HO25" s="343"/>
      <c r="HP25" s="343"/>
      <c r="HQ25" s="343"/>
      <c r="HR25" s="343"/>
      <c r="HS25" s="343"/>
      <c r="HT25" s="343"/>
      <c r="HU25" s="343"/>
      <c r="HV25" s="343"/>
      <c r="HW25" s="343"/>
      <c r="HX25" s="343"/>
      <c r="HY25" s="343"/>
      <c r="HZ25" s="343"/>
      <c r="IA25" s="343"/>
      <c r="IB25" s="343"/>
      <c r="IC25" s="343"/>
      <c r="ID25" s="343"/>
      <c r="IE25" s="343"/>
      <c r="IF25" s="343"/>
      <c r="IG25" s="343"/>
      <c r="IH25" s="343"/>
      <c r="II25" s="343"/>
      <c r="IJ25" s="343"/>
      <c r="IK25" s="343"/>
      <c r="IL25" s="343"/>
      <c r="IM25" s="343"/>
      <c r="IN25" s="343"/>
      <c r="IO25" s="343"/>
      <c r="IP25" s="343"/>
      <c r="IQ25" s="343"/>
      <c r="IR25" s="343"/>
      <c r="IS25" s="343"/>
      <c r="IT25" s="343"/>
      <c r="IU25" s="343"/>
      <c r="IV25" s="343"/>
    </row>
    <row r="26" spans="1:256">
      <c r="B26" s="368"/>
      <c r="C26" s="369"/>
      <c r="D26" s="369"/>
      <c r="E26" s="369"/>
      <c r="F26" s="369"/>
      <c r="G26" s="370"/>
      <c r="H26" s="371"/>
      <c r="I26" s="369"/>
      <c r="J26" s="369"/>
      <c r="K26" s="369"/>
    </row>
    <row r="27" spans="1:256">
      <c r="A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343"/>
      <c r="AB27" s="343"/>
      <c r="AC27" s="343"/>
      <c r="AD27" s="343"/>
      <c r="AE27" s="343"/>
      <c r="AF27" s="343"/>
      <c r="AG27" s="343"/>
      <c r="AH27" s="343"/>
      <c r="AI27" s="343"/>
      <c r="AJ27" s="343"/>
      <c r="AK27" s="343"/>
      <c r="AL27" s="343"/>
      <c r="AM27" s="343"/>
      <c r="AN27" s="343"/>
      <c r="AO27" s="343"/>
      <c r="AP27" s="343"/>
      <c r="AQ27" s="343"/>
      <c r="AR27" s="343"/>
      <c r="AS27" s="343"/>
      <c r="AT27" s="343"/>
      <c r="AU27" s="343"/>
      <c r="AV27" s="343"/>
      <c r="AW27" s="343"/>
      <c r="AX27" s="343"/>
      <c r="AY27" s="343"/>
      <c r="AZ27" s="343"/>
      <c r="BA27" s="343"/>
      <c r="BB27" s="343"/>
      <c r="BC27" s="343"/>
      <c r="BD27" s="343"/>
      <c r="BE27" s="343"/>
      <c r="BF27" s="343"/>
      <c r="BG27" s="343"/>
      <c r="BH27" s="343"/>
      <c r="BI27" s="343"/>
      <c r="BJ27" s="343"/>
      <c r="BK27" s="343"/>
      <c r="BL27" s="343"/>
      <c r="BM27" s="343"/>
      <c r="BN27" s="343"/>
      <c r="BO27" s="343"/>
      <c r="BP27" s="343"/>
      <c r="BQ27" s="343"/>
      <c r="BR27" s="343"/>
      <c r="BS27" s="343"/>
      <c r="BT27" s="343"/>
      <c r="BU27" s="343"/>
      <c r="BV27" s="343"/>
      <c r="BW27" s="343"/>
      <c r="BX27" s="343"/>
      <c r="BY27" s="343"/>
      <c r="BZ27" s="343"/>
      <c r="CA27" s="343"/>
      <c r="CB27" s="343"/>
      <c r="CC27" s="343"/>
      <c r="CD27" s="343"/>
      <c r="CE27" s="343"/>
      <c r="CF27" s="343"/>
      <c r="CG27" s="343"/>
      <c r="CH27" s="343"/>
      <c r="CI27" s="343"/>
      <c r="CJ27" s="343"/>
      <c r="CK27" s="343"/>
      <c r="CL27" s="343"/>
      <c r="CM27" s="343"/>
      <c r="CN27" s="343"/>
      <c r="CO27" s="343"/>
      <c r="CP27" s="343"/>
      <c r="CQ27" s="343"/>
      <c r="CR27" s="343"/>
      <c r="CS27" s="343"/>
      <c r="CT27" s="343"/>
      <c r="CU27" s="343"/>
      <c r="CV27" s="343"/>
      <c r="CW27" s="343"/>
      <c r="CX27" s="343"/>
      <c r="CY27" s="343"/>
      <c r="CZ27" s="343"/>
      <c r="DA27" s="343"/>
      <c r="DB27" s="343"/>
      <c r="DC27" s="343"/>
      <c r="DD27" s="343"/>
      <c r="DE27" s="343"/>
      <c r="DF27" s="343"/>
      <c r="DG27" s="343"/>
      <c r="DH27" s="343"/>
      <c r="DI27" s="343"/>
      <c r="DJ27" s="343"/>
      <c r="DK27" s="343"/>
      <c r="DL27" s="343"/>
      <c r="DM27" s="343"/>
      <c r="DN27" s="343"/>
      <c r="DO27" s="343"/>
      <c r="DP27" s="343"/>
      <c r="DQ27" s="343"/>
      <c r="DR27" s="343"/>
      <c r="DS27" s="343"/>
      <c r="DT27" s="343"/>
      <c r="DU27" s="343"/>
      <c r="DV27" s="343"/>
      <c r="DW27" s="343"/>
      <c r="DX27" s="343"/>
      <c r="DY27" s="343"/>
      <c r="DZ27" s="343"/>
      <c r="EA27" s="343"/>
      <c r="EB27" s="343"/>
      <c r="EC27" s="343"/>
      <c r="ED27" s="343"/>
      <c r="EE27" s="343"/>
      <c r="EF27" s="343"/>
      <c r="EG27" s="343"/>
      <c r="EH27" s="343"/>
      <c r="EI27" s="343"/>
      <c r="EJ27" s="343"/>
      <c r="EK27" s="343"/>
      <c r="EL27" s="343"/>
      <c r="EM27" s="343"/>
      <c r="EN27" s="343"/>
      <c r="EO27" s="343"/>
      <c r="EP27" s="343"/>
      <c r="EQ27" s="343"/>
      <c r="ER27" s="343"/>
      <c r="ES27" s="343"/>
      <c r="ET27" s="343"/>
      <c r="EU27" s="343"/>
      <c r="EV27" s="343"/>
      <c r="EW27" s="343"/>
      <c r="EX27" s="343"/>
      <c r="EY27" s="343"/>
      <c r="EZ27" s="343"/>
      <c r="FA27" s="343"/>
      <c r="FB27" s="343"/>
      <c r="FC27" s="343"/>
      <c r="FD27" s="343"/>
      <c r="FE27" s="343"/>
      <c r="FF27" s="343"/>
      <c r="FG27" s="343"/>
      <c r="FH27" s="343"/>
      <c r="FI27" s="343"/>
      <c r="FJ27" s="343"/>
      <c r="FK27" s="343"/>
      <c r="FL27" s="343"/>
      <c r="FM27" s="343"/>
      <c r="FN27" s="343"/>
      <c r="FO27" s="343"/>
      <c r="FP27" s="343"/>
      <c r="FQ27" s="343"/>
      <c r="FR27" s="343"/>
      <c r="FS27" s="343"/>
      <c r="FT27" s="343"/>
      <c r="FU27" s="343"/>
      <c r="FV27" s="343"/>
      <c r="FW27" s="343"/>
      <c r="FX27" s="343"/>
      <c r="FY27" s="343"/>
      <c r="FZ27" s="343"/>
      <c r="GA27" s="343"/>
      <c r="GB27" s="343"/>
      <c r="GC27" s="343"/>
      <c r="GD27" s="343"/>
      <c r="GE27" s="343"/>
      <c r="GF27" s="343"/>
      <c r="GG27" s="343"/>
      <c r="GH27" s="343"/>
      <c r="GI27" s="343"/>
      <c r="GJ27" s="343"/>
      <c r="GK27" s="343"/>
      <c r="GL27" s="343"/>
      <c r="GM27" s="343"/>
      <c r="GN27" s="343"/>
      <c r="GO27" s="343"/>
      <c r="GP27" s="343"/>
      <c r="GQ27" s="343"/>
      <c r="GR27" s="343"/>
      <c r="GS27" s="343"/>
      <c r="GT27" s="343"/>
      <c r="GU27" s="343"/>
      <c r="GV27" s="343"/>
      <c r="GW27" s="343"/>
      <c r="GX27" s="343"/>
      <c r="GY27" s="343"/>
      <c r="GZ27" s="343"/>
      <c r="HA27" s="343"/>
      <c r="HB27" s="343"/>
      <c r="HC27" s="343"/>
      <c r="HD27" s="343"/>
      <c r="HE27" s="343"/>
      <c r="HF27" s="343"/>
      <c r="HG27" s="343"/>
      <c r="HH27" s="343"/>
      <c r="HI27" s="343"/>
      <c r="HJ27" s="343"/>
      <c r="HK27" s="343"/>
      <c r="HL27" s="343"/>
      <c r="HM27" s="343"/>
      <c r="HN27" s="343"/>
      <c r="HO27" s="343"/>
      <c r="HP27" s="343"/>
      <c r="HQ27" s="343"/>
      <c r="HR27" s="343"/>
      <c r="HS27" s="343"/>
      <c r="HT27" s="343"/>
      <c r="HU27" s="343"/>
      <c r="HV27" s="343"/>
      <c r="HW27" s="343"/>
      <c r="HX27" s="343"/>
      <c r="HY27" s="343"/>
      <c r="HZ27" s="343"/>
      <c r="IA27" s="343"/>
      <c r="IB27" s="343"/>
      <c r="IC27" s="343"/>
      <c r="ID27" s="343"/>
      <c r="IE27" s="343"/>
      <c r="IF27" s="343"/>
      <c r="IG27" s="343"/>
      <c r="IH27" s="343"/>
      <c r="II27" s="343"/>
      <c r="IJ27" s="343"/>
      <c r="IK27" s="343"/>
      <c r="IL27" s="343"/>
      <c r="IM27" s="343"/>
      <c r="IN27" s="343"/>
      <c r="IO27" s="343"/>
      <c r="IP27" s="343"/>
      <c r="IQ27" s="343"/>
      <c r="IR27" s="343"/>
      <c r="IS27" s="343"/>
      <c r="IT27" s="343"/>
      <c r="IU27" s="343"/>
      <c r="IV27" s="343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 selectUnlockedCells="1"/>
  <hyperlinks>
    <hyperlink ref="B2" location="Menu!A1"/>
  </hyperlinks>
  <printOptions/>
  <pageMargins left="0" right="0" top="0.748" bottom="0.748" header="0.315" footer="0.315"/>
  <pageSetup blackAndWhite="0" cellComments="none" copies="1" draft="0" errors="displayed" firstPageNumber="1" fitToHeight="1" fitToWidth="1" orientation="landscape" pageOrder="downThenOver" paperSize="9" scale="73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1.1204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2013-06-02T07:03:04Z</dcterms:modified>
  <dc:title/>
  <dcterms:created xsi:type="dcterms:W3CDTF">2013-05-13T08:05:14Z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Archive">
    <vt:lpwstr>0</vt:lpwstr>
  </property>
  <property fmtid="{D5CDD505-2E9C-101B-9397-08002B2CF9AE}" pid="29" name="MainTitle">
    <vt:lpwstr/>
  </property>
  <property fmtid="{D5CDD505-2E9C-101B-9397-08002B2CF9AE}" pid="29" name="PublishingExpirationDate">
    <vt:lpwstr/>
  </property>
  <property fmtid="{D5CDD505-2E9C-101B-9397-08002B2CF9AE}" pid="29" name="PublishingStartDate">
    <vt:lpwstr/>
  </property>
  <property fmtid="{D5CDD505-2E9C-101B-9397-08002B2CF9AE}" pid="29" name="TemplateUrl">
    <vt:lpwstr/>
  </property>
  <property fmtid="{D5CDD505-2E9C-101B-9397-08002B2CF9AE}" pid="29" name="_NewReviewCycle">
    <vt:lpwstr/>
  </property>
  <property fmtid="{D5CDD505-2E9C-101B-9397-08002B2CF9AE}" pid="29" name="_SharedFileIndex">
    <vt:lpwstr/>
  </property>
  <property fmtid="{D5CDD505-2E9C-101B-9397-08002B2CF9AE}" pid="29" name="_SourceUrl">
    <vt:lpwstr/>
  </property>
  <property fmtid="{D5CDD505-2E9C-101B-9397-08002B2CF9AE}" pid="29" name="display_urn:schemas-microsoft-com:office:office#Author">
    <vt:lpwstr>חשבון מערכת</vt:lpwstr>
  </property>
  <property fmtid="{D5CDD505-2E9C-101B-9397-08002B2CF9AE}" pid="29" name="display_urn:schemas-microsoft-com:office:office#Editor">
    <vt:lpwstr>חשבון מערכת</vt:lpwstr>
  </property>
  <property fmtid="{D5CDD505-2E9C-101B-9397-08002B2CF9AE}" pid="29" name="docType">
    <vt:lpwstr>FinancialReport</vt:lpwstr>
  </property>
  <property fmtid="{D5CDD505-2E9C-101B-9397-08002B2CF9AE}" pid="29" name="gsf:last-printed">
    <vt:date>2013-05-23T08:38:40Z</vt:date>
  </property>
  <property fmtid="{D5CDD505-2E9C-101B-9397-08002B2CF9AE}" pid="29" name="gsf:last-saved-by">
    <vt:lpwstr>user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917504</vt:i4>
  </property>
  <property fmtid="{D5CDD505-2E9C-101B-9397-08002B2CF9AE}" pid="29" name="product">
    <vt:lpwstr>Yozma</vt:lpwstr>
  </property>
  <property fmtid="{D5CDD505-2E9C-101B-9397-08002B2CF9AE}" pid="29" name="summary">
    <vt:lpwstr/>
  </property>
  <property fmtid="{D5CDD505-2E9C-101B-9397-08002B2CF9AE}" pid="29" name="xd_ProgID">
    <vt:lpwstr/>
  </property>
  <property fmtid="{D5CDD505-2E9C-101B-9397-08002B2CF9AE}" pid="29" name="xd_Signature">
    <vt:lpwstr/>
  </property>
  <property fmtid="{D5CDD505-2E9C-101B-9397-08002B2CF9AE}" pid="29" name="תאריך">
    <vt:lpwstr>2013-06-02T10:47:20Z</vt:lpwstr>
  </property>
</Properties>
</file>